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5/8. August 2025/EDEL_Portfolio Monthly Notes 31-Aug-2025/"/>
    </mc:Choice>
  </mc:AlternateContent>
  <xr:revisionPtr revIDLastSave="6" documentId="11_44B2CAE7D019AC65B41F391C58322F5D663B95A8" xr6:coauthVersionLast="47" xr6:coauthVersionMax="47" xr10:uidLastSave="{FE18529F-0866-44E0-A052-B6279C05B245}"/>
  <bookViews>
    <workbookView xWindow="-110" yWindow="-110" windowWidth="19420" windowHeight="11500" xr2:uid="{00000000-000D-0000-FFFF-FFFF00000000}"/>
  </bookViews>
  <sheets>
    <sheet name="Index" sheetId="1" r:id="rId1"/>
    <sheet name="EDCF27" sheetId="2" r:id="rId2"/>
    <sheet name="EDCG28" sheetId="3" r:id="rId3"/>
    <sheet name="EEELSS" sheetId="4" r:id="rId4"/>
    <sheet name="EEFOCF" sheetId="5" r:id="rId5"/>
    <sheet name="EEMMQI" sheetId="6" r:id="rId6"/>
    <sheet name="EOEMOP" sheetId="7" r:id="rId7"/>
    <sheet name="EDBPDF" sheetId="8" r:id="rId8"/>
    <sheet name="EDCPSF" sheetId="9" r:id="rId9"/>
    <sheet name="EDCSDF" sheetId="10" r:id="rId10"/>
    <sheet name="EEIAFF" sheetId="11" r:id="rId11"/>
    <sheet name="EEIF30" sheetId="12" r:id="rId12"/>
    <sheet name="EEMOF1" sheetId="13" r:id="rId13"/>
    <sheet name="EOCHIF" sheetId="14" r:id="rId14"/>
    <sheet name="EODWHF" sheetId="15" r:id="rId15"/>
    <sheet name="EDACBF" sheetId="16" r:id="rId16"/>
    <sheet name="EDBE33" sheetId="17" r:id="rId17"/>
    <sheet name="EDCG27" sheetId="18" r:id="rId18"/>
    <sheet name="EDNPSF" sheetId="19" r:id="rId19"/>
    <sheet name="EEECRF" sheetId="20" r:id="rId20"/>
    <sheet name="EEIF50" sheetId="21" r:id="rId21"/>
    <sheet name="EEM150" sheetId="22" r:id="rId22"/>
    <sheet name="EENBEF" sheetId="23" r:id="rId23"/>
    <sheet name="EDBE30" sheetId="24" r:id="rId24"/>
    <sheet name="EEEQTF" sheetId="25" r:id="rId25"/>
    <sheet name="EEPRUA" sheetId="26" r:id="rId26"/>
    <sheet name="EETECF" sheetId="27" r:id="rId27"/>
    <sheet name="EOEDOF" sheetId="28" r:id="rId28"/>
    <sheet name="EDFF33" sheetId="29" r:id="rId29"/>
    <sheet name="EDGSEC" sheetId="30" r:id="rId30"/>
    <sheet name="EDONTF" sheetId="31" r:id="rId31"/>
    <sheet name="EECONF" sheetId="32" r:id="rId32"/>
    <sheet name="EEESCF" sheetId="33" r:id="rId33"/>
    <sheet name="EELMIF" sheetId="34" r:id="rId34"/>
    <sheet name="EGSFOF" sheetId="35" r:id="rId35"/>
    <sheet name="EDCG37" sheetId="36" r:id="rId36"/>
    <sheet name="EDFF30" sheetId="37" r:id="rId37"/>
    <sheet name="EDFF31" sheetId="38" r:id="rId38"/>
    <sheet name="EDNP27" sheetId="39" r:id="rId39"/>
    <sheet name="EEMAAF" sheetId="40" r:id="rId40"/>
    <sheet name="EENN50" sheetId="41" r:id="rId41"/>
    <sheet name="EES250" sheetId="42" r:id="rId42"/>
    <sheet name="EGOLDE" sheetId="43" r:id="rId43"/>
    <sheet name="ELLIQF" sheetId="44" r:id="rId44"/>
    <sheet name="EDBE31" sheetId="45" r:id="rId45"/>
    <sheet name="EDBE32" sheetId="46" r:id="rId46"/>
    <sheet name="EDCF28" sheetId="47" r:id="rId47"/>
    <sheet name="EDLDUF" sheetId="48" r:id="rId48"/>
    <sheet name="EEBCYF" sheetId="49" r:id="rId49"/>
    <sheet name="EEDGEF" sheetId="50" r:id="rId50"/>
    <sheet name="EEMMQE" sheetId="51" r:id="rId51"/>
    <sheet name="EOUSTF" sheetId="52" r:id="rId52"/>
    <sheet name="EDFF32" sheetId="53" r:id="rId53"/>
    <sheet name="EEALVF" sheetId="54" r:id="rId54"/>
    <sheet name="EEARBF" sheetId="55" r:id="rId55"/>
    <sheet name="EEARFD" sheetId="56" r:id="rId56"/>
    <sheet name="EEBCIE" sheetId="57" r:id="rId57"/>
    <sheet name="EEBIEF" sheetId="58" r:id="rId58"/>
    <sheet name="EEESSF" sheetId="59" r:id="rId59"/>
    <sheet name="EEMCPF" sheetId="60" r:id="rId60"/>
    <sheet name="EESMCF" sheetId="61" r:id="rId61"/>
    <sheet name="EOASEF" sheetId="62" r:id="rId62"/>
    <sheet name="EOUSEF" sheetId="63" r:id="rId63"/>
    <sheet name="ESLVRE" sheetId="64" r:id="rId64"/>
  </sheets>
  <definedNames>
    <definedName name="_xlnm._FilterDatabase" localSheetId="0" hidden="1">Index!$A$3:$B$66</definedName>
    <definedName name="Hedging_Positions_through_Futures_AS_ON_MMMM_DD__YYYY___NIL" localSheetId="15">EDACBF!#REF!</definedName>
    <definedName name="Hedging_Positions_through_Futures_AS_ON_MMMM_DD__YYYY___NIL" localSheetId="23">EDBE30!#REF!</definedName>
    <definedName name="Hedging_Positions_through_Futures_AS_ON_MMMM_DD__YYYY___NIL" localSheetId="44">EDBE31!#REF!</definedName>
    <definedName name="Hedging_Positions_through_Futures_AS_ON_MMMM_DD__YYYY___NIL" localSheetId="45">EDBE32!#REF!</definedName>
    <definedName name="Hedging_Positions_through_Futures_AS_ON_MMMM_DD__YYYY___NIL" localSheetId="16">EDBE33!#REF!</definedName>
    <definedName name="Hedging_Positions_through_Futures_AS_ON_MMMM_DD__YYYY___NIL" localSheetId="7">EDBPDF!#REF!</definedName>
    <definedName name="Hedging_Positions_through_Futures_AS_ON_MMMM_DD__YYYY___NIL" localSheetId="46">EDCF28!#REF!</definedName>
    <definedName name="Hedging_Positions_through_Futures_AS_ON_MMMM_DD__YYYY___NIL" localSheetId="17">EDCG27!#REF!</definedName>
    <definedName name="Hedging_Positions_through_Futures_AS_ON_MMMM_DD__YYYY___NIL" localSheetId="2">EDCG28!#REF!</definedName>
    <definedName name="Hedging_Positions_through_Futures_AS_ON_MMMM_DD__YYYY___NIL" localSheetId="35">EDCG37!#REF!</definedName>
    <definedName name="Hedging_Positions_through_Futures_AS_ON_MMMM_DD__YYYY___NIL" localSheetId="8">EDCPSF!#REF!</definedName>
    <definedName name="Hedging_Positions_through_Futures_AS_ON_MMMM_DD__YYYY___NIL" localSheetId="9">EDCSDF!#REF!</definedName>
    <definedName name="Hedging_Positions_through_Futures_AS_ON_MMMM_DD__YYYY___NIL" localSheetId="36">EDFF30!#REF!</definedName>
    <definedName name="Hedging_Positions_through_Futures_AS_ON_MMMM_DD__YYYY___NIL" localSheetId="37">EDFF31!#REF!</definedName>
    <definedName name="Hedging_Positions_through_Futures_AS_ON_MMMM_DD__YYYY___NIL" localSheetId="52">EDFF32!#REF!</definedName>
    <definedName name="Hedging_Positions_through_Futures_AS_ON_MMMM_DD__YYYY___NIL" localSheetId="28">EDFF33!#REF!</definedName>
    <definedName name="Hedging_Positions_through_Futures_AS_ON_MMMM_DD__YYYY___NIL" localSheetId="29">EDGSEC!#REF!</definedName>
    <definedName name="Hedging_Positions_through_Futures_AS_ON_MMMM_DD__YYYY___NIL" localSheetId="47">EDLDUF!#REF!</definedName>
    <definedName name="Hedging_Positions_through_Futures_AS_ON_MMMM_DD__YYYY___NIL" localSheetId="38">EDNP27!#REF!</definedName>
    <definedName name="Hedging_Positions_through_Futures_AS_ON_MMMM_DD__YYYY___NIL" localSheetId="18">EDNPSF!#REF!</definedName>
    <definedName name="Hedging_Positions_through_Futures_AS_ON_MMMM_DD__YYYY___NIL" localSheetId="30">EDONTF!#REF!</definedName>
    <definedName name="Hedging_Positions_through_Futures_AS_ON_MMMM_DD__YYYY___NIL" localSheetId="53">EEALVF!#REF!</definedName>
    <definedName name="Hedging_Positions_through_Futures_AS_ON_MMMM_DD__YYYY___NIL" localSheetId="54">EEARBF!#REF!</definedName>
    <definedName name="Hedging_Positions_through_Futures_AS_ON_MMMM_DD__YYYY___NIL" localSheetId="55">EEARFD!#REF!</definedName>
    <definedName name="Hedging_Positions_through_Futures_AS_ON_MMMM_DD__YYYY___NIL" localSheetId="56">EEBCIE!#REF!</definedName>
    <definedName name="Hedging_Positions_through_Futures_AS_ON_MMMM_DD__YYYY___NIL" localSheetId="48">EEBCYF!#REF!</definedName>
    <definedName name="Hedging_Positions_through_Futures_AS_ON_MMMM_DD__YYYY___NIL" localSheetId="57">EEBIEF!#REF!</definedName>
    <definedName name="Hedging_Positions_through_Futures_AS_ON_MMMM_DD__YYYY___NIL" localSheetId="31">EECONF!#REF!</definedName>
    <definedName name="Hedging_Positions_through_Futures_AS_ON_MMMM_DD__YYYY___NIL" localSheetId="49">EEDGEF!#REF!</definedName>
    <definedName name="Hedging_Positions_through_Futures_AS_ON_MMMM_DD__YYYY___NIL" localSheetId="19">EEECRF!#REF!</definedName>
    <definedName name="Hedging_Positions_through_Futures_AS_ON_MMMM_DD__YYYY___NIL" localSheetId="3">EEELSS!#REF!</definedName>
    <definedName name="Hedging_Positions_through_Futures_AS_ON_MMMM_DD__YYYY___NIL" localSheetId="24">EEEQTF!#REF!</definedName>
    <definedName name="Hedging_Positions_through_Futures_AS_ON_MMMM_DD__YYYY___NIL" localSheetId="32">EEESCF!#REF!</definedName>
    <definedName name="Hedging_Positions_through_Futures_AS_ON_MMMM_DD__YYYY___NIL" localSheetId="58">EEESSF!#REF!</definedName>
    <definedName name="Hedging_Positions_through_Futures_AS_ON_MMMM_DD__YYYY___NIL" localSheetId="4">EEFOCF!#REF!</definedName>
    <definedName name="Hedging_Positions_through_Futures_AS_ON_MMMM_DD__YYYY___NIL" localSheetId="10">EEIAFF!#REF!</definedName>
    <definedName name="Hedging_Positions_through_Futures_AS_ON_MMMM_DD__YYYY___NIL" localSheetId="11">EEIF30!#REF!</definedName>
    <definedName name="Hedging_Positions_through_Futures_AS_ON_MMMM_DD__YYYY___NIL" localSheetId="20">EEIF50!#REF!</definedName>
    <definedName name="Hedging_Positions_through_Futures_AS_ON_MMMM_DD__YYYY___NIL" localSheetId="33">EELMIF!#REF!</definedName>
    <definedName name="Hedging_Positions_through_Futures_AS_ON_MMMM_DD__YYYY___NIL" localSheetId="21">'EEM150'!#REF!</definedName>
    <definedName name="Hedging_Positions_through_Futures_AS_ON_MMMM_DD__YYYY___NIL" localSheetId="39">EEMAAF!#REF!</definedName>
    <definedName name="Hedging_Positions_through_Futures_AS_ON_MMMM_DD__YYYY___NIL" localSheetId="59">EEMCPF!#REF!</definedName>
    <definedName name="Hedging_Positions_through_Futures_AS_ON_MMMM_DD__YYYY___NIL" localSheetId="50">EEMMQE!#REF!</definedName>
    <definedName name="Hedging_Positions_through_Futures_AS_ON_MMMM_DD__YYYY___NIL" localSheetId="5">EEMMQI!#REF!</definedName>
    <definedName name="Hedging_Positions_through_Futures_AS_ON_MMMM_DD__YYYY___NIL" localSheetId="12">EEMOF1!#REF!</definedName>
    <definedName name="Hedging_Positions_through_Futures_AS_ON_MMMM_DD__YYYY___NIL" localSheetId="22">EENBEF!#REF!</definedName>
    <definedName name="Hedging_Positions_through_Futures_AS_ON_MMMM_DD__YYYY___NIL" localSheetId="40">EENN50!#REF!</definedName>
    <definedName name="Hedging_Positions_through_Futures_AS_ON_MMMM_DD__YYYY___NIL" localSheetId="25">EEPRUA!#REF!</definedName>
    <definedName name="Hedging_Positions_through_Futures_AS_ON_MMMM_DD__YYYY___NIL" localSheetId="41">'EES250'!#REF!</definedName>
    <definedName name="Hedging_Positions_through_Futures_AS_ON_MMMM_DD__YYYY___NIL" localSheetId="60">EESMCF!#REF!</definedName>
    <definedName name="Hedging_Positions_through_Futures_AS_ON_MMMM_DD__YYYY___NIL" localSheetId="26">EETECF!#REF!</definedName>
    <definedName name="Hedging_Positions_through_Futures_AS_ON_MMMM_DD__YYYY___NIL" localSheetId="42">EGOLDE!#REF!</definedName>
    <definedName name="Hedging_Positions_through_Futures_AS_ON_MMMM_DD__YYYY___NIL" localSheetId="34">EGSFOF!#REF!</definedName>
    <definedName name="Hedging_Positions_through_Futures_AS_ON_MMMM_DD__YYYY___NIL" localSheetId="43">ELLIQF!#REF!</definedName>
    <definedName name="Hedging_Positions_through_Futures_AS_ON_MMMM_DD__YYYY___NIL" localSheetId="61">EOASEF!#REF!</definedName>
    <definedName name="Hedging_Positions_through_Futures_AS_ON_MMMM_DD__YYYY___NIL" localSheetId="13">EOCHIF!#REF!</definedName>
    <definedName name="Hedging_Positions_through_Futures_AS_ON_MMMM_DD__YYYY___NIL" localSheetId="14">EODWHF!#REF!</definedName>
    <definedName name="Hedging_Positions_through_Futures_AS_ON_MMMM_DD__YYYY___NIL" localSheetId="27">EOEDOF!#REF!</definedName>
    <definedName name="Hedging_Positions_through_Futures_AS_ON_MMMM_DD__YYYY___NIL" localSheetId="6">EOEMOP!#REF!</definedName>
    <definedName name="Hedging_Positions_through_Futures_AS_ON_MMMM_DD__YYYY___NIL" localSheetId="62">EOUSEF!#REF!</definedName>
    <definedName name="Hedging_Positions_through_Futures_AS_ON_MMMM_DD__YYYY___NIL" localSheetId="51">EOUSTF!#REF!</definedName>
    <definedName name="Hedging_Positions_through_Futures_AS_ON_MMMM_DD__YYYY___NIL" localSheetId="63">ESLVRE!#REF!</definedName>
    <definedName name="Hedging_Positions_through_Futures_AS_ON_MMMM_DD__YYYY___NIL">EDCF27!#REF!</definedName>
    <definedName name="JPM_Footer_disp" localSheetId="15">EDACBF!#REF!</definedName>
    <definedName name="JPM_Footer_disp" localSheetId="23">EDBE30!#REF!</definedName>
    <definedName name="JPM_Footer_disp" localSheetId="44">EDBE31!#REF!</definedName>
    <definedName name="JPM_Footer_disp" localSheetId="45">EDBE32!#REF!</definedName>
    <definedName name="JPM_Footer_disp" localSheetId="16">EDBE33!#REF!</definedName>
    <definedName name="JPM_Footer_disp" localSheetId="7">EDBPDF!#REF!</definedName>
    <definedName name="JPM_Footer_disp" localSheetId="46">EDCF28!#REF!</definedName>
    <definedName name="JPM_Footer_disp" localSheetId="17">EDCG27!#REF!</definedName>
    <definedName name="JPM_Footer_disp" localSheetId="2">EDCG28!#REF!</definedName>
    <definedName name="JPM_Footer_disp" localSheetId="35">EDCG37!#REF!</definedName>
    <definedName name="JPM_Footer_disp" localSheetId="8">EDCPSF!#REF!</definedName>
    <definedName name="JPM_Footer_disp" localSheetId="9">EDCSDF!#REF!</definedName>
    <definedName name="JPM_Footer_disp" localSheetId="36">EDFF30!#REF!</definedName>
    <definedName name="JPM_Footer_disp" localSheetId="37">EDFF31!#REF!</definedName>
    <definedName name="JPM_Footer_disp" localSheetId="52">EDFF32!#REF!</definedName>
    <definedName name="JPM_Footer_disp" localSheetId="28">EDFF33!#REF!</definedName>
    <definedName name="JPM_Footer_disp" localSheetId="29">EDGSEC!#REF!</definedName>
    <definedName name="JPM_Footer_disp" localSheetId="47">EDLDUF!#REF!</definedName>
    <definedName name="JPM_Footer_disp" localSheetId="38">EDNP27!#REF!</definedName>
    <definedName name="JPM_Footer_disp" localSheetId="18">EDNPSF!#REF!</definedName>
    <definedName name="JPM_Footer_disp" localSheetId="30">EDONTF!#REF!</definedName>
    <definedName name="JPM_Footer_disp" localSheetId="53">EEALVF!#REF!</definedName>
    <definedName name="JPM_Footer_disp" localSheetId="54">EEARBF!#REF!</definedName>
    <definedName name="JPM_Footer_disp" localSheetId="55">EEARFD!#REF!</definedName>
    <definedName name="JPM_Footer_disp" localSheetId="56">EEBCIE!#REF!</definedName>
    <definedName name="JPM_Footer_disp" localSheetId="48">EEBCYF!#REF!</definedName>
    <definedName name="JPM_Footer_disp" localSheetId="57">EEBIEF!#REF!</definedName>
    <definedName name="JPM_Footer_disp" localSheetId="31">EECONF!#REF!</definedName>
    <definedName name="JPM_Footer_disp" localSheetId="49">EEDGEF!#REF!</definedName>
    <definedName name="JPM_Footer_disp" localSheetId="19">EEECRF!#REF!</definedName>
    <definedName name="JPM_Footer_disp" localSheetId="3">EEELSS!#REF!</definedName>
    <definedName name="JPM_Footer_disp" localSheetId="24">EEEQTF!#REF!</definedName>
    <definedName name="JPM_Footer_disp" localSheetId="32">EEESCF!#REF!</definedName>
    <definedName name="JPM_Footer_disp" localSheetId="58">EEESSF!#REF!</definedName>
    <definedName name="JPM_Footer_disp" localSheetId="4">EEFOCF!#REF!</definedName>
    <definedName name="JPM_Footer_disp" localSheetId="10">EEIAFF!#REF!</definedName>
    <definedName name="JPM_Footer_disp" localSheetId="11">EEIF30!#REF!</definedName>
    <definedName name="JPM_Footer_disp" localSheetId="20">EEIF50!#REF!</definedName>
    <definedName name="JPM_Footer_disp" localSheetId="33">EELMIF!#REF!</definedName>
    <definedName name="JPM_Footer_disp" localSheetId="21">'EEM150'!#REF!</definedName>
    <definedName name="JPM_Footer_disp" localSheetId="39">EEMAAF!#REF!</definedName>
    <definedName name="JPM_Footer_disp" localSheetId="59">EEMCPF!#REF!</definedName>
    <definedName name="JPM_Footer_disp" localSheetId="50">EEMMQE!#REF!</definedName>
    <definedName name="JPM_Footer_disp" localSheetId="5">EEMMQI!#REF!</definedName>
    <definedName name="JPM_Footer_disp" localSheetId="12">EEMOF1!#REF!</definedName>
    <definedName name="JPM_Footer_disp" localSheetId="22">EENBEF!#REF!</definedName>
    <definedName name="JPM_Footer_disp" localSheetId="40">EENN50!#REF!</definedName>
    <definedName name="JPM_Footer_disp" localSheetId="25">EEPRUA!#REF!</definedName>
    <definedName name="JPM_Footer_disp" localSheetId="41">'EES250'!#REF!</definedName>
    <definedName name="JPM_Footer_disp" localSheetId="60">EESMCF!#REF!</definedName>
    <definedName name="JPM_Footer_disp" localSheetId="26">EETECF!#REF!</definedName>
    <definedName name="JPM_Footer_disp" localSheetId="42">EGOLDE!#REF!</definedName>
    <definedName name="JPM_Footer_disp" localSheetId="34">EGSFOF!#REF!</definedName>
    <definedName name="JPM_Footer_disp" localSheetId="43">ELLIQF!#REF!</definedName>
    <definedName name="JPM_Footer_disp" localSheetId="61">EOASEF!#REF!</definedName>
    <definedName name="JPM_Footer_disp" localSheetId="13">EOCHIF!#REF!</definedName>
    <definedName name="JPM_Footer_disp" localSheetId="14">EODWHF!#REF!</definedName>
    <definedName name="JPM_Footer_disp" localSheetId="27">EOEDOF!#REF!</definedName>
    <definedName name="JPM_Footer_disp" localSheetId="6">EOEMOP!#REF!</definedName>
    <definedName name="JPM_Footer_disp" localSheetId="62">EOUSEF!#REF!</definedName>
    <definedName name="JPM_Footer_disp" localSheetId="51">EOUSTF!#REF!</definedName>
    <definedName name="JPM_Footer_disp" localSheetId="63">ESLVRE!#REF!</definedName>
    <definedName name="JPM_Footer_disp">EDCF27!#REF!</definedName>
    <definedName name="JPM_Footer_disp12" localSheetId="15">EDACBF!#REF!</definedName>
    <definedName name="JPM_Footer_disp12" localSheetId="23">EDBE30!#REF!</definedName>
    <definedName name="JPM_Footer_disp12" localSheetId="44">EDBE31!#REF!</definedName>
    <definedName name="JPM_Footer_disp12" localSheetId="45">EDBE32!#REF!</definedName>
    <definedName name="JPM_Footer_disp12" localSheetId="16">EDBE33!#REF!</definedName>
    <definedName name="JPM_Footer_disp12" localSheetId="7">EDBPDF!#REF!</definedName>
    <definedName name="JPM_Footer_disp12" localSheetId="46">EDCF28!#REF!</definedName>
    <definedName name="JPM_Footer_disp12" localSheetId="17">EDCG27!#REF!</definedName>
    <definedName name="JPM_Footer_disp12" localSheetId="2">EDCG28!#REF!</definedName>
    <definedName name="JPM_Footer_disp12" localSheetId="35">EDCG37!#REF!</definedName>
    <definedName name="JPM_Footer_disp12" localSheetId="8">EDCPSF!#REF!</definedName>
    <definedName name="JPM_Footer_disp12" localSheetId="9">EDCSDF!#REF!</definedName>
    <definedName name="JPM_Footer_disp12" localSheetId="36">EDFF30!#REF!</definedName>
    <definedName name="JPM_Footer_disp12" localSheetId="37">EDFF31!#REF!</definedName>
    <definedName name="JPM_Footer_disp12" localSheetId="52">EDFF32!#REF!</definedName>
    <definedName name="JPM_Footer_disp12" localSheetId="28">EDFF33!#REF!</definedName>
    <definedName name="JPM_Footer_disp12" localSheetId="29">EDGSEC!#REF!</definedName>
    <definedName name="JPM_Footer_disp12" localSheetId="47">EDLDUF!#REF!</definedName>
    <definedName name="JPM_Footer_disp12" localSheetId="38">EDNP27!#REF!</definedName>
    <definedName name="JPM_Footer_disp12" localSheetId="18">EDNPSF!#REF!</definedName>
    <definedName name="JPM_Footer_disp12" localSheetId="30">EDONTF!#REF!</definedName>
    <definedName name="JPM_Footer_disp12" localSheetId="53">EEALVF!#REF!</definedName>
    <definedName name="JPM_Footer_disp12" localSheetId="54">EEARBF!#REF!</definedName>
    <definedName name="JPM_Footer_disp12" localSheetId="55">EEARFD!#REF!</definedName>
    <definedName name="JPM_Footer_disp12" localSheetId="56">EEBCIE!#REF!</definedName>
    <definedName name="JPM_Footer_disp12" localSheetId="48">EEBCYF!#REF!</definedName>
    <definedName name="JPM_Footer_disp12" localSheetId="57">EEBIEF!#REF!</definedName>
    <definedName name="JPM_Footer_disp12" localSheetId="31">EECONF!#REF!</definedName>
    <definedName name="JPM_Footer_disp12" localSheetId="49">EEDGEF!#REF!</definedName>
    <definedName name="JPM_Footer_disp12" localSheetId="19">EEECRF!#REF!</definedName>
    <definedName name="JPM_Footer_disp12" localSheetId="3">EEELSS!#REF!</definedName>
    <definedName name="JPM_Footer_disp12" localSheetId="24">EEEQTF!#REF!</definedName>
    <definedName name="JPM_Footer_disp12" localSheetId="32">EEESCF!#REF!</definedName>
    <definedName name="JPM_Footer_disp12" localSheetId="58">EEESSF!#REF!</definedName>
    <definedName name="JPM_Footer_disp12" localSheetId="4">EEFOCF!#REF!</definedName>
    <definedName name="JPM_Footer_disp12" localSheetId="10">EEIAFF!#REF!</definedName>
    <definedName name="JPM_Footer_disp12" localSheetId="11">EEIF30!#REF!</definedName>
    <definedName name="JPM_Footer_disp12" localSheetId="20">EEIF50!#REF!</definedName>
    <definedName name="JPM_Footer_disp12" localSheetId="33">EELMIF!#REF!</definedName>
    <definedName name="JPM_Footer_disp12" localSheetId="21">'EEM150'!#REF!</definedName>
    <definedName name="JPM_Footer_disp12" localSheetId="39">EEMAAF!#REF!</definedName>
    <definedName name="JPM_Footer_disp12" localSheetId="59">EEMCPF!#REF!</definedName>
    <definedName name="JPM_Footer_disp12" localSheetId="50">EEMMQE!#REF!</definedName>
    <definedName name="JPM_Footer_disp12" localSheetId="5">EEMMQI!#REF!</definedName>
    <definedName name="JPM_Footer_disp12" localSheetId="12">EEMOF1!#REF!</definedName>
    <definedName name="JPM_Footer_disp12" localSheetId="22">EENBEF!#REF!</definedName>
    <definedName name="JPM_Footer_disp12" localSheetId="40">EENN50!#REF!</definedName>
    <definedName name="JPM_Footer_disp12" localSheetId="25">EEPRUA!#REF!</definedName>
    <definedName name="JPM_Footer_disp12" localSheetId="41">'EES250'!#REF!</definedName>
    <definedName name="JPM_Footer_disp12" localSheetId="60">EESMCF!#REF!</definedName>
    <definedName name="JPM_Footer_disp12" localSheetId="26">EETECF!#REF!</definedName>
    <definedName name="JPM_Footer_disp12" localSheetId="42">EGOLDE!#REF!</definedName>
    <definedName name="JPM_Footer_disp12" localSheetId="34">EGSFOF!#REF!</definedName>
    <definedName name="JPM_Footer_disp12" localSheetId="43">ELLIQF!#REF!</definedName>
    <definedName name="JPM_Footer_disp12" localSheetId="61">EOASEF!#REF!</definedName>
    <definedName name="JPM_Footer_disp12" localSheetId="13">EOCHIF!#REF!</definedName>
    <definedName name="JPM_Footer_disp12" localSheetId="14">EODWHF!#REF!</definedName>
    <definedName name="JPM_Footer_disp12" localSheetId="27">EOEDOF!#REF!</definedName>
    <definedName name="JPM_Footer_disp12" localSheetId="6">EOEMOP!#REF!</definedName>
    <definedName name="JPM_Footer_disp12" localSheetId="62">EOUSEF!#REF!</definedName>
    <definedName name="JPM_Footer_disp12" localSheetId="51">EOUSTF!#REF!</definedName>
    <definedName name="JPM_Footer_disp12" localSheetId="63">ESLVRE!#REF!</definedName>
    <definedName name="JPM_Footer_disp12">EDCF27!#REF!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64" l="1"/>
  <c r="F12" i="64"/>
  <c r="F13" i="64" s="1"/>
  <c r="F8" i="64"/>
  <c r="E8" i="64"/>
  <c r="F147" i="56"/>
  <c r="E147" i="56"/>
  <c r="F113" i="56"/>
  <c r="E113" i="56"/>
  <c r="B40" i="53"/>
  <c r="B85" i="48"/>
  <c r="B61" i="47"/>
  <c r="B78" i="46"/>
  <c r="B93" i="45"/>
  <c r="B197" i="44"/>
  <c r="F21" i="43"/>
  <c r="F13" i="43"/>
  <c r="E13" i="43"/>
  <c r="F12" i="43"/>
  <c r="F8" i="43"/>
  <c r="E8" i="43"/>
  <c r="B275" i="40"/>
  <c r="F255" i="40"/>
  <c r="E239" i="40"/>
  <c r="E241" i="40" s="1"/>
  <c r="F238" i="40"/>
  <c r="F236" i="40"/>
  <c r="F239" i="40" s="1"/>
  <c r="F241" i="40" s="1"/>
  <c r="F179" i="40"/>
  <c r="F181" i="40" s="1"/>
  <c r="E179" i="40"/>
  <c r="E181" i="40" s="1"/>
  <c r="F85" i="40"/>
  <c r="F88" i="40" s="1"/>
  <c r="E85" i="40"/>
  <c r="E88" i="40" s="1"/>
  <c r="B84" i="39"/>
  <c r="B40" i="38"/>
  <c r="B40" i="37"/>
  <c r="B70" i="36"/>
  <c r="B59" i="31"/>
  <c r="B75" i="30"/>
  <c r="B40" i="29"/>
  <c r="B126" i="24"/>
  <c r="B110" i="19"/>
  <c r="B61" i="18"/>
  <c r="B71" i="17"/>
  <c r="B117" i="16"/>
  <c r="B64" i="10"/>
  <c r="B73" i="9"/>
  <c r="B91" i="8"/>
  <c r="B59" i="3"/>
  <c r="B62" i="2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<sst xmlns="http://schemas.openxmlformats.org/spreadsheetml/2006/main" count="14468" uniqueCount="3180">
  <si>
    <t>EDELWEISS MUTUAL FUND</t>
  </si>
  <si>
    <t>PORTFOLIO STATEMENT as on 31 Aug 02025</t>
  </si>
  <si>
    <t>Fund Id</t>
  </si>
  <si>
    <t>Fund Desc</t>
  </si>
  <si>
    <t>Scheme Risk- O - Meter</t>
  </si>
  <si>
    <t>Benchmark of the Scheme</t>
  </si>
  <si>
    <t>Benchmark Risk-o-meter</t>
  </si>
  <si>
    <t>EDCF27</t>
  </si>
  <si>
    <t>CRISIL-IBX AAA NBFC-HFC - Jun 2027</t>
  </si>
  <si>
    <t>-</t>
  </si>
  <si>
    <t>EDCG28</t>
  </si>
  <si>
    <t>CRISIL IBX 50:50 Gilt Plus SDL Index - Sep 2028</t>
  </si>
  <si>
    <t>EEELSS</t>
  </si>
  <si>
    <t>NIFTY 500 TRI</t>
  </si>
  <si>
    <t>EEFOCF</t>
  </si>
  <si>
    <t>EEMMQI</t>
  </si>
  <si>
    <t>Nifty500 Multicap Momentum Quality 50 TRI</t>
  </si>
  <si>
    <t>EOEMOP</t>
  </si>
  <si>
    <t>MSCI Emerging Market Index</t>
  </si>
  <si>
    <t>EDBPDF</t>
  </si>
  <si>
    <t>CRISIL Banking and PSU Debt A-II (Tier I Benchmark)</t>
  </si>
  <si>
    <t>Nifty Banking &amp; PSU Debt Index - A-III (Tier II Scheme Benchmark)</t>
  </si>
  <si>
    <t>EDCPSF</t>
  </si>
  <si>
    <t>CRISIL IBX 50:50 PSU + SDL - October 2025</t>
  </si>
  <si>
    <t>EDCSDF</t>
  </si>
  <si>
    <t>CRISIL IBX 50:50 Gilt Plus SDL Short Duration Index</t>
  </si>
  <si>
    <t>EEIAFF</t>
  </si>
  <si>
    <t>60% Nifty Short Duration Debt Index + 40% Nifty 50 Arbitrage TRI</t>
  </si>
  <si>
    <t>EEIF30</t>
  </si>
  <si>
    <t>Nifty 100 Quality 30 Index - TRI</t>
  </si>
  <si>
    <t>EEMOF1</t>
  </si>
  <si>
    <t>Nifty IPO Index</t>
  </si>
  <si>
    <t>EOCHIF</t>
  </si>
  <si>
    <t>MSCI Golden Dragon Index (Total Return Net)</t>
  </si>
  <si>
    <t>EODWHF</t>
  </si>
  <si>
    <t>MSCI India Domestic &amp; World Healthcare 45 Index</t>
  </si>
  <si>
    <t>EDACBF</t>
  </si>
  <si>
    <t>CRISIL Money Market A-I Index (Tier I Benchmark)</t>
  </si>
  <si>
    <t>NIFTY Money Market Index A-I (Tier II Scheme Benchmark)</t>
  </si>
  <si>
    <t>EDBE33</t>
  </si>
  <si>
    <t>Nifty BHARAT Bond Index - April 2033</t>
  </si>
  <si>
    <t>EDCG27</t>
  </si>
  <si>
    <t>CRISIL IBX 50:50 Gilt Plus SDL - June 2027</t>
  </si>
  <si>
    <t>EDNPSF</t>
  </si>
  <si>
    <t>Nifty PSU Bond Plus SDL Apr 2026 50:50 Index</t>
  </si>
  <si>
    <t>EEECRF</t>
  </si>
  <si>
    <t>EEIF50</t>
  </si>
  <si>
    <t>NIFTY 50 - TRI</t>
  </si>
  <si>
    <t>EEM150</t>
  </si>
  <si>
    <t>NIFTY Midcap 150 Moment 50 TRI</t>
  </si>
  <si>
    <t>EENBEF</t>
  </si>
  <si>
    <t>NIFTY Bank TRI</t>
  </si>
  <si>
    <t>EDBE30</t>
  </si>
  <si>
    <t>NIFTY BHARAT Bond Index - April 2030</t>
  </si>
  <si>
    <t>EEEQTF</t>
  </si>
  <si>
    <t>Nifty LargeMidcap 250 Index - TRI</t>
  </si>
  <si>
    <t>EEPRUA</t>
  </si>
  <si>
    <t>CRISIL Hybrid 35+65 - Aggressive Index</t>
  </si>
  <si>
    <t>EETECF</t>
  </si>
  <si>
    <t>BSE Teck TRI</t>
  </si>
  <si>
    <t>EOEDOF</t>
  </si>
  <si>
    <t>MSCI Europe Index (Total Return Net)</t>
  </si>
  <si>
    <t>EDFF33</t>
  </si>
  <si>
    <t>EDGSEC</t>
  </si>
  <si>
    <t>CRISIL Dynamic Gilt Index (Tier I Benchmark)</t>
  </si>
  <si>
    <t>NIFTY G-Sec Index - A-III (Tier II Scheme Benchmark)</t>
  </si>
  <si>
    <t>EDONTF</t>
  </si>
  <si>
    <t>CRISIL Liquid Overnight Index (Tier I Benchmark)</t>
  </si>
  <si>
    <t>EECONF</t>
  </si>
  <si>
    <t>NIFTY INDIA CONSUMPTION TRI</t>
  </si>
  <si>
    <t>EEESCF</t>
  </si>
  <si>
    <t>Nifty Smallcap 250 - TRI</t>
  </si>
  <si>
    <t>EELMIF</t>
  </si>
  <si>
    <t>EGSFOF</t>
  </si>
  <si>
    <t>Domestic Gold and Silver Prices</t>
  </si>
  <si>
    <t>EDCG37</t>
  </si>
  <si>
    <t>CRISIL IBX 50:50 Gilt Plus SDL Index – April 2037</t>
  </si>
  <si>
    <t>EDFF30</t>
  </si>
  <si>
    <t>EDFF31</t>
  </si>
  <si>
    <t>NIFTY BHARAT Bond Index - April 2031</t>
  </si>
  <si>
    <t>EDNP27</t>
  </si>
  <si>
    <t>Nifty PSU Bond Plus SDL Apr 2027 50:50 Index</t>
  </si>
  <si>
    <t>EEMAAF</t>
  </si>
  <si>
    <t>Nifty 500 TRI (40%) +CRISIL Short Term Bond Index + Domestic Gold Prices (5%)  + Domestic Silver Prices (5%)</t>
  </si>
  <si>
    <t>EENN50</t>
  </si>
  <si>
    <t xml:space="preserve">Nifty Next 50 Index </t>
  </si>
  <si>
    <t>EES250</t>
  </si>
  <si>
    <t>EGOLDE</t>
  </si>
  <si>
    <t>Domestic prices of Gold</t>
  </si>
  <si>
    <t>ELLIQF</t>
  </si>
  <si>
    <t>CRISIL Liquid Debt A-I (Tier I Benchmark)</t>
  </si>
  <si>
    <t>NIFTY Liquid Index A-I (Tier II Scheme Benchmark)</t>
  </si>
  <si>
    <t>EDBE31</t>
  </si>
  <si>
    <t>EDBE32</t>
  </si>
  <si>
    <t>Nifty BHARAT Bond Index - April 2032</t>
  </si>
  <si>
    <t>EDCF28</t>
  </si>
  <si>
    <t>CRISIL IBX AAA Financial Services - Jan 2028</t>
  </si>
  <si>
    <t>EDLDUF</t>
  </si>
  <si>
    <t>CRISIL Low Duration Debt A-I Index (Tier I Benchmark)</t>
  </si>
  <si>
    <t>EEBCYF</t>
  </si>
  <si>
    <t>EEDGEF</t>
  </si>
  <si>
    <t>NIFTY 100 TRI</t>
  </si>
  <si>
    <t>EEMMQE</t>
  </si>
  <si>
    <t>EOUSTF</t>
  </si>
  <si>
    <t>Russell 1000 Equal Weighted Technology Index</t>
  </si>
  <si>
    <t>EDFF32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</si>
  <si>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</si>
  <si>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</si>
  <si>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</si>
  <si>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</si>
  <si>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</si>
  <si>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</si>
  <si>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EEBCIE</t>
  </si>
  <si>
    <t>BSE Capital Markets &amp; Insurance TRI</t>
  </si>
  <si>
    <t>EEBIEF</t>
  </si>
  <si>
    <t>BSE Internet Economy TRI</t>
  </si>
  <si>
    <t>EEESSF</t>
  </si>
  <si>
    <t>NIFTY 50 Equity Savings Index</t>
  </si>
  <si>
    <t>EEMCPF</t>
  </si>
  <si>
    <t xml:space="preserve">Nifty 500 MultiCap 50:25:25 TRI </t>
  </si>
  <si>
    <t>EESMCF</t>
  </si>
  <si>
    <t>NIFTY Midcap 150 TRI</t>
  </si>
  <si>
    <t>EOASEF</t>
  </si>
  <si>
    <t>MSCI AC Asean 10/40 Total Return Index</t>
  </si>
  <si>
    <t>EOUSEF</t>
  </si>
  <si>
    <t>Russell 1000 Value Index</t>
  </si>
  <si>
    <t>ESLVRE</t>
  </si>
  <si>
    <t>Domestic prices of Silver</t>
  </si>
  <si>
    <t>PORTFOLIO STATEMENT OF EDELWEISS CRISIL-IBX AAA BOND NBFC-HFC - JUN 2027 INDEX FUND AS ON AUGUST 31, 2025</t>
  </si>
  <si>
    <t>(An open-ended Target Maturity Debt Index Fund predominantly investing in the constituents of CRISIL-IBX AAA NBFCHFC
Index – Jun 2027. A moderate interest rate risk and relatively low credit risk)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</si>
  <si>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</si>
  <si>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</si>
  <si>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</si>
  <si>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</si>
  <si>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</si>
  <si>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</si>
  <si>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</si>
  <si>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</si>
  <si>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</si>
  <si>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</si>
  <si>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(a)Listed / Awaiting listing on stock Exchanges</t>
  </si>
  <si>
    <t>8.33% ADITYA BIRLA CAP SR L1 NCD19-05-27**</t>
  </si>
  <si>
    <t>INE860H07IY4</t>
  </si>
  <si>
    <t>ICRA AAA</t>
  </si>
  <si>
    <t>7.8989% ADITYA BIRLA HSG SR K2 08-06-27**</t>
  </si>
  <si>
    <t>INE831R07557</t>
  </si>
  <si>
    <t>CRISIL AAA</t>
  </si>
  <si>
    <t>8.3774% KOTAK MAHINDRA INV NCD 21-06-27**</t>
  </si>
  <si>
    <t>INE975F07IR8</t>
  </si>
  <si>
    <t>8.24% L&amp;T FIN LTD SR J NCD RED 16-06-27**</t>
  </si>
  <si>
    <t>INE498L07038</t>
  </si>
  <si>
    <t>8.30% SMFG IND CRD SR109 OP I R 30-06-27**</t>
  </si>
  <si>
    <t>INE535H07CJ6</t>
  </si>
  <si>
    <t>8.285% TATA CAPITAL LTD NCD 10-05-2027**</t>
  </si>
  <si>
    <t>INE976I07CT9</t>
  </si>
  <si>
    <t>8.12% KOTAK MAH PRIME TR GID01 R21-06-27**</t>
  </si>
  <si>
    <t>INE916DA7SU4</t>
  </si>
  <si>
    <t>8.35% AXIS FIN SR 14 NCD OP B 07-05-27**</t>
  </si>
  <si>
    <t>INE891K07952</t>
  </si>
  <si>
    <t>CARE AAA</t>
  </si>
  <si>
    <t>7.90% LIC HSG FIN TR421 NCD R 23-06-2027**</t>
  </si>
  <si>
    <t>INE115A07PV9</t>
  </si>
  <si>
    <t>8.2378% HDB FIN SER SR 207 R 06-04-27**</t>
  </si>
  <si>
    <t>INE756I07EX3</t>
  </si>
  <si>
    <t>8.25% MAH &amp; MAH FIN SR RED 25-03-2027**</t>
  </si>
  <si>
    <t>INE774D07VE1</t>
  </si>
  <si>
    <t>7.7% BAJAJ HOUSING FIN NCD RED 21-05-27**</t>
  </si>
  <si>
    <t>INE377Y07300</t>
  </si>
  <si>
    <t>7.75% TATA CAP HSG FIN SR A 18-05-2027**</t>
  </si>
  <si>
    <t>INE033L07HQ8</t>
  </si>
  <si>
    <t>7.70% BAJAJ FIN LTD OP I NCD R 07-06-27**</t>
  </si>
  <si>
    <t>INE296A07RZ4</t>
  </si>
  <si>
    <t>Sub Total</t>
  </si>
  <si>
    <t>(b)Privately Placed/Unlisted</t>
  </si>
  <si>
    <t>(c)Securitised Debt Instruments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</si>
  <si>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</si>
  <si>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</si>
  <si>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</si>
  <si>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</si>
  <si>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</si>
  <si>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</si>
  <si>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**Non Traded Security</t>
  </si>
  <si>
    <t>In accordance with SEBI Circular no. SEBI/HO/IMD/PoD2/P/CIR/2024/183 dated December 13, 2024, Debt Index Replication Factor (DIRF) is 73.02%.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</si>
  <si>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</si>
  <si>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</si>
  <si>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</si>
  <si>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</si>
  <si>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</si>
  <si>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 Growth Option</t>
  </si>
  <si>
    <t>Direct Plan IDCW Option</t>
  </si>
  <si>
    <t>Regular Plan  Growth Option</t>
  </si>
  <si>
    <t>Regular Plan IDCW Option</t>
  </si>
  <si>
    <t xml:space="preserve">3. Total Dividend (Net) declared during the month </t>
  </si>
  <si>
    <t>4. Bonus was declared during the month</t>
  </si>
  <si>
    <t>5. Investment in Repo of Corporate Debt Securities during the month ended August 31, 2025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</si>
  <si>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</si>
  <si>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</si>
  <si>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</si>
  <si>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</si>
  <si>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</si>
  <si>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</si>
  <si>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</si>
  <si>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</si>
  <si>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</si>
  <si>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CRISIL-IBX AAA Bond NBFC-HFC - Jun 2027 Index Fund</t>
  </si>
  <si>
    <t>Description (if any)</t>
  </si>
  <si>
    <t>CRISIL-IBX AAA NBFC-HFC
Index – Jun 2027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</si>
  <si>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</si>
  <si>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</si>
  <si>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</si>
  <si>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</si>
  <si>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</si>
  <si>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</si>
  <si>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EDELWEISS CRISIL IBX 50:50 GILT PLUS SDL SEP 2028 INDEX FUND AS ON AUGUST 31, 2025</t>
  </si>
  <si>
    <t>(An open-ended target maturity Index Fund investing in the constituents of CRISIL IBX 50:50 Gilt Plus SDL Index – Sep 2028. A relatively high interest)</t>
  </si>
  <si>
    <t>(a) Listed / Awaiting listing on Stock Exchanges</t>
  </si>
  <si>
    <t>Government Securities</t>
  </si>
  <si>
    <t>7.06% GOVT OF INDIA RED 10-04-2028</t>
  </si>
  <si>
    <t>IN0020230010</t>
  </si>
  <si>
    <t>SOVEREIGN</t>
  </si>
  <si>
    <t>6.13% GOVT OF INDIA RED 04-06-2028</t>
  </si>
  <si>
    <t>IN0020030022</t>
  </si>
  <si>
    <t>State Development Loan</t>
  </si>
  <si>
    <t>8.47% GUJARAT SDL RED 21-08-2028</t>
  </si>
  <si>
    <t>IN1520180077</t>
  </si>
  <si>
    <t>8.15% TAMIL NADU SDL RED 09-05-2028</t>
  </si>
  <si>
    <t>IN3120180036</t>
  </si>
  <si>
    <t>8.79% GUJARAT SDL RED 12-09-2028</t>
  </si>
  <si>
    <t>IN1520180101</t>
  </si>
  <si>
    <t>In accordance with SEBI Circular no. SEBI/HO/IMD/PoD2/P/CIR/2024/183 dated December 13, 2024, Debt Index Replication Factor (DIRF) is 98.5%.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</si>
  <si>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</si>
  <si>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</si>
  <si>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</si>
  <si>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ELSS TAX SAVER FUND AS ON AUGUST 31, 2025</t>
  </si>
  <si>
    <t>(An open ended equity linked saving scheme with a statutory lock in of 3 years and tax benefit)</t>
  </si>
  <si>
    <t>(a)Listed / Awaiting listing on Stock Exchanges</t>
  </si>
  <si>
    <t>HDFC Bank Ltd.</t>
  </si>
  <si>
    <t>INE040A01034</t>
  </si>
  <si>
    <t>Banks</t>
  </si>
  <si>
    <t>Reliance Industries Ltd.</t>
  </si>
  <si>
    <t>INE002A01018</t>
  </si>
  <si>
    <t>Petroleum Products</t>
  </si>
  <si>
    <t>ICICI Bank Ltd.</t>
  </si>
  <si>
    <t>INE090A01021</t>
  </si>
  <si>
    <t>Bharti Airtel Ltd.</t>
  </si>
  <si>
    <t>INE397D01024</t>
  </si>
  <si>
    <t>Telecom - Services</t>
  </si>
  <si>
    <t>Larsen &amp; Toubro Ltd.</t>
  </si>
  <si>
    <t>INE018A01030</t>
  </si>
  <si>
    <t>Construction</t>
  </si>
  <si>
    <t>State Bank of India</t>
  </si>
  <si>
    <t>INE062A01020</t>
  </si>
  <si>
    <t>Infosys Ltd.</t>
  </si>
  <si>
    <t>INE009A01021</t>
  </si>
  <si>
    <t>IT - Software</t>
  </si>
  <si>
    <t>BSE Ltd.</t>
  </si>
  <si>
    <t>INE118H01025</t>
  </si>
  <si>
    <t>Capital Markets</t>
  </si>
  <si>
    <t>Bharat Electronics Ltd.</t>
  </si>
  <si>
    <t>INE263A01024</t>
  </si>
  <si>
    <t>Aerospace &amp; Defense</t>
  </si>
  <si>
    <t>Trent Ltd.</t>
  </si>
  <si>
    <t>INE849A01020</t>
  </si>
  <si>
    <t>Retailing</t>
  </si>
  <si>
    <t>Ultratech Cement Ltd.</t>
  </si>
  <si>
    <t>INE481G01011</t>
  </si>
  <si>
    <t>Cement &amp; Cement Products</t>
  </si>
  <si>
    <t>Mahindra &amp; Mahindra Ltd.</t>
  </si>
  <si>
    <t>INE101A01026</t>
  </si>
  <si>
    <t>Automobiles</t>
  </si>
  <si>
    <t>Muthoot Finance Ltd.</t>
  </si>
  <si>
    <t>INE414G01012</t>
  </si>
  <si>
    <t>Finance</t>
  </si>
  <si>
    <t>Kotak Mahindra Bank Ltd.</t>
  </si>
  <si>
    <t>INE237A01028</t>
  </si>
  <si>
    <t>Hindustan Unilever Ltd.</t>
  </si>
  <si>
    <t>INE030A01027</t>
  </si>
  <si>
    <t>Diversified FMCG</t>
  </si>
  <si>
    <t>Sun Pharmaceutical Industries Ltd.</t>
  </si>
  <si>
    <t>INE044A01036</t>
  </si>
  <si>
    <t>Pharmaceuticals &amp; Biotechnology</t>
  </si>
  <si>
    <t>NTPC Ltd.</t>
  </si>
  <si>
    <t>INE733E01010</t>
  </si>
  <si>
    <t>Power</t>
  </si>
  <si>
    <t>Creditaccess Grameen Ltd.</t>
  </si>
  <si>
    <t>INE741K01010</t>
  </si>
  <si>
    <t>Multi Commodity Exchange Of India Ltd.</t>
  </si>
  <si>
    <t>INE745G01035</t>
  </si>
  <si>
    <t>Bikaji Foods International Ltd.</t>
  </si>
  <si>
    <t>INE00E101023</t>
  </si>
  <si>
    <t>Food Products</t>
  </si>
  <si>
    <t>Gabriel India Ltd.</t>
  </si>
  <si>
    <t>INE524A01029</t>
  </si>
  <si>
    <t>Auto Components</t>
  </si>
  <si>
    <t>Karur Vysya Bank Ltd.</t>
  </si>
  <si>
    <t>INE036D01028</t>
  </si>
  <si>
    <t>ITC Ltd.</t>
  </si>
  <si>
    <t>INE154A01025</t>
  </si>
  <si>
    <t>HCL Technologies Ltd.</t>
  </si>
  <si>
    <t>INE860A01027</t>
  </si>
  <si>
    <t>Tech Mahindra Ltd.</t>
  </si>
  <si>
    <t>INE669C01036</t>
  </si>
  <si>
    <t>PB Fintech Ltd.</t>
  </si>
  <si>
    <t>INE417T01026</t>
  </si>
  <si>
    <t>Financial Technology (Fintech)</t>
  </si>
  <si>
    <t>Max Healthcare Institute Ltd.</t>
  </si>
  <si>
    <t>INE027H01010</t>
  </si>
  <si>
    <t>Healthcare Services</t>
  </si>
  <si>
    <t>SBI Life Insurance Company Ltd.</t>
  </si>
  <si>
    <t>INE123W01016</t>
  </si>
  <si>
    <t>Insurance</t>
  </si>
  <si>
    <t>Tata Consultancy Services Ltd.</t>
  </si>
  <si>
    <t>INE467B01029</t>
  </si>
  <si>
    <t>Axis Bank Ltd.</t>
  </si>
  <si>
    <t>INE238A01034</t>
  </si>
  <si>
    <t>Persistent Systems Ltd.</t>
  </si>
  <si>
    <t>INE262H01021</t>
  </si>
  <si>
    <t>Shriram Finance Ltd.</t>
  </si>
  <si>
    <t>INE721A01047</t>
  </si>
  <si>
    <t>Cholamandalam Investment &amp; Finance Company Ltd.</t>
  </si>
  <si>
    <t>INE121A01024</t>
  </si>
  <si>
    <t>Torrent Pharmaceuticals Ltd.</t>
  </si>
  <si>
    <t>INE685A01028</t>
  </si>
  <si>
    <t>Samvardhana Motherson International Ltd.</t>
  </si>
  <si>
    <t>INE775A01035</t>
  </si>
  <si>
    <t>Coforge Ltd.</t>
  </si>
  <si>
    <t>INE591G01025</t>
  </si>
  <si>
    <t>City Union Bank Ltd.</t>
  </si>
  <si>
    <t>INE491A01021</t>
  </si>
  <si>
    <t>India Shelter Finance Corporation Ltd.</t>
  </si>
  <si>
    <t>INE922K01024</t>
  </si>
  <si>
    <t>Zensar Technologies Ltd.</t>
  </si>
  <si>
    <t>INE520A01027</t>
  </si>
  <si>
    <t>Indian Bank</t>
  </si>
  <si>
    <t>INE562A01011</t>
  </si>
  <si>
    <t>Maruti Suzuki India Ltd.</t>
  </si>
  <si>
    <t>INE585B01010</t>
  </si>
  <si>
    <t>Power Mech Projects Ltd.</t>
  </si>
  <si>
    <t>INE211R01019</t>
  </si>
  <si>
    <t>Hindustan Petroleum Corporation Ltd.</t>
  </si>
  <si>
    <t>INE094A01015</t>
  </si>
  <si>
    <t>UNO Minda Ltd.</t>
  </si>
  <si>
    <t>INE405E01023</t>
  </si>
  <si>
    <t>Titan Company Ltd.</t>
  </si>
  <si>
    <t>INE280A01028</t>
  </si>
  <si>
    <t>Consumer Durables</t>
  </si>
  <si>
    <t>TVS Motor Company Ltd.</t>
  </si>
  <si>
    <t>INE494B01023</t>
  </si>
  <si>
    <t>Mphasis Ltd.</t>
  </si>
  <si>
    <t>INE356A01018</t>
  </si>
  <si>
    <t>Lupin Ltd.</t>
  </si>
  <si>
    <t>INE326A01037</t>
  </si>
  <si>
    <t>Netweb Technologies India Ltd.</t>
  </si>
  <si>
    <t>INE0NT901020</t>
  </si>
  <si>
    <t>IT - Services</t>
  </si>
  <si>
    <t>Abbott India Ltd.</t>
  </si>
  <si>
    <t>INE358A01014</t>
  </si>
  <si>
    <t>Home First Finance Company India Ltd.</t>
  </si>
  <si>
    <t>INE481N01025</t>
  </si>
  <si>
    <t>Endurance Technologies Ltd.</t>
  </si>
  <si>
    <t>INE913H01037</t>
  </si>
  <si>
    <t>Tata Consumer Products Ltd.</t>
  </si>
  <si>
    <t>INE192A01025</t>
  </si>
  <si>
    <t>Agricultural Food &amp; other Products</t>
  </si>
  <si>
    <t>Bajaj Finance Ltd.</t>
  </si>
  <si>
    <t>INE296A01032</t>
  </si>
  <si>
    <t>Hyundai Motor India Ltd.</t>
  </si>
  <si>
    <t>INE0V6F01027</t>
  </si>
  <si>
    <t>Bharat Heavy Electricals Ltd.</t>
  </si>
  <si>
    <t>INE257A01026</t>
  </si>
  <si>
    <t>Electrical Equipment</t>
  </si>
  <si>
    <t>KEI Industries Ltd.</t>
  </si>
  <si>
    <t>INE878B01027</t>
  </si>
  <si>
    <t>Industrial Products</t>
  </si>
  <si>
    <t>IPCA Laboratories Ltd.</t>
  </si>
  <si>
    <t>INE571A01038</t>
  </si>
  <si>
    <t>Tata Steel Ltd.</t>
  </si>
  <si>
    <t>INE081A01020</t>
  </si>
  <si>
    <t>Ferrous Metals</t>
  </si>
  <si>
    <t>Power Finance Corporation Ltd.</t>
  </si>
  <si>
    <t>INE134E01011</t>
  </si>
  <si>
    <t>Jindal Steel Ltd.</t>
  </si>
  <si>
    <t>INE749A01030</t>
  </si>
  <si>
    <t>JB Chemicals &amp; Pharmaceuticals Ltd.</t>
  </si>
  <si>
    <t>INE572A01036</t>
  </si>
  <si>
    <t>Krishna Inst of Medical Sciences Ltd.</t>
  </si>
  <si>
    <t>INE967H01025</t>
  </si>
  <si>
    <t>Brigade Enterprises Ltd.</t>
  </si>
  <si>
    <t>INE791I01019</t>
  </si>
  <si>
    <t>Realty</t>
  </si>
  <si>
    <t>KFIN Technologies Ltd.</t>
  </si>
  <si>
    <t>INE138Y01010</t>
  </si>
  <si>
    <t>JSW Steel Ltd.</t>
  </si>
  <si>
    <t>INE019A01038</t>
  </si>
  <si>
    <t>SRF Ltd.</t>
  </si>
  <si>
    <t>INE647A01010</t>
  </si>
  <si>
    <t>Chemicals &amp; Petrochemicals</t>
  </si>
  <si>
    <t>Divi's Laboratories Ltd.</t>
  </si>
  <si>
    <t>INE361B01024</t>
  </si>
  <si>
    <t>Concord Biotech Ltd.</t>
  </si>
  <si>
    <t>INE338H01029</t>
  </si>
  <si>
    <t>Jubilant Ingrevia Ltd.</t>
  </si>
  <si>
    <t>INE0BY001018</t>
  </si>
  <si>
    <t>Radico Khaitan Ltd.</t>
  </si>
  <si>
    <t>INE944F01028</t>
  </si>
  <si>
    <t>Beverages</t>
  </si>
  <si>
    <t>Oil India Ltd.</t>
  </si>
  <si>
    <t>INE274J01014</t>
  </si>
  <si>
    <t>Oil</t>
  </si>
  <si>
    <t>CG Power and Industrial Solutions Ltd.</t>
  </si>
  <si>
    <t>INE067A01029</t>
  </si>
  <si>
    <t>JSW Energy Ltd.</t>
  </si>
  <si>
    <t>INE121E01018</t>
  </si>
  <si>
    <t>Hindalco Industries Ltd.</t>
  </si>
  <si>
    <t>INE038A01020</t>
  </si>
  <si>
    <t>Non - Ferrous Metals</t>
  </si>
  <si>
    <t>Havells India Ltd.</t>
  </si>
  <si>
    <t>INE176B01034</t>
  </si>
  <si>
    <t>Godrej Properties Ltd.</t>
  </si>
  <si>
    <t>INE484J01027</t>
  </si>
  <si>
    <t>Alembic Pharmaceuticals Ltd.</t>
  </si>
  <si>
    <t>INE901L01018</t>
  </si>
  <si>
    <t>Jio Financial Services Ltd.</t>
  </si>
  <si>
    <t>INE758E01017</t>
  </si>
  <si>
    <t>APL Apollo Tubes Ltd.</t>
  </si>
  <si>
    <t>INE702C01027</t>
  </si>
  <si>
    <t>Jyoti CNC Automation Ltd.</t>
  </si>
  <si>
    <t>INE980O01024</t>
  </si>
  <si>
    <t>Industrial Manufacturing</t>
  </si>
  <si>
    <t>Dixon Technologies (India) Ltd.</t>
  </si>
  <si>
    <t>INE935N01020</t>
  </si>
  <si>
    <t>The Phoenix Mills Ltd.</t>
  </si>
  <si>
    <t>INE211B01039</t>
  </si>
  <si>
    <t>Siemens Energy India Ltd.</t>
  </si>
  <si>
    <t>INE1NPP01017</t>
  </si>
  <si>
    <t>HDB Financial Services Ltd.</t>
  </si>
  <si>
    <t>INE756I01012</t>
  </si>
  <si>
    <t>Vishal Mega Mart Ltd</t>
  </si>
  <si>
    <t>INE01EA01019</t>
  </si>
  <si>
    <t>Investment in Mutual fund</t>
  </si>
  <si>
    <t>EDELWEISS LIQUID FUND - DIRECT PL -GR</t>
  </si>
  <si>
    <t>INF754K01GM4</t>
  </si>
  <si>
    <t>Debt instrument</t>
  </si>
  <si>
    <t>Cumulative Non-Convertible Redeemable Preference Shares</t>
  </si>
  <si>
    <t>6% TVS Motor Company Ltd. (01-Sept-2026)**</t>
  </si>
  <si>
    <t>INE494B04019</t>
  </si>
  <si>
    <t>Total</t>
  </si>
  <si>
    <t>Direct Plan Growth Option</t>
  </si>
  <si>
    <t>Regular Plan Growth Option</t>
  </si>
  <si>
    <t>7. Portfolio Turnover Ratio</t>
  </si>
  <si>
    <t>Edelweiss ELSS Tax saver Fund</t>
  </si>
  <si>
    <t>PORTFOLIO STATEMENT OF EDELWEISS FOCUSED FUND AS ON AUGUST 31, 2025</t>
  </si>
  <si>
    <t>(An open-ended equity scheme investing in maximum 30 stocks, with focus in multi-cap space)</t>
  </si>
  <si>
    <t>Marico Ltd.</t>
  </si>
  <si>
    <t>INE196A01026</t>
  </si>
  <si>
    <t>ABB India Ltd.</t>
  </si>
  <si>
    <t>INE117A01022</t>
  </si>
  <si>
    <t>Edelweiss Focused Fund</t>
  </si>
  <si>
    <t>PORTFOLIO STATEMENT OF EDELWEISS NIFTY500 MULTICAP MOMENTUM QUALITY 50 INDEX FUND AS ON AUGUST 31, 2025</t>
  </si>
  <si>
    <t>(An open-ended index scheme replicating Nifty500 Multicap Momentum Quality 50 Index)</t>
  </si>
  <si>
    <t>Eicher Motors Ltd.</t>
  </si>
  <si>
    <t>INE066A01021</t>
  </si>
  <si>
    <t>Britannia Industries Ltd.</t>
  </si>
  <si>
    <t>INE216A01030</t>
  </si>
  <si>
    <t>Nestle India Ltd.</t>
  </si>
  <si>
    <t>INE239A01024</t>
  </si>
  <si>
    <t>Suzlon Energy Ltd.</t>
  </si>
  <si>
    <t>INE040H01021</t>
  </si>
  <si>
    <t>Hindustan Aeronautics Ltd.</t>
  </si>
  <si>
    <t>INE066F01020</t>
  </si>
  <si>
    <t>HDFC Asset Management Company Ltd.</t>
  </si>
  <si>
    <t>INE127D01025</t>
  </si>
  <si>
    <t>Bharat Petroleum Corporation Ltd.</t>
  </si>
  <si>
    <t>INE029A01011</t>
  </si>
  <si>
    <t>Solar Industries India Ltd.</t>
  </si>
  <si>
    <t>INE343H01029</t>
  </si>
  <si>
    <t>Coromandel International Ltd.</t>
  </si>
  <si>
    <t>INE169A01031</t>
  </si>
  <si>
    <t>Fertilizers &amp; Agrochemicals</t>
  </si>
  <si>
    <t>Page Industries Ltd.</t>
  </si>
  <si>
    <t>INE761H01022</t>
  </si>
  <si>
    <t>Textiles &amp; Apparels</t>
  </si>
  <si>
    <t>Mazagon Dock Shipbuilders Ltd.</t>
  </si>
  <si>
    <t>INE249Z01020</t>
  </si>
  <si>
    <t>Central Depository Services (I) Ltd.</t>
  </si>
  <si>
    <t>INE736A01011</t>
  </si>
  <si>
    <t>Godfrey Phillips India Ltd.</t>
  </si>
  <si>
    <t>INE260B01028</t>
  </si>
  <si>
    <t>Cigarettes &amp; Tobacco Products</t>
  </si>
  <si>
    <t>Manappuram Finance Ltd.</t>
  </si>
  <si>
    <t>INE522D01027</t>
  </si>
  <si>
    <t>Narayana Hrudayalaya ltd.</t>
  </si>
  <si>
    <t>INE410P01011</t>
  </si>
  <si>
    <t>360 One Wam Ltd.</t>
  </si>
  <si>
    <t>INE466L01038</t>
  </si>
  <si>
    <t>Computer Age Management Services Ltd.</t>
  </si>
  <si>
    <t>INE596I01012</t>
  </si>
  <si>
    <t>GlaxoSmithKline Pharmaceuticals Ltd.</t>
  </si>
  <si>
    <t>INE159A01016</t>
  </si>
  <si>
    <t>Nippon Life India Asset Management Ltd.</t>
  </si>
  <si>
    <t>INE298J01013</t>
  </si>
  <si>
    <t>Affle 3i Ltd.</t>
  </si>
  <si>
    <t>INE00WC01027</t>
  </si>
  <si>
    <t>Indian Energy Exchange Ltd.</t>
  </si>
  <si>
    <t>INE022Q01020</t>
  </si>
  <si>
    <t>Motilal Oswal Financial Services Ltd.</t>
  </si>
  <si>
    <t>INE338I01027</t>
  </si>
  <si>
    <t>Intellect Design Arena Ltd.</t>
  </si>
  <si>
    <t>INE306R01017</t>
  </si>
  <si>
    <t>Angel One Ltd.</t>
  </si>
  <si>
    <t>INE732I01013</t>
  </si>
  <si>
    <t>Garden Reach Shipbuilders &amp; Engineers</t>
  </si>
  <si>
    <t>INE382Z01011</t>
  </si>
  <si>
    <t>Cohance Lifesciences Ltd.</t>
  </si>
  <si>
    <t>INE03QK01018</t>
  </si>
  <si>
    <t>Eclerx Services Ltd.</t>
  </si>
  <si>
    <t>INE738I01010</t>
  </si>
  <si>
    <t>Commercial Services &amp; Supplies</t>
  </si>
  <si>
    <t>Castrol India Ltd.</t>
  </si>
  <si>
    <t>INE172A01027</t>
  </si>
  <si>
    <t>Gillette India Ltd.</t>
  </si>
  <si>
    <t>INE322A01010</t>
  </si>
  <si>
    <t>Personal Products</t>
  </si>
  <si>
    <t>Zen Technologies Ltd.</t>
  </si>
  <si>
    <t>INE251B01027</t>
  </si>
  <si>
    <t>LT Foods Ltd.</t>
  </si>
  <si>
    <t>INE818H01020</t>
  </si>
  <si>
    <t>Mahanagar Gas Ltd.</t>
  </si>
  <si>
    <t>INE002S01010</t>
  </si>
  <si>
    <t>Gas</t>
  </si>
  <si>
    <t>Astrazeneca Pharma India Ltd.</t>
  </si>
  <si>
    <t>INE203A01020</t>
  </si>
  <si>
    <t>Newgen Software Technologies Ltd.</t>
  </si>
  <si>
    <t>INE619B01017</t>
  </si>
  <si>
    <t>Schneider Electric Infrastructure Ltd.</t>
  </si>
  <si>
    <t>INE839M01018</t>
  </si>
  <si>
    <t>Elecon Engineering Company Ltd.</t>
  </si>
  <si>
    <t>INE205B01031</t>
  </si>
  <si>
    <t>BLS International Services Ltd.</t>
  </si>
  <si>
    <t>INE153T01027</t>
  </si>
  <si>
    <t>Leisure Services</t>
  </si>
  <si>
    <t>Caplin Point Laboratories Ltd.</t>
  </si>
  <si>
    <t>INE475E01026</t>
  </si>
  <si>
    <t>Action Construction Equipment Ltd.</t>
  </si>
  <si>
    <t>INE731H01025</t>
  </si>
  <si>
    <t>Agricultural, Commercial &amp; Construction Vehicles</t>
  </si>
  <si>
    <t>(b) Unlisted</t>
  </si>
  <si>
    <t>Edelweiss Nifty500 Multicap Momentum Quality 50 Index Fund</t>
  </si>
  <si>
    <t>PORTFOLIO STATEMENT OF EDELWEISS  EMERGING MARKETS OPPORTUNITIES EQUITY OFF-SHORE FUND AS ON AUGUST 31, 2025</t>
  </si>
  <si>
    <t>(An open ended fund of fund scheme investing in JPMorgan Funds – Emerging Market Opportunities Fund)</t>
  </si>
  <si>
    <t>Foreign Securities and/or Overseas ETFs</t>
  </si>
  <si>
    <t>International  Mutual Fund Units</t>
  </si>
  <si>
    <t>JPMORGAN ASSET MGM - EMG MKT OPPS I USD</t>
  </si>
  <si>
    <t>LU0431993749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</si>
  <si>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</si>
  <si>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</si>
  <si>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</si>
  <si>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</si>
  <si>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</si>
  <si>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Emerging Markets Opportunities Equity Off-Shore Fund</t>
  </si>
  <si>
    <t>PORTFOLIO STATEMENT OF EDELWEISS  BANKING AND PSU DEBT FUND AS ON AUGUST 31, 2025</t>
  </si>
  <si>
    <t>(An open ended debt scheme predominantly investing in Debt Instruments of Banks, Public Sector Undertakings, Public Financial Institutions and Municipal Bonds. A relatively high interest rate risk and relatively low credit risk.)</t>
  </si>
  <si>
    <t>7.41% IOC NCD RED 22-10-2029**</t>
  </si>
  <si>
    <t>INE242A08437</t>
  </si>
  <si>
    <t>FITCH AAA</t>
  </si>
  <si>
    <t>7.48% IRFC NCD RED 13-08-2029**</t>
  </si>
  <si>
    <t>INE053F07BU3</t>
  </si>
  <si>
    <t>7.03% HPCL NCD RED 12-04-2030**</t>
  </si>
  <si>
    <t>INE094A08069</t>
  </si>
  <si>
    <t>7.64% FOOD CORP GOI GRNT NCD 12-12-2029**</t>
  </si>
  <si>
    <t>INE861G08050</t>
  </si>
  <si>
    <t>CRISIL AAA(CE)</t>
  </si>
  <si>
    <t>8.85% REC LTD. NCD RED 16-04-2029**</t>
  </si>
  <si>
    <t>INE020B08BQ7</t>
  </si>
  <si>
    <t>7.49% NHAI NCD RED 01-08-2029**</t>
  </si>
  <si>
    <t>INE906B07HG7</t>
  </si>
  <si>
    <t>8.83% EXIM BK OF INDIA NCD RED 03-11-29**</t>
  </si>
  <si>
    <t>INE514E08EE3</t>
  </si>
  <si>
    <t>8.41% HUDCO NCD GOI SERVICED 15-03-2029**</t>
  </si>
  <si>
    <t>INE031A08699</t>
  </si>
  <si>
    <t>8.13% NUCLEAR POWER CORP NCD 28-03-2029**</t>
  </si>
  <si>
    <t>INE206D08386</t>
  </si>
  <si>
    <t>8.12% NHPC NCD GOI SERVICED 22-03-2029**</t>
  </si>
  <si>
    <t>INE848E08136</t>
  </si>
  <si>
    <t>8.27% NHAI NCD RED 28-03-2029**</t>
  </si>
  <si>
    <t>INE906B07GP0</t>
  </si>
  <si>
    <t>8.09% NLC INDIA LTD NCD RED 29-05-2029**</t>
  </si>
  <si>
    <t>INE589A07037</t>
  </si>
  <si>
    <t>7.34% POWER GRID CORP NCD 13-07-2029**</t>
  </si>
  <si>
    <t>INE752E08577</t>
  </si>
  <si>
    <t>7.41% POWER FIN CORP NCD RED 25-02-2030**</t>
  </si>
  <si>
    <t>INE134E08KL2</t>
  </si>
  <si>
    <t>7.50% REC LTD. NCD RED 28-02-2030**</t>
  </si>
  <si>
    <t>INE020B08CP7</t>
  </si>
  <si>
    <t>8.40% NUCLEAR POW COR IN LTD NCD28-11-29**</t>
  </si>
  <si>
    <t>INE206D08253</t>
  </si>
  <si>
    <t>8.79% INDIAN RAIL FIN NCD RED 04-05-2030**</t>
  </si>
  <si>
    <t>INE053F09GX2</t>
  </si>
  <si>
    <t>8.7% LIC HOUS FIN NCD RED 23-03-2029**</t>
  </si>
  <si>
    <t>INE115A07OB4</t>
  </si>
  <si>
    <t>6.33% GOVT OF INDIA RED 05-05-2035</t>
  </si>
  <si>
    <t>IN0020250026</t>
  </si>
  <si>
    <t>7.10% GOVT OF INDIA RED 08-04-2034</t>
  </si>
  <si>
    <t>IN0020240019</t>
  </si>
  <si>
    <t>7.18% GOVT OF INDIA RED 14-08-2033</t>
  </si>
  <si>
    <t>IN0020230085</t>
  </si>
  <si>
    <t>Investment in AIF</t>
  </si>
  <si>
    <t>SBI CDMDF--A2</t>
  </si>
  <si>
    <t>INF0RQ622028</t>
  </si>
  <si>
    <t>Direct Plan Bonus Option</t>
  </si>
  <si>
    <t xml:space="preserve">                              ^</t>
  </si>
  <si>
    <t xml:space="preserve">                                                  ^</t>
  </si>
  <si>
    <t>Direct Plan Fortnightly IDCW Option</t>
  </si>
  <si>
    <t>Direct Plan Monthly IDCW Option</t>
  </si>
  <si>
    <t>Direct Plan Weekly IDCW Option</t>
  </si>
  <si>
    <t>Regular Plan Bonus Option</t>
  </si>
  <si>
    <t>Regular Plan Fortnightly IDCW Option</t>
  </si>
  <si>
    <t>Regular Plan Monthly IDCW Option</t>
  </si>
  <si>
    <t>Regular Plan Weekly IDCW Option</t>
  </si>
  <si>
    <t>^ There were no investors in this option.</t>
  </si>
  <si>
    <t>3. Total Dividend (Net) declared during the month</t>
  </si>
  <si>
    <t>Plan/Option Name</t>
  </si>
  <si>
    <t/>
  </si>
  <si>
    <t>individual &amp; HUF</t>
  </si>
  <si>
    <t>others</t>
  </si>
  <si>
    <t>Direct Plan - IDCW</t>
  </si>
  <si>
    <t>Regular Plan IDCW</t>
  </si>
  <si>
    <t>Edelweiss Banking and PSU Debt Fund</t>
  </si>
  <si>
    <t>Banking and PSU Fund</t>
  </si>
  <si>
    <t>Edelweiss Banking &amp; PSU Debt Fund</t>
  </si>
  <si>
    <t>PORTFOLIO STATEMENT OF EDELWEISS CRL PSU PL SDL 50:50 OCT-25 FD AS ON AUGUST 31, 2025</t>
  </si>
  <si>
    <t>(An open-ended target maturity Index Fund investing in the constituents of CRISIL [IBX] 50:50 PSU + SDL Index – October 2025. A moderate interest rate risk and relatively low credit risk.)</t>
  </si>
  <si>
    <t>7.75% SIDBI NCD RED 27-10-2025**</t>
  </si>
  <si>
    <t>INE556F08KD0</t>
  </si>
  <si>
    <t>8.11% REC LTD NCD 07-10-2025 SR136**</t>
  </si>
  <si>
    <t>INE020B08963</t>
  </si>
  <si>
    <t>7.20% NABARD NCD RED 23-09-2025**</t>
  </si>
  <si>
    <t>INE261F08DR2</t>
  </si>
  <si>
    <t>6.50% POWER FIN CORP NCD RED 17-09-2025**</t>
  </si>
  <si>
    <t>INE134E08LD7</t>
  </si>
  <si>
    <t>7.50% NHPC LTD SR Y STR A NCD 07-10-2025**</t>
  </si>
  <si>
    <t>INE848E07AO4</t>
  </si>
  <si>
    <t>5.45% NTPC LTD NCD RED 15-10-2025**</t>
  </si>
  <si>
    <t>INE733E08163</t>
  </si>
  <si>
    <t>8.85% POWER GRID CORP NCD JRED 19-10-25**</t>
  </si>
  <si>
    <t>INE752E07KK5</t>
  </si>
  <si>
    <t>7.97% TAMIL NADU SDL RED 14-10-2025</t>
  </si>
  <si>
    <t>IN3120150112</t>
  </si>
  <si>
    <t>7.98% KARNATAKA SDL RED 14-10-2025</t>
  </si>
  <si>
    <t>IN1920150019</t>
  </si>
  <si>
    <t>7.99% MAHARASHTRA SDL RED 28-10-2025</t>
  </si>
  <si>
    <t>IN2220150113</t>
  </si>
  <si>
    <t>7.96% MAHARASHTRA SDL RED 14-10-2025</t>
  </si>
  <si>
    <t>IN2220150105</t>
  </si>
  <si>
    <t>8% TAMIL NADU SDL RED 28-10-2025</t>
  </si>
  <si>
    <t>IN3120150120</t>
  </si>
  <si>
    <t>8.16% MAHARASHTRA SDL RED 23-09-2025</t>
  </si>
  <si>
    <t>IN2220150097</t>
  </si>
  <si>
    <t>Money Market Instruments</t>
  </si>
  <si>
    <t>Treasury bills</t>
  </si>
  <si>
    <t>91 DAYS TBILL RED 16-10-2025</t>
  </si>
  <si>
    <t>IN002025X166</t>
  </si>
  <si>
    <t>364 DAYS TBILL RED 09-10-2025</t>
  </si>
  <si>
    <t>IN002024Z263</t>
  </si>
  <si>
    <t>In accordance with SEBI Circular no. SEBI/HO/IMD/PoD2/P/CIR/2024/183 dated December 13, 2024, Debt Index Replication Factor (DIRF) is 51.44%.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</si>
  <si>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</si>
  <si>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</si>
  <si>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</si>
  <si>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AUGUST 31, 2025</t>
  </si>
  <si>
    <t>(An open-ended debt Index Fund investing in the constituents of CRISIL IBX 50:50 Gilt Plus SDL Short Duration Index. A relatively high interest rate risk and relatively low credit risk.)</t>
  </si>
  <si>
    <t>7.32% GOVT OF INDIA RED 13-11-2030</t>
  </si>
  <si>
    <t>IN0020230135</t>
  </si>
  <si>
    <t>7.17% GOVT OF INDIA RED 17-04-2030</t>
  </si>
  <si>
    <t>IN0020230036</t>
  </si>
  <si>
    <t>7.10% GOVT OF INDIA RED 18-04-2029</t>
  </si>
  <si>
    <t>IN0020220011</t>
  </si>
  <si>
    <t>6.75% GOVT OF INDIA RED 23-12-2029</t>
  </si>
  <si>
    <t>IN0020240183</t>
  </si>
  <si>
    <t>7.38% GOVT OF INDIA RED 20-06-2027</t>
  </si>
  <si>
    <t>IN0020220037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</si>
  <si>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</si>
  <si>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</si>
  <si>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</si>
  <si>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</si>
  <si>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</si>
  <si>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</si>
  <si>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</si>
  <si>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</si>
  <si>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In accordance with SEBI Circular no. SEBI/HO/IMD/PoD2/P/CIR/2024/183 dated December 13, 2024, Debt Index Replication Factor (DIRF) is 94.99%.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</si>
  <si>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</si>
  <si>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</si>
  <si>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</si>
  <si>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EDELWEISS INCOME PLUS ARBITRAGE ACTIVE FUND OF FUND AS ON AUGUST 31, 2025</t>
  </si>
  <si>
    <t>(An open-ended fund of funds scheme investing in units of actively managed debt oriented mutual fund schemes and actively managed arbitrage mutual fund)</t>
  </si>
  <si>
    <t>EDELWEISS ARBITRAGE FD- DR PL- GROW OPT</t>
  </si>
  <si>
    <t>INF754K01EA4</t>
  </si>
  <si>
    <t>EDELWEISS MONEY MARKET FUND - DIRECT PL</t>
  </si>
  <si>
    <t>INF843K01CE1</t>
  </si>
  <si>
    <t>KOTAK MAHINDRA MF CORP BOND FD DIRECT GR</t>
  </si>
  <si>
    <t>INF178L01BY0</t>
  </si>
  <si>
    <t>SBI MF CORP BOND FD  DIRECT GR</t>
  </si>
  <si>
    <t>INF200KA1YR4</t>
  </si>
  <si>
    <t>ICICI PRUD CONST MAT GILT FD-DIR PL- GR</t>
  </si>
  <si>
    <t>INF109KA1O37</t>
  </si>
  <si>
    <t>7. Average Portfolio Maturity*</t>
  </si>
  <si>
    <t>Edelweiss Income Plus Arbitrage Active Fund of Fund</t>
  </si>
  <si>
    <t>Hybrid FoF – Income Plus Arbitrage FoF</t>
  </si>
  <si>
    <t>Macaulay Duration*</t>
  </si>
  <si>
    <t>Residual Maturity*</t>
  </si>
  <si>
    <t>As on (Date)</t>
  </si>
  <si>
    <t xml:space="preserve">*Note: Since the data of underlying schemes was not publicly available, it is kept blank. </t>
  </si>
  <si>
    <t>PORTFOLIO STATEMENT OF EDELWEISS NIFTY 100 QUALITY 30 INDEX FND AS ON AUGUST 31, 2025</t>
  </si>
  <si>
    <t>(An open ended scheme replicating Nifty 100 Quality 30 Index)</t>
  </si>
  <si>
    <t>Coal India Ltd.</t>
  </si>
  <si>
    <t>INE522F01014</t>
  </si>
  <si>
    <t>Consumable Fuels</t>
  </si>
  <si>
    <t>Asian Paints Ltd.</t>
  </si>
  <si>
    <t>INE021A01026</t>
  </si>
  <si>
    <t>Bajaj Auto Ltd.</t>
  </si>
  <si>
    <t>INE917I01010</t>
  </si>
  <si>
    <t>Hero MotoCorp Ltd.</t>
  </si>
  <si>
    <t>INE158A01026</t>
  </si>
  <si>
    <t>Dr. Reddy's Laboratories Ltd.</t>
  </si>
  <si>
    <t>INE089A01031</t>
  </si>
  <si>
    <t>VARUN BEVERAGES LIMITED</t>
  </si>
  <si>
    <t>INE200M01039</t>
  </si>
  <si>
    <t>Pidilite Industries Ltd.</t>
  </si>
  <si>
    <t>INE318A01026</t>
  </si>
  <si>
    <t>Wipro Ltd.</t>
  </si>
  <si>
    <t>INE075A01022</t>
  </si>
  <si>
    <t>LTIMindtree Ltd.</t>
  </si>
  <si>
    <t>INE214T01019</t>
  </si>
  <si>
    <t>Bosch Ltd.</t>
  </si>
  <si>
    <t>INE323A01026</t>
  </si>
  <si>
    <t>Godrej Consumer Products Ltd.</t>
  </si>
  <si>
    <t>INE102D01028</t>
  </si>
  <si>
    <t>United Spirits Ltd.</t>
  </si>
  <si>
    <t>INE854D01024</t>
  </si>
  <si>
    <t>Dabur India Ltd.</t>
  </si>
  <si>
    <t>INE016A01026</t>
  </si>
  <si>
    <t>Zydus Lifesciences Ltd.</t>
  </si>
  <si>
    <t>INE010B01027</t>
  </si>
  <si>
    <t>Edelweiss NIFTY 100 Quality 30 Index Fund</t>
  </si>
  <si>
    <t>PORTFOLIO STATEMENT OF EDELWEISS RECENTLY LISTED IPO FUND AS ON AUGUST 31, 2025</t>
  </si>
  <si>
    <t>(An open ended equity scheme following investment theme of investing in recently listed 100 companies or upcoming Initial Public Offer (IPOs).)</t>
  </si>
  <si>
    <t>Swiggy Ltd.</t>
  </si>
  <si>
    <t>INE00H001014</t>
  </si>
  <si>
    <t>Bajaj Housing Finance Ltd.</t>
  </si>
  <si>
    <t>INE377Y01014</t>
  </si>
  <si>
    <t>Sai Life Sciences Ltd</t>
  </si>
  <si>
    <t>INE570L01029</t>
  </si>
  <si>
    <t>Sagility India Ltd.</t>
  </si>
  <si>
    <t>INE0W2G01015</t>
  </si>
  <si>
    <t>NTPC Green Energy Ltd.</t>
  </si>
  <si>
    <t>INE0ONG01011</t>
  </si>
  <si>
    <t>Dr Agarwal's Health Care Ltd.</t>
  </si>
  <si>
    <t>INE943P01029</t>
  </si>
  <si>
    <t>Premier Energies Ltd.</t>
  </si>
  <si>
    <t>INE0BS701011</t>
  </si>
  <si>
    <t>Acme Solar Holdings Ltd.</t>
  </si>
  <si>
    <t>INE622W01025</t>
  </si>
  <si>
    <t>Baazar Style Retail Ltd.</t>
  </si>
  <si>
    <t>INE01FR01028</t>
  </si>
  <si>
    <t>Hexaware Technologies Ltd.</t>
  </si>
  <si>
    <t>INE093A01041</t>
  </si>
  <si>
    <t>Inventurus Knowledge Solutions Ltd.</t>
  </si>
  <si>
    <t>INE115Q01022</t>
  </si>
  <si>
    <t>Zinka Logistics Solutions Ltd</t>
  </si>
  <si>
    <t>INE0UIZ01018</t>
  </si>
  <si>
    <t>Transport Services</t>
  </si>
  <si>
    <t>Bharti Hexacom Ltd.</t>
  </si>
  <si>
    <t>INE343G01021</t>
  </si>
  <si>
    <t>Oswal Pumps Ltd.</t>
  </si>
  <si>
    <t>INE0BYP01024</t>
  </si>
  <si>
    <t>TBO Tek Ltd.</t>
  </si>
  <si>
    <t>INE673O01025</t>
  </si>
  <si>
    <t>Go Digit General Insurance Ltd.</t>
  </si>
  <si>
    <t>INE03JT01014</t>
  </si>
  <si>
    <t>Unimech Aerospace And Manufacturing Ltd.</t>
  </si>
  <si>
    <t>INE0U3I01011</t>
  </si>
  <si>
    <t>Belrise Industries Ltd.</t>
  </si>
  <si>
    <t>INE894V01022</t>
  </si>
  <si>
    <t>Ather Energy Ltd.</t>
  </si>
  <si>
    <t>INE0LEZ01016</t>
  </si>
  <si>
    <t>Doms Industries Ltd.</t>
  </si>
  <si>
    <t>INE321T01012</t>
  </si>
  <si>
    <t>Household Products</t>
  </si>
  <si>
    <t>Anthem Biosciences Ltd.</t>
  </si>
  <si>
    <t>INE0CZ201020</t>
  </si>
  <si>
    <t>P N Gadgil Jewellers Ltd.</t>
  </si>
  <si>
    <t>INE953R01016</t>
  </si>
  <si>
    <t>Indiqube Spaces Ltd.</t>
  </si>
  <si>
    <t>INE06ST01018</t>
  </si>
  <si>
    <t>Bansal Wire Industries Ltd.</t>
  </si>
  <si>
    <t>INE0B9K01025</t>
  </si>
  <si>
    <t>Ajax Engineering Ltd.</t>
  </si>
  <si>
    <t>INE274Y01021</t>
  </si>
  <si>
    <t>JSW Cement Ltd.</t>
  </si>
  <si>
    <t>INE718I01012</t>
  </si>
  <si>
    <t>Kaynes Technology India Ltd.</t>
  </si>
  <si>
    <t>INE918Z01012</t>
  </si>
  <si>
    <t>Aditya Infotech Ltd.</t>
  </si>
  <si>
    <t>INE819V01029</t>
  </si>
  <si>
    <t>Waaree Energies Ltd.</t>
  </si>
  <si>
    <t>INE377N01017</t>
  </si>
  <si>
    <t>Azad Engineering Ltd.</t>
  </si>
  <si>
    <t>INE02IJ01035</t>
  </si>
  <si>
    <t>Sanathan Textiles Ltd.</t>
  </si>
  <si>
    <t>INE0JPD01013</t>
  </si>
  <si>
    <t>International Gemmological Inst Ind Ltd.</t>
  </si>
  <si>
    <t>INE0Q9301021</t>
  </si>
  <si>
    <t>All Time Plastics Ltd.</t>
  </si>
  <si>
    <t>INE0GV601021</t>
  </si>
  <si>
    <t>Kross Ltd.</t>
  </si>
  <si>
    <t>INE0O6601022</t>
  </si>
  <si>
    <t>GNG Electronics Ltd.</t>
  </si>
  <si>
    <t>INE18JU01028</t>
  </si>
  <si>
    <t>IT - Hardware</t>
  </si>
  <si>
    <t>Smartworks Coworking Spaces Ltd.</t>
  </si>
  <si>
    <t>INE0NAZ01010</t>
  </si>
  <si>
    <t>Aadhar Housing Finance Ltd.</t>
  </si>
  <si>
    <t>INE883F01010</t>
  </si>
  <si>
    <t>Emcure Pharmaceuticals Ltd.</t>
  </si>
  <si>
    <t>INE168P01015</t>
  </si>
  <si>
    <t>Ellenbarrie Industrial Gases Ltd.</t>
  </si>
  <si>
    <t>INE236E01022</t>
  </si>
  <si>
    <t>Carraro India Ltd.</t>
  </si>
  <si>
    <t>INE0V7W01012</t>
  </si>
  <si>
    <t>Happy Forgings Ltd.</t>
  </si>
  <si>
    <t>INE330T01021</t>
  </si>
  <si>
    <t>DAM Capital Advisors Ltd.</t>
  </si>
  <si>
    <t>INE284H01025</t>
  </si>
  <si>
    <t>ECOS (India) Mobility &amp; Hospitality Ltd.</t>
  </si>
  <si>
    <t>INE06HJ01020</t>
  </si>
  <si>
    <t>Vikram Solar Ltd.</t>
  </si>
  <si>
    <t>INE078V01014</t>
  </si>
  <si>
    <t>Godavari Biorefineries Ltd.</t>
  </si>
  <si>
    <t>INE497S01012</t>
  </si>
  <si>
    <t>Brigade Hotel Ventures Ltd.</t>
  </si>
  <si>
    <t>INE03NU01014</t>
  </si>
  <si>
    <t>Ask Automotive Ltd.</t>
  </si>
  <si>
    <t>INE491J01022</t>
  </si>
  <si>
    <t>AWFIS Space Solutions Ltd.</t>
  </si>
  <si>
    <t>INE108V01019</t>
  </si>
  <si>
    <t>Akums Drugs And Pharmaceuticals Ltd.</t>
  </si>
  <si>
    <t>INE09XN01023</t>
  </si>
  <si>
    <t>Derivatives</t>
  </si>
  <si>
    <t>(a) Index/Stock Future</t>
  </si>
  <si>
    <t>NIFTY 30-Sep-2025</t>
  </si>
  <si>
    <t>INDEX FUTURES</t>
  </si>
  <si>
    <t>182 DAYS TBILL RED 25-09-2025</t>
  </si>
  <si>
    <t>IN002024Y506</t>
  </si>
  <si>
    <t>Net Receivables/(Payables) include Net Current Assets as well as the Mark to Market on derivative trades.</t>
  </si>
  <si>
    <t>Edelweiss Recently Listed IPO Fund</t>
  </si>
  <si>
    <t>PORTFOLIO STATEMENT OF EDELWEISS  GREATER CHINA EQUITY OFF-SHORE FUND AS ON AUGUST 31, 2025</t>
  </si>
  <si>
    <t>(An open ended fund of fund scheme investing in JPMorgan Funds – Greater China Fund)</t>
  </si>
  <si>
    <t>JPM GREATER CHINA-I-I2 USD</t>
  </si>
  <si>
    <t>LU1727356906</t>
  </si>
  <si>
    <t>JPM GREATER CHINA-I AC</t>
  </si>
  <si>
    <t>LU0248053877</t>
  </si>
  <si>
    <t>Edelweiss Greater China Equity Off-Shore Fund</t>
  </si>
  <si>
    <t>PORTFOLIO STATEMENT OF EDELWEISS MSCI INDIA DOMESTIC &amp; WORLD HEALTHCARE 45 INDEX AS ON AUGUST 31, 2025</t>
  </si>
  <si>
    <t>(An Open-ended Equity Scheme replicating MSCI India Domestic &amp; World Healthcare 45 Index)</t>
  </si>
  <si>
    <t>Cipla Ltd.</t>
  </si>
  <si>
    <t>INE059A01026</t>
  </si>
  <si>
    <t>Apollo Hospitals Enterprise Ltd.</t>
  </si>
  <si>
    <t>INE437A01024</t>
  </si>
  <si>
    <t>Fortis Healthcare Ltd.</t>
  </si>
  <si>
    <t>INE061F01013</t>
  </si>
  <si>
    <t>Mankind Pharma Ltd.</t>
  </si>
  <si>
    <t>INE634S01028</t>
  </si>
  <si>
    <t>Laurus Labs Ltd.</t>
  </si>
  <si>
    <t>INE947Q01028</t>
  </si>
  <si>
    <t>Glenmark Pharmaceuticals Ltd.</t>
  </si>
  <si>
    <t>INE935A01035</t>
  </si>
  <si>
    <t>Aurobindo Pharma Ltd.</t>
  </si>
  <si>
    <t>INE406A01037</t>
  </si>
  <si>
    <t>Alkem Laboratories Ltd.</t>
  </si>
  <si>
    <t>INE540L01014</t>
  </si>
  <si>
    <t>Biocon Ltd.</t>
  </si>
  <si>
    <t>INE376G01013</t>
  </si>
  <si>
    <t>Gland Pharma Ltd.</t>
  </si>
  <si>
    <t>INE068V01023</t>
  </si>
  <si>
    <t>Syngene International Ltd.</t>
  </si>
  <si>
    <t>INE398R01022</t>
  </si>
  <si>
    <t>Global Health Ltd.</t>
  </si>
  <si>
    <t>INE474Q01031</t>
  </si>
  <si>
    <t>Piramal Pharma Ltd.</t>
  </si>
  <si>
    <t>INE0DK501011</t>
  </si>
  <si>
    <t>Ajanta Pharma Ltd.</t>
  </si>
  <si>
    <t>INE031B01049</t>
  </si>
  <si>
    <t>(c) Listed / Awaiting listing on International Stock Exchanges</t>
  </si>
  <si>
    <t>ELI LILLY &amp; CO</t>
  </si>
  <si>
    <t>US5324571083</t>
  </si>
  <si>
    <t>Pharmaceuticals</t>
  </si>
  <si>
    <t>JOHNSON &amp; JOHNSON</t>
  </si>
  <si>
    <t>US4781601046</t>
  </si>
  <si>
    <t>ABBVIE INC</t>
  </si>
  <si>
    <t>US00287Y1091</t>
  </si>
  <si>
    <t>Biotechnology</t>
  </si>
  <si>
    <t>NOVARTIS AG</t>
  </si>
  <si>
    <t>US66987V1098</t>
  </si>
  <si>
    <t>ABBOTT LABORATORIES</t>
  </si>
  <si>
    <t>US0028241000</t>
  </si>
  <si>
    <t>Health Care Equipment &amp; Supplies</t>
  </si>
  <si>
    <t>MERCK &amp; CO.INC</t>
  </si>
  <si>
    <t>US58933Y1055</t>
  </si>
  <si>
    <t>THERMO FISHER SCIENTIFIC INC</t>
  </si>
  <si>
    <t>US8835561023</t>
  </si>
  <si>
    <t>Life Sciences Tools &amp; Services</t>
  </si>
  <si>
    <t>Novo Nordisk A/S</t>
  </si>
  <si>
    <t>US6701002056</t>
  </si>
  <si>
    <t>INTUITIVE SURGICAL INC</t>
  </si>
  <si>
    <t>US46120E6023</t>
  </si>
  <si>
    <t>AMGEN INC</t>
  </si>
  <si>
    <t>US0311621009</t>
  </si>
  <si>
    <t>GILEAD SCIENCES INC</t>
  </si>
  <si>
    <t>US3755581036</t>
  </si>
  <si>
    <t>STRYKER CORP</t>
  </si>
  <si>
    <t>US8636671013</t>
  </si>
  <si>
    <t>DANAHER CORP</t>
  </si>
  <si>
    <t>US2358511028</t>
  </si>
  <si>
    <t>MEDTRONIC PLC</t>
  </si>
  <si>
    <t>IE00BTN1Y115</t>
  </si>
  <si>
    <t>VERTEX PHARMACEUTICALS INC</t>
  </si>
  <si>
    <t>US92532F1003</t>
  </si>
  <si>
    <t>Regeneron Pharmaceuticals Inc</t>
  </si>
  <si>
    <t>US75886F1075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</si>
  <si>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</si>
  <si>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</si>
  <si>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</si>
  <si>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</si>
  <si>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</si>
  <si>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</si>
  <si>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</si>
  <si>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</si>
  <si>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Edelweiss MSCI India Domestic &amp; World Healthcare 45 Index Fund</t>
  </si>
  <si>
    <t>PORTFOLIO STATEMENT OF EDELWEISS MONEY MARKET FUND AS ON AUGUST 31, 2025</t>
  </si>
  <si>
    <t>(An open-ended debt scheme investing in money market instruments)</t>
  </si>
  <si>
    <t>8.27% KARNATAKA SDL RED 23-12-2025</t>
  </si>
  <si>
    <t>IN1920150068</t>
  </si>
  <si>
    <t>364 DAYS TBILL RED 26-03-2026</t>
  </si>
  <si>
    <t>IN002024Z503</t>
  </si>
  <si>
    <t>364 DAYS TBILL RED 23-07-2026</t>
  </si>
  <si>
    <t>IN002025Z179</t>
  </si>
  <si>
    <t>364 DAYS TBILL RED 19-03-2026</t>
  </si>
  <si>
    <t>IN002024Z495</t>
  </si>
  <si>
    <t>91 DAYS TBILL RED 25-09-2025</t>
  </si>
  <si>
    <t>IN002025X133</t>
  </si>
  <si>
    <t>364 DAYS TBILL RED 12-03-2026</t>
  </si>
  <si>
    <t>IN002024Z487</t>
  </si>
  <si>
    <t>364 DAYS TBILL RED 04-06-2026</t>
  </si>
  <si>
    <t>IN002025Z104</t>
  </si>
  <si>
    <t>Certificate of Deposit</t>
  </si>
  <si>
    <t>BANK OF BARODA CD RED 13-03-2026#**</t>
  </si>
  <si>
    <t>INE028A16IC0</t>
  </si>
  <si>
    <t>ICRA A1+</t>
  </si>
  <si>
    <t>EXIM BANK CD RED 20-03-2026#**</t>
  </si>
  <si>
    <t>INE514E16CK7</t>
  </si>
  <si>
    <t>CRISIL A1+</t>
  </si>
  <si>
    <t>EXIM BANK CD RED 11-06-2026#**</t>
  </si>
  <si>
    <t>INE514E16CM3</t>
  </si>
  <si>
    <t>HDFC BANK CD RED 12-03-2026#**</t>
  </si>
  <si>
    <t>INE040A16GN6</t>
  </si>
  <si>
    <t>CARE A1+</t>
  </si>
  <si>
    <t>PUNJAB NATIONAL BK CD RD 18-03-26#**</t>
  </si>
  <si>
    <t>INE160A16RK5</t>
  </si>
  <si>
    <t>HDFC BANK CD RED 24-03-2026#**</t>
  </si>
  <si>
    <t>INE040A16GS5</t>
  </si>
  <si>
    <t>PUNJAB NATIONAL BANK CD RED 25-03-2026#**</t>
  </si>
  <si>
    <t>INE160A16RP4</t>
  </si>
  <si>
    <t>AXIS BANK LTD CD RED 25-06-2026#**</t>
  </si>
  <si>
    <t>INE238AD6AZ4</t>
  </si>
  <si>
    <t>INDUSIND BANK LTD CD RED 20-11-2025#**</t>
  </si>
  <si>
    <t>INE095A169A1</t>
  </si>
  <si>
    <t>AXIS BANK LTD CD RED 05-03-2026#**</t>
  </si>
  <si>
    <t>INE238AD6AO8</t>
  </si>
  <si>
    <t>NABARD CD RED 10-03-2026#**</t>
  </si>
  <si>
    <t>INE261F16975</t>
  </si>
  <si>
    <t>CANARA BANK CD RED 18-03-2026#**</t>
  </si>
  <si>
    <t>INE476A16B64</t>
  </si>
  <si>
    <t>AXIS BANK LTD CD RED 11-06-2026#**</t>
  </si>
  <si>
    <t>INE238AD6AT7</t>
  </si>
  <si>
    <t>HDFC BANK CD RED 24-06-2026#**</t>
  </si>
  <si>
    <t>INE040A16HB9</t>
  </si>
  <si>
    <t>INDUSIND BANK LTD CD RED 21-11-2025#**</t>
  </si>
  <si>
    <t>INE095A16X69</t>
  </si>
  <si>
    <t>KOTAK MAHINDRA BANK CD RED 27-02-2026#**</t>
  </si>
  <si>
    <t>INE237A166Z3</t>
  </si>
  <si>
    <t>CANARA BANK CD RED 04-03-2026#**</t>
  </si>
  <si>
    <t>INE476A16A73</t>
  </si>
  <si>
    <t>CANARA BANK CD RED 06-03-2026#**</t>
  </si>
  <si>
    <t>INE476A16A99</t>
  </si>
  <si>
    <t>SIDBI CD RED 11-03-2026#**</t>
  </si>
  <si>
    <t>INE556F16BD2</t>
  </si>
  <si>
    <t>NABARD CD RED 25-03-2026#**</t>
  </si>
  <si>
    <t>INE261F16AA7</t>
  </si>
  <si>
    <t>Commercial Paper</t>
  </si>
  <si>
    <t>TATA CAPITAL HSNG CP 25-03-26**</t>
  </si>
  <si>
    <t>INE033L14OE6</t>
  </si>
  <si>
    <t>HDB FINANCIAL SERV CP RED 16-03-2026**</t>
  </si>
  <si>
    <t>INE756I14EZ4</t>
  </si>
  <si>
    <t>MUTHOOT FINANCE CP RED 01-12-2025**</t>
  </si>
  <si>
    <t>INE414G14TY5</t>
  </si>
  <si>
    <t>TATA CAPITAL HSNG FIN CP RED 16-01-2026**</t>
  </si>
  <si>
    <t>INE033L14NP4</t>
  </si>
  <si>
    <t>LIC HSG FIN CP RED 21-01-2026**</t>
  </si>
  <si>
    <t>INE115A14FI3</t>
  </si>
  <si>
    <t>MUTHOOT FINANCE CP RED 20-01-2026**</t>
  </si>
  <si>
    <t>INE414G14UA3</t>
  </si>
  <si>
    <t>TATA CAPITAL LTD CP RED 13-03-2026**</t>
  </si>
  <si>
    <t>INE976I14PV3</t>
  </si>
  <si>
    <t>PIRAMAL ENTERPRISES CP RED 17-03-2026**</t>
  </si>
  <si>
    <t>INE140A146O5</t>
  </si>
  <si>
    <t>L&amp;T FINANCE LTD CP RED 21-05-2026**</t>
  </si>
  <si>
    <t>INE498L14DY2</t>
  </si>
  <si>
    <t>REC LTD. CP RED 10-06-2026**</t>
  </si>
  <si>
    <t>INE020B14698</t>
  </si>
  <si>
    <t>ICICI SECURITIES CP RED 06-03-2026**</t>
  </si>
  <si>
    <t>INE763G14XX9</t>
  </si>
  <si>
    <t>ADITYA BIRLA CAPITAL CP RED 18-03-2026**</t>
  </si>
  <si>
    <t>INE674K14974</t>
  </si>
  <si>
    <t>CHOLAMANDALAM INV &amp; FI CP RED 22-05-2026**</t>
  </si>
  <si>
    <t>INE121A14XK0</t>
  </si>
  <si>
    <t>#  Unlisted Security</t>
  </si>
  <si>
    <t>Direct Plan Annual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</si>
  <si>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</si>
  <si>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</si>
  <si>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</si>
  <si>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</si>
  <si>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</si>
  <si>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</si>
  <si>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</si>
  <si>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Edelweiss Money Market Fund</t>
  </si>
  <si>
    <t>Money Market Fund</t>
  </si>
  <si>
    <t>PORTFOLIO STATEMENT OF BHARAT BOND ETF – APRIL 2033 AS ON AUGUST 31, 2025</t>
  </si>
  <si>
    <t>(An open-ended Target Maturity Exchange Traded Bond Fund investing in constituents of Nifty BHARAT Bond Index - April 2033.A relatively high interest rate risk and relatively low credit risk.)</t>
  </si>
  <si>
    <t>7.55% NPCL NCD RED 23-12-2032**</t>
  </si>
  <si>
    <t>INE206D08493</t>
  </si>
  <si>
    <t>6.90% HUDCO NCD RED 23-04-2032**</t>
  </si>
  <si>
    <t>INE031A08962</t>
  </si>
  <si>
    <t>7.54% HPCL NCD RED 15-04-2033**</t>
  </si>
  <si>
    <t>INE094A08143</t>
  </si>
  <si>
    <t>7.47% IRFC SR166 NCD RED 15-04-2033**</t>
  </si>
  <si>
    <t>INE053F08213</t>
  </si>
  <si>
    <t>7.58% POWER FIN NCD RED 15-04-2033**</t>
  </si>
  <si>
    <t>INE134E08LW7</t>
  </si>
  <si>
    <t>7.54% NABARD NCD RED 15-04-2033**</t>
  </si>
  <si>
    <t>INE261F08DU6</t>
  </si>
  <si>
    <t>7.44% NTPC LTD. SR 79 NCD RED 15-04-2033**</t>
  </si>
  <si>
    <t>INE733E08239</t>
  </si>
  <si>
    <t>7.52% HUDCO SERIES B NCD RED 15-04-2033**</t>
  </si>
  <si>
    <t>INE031A08863</t>
  </si>
  <si>
    <t>7.75% IRFC NCD RED 15-04-2033**</t>
  </si>
  <si>
    <t>INE053F08270</t>
  </si>
  <si>
    <t>7.53% RECL SR 217 NCD RED 31-03-2033**</t>
  </si>
  <si>
    <t>INE020B08EC1</t>
  </si>
  <si>
    <t>6.92% REC LTD NCD RED 20-03-2032**</t>
  </si>
  <si>
    <t>INE020B08DV3</t>
  </si>
  <si>
    <t>7.70% PFC SR BS226 B NCD RED 15-04-2033**</t>
  </si>
  <si>
    <t>INE134E08MI4</t>
  </si>
  <si>
    <t>7.88% EXIM BANK SR U05 NCD 11-01-2033**</t>
  </si>
  <si>
    <t>INE514E08FQ4</t>
  </si>
  <si>
    <t>8.5% EXIM BANK NCD RED 14-03-2033**</t>
  </si>
  <si>
    <t>INE514E08FS0</t>
  </si>
  <si>
    <t>7.69% RECL SR 218 NCD RED 31-01-2033**</t>
  </si>
  <si>
    <t>INE020B08EE7</t>
  </si>
  <si>
    <t>6.92% POWER FINANCE NCD 14-04-32**</t>
  </si>
  <si>
    <t>INE134E08LN6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</si>
  <si>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</si>
  <si>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</si>
  <si>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</si>
  <si>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</si>
  <si>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</si>
  <si>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</si>
  <si>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7.40% EXIM BANK NCD SR Z02 RED 14-03-29**</t>
  </si>
  <si>
    <t>INE514E08GC2</t>
  </si>
  <si>
    <t>7.65% IRFC SR 168B NCD RED 18-04-2033**</t>
  </si>
  <si>
    <t>INE053F08247</t>
  </si>
  <si>
    <t>7.69% NABARD NCD SR LTIF 1E 31-03-2032**</t>
  </si>
  <si>
    <t>INE261F08832</t>
  </si>
  <si>
    <t>7.26% GOVT OF INDIA RED 06-02-2033</t>
  </si>
  <si>
    <t>IN0020220151</t>
  </si>
  <si>
    <t>In accordance with SEBI Circular no. SEBI/HO/IMD/PoD2/P/CIR/2024/183 dated December 13, 2024, Debt Index Replication Factor (DIRF) is 68.6%.</t>
  </si>
  <si>
    <t>Plan /option (Face Value 1000)</t>
  </si>
  <si>
    <t>Growth Option</t>
  </si>
  <si>
    <t>BHARAT Bond ETF - April 2033</t>
  </si>
  <si>
    <t>Debt ETFs</t>
  </si>
  <si>
    <t>BHARAT Bond ETF – April 2033</t>
  </si>
  <si>
    <t>PORTFOLIO STATEMENT OF EDELWEISS CRISIL IBX 50:50 GILT PLUS SDL JUNE 2027 INDEX FUND AS ON AUGUST 31, 2025</t>
  </si>
  <si>
    <t>(An open-ended target maturity Index Fund investing in the constituents of CRISIL IBX 50:50 Gilt Plus SDL Index – June 2027. A relatively high interest)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</si>
  <si>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</si>
  <si>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</si>
  <si>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</si>
  <si>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</si>
  <si>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</si>
  <si>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</si>
  <si>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</si>
  <si>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</si>
  <si>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</si>
  <si>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</si>
  <si>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</si>
  <si>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</si>
  <si>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>In accordance with SEBI Circular no. SEBI/HO/IMD/PoD2/P/CIR/2024/183 dated December 13, 2024, Debt Index Replication Factor (DIRF) is 96.06%.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</si>
  <si>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</si>
  <si>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</si>
  <si>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</si>
  <si>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NIFTY PSU BOND PLUS SDL APR 2026 50 50 INDEX FUND AS ON AUGUST 31, 2025</t>
  </si>
  <si>
    <t>(An open-ended target Maturuty index fund predominantly investing in the constituents of Nifty PSU Bond Plus SDL April 2026 50:50 Index)</t>
  </si>
  <si>
    <t>7.58% POWER FIN SR 222 NCD RED 15-01-26**</t>
  </si>
  <si>
    <t>INE134E08LZ0</t>
  </si>
  <si>
    <t>7.40% NABARD NCD RED 30-01-2026**</t>
  </si>
  <si>
    <t>INE261F08DO9</t>
  </si>
  <si>
    <t>7.10% EXIM NCD RED 18-03-2026**</t>
  </si>
  <si>
    <t>INE514E08GA6</t>
  </si>
  <si>
    <t>7.23% SIDBI NCD RED 09-03-2026**</t>
  </si>
  <si>
    <t>INE556F08KC2</t>
  </si>
  <si>
    <t>7.54% SIDBI NCD SR VIII RED 12-01-2026**</t>
  </si>
  <si>
    <t>INE556F08KF5</t>
  </si>
  <si>
    <t>7.35% NTPC LTD. SR 80 NCD RED 17-04-2026**</t>
  </si>
  <si>
    <t>INE733E08247</t>
  </si>
  <si>
    <t>7.54% HUDCO NCD RED 11-02-2026**</t>
  </si>
  <si>
    <t>INE031A08855</t>
  </si>
  <si>
    <t>7.60% REC LTD. NCD SR 219 RED 27-02-2026**</t>
  </si>
  <si>
    <t>INE020B08EF4</t>
  </si>
  <si>
    <t>7.57% NABARD NCD SR 23 G RED 19-03-2026**</t>
  </si>
  <si>
    <t>INE261F08DW2</t>
  </si>
  <si>
    <t>9.18% NUCLEAR POWER NCD RED 23-01-2026**</t>
  </si>
  <si>
    <t>INE206D08188</t>
  </si>
  <si>
    <t>6.18% MANGALORE REF &amp; PET NCD 29-12-2025**</t>
  </si>
  <si>
    <t>INE103A08043</t>
  </si>
  <si>
    <t>5.94% REC LTD. NCD RED 31-01-2026**</t>
  </si>
  <si>
    <t>INE020B08DK6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</si>
  <si>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</si>
  <si>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</si>
  <si>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</si>
  <si>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</si>
  <si>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</si>
  <si>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</si>
  <si>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</si>
  <si>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</si>
  <si>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</si>
  <si>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</si>
  <si>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</si>
  <si>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</si>
  <si>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</si>
  <si>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</si>
  <si>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</si>
  <si>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</si>
  <si>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7.44% REC LTD SR 223A NCD RED 30-04-2026**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</si>
  <si>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</si>
  <si>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</si>
  <si>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</si>
  <si>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</si>
  <si>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</si>
  <si>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</si>
  <si>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</si>
  <si>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</si>
  <si>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</si>
  <si>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</si>
  <si>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</si>
  <si>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</si>
  <si>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</si>
  <si>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</si>
  <si>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</si>
  <si>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</si>
  <si>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</si>
  <si>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</si>
  <si>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</si>
  <si>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</si>
  <si>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</si>
  <si>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</si>
  <si>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</si>
  <si>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</si>
  <si>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</si>
  <si>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</si>
  <si>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</si>
  <si>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8.48% RAJASTHAN SDL RED 10-02-2026</t>
  </si>
  <si>
    <t>IN2920150249</t>
  </si>
  <si>
    <t>8.60% BIHAR SDL RED 09-03-2026</t>
  </si>
  <si>
    <t>IN1320150056</t>
  </si>
  <si>
    <t>8.88% WEST BENGAL SDL RED 24-02-2026</t>
  </si>
  <si>
    <t>IN3420150150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</si>
  <si>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</si>
  <si>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</si>
  <si>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</si>
  <si>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</si>
  <si>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</si>
  <si>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</si>
  <si>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</si>
  <si>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</si>
  <si>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</si>
  <si>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</si>
  <si>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</si>
  <si>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</si>
  <si>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</si>
  <si>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</si>
  <si>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</si>
  <si>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</si>
  <si>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</si>
  <si>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</si>
  <si>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8.36% MAHARASHTRA SDL RED 27-01-2026</t>
  </si>
  <si>
    <t>IN2220150170</t>
  </si>
  <si>
    <t>8.40% WEST BENGAL SDL RED 27-01-2026</t>
  </si>
  <si>
    <t>IN3420150135</t>
  </si>
  <si>
    <t>8.29% ANDHRA PRADESH SDL RED 13-01-2026</t>
  </si>
  <si>
    <t>IN1020150117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</si>
  <si>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</si>
  <si>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</si>
  <si>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</si>
  <si>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</si>
  <si>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</si>
  <si>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</si>
  <si>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7.90% RAJASTHAN SDL RED 08-04-2026</t>
  </si>
  <si>
    <t>IN2920200028</t>
  </si>
  <si>
    <t>8.46% GUJARAT SDL RED 10-02-2026</t>
  </si>
  <si>
    <t>IN1520150120</t>
  </si>
  <si>
    <t>7.96% TAMIL NADU SDL RED 27-04-2026</t>
  </si>
  <si>
    <t>IN3120160020</t>
  </si>
  <si>
    <t>7.96% GUJARAT SDL RED 27-04-2026</t>
  </si>
  <si>
    <t>IN1520160020</t>
  </si>
  <si>
    <t>8.09% RAJASTHAN SDL RED 23-03-2026</t>
  </si>
  <si>
    <t>IN2920150363</t>
  </si>
  <si>
    <t>8.09% ANDHRA PRADESH SDL RED 23-03-2026</t>
  </si>
  <si>
    <t>IN1020150158</t>
  </si>
  <si>
    <t>6.70% ANDHRA PRADESH SDL RED 22-04-2026</t>
  </si>
  <si>
    <t>IN1020200078</t>
  </si>
  <si>
    <t>In accordance with SEBI Circular no. SEBI/HO/IMD/PoD2/P/CIR/2024/183 dated December 13, 2024, Debt Index Replication Factor (DIRF) is 72.76%.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</si>
  <si>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</si>
  <si>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</si>
  <si>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</si>
  <si>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FLEXI-CAP FUND AS ON AUGUST 31, 2025</t>
  </si>
  <si>
    <t>(An open ended dynamic equity scheme investing across large cap, mid cap, small cap stocks)</t>
  </si>
  <si>
    <t>Eternal Ltd.</t>
  </si>
  <si>
    <t>INE758T01015</t>
  </si>
  <si>
    <t>Navin Fluorine International Ltd.</t>
  </si>
  <si>
    <t>INE048G01026</t>
  </si>
  <si>
    <t>Sundaram Finance Ltd.</t>
  </si>
  <si>
    <t>INE660A01013</t>
  </si>
  <si>
    <t>The Indian Hotels Company Ltd.</t>
  </si>
  <si>
    <t>INE053A01029</t>
  </si>
  <si>
    <t>Cummins India Ltd.</t>
  </si>
  <si>
    <t>INE298A01020</t>
  </si>
  <si>
    <t>Jindal Stainless Ltd.</t>
  </si>
  <si>
    <t>INE220G01021</t>
  </si>
  <si>
    <t>Craftsman Automation Ltd.</t>
  </si>
  <si>
    <t>INE00LO01017</t>
  </si>
  <si>
    <t>GE Vernova T&amp;D India Limited</t>
  </si>
  <si>
    <t>INE200A01026</t>
  </si>
  <si>
    <t>Ashok Leyland Ltd.</t>
  </si>
  <si>
    <t>INE208A01029</t>
  </si>
  <si>
    <t>Escorts Kubota Ltd.</t>
  </si>
  <si>
    <t>INE042A01014</t>
  </si>
  <si>
    <t>Tata Motors Ltd.</t>
  </si>
  <si>
    <t>INE155A01022</t>
  </si>
  <si>
    <t>Kajaria Ceramics Ltd.</t>
  </si>
  <si>
    <t>INE217B01036</t>
  </si>
  <si>
    <t>Astral Ltd.</t>
  </si>
  <si>
    <t>INE006I01046</t>
  </si>
  <si>
    <t>Vedant Fashions Ltd.</t>
  </si>
  <si>
    <t>INE825V01034</t>
  </si>
  <si>
    <t>Siemens Ltd.</t>
  </si>
  <si>
    <t>INE003A01024</t>
  </si>
  <si>
    <t>Edelweiss Flexi Cap Fund</t>
  </si>
  <si>
    <t>PORTFOLIO STATEMENT OF EDELWEISS NIFTY 50 INDEX FUND AS ON AUGUST 31, 2025</t>
  </si>
  <si>
    <t>(An open ended scheme replicating Nifty 50 Index)</t>
  </si>
  <si>
    <t>Power Grid Corporation of India Ltd.</t>
  </si>
  <si>
    <t>INE752E01010</t>
  </si>
  <si>
    <t>Grasim Industries Ltd.</t>
  </si>
  <si>
    <t>INE047A01021</t>
  </si>
  <si>
    <t>Bajaj Finserv Ltd.</t>
  </si>
  <si>
    <t>INE918I01026</t>
  </si>
  <si>
    <t>Adani Ports &amp; Special Economic Zone Ltd.</t>
  </si>
  <si>
    <t>INE742F01042</t>
  </si>
  <si>
    <t>Transport Infrastructure</t>
  </si>
  <si>
    <t>Oil &amp; Natural Gas Corporation Ltd.</t>
  </si>
  <si>
    <t>INE213A01029</t>
  </si>
  <si>
    <t>HDFC Life Insurance Company Ltd.</t>
  </si>
  <si>
    <t>INE795G01014</t>
  </si>
  <si>
    <t>Adani Enterprises Ltd.</t>
  </si>
  <si>
    <t>INE423A01024</t>
  </si>
  <si>
    <t>Metals &amp; Minerals Trading</t>
  </si>
  <si>
    <t>IndusInd Bank Ltd.</t>
  </si>
  <si>
    <t>INE095A01012</t>
  </si>
  <si>
    <t>Edelweiss NIFTY 50 Index Fund</t>
  </si>
  <si>
    <t>PORTFOLIO STATEMENT OF EDELWEISS NIFTY MIDCAP150 MOMENTUM 50 INDEX FUND AS ON AUGUST 31, 2025</t>
  </si>
  <si>
    <t>(An Open-ended Equity Scheme replicating Nifty Midcap150 Momentum 50 Index)</t>
  </si>
  <si>
    <t>Max Financial Services Ltd.</t>
  </si>
  <si>
    <t>INE180A01020</t>
  </si>
  <si>
    <t>One 97 Communications Ltd.</t>
  </si>
  <si>
    <t>INE982J01020</t>
  </si>
  <si>
    <t>JK Cement Ltd.</t>
  </si>
  <si>
    <t>INE823G01014</t>
  </si>
  <si>
    <t>SBI Cards &amp; Payment Services Ltd.</t>
  </si>
  <si>
    <t>INE018E01016</t>
  </si>
  <si>
    <t>Hitachi Energy India Ltd.</t>
  </si>
  <si>
    <t>INE07Y701011</t>
  </si>
  <si>
    <t>UPL Ltd.</t>
  </si>
  <si>
    <t>INE628A01036</t>
  </si>
  <si>
    <t>AU Small Finance Bank Ltd.</t>
  </si>
  <si>
    <t>INE949L01017</t>
  </si>
  <si>
    <t>FSN E-Commerce Ventures Ltd.</t>
  </si>
  <si>
    <t>INE388Y01029</t>
  </si>
  <si>
    <t>The Federal Bank Ltd.</t>
  </si>
  <si>
    <t>INE171A01029</t>
  </si>
  <si>
    <t>Indus Towers Ltd.</t>
  </si>
  <si>
    <t>INE121J01017</t>
  </si>
  <si>
    <t>Lloyds Metals And Energy Ltd.</t>
  </si>
  <si>
    <t>INE281B01032</t>
  </si>
  <si>
    <t>Minerals &amp; Mining</t>
  </si>
  <si>
    <t>MRF Ltd.</t>
  </si>
  <si>
    <t>INE883A01011</t>
  </si>
  <si>
    <t>Bharat Dynamics Ltd.</t>
  </si>
  <si>
    <t>INE171Z01026</t>
  </si>
  <si>
    <t>Jubilant Foodworks Ltd.</t>
  </si>
  <si>
    <t>INE797F01020</t>
  </si>
  <si>
    <t>Berger Paints (I) Ltd.</t>
  </si>
  <si>
    <t>INE463A01038</t>
  </si>
  <si>
    <t>Dalmia Bharat Ltd.</t>
  </si>
  <si>
    <t>INE00R701025</t>
  </si>
  <si>
    <t>L&amp;T Finance Ltd.</t>
  </si>
  <si>
    <t>INE498L01015</t>
  </si>
  <si>
    <t>Indraprastha Gas Ltd.</t>
  </si>
  <si>
    <t>INE203G01027</t>
  </si>
  <si>
    <t>K.P.R. Mill Ltd.</t>
  </si>
  <si>
    <t>INE930H01031</t>
  </si>
  <si>
    <t>Kalyan Jewellers India Ltd.</t>
  </si>
  <si>
    <t>INE303R01014</t>
  </si>
  <si>
    <t>CRISIL Ltd.</t>
  </si>
  <si>
    <t>INE007A01025</t>
  </si>
  <si>
    <t>Rail Vikas Nigam Ltd.</t>
  </si>
  <si>
    <t>INE415G01027</t>
  </si>
  <si>
    <t>Godrej Industries Ltd.</t>
  </si>
  <si>
    <t>INE233A01035</t>
  </si>
  <si>
    <t>Diversified</t>
  </si>
  <si>
    <t>Edelweiss NIFTY Midcap 150 Momentum 50 Index Fund</t>
  </si>
  <si>
    <t>PORTFOLIO STATEMENT OF EDELWEISS NIFTY BANK ETF AS ON AUGUST 31, 2025</t>
  </si>
  <si>
    <t>(An open-ended exchange traded scheme replicating/tracking Nifty Bank Total return index)</t>
  </si>
  <si>
    <t>IDFC First Bank Ltd.</t>
  </si>
  <si>
    <t>INE092T01019</t>
  </si>
  <si>
    <t>Bank of Baroda</t>
  </si>
  <si>
    <t>INE028A01039</t>
  </si>
  <si>
    <t>Canara Bank</t>
  </si>
  <si>
    <t>INE476A01022</t>
  </si>
  <si>
    <t>Punjab National Bank</t>
  </si>
  <si>
    <t>INE160A01022</t>
  </si>
  <si>
    <t>Edelweiss Nifty Bank ETF</t>
  </si>
  <si>
    <t>PORTFOLIO STATEMENT OF BHARAT BOND ETF – APRIL 2030 AS ON AUGUST 31, 2025</t>
  </si>
  <si>
    <t>(An open ended Target Maturity Exchange Traded Bond Fund predominately investing in constituents of Nifty BHARAT Bond Index - April 2030)</t>
  </si>
  <si>
    <t>7.39% SIDBI SR IX NCD RED 21-03-2030**</t>
  </si>
  <si>
    <t>INE556F08KY6</t>
  </si>
  <si>
    <t>7.89% REC LTD. NCD RED 30-03-2030**</t>
  </si>
  <si>
    <t>INE020B08CI2</t>
  </si>
  <si>
    <t>7.86% PFC LTD NCD RED 12-04-2030**</t>
  </si>
  <si>
    <t>INE134E08KK4</t>
  </si>
  <si>
    <t>7.34% NPCIL NCD RED 23-01-2030**</t>
  </si>
  <si>
    <t>INE206D08469</t>
  </si>
  <si>
    <t>7.22% HPCL NCD RED 28-08-2029**</t>
  </si>
  <si>
    <t>INE094A08168</t>
  </si>
  <si>
    <t>7.55% IRFC NCD RED 12-04-2030**</t>
  </si>
  <si>
    <t>INE053F07BY5</t>
  </si>
  <si>
    <t>7.64% NABARD NCD SR 25B RED 06-12-2029**</t>
  </si>
  <si>
    <t>INE261F08EJ7</t>
  </si>
  <si>
    <t>7.54% NHAI NCD RED 25-01-2030**</t>
  </si>
  <si>
    <t>INE906B07HK9</t>
  </si>
  <si>
    <t>7.32% NTPC LTD NCD RED 17-07-2029**</t>
  </si>
  <si>
    <t>INE733E07KL3</t>
  </si>
  <si>
    <t>7.70% NHAI NCD RED 13-09-2029**</t>
  </si>
  <si>
    <t>INE906B07HH5</t>
  </si>
  <si>
    <t>7.4% MANGALORE REF &amp; PET NCD 12-04-2030**</t>
  </si>
  <si>
    <t>INE103A08019</t>
  </si>
  <si>
    <t>7.08% IRFC NCD RED 28-02-2030**</t>
  </si>
  <si>
    <t>INE053F07CA3</t>
  </si>
  <si>
    <t>7.49% SIDBI SR VIII NCD RED 11-06-2029**</t>
  </si>
  <si>
    <t>INE556F08KX8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</si>
  <si>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</si>
  <si>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</si>
  <si>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</si>
  <si>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</si>
  <si>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</si>
  <si>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</si>
  <si>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7.43% NABARD GOI SERV NCD RED 31-01-2030**</t>
  </si>
  <si>
    <t>INE261F08BX4</t>
  </si>
  <si>
    <t>7.47% SIDBI SR II NCD RED 05-09-2029**</t>
  </si>
  <si>
    <t>INE556F08KR0</t>
  </si>
  <si>
    <t>7.68% NABARD NCD SR 24F RED 30-04-2029**</t>
  </si>
  <si>
    <t>INE261F08EG3</t>
  </si>
  <si>
    <t>7.82% PFC SR BS225 NCD RED 13-03-2030**</t>
  </si>
  <si>
    <t>INE134E08MF0</t>
  </si>
  <si>
    <t>7.5% IRFC NCD RED 07-09-2029**</t>
  </si>
  <si>
    <t>INE053F07BW9</t>
  </si>
  <si>
    <t>7.25% INDIAN OIL CORP SR XXVII 05-01-30**</t>
  </si>
  <si>
    <t>INE242A08569</t>
  </si>
  <si>
    <t>8.36% NHAI NCD RED 20-05-2029**</t>
  </si>
  <si>
    <t>INE906B07HD4</t>
  </si>
  <si>
    <t>7.74% HPCL NCD RED 02-03-2028**</t>
  </si>
  <si>
    <t>INE094A08150</t>
  </si>
  <si>
    <t>8.3% REC LTD NCD RED 25-06-2029**</t>
  </si>
  <si>
    <t>INE020B08BU9</t>
  </si>
  <si>
    <t>7.36% INDIAN OIL COR N SR XXVI 16-07-29**</t>
  </si>
  <si>
    <t>INE242A08551</t>
  </si>
  <si>
    <t>7.48% SIDBI SR VI NCD RED 24-05-2029**</t>
  </si>
  <si>
    <t>INE556F08KV2</t>
  </si>
  <si>
    <t>7.10% NABARD GOI SERV NCD RED 08-02-2030**</t>
  </si>
  <si>
    <t>INE261F08BY2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</si>
  <si>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</si>
  <si>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</si>
  <si>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</si>
  <si>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</si>
  <si>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</si>
  <si>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</si>
  <si>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7.49% POWER GRID CORP NCD 25-10-2029**</t>
  </si>
  <si>
    <t>INE752E08601</t>
  </si>
  <si>
    <t>7.92% REC LTD. NCD RED 30-03-2030**</t>
  </si>
  <si>
    <t>INE020B08CJ0</t>
  </si>
  <si>
    <t>8.23% IRFC NCD RED 29-03-2029**</t>
  </si>
  <si>
    <t>INE053F07BE7</t>
  </si>
  <si>
    <t>7.14% EXIM BOND SR AA01 NCD 13-12-2029**</t>
  </si>
  <si>
    <t>INE514E08GD0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</si>
  <si>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</si>
  <si>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</si>
  <si>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</si>
  <si>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</si>
  <si>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</si>
  <si>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</si>
  <si>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</si>
  <si>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</si>
  <si>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</si>
  <si>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</si>
  <si>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</si>
  <si>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</si>
  <si>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</si>
  <si>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</si>
  <si>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7.13% NHPC LTD NCD 11-02-2030**</t>
  </si>
  <si>
    <t>INE848E07BC7</t>
  </si>
  <si>
    <t>6.7% REC LTD SR 249B NCD 31-12-29**</t>
  </si>
  <si>
    <t>INE020B08FY2</t>
  </si>
  <si>
    <t>8.4% POWER GRID NCD RED 26-05-2029**</t>
  </si>
  <si>
    <t>INE752E07MV8</t>
  </si>
  <si>
    <t>7.38% NHPC LTD NCD 03-01-2030**</t>
  </si>
  <si>
    <t>INE848E07AX5</t>
  </si>
  <si>
    <t>8.15% POWER GRID CORP NCD RED 09-03-2030**</t>
  </si>
  <si>
    <t>INE752E07MK1</t>
  </si>
  <si>
    <t>8.14% NUCLEAR POWER NCD RED 25-03-2030**</t>
  </si>
  <si>
    <t>INE206D08303</t>
  </si>
  <si>
    <t>8.15% EXIM NCB 21-01-2030 R21 - 2030**</t>
  </si>
  <si>
    <t>INE514E08EJ2</t>
  </si>
  <si>
    <t>9.3% POWER GRID CORP NCD RED 04-09-2029**</t>
  </si>
  <si>
    <t>INE752E07LR8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</si>
  <si>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</si>
  <si>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</si>
  <si>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</si>
  <si>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</si>
  <si>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</si>
  <si>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</si>
  <si>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</si>
  <si>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</si>
  <si>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</si>
  <si>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</si>
  <si>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</si>
  <si>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</si>
  <si>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</si>
  <si>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</si>
  <si>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</si>
  <si>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</si>
  <si>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</si>
  <si>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</si>
  <si>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</si>
  <si>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</si>
  <si>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</si>
  <si>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</si>
  <si>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7.04% GOVT OF INDIA RED 03-06-2029</t>
  </si>
  <si>
    <t>IN0020240050</t>
  </si>
  <si>
    <t>In accordance with SEBI Circular no. SEBI/HO/IMD/PoD2/P/CIR/2024/183 dated December 13, 2024, Debt Index Replication Factor (DIRF) is 75.75%.</t>
  </si>
  <si>
    <t>BHARAT Bond ETF - April 2030</t>
  </si>
  <si>
    <t>PORTFOLIO STATEMENT OF EDELWEISS LARGE &amp; MID CAP FUND AS ON AUGUST 31, 2025</t>
  </si>
  <si>
    <t>(An open ended equity scheme investing in both large cap and mid cap stocks)</t>
  </si>
  <si>
    <t>CLOSED-07082025-P I INDUSTRIES LIMITED</t>
  </si>
  <si>
    <t>INE603J01030</t>
  </si>
  <si>
    <t>Can Fin Homes Ltd.</t>
  </si>
  <si>
    <t>INE477A01020</t>
  </si>
  <si>
    <t>Aether Industries Ltd.</t>
  </si>
  <si>
    <t>INE0BWX01014</t>
  </si>
  <si>
    <t>Cera Sanitaryware Ltd.</t>
  </si>
  <si>
    <t>INE739E01017</t>
  </si>
  <si>
    <t>Century Plyboards (India) Ltd.</t>
  </si>
  <si>
    <t>INE348B01021</t>
  </si>
  <si>
    <t>Birlasoft Ltd.</t>
  </si>
  <si>
    <t>INE836A01035</t>
  </si>
  <si>
    <t>Mahindra &amp; Mahindra Financial Services Ltd</t>
  </si>
  <si>
    <t>INE774D01024</t>
  </si>
  <si>
    <t>ITC Hotels Ltd.</t>
  </si>
  <si>
    <t>INE379A01028</t>
  </si>
  <si>
    <t>Metro Brands Ltd.</t>
  </si>
  <si>
    <t>INE317I01021</t>
  </si>
  <si>
    <t>Schaeffler India Ltd.</t>
  </si>
  <si>
    <t>INE513A01022</t>
  </si>
  <si>
    <t>Triveni Turbine Ltd.</t>
  </si>
  <si>
    <t>INE152M01016</t>
  </si>
  <si>
    <t>Titagarh Rail Systems Ltd.</t>
  </si>
  <si>
    <t>INE615H01020</t>
  </si>
  <si>
    <t>GMM Pfaudler Ltd.</t>
  </si>
  <si>
    <t>INE541A01023</t>
  </si>
  <si>
    <t>Balkrishna Industries Ltd.</t>
  </si>
  <si>
    <t>INE787D01026</t>
  </si>
  <si>
    <t xml:space="preserve"> Total</t>
  </si>
  <si>
    <t>Edelweiss Large and Mid Cap Fund</t>
  </si>
  <si>
    <t>PORTFOLIO STATEMENT OF EDELWEISS AGGRESSIVE HYBRID FUND AS ON AUGUST 31, 2025</t>
  </si>
  <si>
    <t>(An open ended hybrid scheme investing predominantly in equity and equity related instruments)</t>
  </si>
  <si>
    <t>InterGlobe Aviation Ltd.</t>
  </si>
  <si>
    <t>INE646L01027</t>
  </si>
  <si>
    <t>Medi Assist Healthcare Services Ltd.</t>
  </si>
  <si>
    <t>INE456Z01021</t>
  </si>
  <si>
    <t>Granules India Ltd.</t>
  </si>
  <si>
    <t>INE101D01020</t>
  </si>
  <si>
    <t>ZF Commercial Vehicle Ctrl Sys Ind Ltd.</t>
  </si>
  <si>
    <t>INE342J01019</t>
  </si>
  <si>
    <t>Shree Cement Ltd.</t>
  </si>
  <si>
    <t>INE070A01015</t>
  </si>
  <si>
    <t>Union Bank of India</t>
  </si>
  <si>
    <t>INE692A01016</t>
  </si>
  <si>
    <t>IN9397D01014</t>
  </si>
  <si>
    <t>GAIL (India) Ltd.</t>
  </si>
  <si>
    <t>INE129A01019</t>
  </si>
  <si>
    <t>Minda Corporation Ltd.</t>
  </si>
  <si>
    <t>INE842C01021</t>
  </si>
  <si>
    <t>CCL Products (India) Ltd.</t>
  </si>
  <si>
    <t>INE421D01022</t>
  </si>
  <si>
    <t>SJVN Ltd.</t>
  </si>
  <si>
    <t>INE002L01015</t>
  </si>
  <si>
    <t>National Aluminium Company Ltd.</t>
  </si>
  <si>
    <t>INE139A01034</t>
  </si>
  <si>
    <t>Cholamandalam Financial Holdings Ltd.</t>
  </si>
  <si>
    <t>INE149A01033</t>
  </si>
  <si>
    <t>Sri Lotus Developers And Realty Ltd.</t>
  </si>
  <si>
    <t>INE0V9Q01010</t>
  </si>
  <si>
    <t>Avenue Supermarts Ltd.</t>
  </si>
  <si>
    <t>INE192R01011</t>
  </si>
  <si>
    <t>Gem Aromatics Ltd.</t>
  </si>
  <si>
    <t>INE06XZ01023</t>
  </si>
  <si>
    <t>BROOKFIELD INDIA REAL ESTATE TRUST</t>
  </si>
  <si>
    <t>INE0FDU25010</t>
  </si>
  <si>
    <t>Avenue Supermarts Ltd.30/09/2025</t>
  </si>
  <si>
    <t>Page Industries Ltd.30/09/2025</t>
  </si>
  <si>
    <t>Dr. Reddy's Laboratories Ltd.30/09/2025</t>
  </si>
  <si>
    <t>7.92% ADITYA BIRLA CAP NCD RED 27-12-27**</t>
  </si>
  <si>
    <t>INE860H07IG1</t>
  </si>
  <si>
    <t>7.65% HDB FIN SERV NCD 10-09-27**</t>
  </si>
  <si>
    <t>INE756I07EJ2</t>
  </si>
  <si>
    <t>8.1701% ABHFL SR D1 NCD 25-08-27**</t>
  </si>
  <si>
    <t>INE831R07466</t>
  </si>
  <si>
    <t>(d) Cumulative Non-Convertible Redeemable Preference Shares</t>
  </si>
  <si>
    <t>Listed / Awaiting listing on Stock Exchanges</t>
  </si>
  <si>
    <t>EDEL CRIS-IBX AAA NBFC-HFC-JUN 27 IND FD</t>
  </si>
  <si>
    <t>INF754K01UG7</t>
  </si>
  <si>
    <t>EDEL CRI IBX AAA FIN S JN 28-DIRECT-GR</t>
  </si>
  <si>
    <t>INF754K01TP0</t>
  </si>
  <si>
    <t>EDELWEISS-NIFTY 50-INDEX FUND</t>
  </si>
  <si>
    <t>INF754K01NB3</t>
  </si>
  <si>
    <t>Plan B - Growth option</t>
  </si>
  <si>
    <t>Plan B - IDCW option</t>
  </si>
  <si>
    <t>Direct Plan IDCW</t>
  </si>
  <si>
    <t>Edelweiss Aggressive Hybrid Fund</t>
  </si>
  <si>
    <t>PORTFOLIO STATEMENT OF EDELWEISS TECHNOLOGY FUND AS ON AUGUST 31, 2025</t>
  </si>
  <si>
    <t>(An open-ended equity scheme investing in technology &amp; technology-related companies)</t>
  </si>
  <si>
    <t>Cyient Ltd.</t>
  </si>
  <si>
    <t>INE136B01020</t>
  </si>
  <si>
    <t>Teamlease Services Ltd.</t>
  </si>
  <si>
    <t>INE985S01024</t>
  </si>
  <si>
    <t>Data Patterns (India) Ltd.</t>
  </si>
  <si>
    <t>INE0IX101010</t>
  </si>
  <si>
    <t>Sona BLW Precision Forgings Ltd.</t>
  </si>
  <si>
    <t>INE073K01018</t>
  </si>
  <si>
    <t>Oracle Financial Services Software Ltd.</t>
  </si>
  <si>
    <t>INE881D01027</t>
  </si>
  <si>
    <t>KPIT Technologies Ltd.</t>
  </si>
  <si>
    <t>INE04I401011</t>
  </si>
  <si>
    <t>Tejas Networks Ltd.</t>
  </si>
  <si>
    <t>INE010J01012</t>
  </si>
  <si>
    <t>Telecom - Equipment &amp; Accessories</t>
  </si>
  <si>
    <t>NVIDIA CORP</t>
  </si>
  <si>
    <t>US67066G1040</t>
  </si>
  <si>
    <t>IT-Hardware</t>
  </si>
  <si>
    <t>MICROSOFT CORP</t>
  </si>
  <si>
    <t>US5949181045</t>
  </si>
  <si>
    <t>Computers Hardware &amp; Equipments</t>
  </si>
  <si>
    <t>APPLE INC</t>
  </si>
  <si>
    <t>US0378331005</t>
  </si>
  <si>
    <t>Software Products</t>
  </si>
  <si>
    <t>BROADCOM INC</t>
  </si>
  <si>
    <t>US11135F1012</t>
  </si>
  <si>
    <t>ORACLE CORPORATION</t>
  </si>
  <si>
    <t>US68389X1054</t>
  </si>
  <si>
    <t>PALANTIR TECHNOLOGIES INC</t>
  </si>
  <si>
    <t>US69608A1088</t>
  </si>
  <si>
    <t>ADVANCED MICRO DEVICES INC</t>
  </si>
  <si>
    <t>US0079031078</t>
  </si>
  <si>
    <t>CISCO SYSTEMS INC</t>
  </si>
  <si>
    <t>US17275R1023</t>
  </si>
  <si>
    <t>SALESFORCE INC</t>
  </si>
  <si>
    <t>US79466L3024</t>
  </si>
  <si>
    <t>IBM</t>
  </si>
  <si>
    <t>US4592001014</t>
  </si>
  <si>
    <t>Computers - Software &amp; Consulting</t>
  </si>
  <si>
    <t>SERVICENOW INC.</t>
  </si>
  <si>
    <t>US81762P1021</t>
  </si>
  <si>
    <t>TEXAS INSTRUMENTS INC</t>
  </si>
  <si>
    <t>US8825081040</t>
  </si>
  <si>
    <t>INTUIT INC</t>
  </si>
  <si>
    <t>US4612021034</t>
  </si>
  <si>
    <t>QUALCOMM INC</t>
  </si>
  <si>
    <t>US7475251036</t>
  </si>
  <si>
    <t>ACCENTURE PLC</t>
  </si>
  <si>
    <t>IE00B4BNMY34</t>
  </si>
  <si>
    <t>ADOBE INC</t>
  </si>
  <si>
    <t>US00724F1012</t>
  </si>
  <si>
    <t>ARISTA NETWORKS INC.</t>
  </si>
  <si>
    <t>US0404132054</t>
  </si>
  <si>
    <t>APPLIED MATERIALS INC</t>
  </si>
  <si>
    <t>US0382221051</t>
  </si>
  <si>
    <t>MICRON TECHNOLOGY INC</t>
  </si>
  <si>
    <t>US5951121038</t>
  </si>
  <si>
    <t>AMPHENOL CORP</t>
  </si>
  <si>
    <t>US0320951017</t>
  </si>
  <si>
    <t>LAM RESEARCH CORPORATION</t>
  </si>
  <si>
    <t>US5128073062</t>
  </si>
  <si>
    <t>ANALOG DEVICES INC</t>
  </si>
  <si>
    <t>US0326541051</t>
  </si>
  <si>
    <t>PALO ALTO NETWORKS INC</t>
  </si>
  <si>
    <t>US6974351057</t>
  </si>
  <si>
    <t>KLA CORP</t>
  </si>
  <si>
    <t>US4824801009</t>
  </si>
  <si>
    <t>SYNOPSYS INC</t>
  </si>
  <si>
    <t>US8716071076</t>
  </si>
  <si>
    <t>INTEL CORP</t>
  </si>
  <si>
    <t>US4581401001</t>
  </si>
  <si>
    <t>CROWDSTRIKE HOLDINGS INC</t>
  </si>
  <si>
    <t>US22788C1053</t>
  </si>
  <si>
    <t>CADENCE DESIGN SYS INC</t>
  </si>
  <si>
    <t>US1273871087</t>
  </si>
  <si>
    <t>DELL TECHNOLOGIES INC</t>
  </si>
  <si>
    <t>US24703L2025</t>
  </si>
  <si>
    <t>MOTOROLA SOLUTIONS INC</t>
  </si>
  <si>
    <t>US6200763075</t>
  </si>
  <si>
    <t>AUTODESK INC</t>
  </si>
  <si>
    <t>US0527691069</t>
  </si>
  <si>
    <t>TE CONNECTIVITY PLC</t>
  </si>
  <si>
    <t>IE000IVNQZ81</t>
  </si>
  <si>
    <t>NXP SEMICONDUCTORS NV</t>
  </si>
  <si>
    <t>NL0009538784</t>
  </si>
  <si>
    <t>ROPER TECHNOLOGIES INC</t>
  </si>
  <si>
    <t>US7766961061</t>
  </si>
  <si>
    <t>CORNING INC</t>
  </si>
  <si>
    <t>US2193501051</t>
  </si>
  <si>
    <t>FORTINET INC</t>
  </si>
  <si>
    <t>US34959E1091</t>
  </si>
  <si>
    <t>MONOLITHIC POWER SYSTEM INC</t>
  </si>
  <si>
    <t>US6098391054</t>
  </si>
  <si>
    <t>FAIR ISAAC CORP</t>
  </si>
  <si>
    <t>US3032501047</t>
  </si>
  <si>
    <t>COGNIZANT TECH SOLUTIONS</t>
  </si>
  <si>
    <t>US1924461023</t>
  </si>
  <si>
    <t>MICROCHIP TECHNOLOGY INC</t>
  </si>
  <si>
    <t>US5950171042</t>
  </si>
  <si>
    <t>HEWLETT PACKARD ENTERPRISE CO</t>
  </si>
  <si>
    <t>US42824C1099</t>
  </si>
  <si>
    <t>IT Enabled Services</t>
  </si>
  <si>
    <t>KEYSIGHT TECHNOLOGIES INC</t>
  </si>
  <si>
    <t>US49338L1035</t>
  </si>
  <si>
    <t>HP INC</t>
  </si>
  <si>
    <t>US40434L1052</t>
  </si>
  <si>
    <t>TYLER TECHNOLOGIES INC.</t>
  </si>
  <si>
    <t>US9022521051</t>
  </si>
  <si>
    <t>NETAPP INC</t>
  </si>
  <si>
    <t>US64110D1046</t>
  </si>
  <si>
    <t>CDW CORP/DE</t>
  </si>
  <si>
    <t>US12514G1085</t>
  </si>
  <si>
    <t>ON SEMICONDUCTOR CORPORATION</t>
  </si>
  <si>
    <t>US6821891057</t>
  </si>
  <si>
    <t>FIRST SOLAR INC</t>
  </si>
  <si>
    <t>US3364331070</t>
  </si>
  <si>
    <t>GARTNER INC</t>
  </si>
  <si>
    <t>US3666511072</t>
  </si>
  <si>
    <t>Edelweiss Technology Fund</t>
  </si>
  <si>
    <t>PORTFOLIO STATEMENT OF EDELWEISS  EUROPE DYNAMIC EQUITY OFF-SHORE FUND AS ON AUGUST 31, 2025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</si>
  <si>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</si>
  <si>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</si>
  <si>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</si>
  <si>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</si>
  <si>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BHARAT BOND FOF – APRIL 2033 AS ON AUGUST 31, 2025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</si>
  <si>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</si>
  <si>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</si>
  <si>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</si>
  <si>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</si>
  <si>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Fund of funds scheme (Domestic)</t>
  </si>
  <si>
    <t>BHARAT Bond ETF FOF – April 2033</t>
  </si>
  <si>
    <t>PORTFOLIO STATEMENT OF EDELWEISS  GOVERNMENT SECURITIES FUND AS ON AUGUST 31, 2025</t>
  </si>
  <si>
    <t>(An open ended debt scheme investing in government securities across maturity)</t>
  </si>
  <si>
    <t>6.9% GOVT OF INDIA RED 15-04-2065</t>
  </si>
  <si>
    <t>IN0020250018</t>
  </si>
  <si>
    <t>7.34% GOVT OF INDIA RED 22-04-2064</t>
  </si>
  <si>
    <t>IN0020240035</t>
  </si>
  <si>
    <t>6.68% GOVT OF INDIA RED 07-07-2040</t>
  </si>
  <si>
    <t>IN0020250042</t>
  </si>
  <si>
    <t>8.38% GUJARAT SDL RED 27-02-2029</t>
  </si>
  <si>
    <t>IN1520180309</t>
  </si>
  <si>
    <t>Direct Plan weekly IDCW</t>
  </si>
  <si>
    <t>Edelweiss Government Securities Fund</t>
  </si>
  <si>
    <t>Gilt Fund</t>
  </si>
  <si>
    <t>PORTFOLIO STATEMENT OF EDELWEISS OVERNIGHT FUND AS ON AUGUST 31, 2025</t>
  </si>
  <si>
    <t>(An open-ended debt scheme investing in overnight instruments.)</t>
  </si>
  <si>
    <t>Reverse Repo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</si>
  <si>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</si>
  <si>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</si>
  <si>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</si>
  <si>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</si>
  <si>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</si>
  <si>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</si>
  <si>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</si>
  <si>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</si>
  <si>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</si>
  <si>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</si>
  <si>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</si>
  <si>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</si>
  <si>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</si>
  <si>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</si>
  <si>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</si>
  <si>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</si>
  <si>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CONSUMPTION FUND AS ON AUGUST 31, 2025</t>
  </si>
  <si>
    <t>(An open-ended equity scheme following consumption theme)</t>
  </si>
  <si>
    <t>Blue Star Ltd.</t>
  </si>
  <si>
    <t>INE472A01039</t>
  </si>
  <si>
    <t>Cartrade Tech Ltd.</t>
  </si>
  <si>
    <t>INE290S01011</t>
  </si>
  <si>
    <t>Motherson Sumi Wiring India Ltd.</t>
  </si>
  <si>
    <t>INE0FS801015</t>
  </si>
  <si>
    <t>Oberoi Realty Ltd.</t>
  </si>
  <si>
    <t>INE093I01010</t>
  </si>
  <si>
    <t>Tata Power Company Ltd.</t>
  </si>
  <si>
    <t>INE245A01021</t>
  </si>
  <si>
    <t>Crompton Greaves Cons Electrical Ltd.</t>
  </si>
  <si>
    <t>INE299U01018</t>
  </si>
  <si>
    <t>Edelweiss Consumption Fund</t>
  </si>
  <si>
    <t>PORTFOLIO STATEMENT OF EDELWEISS SMALL CAP FUND AS ON AUGUST 31, 2025</t>
  </si>
  <si>
    <t>(An open ended scheme predominantly investing in small cap stocks)</t>
  </si>
  <si>
    <t>PNB Housing Finance Ltd.</t>
  </si>
  <si>
    <t>INE572E01012</t>
  </si>
  <si>
    <t>Sumitomo Chemical India Ltd.</t>
  </si>
  <si>
    <t>INE258G01013</t>
  </si>
  <si>
    <t>Dodla Dairy Ltd.</t>
  </si>
  <si>
    <t>INE021O01019</t>
  </si>
  <si>
    <t>Firstsource Solutions Ltd.</t>
  </si>
  <si>
    <t>INE684F01012</t>
  </si>
  <si>
    <t>Kirloskar Pneumatic Co.Ltd.</t>
  </si>
  <si>
    <t>INE811A01020</t>
  </si>
  <si>
    <t>Clean Science and Technology Ltd.</t>
  </si>
  <si>
    <t>INE227W01023</t>
  </si>
  <si>
    <t>Westlife Foodworld Ltd.</t>
  </si>
  <si>
    <t>INE274F01020</t>
  </si>
  <si>
    <t>V-Mart Retail Ltd.</t>
  </si>
  <si>
    <t>INE665J01013</t>
  </si>
  <si>
    <t>Vijaya Diagnostic Centre Ltd.</t>
  </si>
  <si>
    <t>INE043W01024</t>
  </si>
  <si>
    <t>Arvind Fashions Ltd.</t>
  </si>
  <si>
    <t>INE955V01021</t>
  </si>
  <si>
    <t>JK Lakshmi Cement Ltd.</t>
  </si>
  <si>
    <t>INE786A01032</t>
  </si>
  <si>
    <t>Voltas Ltd.</t>
  </si>
  <si>
    <t>INE226A01021</t>
  </si>
  <si>
    <t>Ahluwalia Contracts (India) Ltd.</t>
  </si>
  <si>
    <t>INE758C01029</t>
  </si>
  <si>
    <t>Avalon Technologies Ltd.</t>
  </si>
  <si>
    <t>INE0LCL01028</t>
  </si>
  <si>
    <t>KSB Ltd.</t>
  </si>
  <si>
    <t>INE999A01023</t>
  </si>
  <si>
    <t>Thermax Ltd.</t>
  </si>
  <si>
    <t>INE152A01029</t>
  </si>
  <si>
    <t>The Ramco Cements Ltd.</t>
  </si>
  <si>
    <t>INE331A01037</t>
  </si>
  <si>
    <t>Mold-Tek Packaging Ltd.</t>
  </si>
  <si>
    <t>INE893J01029</t>
  </si>
  <si>
    <t>Garware Technical Fibres Ltd.</t>
  </si>
  <si>
    <t>INE276A01018</t>
  </si>
  <si>
    <t>KNR Constructions Ltd.</t>
  </si>
  <si>
    <t>INE634I01029</t>
  </si>
  <si>
    <t>Ratnamani Metals &amp; Tubes Ltd.</t>
  </si>
  <si>
    <t>INE703B01027</t>
  </si>
  <si>
    <t>RHI Magnesita India Ltd.</t>
  </si>
  <si>
    <t>INE743M01012</t>
  </si>
  <si>
    <t>Jamna Auto Industries Ltd.</t>
  </si>
  <si>
    <t>INE039C01032</t>
  </si>
  <si>
    <t>Voltamp Transformers Ltd.</t>
  </si>
  <si>
    <t>INE540H01012</t>
  </si>
  <si>
    <t>Emami Ltd.</t>
  </si>
  <si>
    <t>INE548C01032</t>
  </si>
  <si>
    <t>Whirlpool of India Ltd.</t>
  </si>
  <si>
    <t>INE716A01013</t>
  </si>
  <si>
    <t>Rolex Rings Ltd.</t>
  </si>
  <si>
    <t>INE645S01016</t>
  </si>
  <si>
    <t>Dr. Lal Path Labs Ltd.</t>
  </si>
  <si>
    <t>INE600L01024</t>
  </si>
  <si>
    <t>Rajratan Global Wire Ltd.</t>
  </si>
  <si>
    <t>INE451D01029</t>
  </si>
  <si>
    <t>Praj Industries Ltd.</t>
  </si>
  <si>
    <t>INE074A01025</t>
  </si>
  <si>
    <t>Edelweiss Small Cap Fund</t>
  </si>
  <si>
    <t>PORTFOLIO STATEMENT OF EDELWEISS NIFTY LARGE MID CAP 250 INDEX FUND AS ON AUGUST 31, 2025</t>
  </si>
  <si>
    <t>(An Open-ended Equity Scheme replicating Nifty LargeMidcap 250 Index)</t>
  </si>
  <si>
    <t>Yes Bank Ltd.</t>
  </si>
  <si>
    <t>INE528G01035</t>
  </si>
  <si>
    <t>Polycab India Ltd.</t>
  </si>
  <si>
    <t>INE455K01017</t>
  </si>
  <si>
    <t>Tube Investments Of India Ltd.</t>
  </si>
  <si>
    <t>INE974X01010</t>
  </si>
  <si>
    <t>Colgate Palmolive (India) Ltd.</t>
  </si>
  <si>
    <t>INE259A01022</t>
  </si>
  <si>
    <t>GMR Airports Ltd.</t>
  </si>
  <si>
    <t>INE776C01039</t>
  </si>
  <si>
    <t>Bharat Forge Ltd.</t>
  </si>
  <si>
    <t>INE465A01025</t>
  </si>
  <si>
    <t>Supreme Industries Ltd.</t>
  </si>
  <si>
    <t>INE195A01028</t>
  </si>
  <si>
    <t>Prestige Estates Projects Ltd.</t>
  </si>
  <si>
    <t>INE811K01011</t>
  </si>
  <si>
    <t>NHPC Ltd.</t>
  </si>
  <si>
    <t>INE848E01016</t>
  </si>
  <si>
    <t>NMDC Ltd.</t>
  </si>
  <si>
    <t>INE584A01023</t>
  </si>
  <si>
    <t>Torrent Power Ltd.</t>
  </si>
  <si>
    <t>INE813H01021</t>
  </si>
  <si>
    <t>Indian Railway Catering &amp;Tou. Corp. Ltd.</t>
  </si>
  <si>
    <t>INE335Y01020</t>
  </si>
  <si>
    <t>Petronet LNG Ltd.</t>
  </si>
  <si>
    <t>INE347G01014</t>
  </si>
  <si>
    <t>Aditya Birla Capital Ltd.</t>
  </si>
  <si>
    <t>INE674K01013</t>
  </si>
  <si>
    <t>Patanjali Foods Ltd.</t>
  </si>
  <si>
    <t>INE619A01035</t>
  </si>
  <si>
    <t>Vedanta Ltd.</t>
  </si>
  <si>
    <t>INE205A01025</t>
  </si>
  <si>
    <t>Diversified Metals</t>
  </si>
  <si>
    <t>Tata Communications Ltd.</t>
  </si>
  <si>
    <t>INE151A01013</t>
  </si>
  <si>
    <t>Container Corporation Of India Ltd.</t>
  </si>
  <si>
    <t>INE111A01025</t>
  </si>
  <si>
    <t>Tata Elxsi Ltd.</t>
  </si>
  <si>
    <t>INE670A01012</t>
  </si>
  <si>
    <t>Exide Industries Ltd.</t>
  </si>
  <si>
    <t>INE302A01020</t>
  </si>
  <si>
    <t>Vodafone Idea Ltd.</t>
  </si>
  <si>
    <t>INE669E01016</t>
  </si>
  <si>
    <t>Steel Authority of India Ltd.</t>
  </si>
  <si>
    <t>INE114A01011</t>
  </si>
  <si>
    <t>LIC Housing Finance Ltd.</t>
  </si>
  <si>
    <t>INE115A01026</t>
  </si>
  <si>
    <t>Adani Total Gas Ltd.</t>
  </si>
  <si>
    <t>INE399L01023</t>
  </si>
  <si>
    <t>Hindustan Zinc Ltd.</t>
  </si>
  <si>
    <t>INE267A01025</t>
  </si>
  <si>
    <t>Apollo Tyres Ltd.</t>
  </si>
  <si>
    <t>INE438A01022</t>
  </si>
  <si>
    <t>Bajaj Holdings &amp; Investment Ltd.</t>
  </si>
  <si>
    <t>INE118A01012</t>
  </si>
  <si>
    <t>Gujarat Fluorochemicals Ltd.</t>
  </si>
  <si>
    <t>INE09N301011</t>
  </si>
  <si>
    <t>Info Edge (India) Ltd.</t>
  </si>
  <si>
    <t>INE663F01032</t>
  </si>
  <si>
    <t>Bandhan Bank Ltd.</t>
  </si>
  <si>
    <t>INE545U01014</t>
  </si>
  <si>
    <t>Cochin Shipyard Ltd.</t>
  </si>
  <si>
    <t>INE704P01025</t>
  </si>
  <si>
    <t>Linde India Ltd.</t>
  </si>
  <si>
    <t>INE473A01011</t>
  </si>
  <si>
    <t>Bank of India</t>
  </si>
  <si>
    <t>INE084A01016</t>
  </si>
  <si>
    <t>United Breweries Ltd.</t>
  </si>
  <si>
    <t>INE686F01025</t>
  </si>
  <si>
    <t>Indian Oil Corporation Ltd.</t>
  </si>
  <si>
    <t>INE242A01010</t>
  </si>
  <si>
    <t>Apar Industries Ltd.</t>
  </si>
  <si>
    <t>INE372A01015</t>
  </si>
  <si>
    <t>DLF Ltd.</t>
  </si>
  <si>
    <t>INE271C01023</t>
  </si>
  <si>
    <t>Adani Power Ltd.</t>
  </si>
  <si>
    <t>INE814H01011</t>
  </si>
  <si>
    <t>Deepak Nitrite Ltd.</t>
  </si>
  <si>
    <t>INE288B01029</t>
  </si>
  <si>
    <t>AIA Engineering Ltd.</t>
  </si>
  <si>
    <t>INE212H01026</t>
  </si>
  <si>
    <t>ACC Ltd.</t>
  </si>
  <si>
    <t>INE012A01025</t>
  </si>
  <si>
    <t>L&amp;T Technology Services Ltd.</t>
  </si>
  <si>
    <t>INE010V01017</t>
  </si>
  <si>
    <t>ICICI Lombard General Insurance Co. Ltd.</t>
  </si>
  <si>
    <t>INE765G01017</t>
  </si>
  <si>
    <t>REC Ltd.</t>
  </si>
  <si>
    <t>INE020B01018</t>
  </si>
  <si>
    <t>General Insurance Corporation of India</t>
  </si>
  <si>
    <t>INE481Y01014</t>
  </si>
  <si>
    <t>Indian Renewable Energy Dev Agency Ltd.</t>
  </si>
  <si>
    <t>INE202E01016</t>
  </si>
  <si>
    <t>Housing &amp; Urban Development Corp Ltd.</t>
  </si>
  <si>
    <t>INE031A01017</t>
  </si>
  <si>
    <t>Tata Technologies Ltd.</t>
  </si>
  <si>
    <t>INE142M01025</t>
  </si>
  <si>
    <t>Star Health &amp; Allied Insurance Co Ltd.</t>
  </si>
  <si>
    <t>INE575P01011</t>
  </si>
  <si>
    <t>Ambuja Cements Ltd.</t>
  </si>
  <si>
    <t>INE079A01024</t>
  </si>
  <si>
    <t>Tata Investment Corporation Ltd.</t>
  </si>
  <si>
    <t>INE672A01018</t>
  </si>
  <si>
    <t>Lodha Developers Ltd.</t>
  </si>
  <si>
    <t>INE670K01029</t>
  </si>
  <si>
    <t>3M India Ltd.</t>
  </si>
  <si>
    <t>INE470A01017</t>
  </si>
  <si>
    <t>Honeywell Automation India Ltd.</t>
  </si>
  <si>
    <t>INE671A01010</t>
  </si>
  <si>
    <t>IRB Infrastructure Developers Ltd.</t>
  </si>
  <si>
    <t>INE821I01022</t>
  </si>
  <si>
    <t>AWL Agri Business Ltd.</t>
  </si>
  <si>
    <t>INE699H01024</t>
  </si>
  <si>
    <t>Bank of Maharashtra</t>
  </si>
  <si>
    <t>INE457A01014</t>
  </si>
  <si>
    <t>JSW Infrastructure Ltd.</t>
  </si>
  <si>
    <t>INE880J01026</t>
  </si>
  <si>
    <t>NLC India Ltd.</t>
  </si>
  <si>
    <t>INE589A01014</t>
  </si>
  <si>
    <t>Adani Green Energy Ltd.</t>
  </si>
  <si>
    <t>INE364U01010</t>
  </si>
  <si>
    <t>Gujarat Gas Ltd.</t>
  </si>
  <si>
    <t>INE844O01030</t>
  </si>
  <si>
    <t>Adani Energy Solutions Ltd.</t>
  </si>
  <si>
    <t>INE931S01010</t>
  </si>
  <si>
    <t>ICICI Prudential Life Insurance Co Ltd.</t>
  </si>
  <si>
    <t>INE726G01019</t>
  </si>
  <si>
    <t>Indian Railway Finance Corporation Ltd.</t>
  </si>
  <si>
    <t>INE053F01010</t>
  </si>
  <si>
    <t>Ola Electric Mobility Ltd.</t>
  </si>
  <si>
    <t>INE0LXG01040</t>
  </si>
  <si>
    <t>Sun TV Network Ltd.</t>
  </si>
  <si>
    <t>INE424H01027</t>
  </si>
  <si>
    <t>Entertainment</t>
  </si>
  <si>
    <t>Life Insurance Corporation of India</t>
  </si>
  <si>
    <t>INE0J1Y01017</t>
  </si>
  <si>
    <t>The New India Assurance Company Ltd.</t>
  </si>
  <si>
    <t>INE470Y01017</t>
  </si>
  <si>
    <t>Aditya Birla Fashion and Retail Ltd.</t>
  </si>
  <si>
    <t>INE647O01011</t>
  </si>
  <si>
    <t>Mangalore Refinery &amp; Petrochemicals Ltd.</t>
  </si>
  <si>
    <t>INE103A01014</t>
  </si>
  <si>
    <t>Edelweiss NIFTY Large Mid Cap 250 Index Fund</t>
  </si>
  <si>
    <t>PORTFOLIO STATEMENT OF EDELWEISS GOLD AND SILVER ETF FOF AS ON AUGUST 31, 2025</t>
  </si>
  <si>
    <t>(An open-ended fund of funds scheme investing in units of Gold ETF and Silver ETF)</t>
  </si>
  <si>
    <t>EDELWEISS GOLD ETF</t>
  </si>
  <si>
    <t>INF754K01SE6</t>
  </si>
  <si>
    <t>EDELWEISS SILVER ETF</t>
  </si>
  <si>
    <t>INF754K01SF3</t>
  </si>
  <si>
    <t>Edelweiss Gold and Silver ETF Fund of Fund</t>
  </si>
  <si>
    <t>PORTFOLIO STATEMENT OF EDELWEISS CRISIL IBX 50:50 GILT PLUS SDL APRIL 2037 INDEX FUND AS ON AUGUST 31, 2025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</si>
  <si>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</si>
  <si>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</si>
  <si>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</si>
  <si>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</si>
  <si>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</si>
  <si>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</si>
  <si>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</si>
  <si>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</si>
  <si>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</si>
  <si>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</si>
  <si>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</si>
  <si>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</si>
  <si>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</si>
  <si>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</si>
  <si>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</si>
  <si>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</si>
  <si>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</si>
  <si>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</si>
  <si>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</si>
  <si>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</si>
  <si>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</si>
  <si>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7.24% KARNATAKA SDL RED 10-03-2037</t>
  </si>
  <si>
    <t>IN1920200657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</si>
  <si>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</si>
  <si>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</si>
  <si>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</si>
  <si>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</si>
  <si>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</si>
  <si>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</si>
  <si>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</si>
  <si>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</si>
  <si>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>7.45% KARNATAKA SDL RED 20-03-2037</t>
  </si>
  <si>
    <t>IN1920230357</t>
  </si>
  <si>
    <t>In accordance with SEBI Circular no. SEBI/HO/IMD/PoD2/P/CIR/2024/183 dated December 13, 2024, Debt Index Replication Factor (DIRF) is 98.3%.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</si>
  <si>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</si>
  <si>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</si>
  <si>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</si>
  <si>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BHARAT BOND FOF – APRIL 2030 AS ON AUGUST 31, 2025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</si>
  <si>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</si>
  <si>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</si>
  <si>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</si>
  <si>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</si>
  <si>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AUGUST 31, 2025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</si>
  <si>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</si>
  <si>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</si>
  <si>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</si>
  <si>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</si>
  <si>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EDELWEISS NIFTY PSU BOND PLUS SDL APR 2027 50 50 INDEX AS ON AUGUST 31, 2025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</si>
  <si>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</si>
  <si>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</si>
  <si>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</si>
  <si>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</si>
  <si>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</si>
  <si>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</si>
  <si>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</si>
  <si>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7.80% NABARD NCD SR 24E RED 15-03-2027**</t>
  </si>
  <si>
    <t>INE261F08EF5</t>
  </si>
  <si>
    <t>7.89% POWER GRID CORP NCD RED 09-03-2027**</t>
  </si>
  <si>
    <t>INE752E07OE0</t>
  </si>
  <si>
    <t>7.79% SIDBI NCD SR IV NCD RED 19-04-2027**</t>
  </si>
  <si>
    <t>INE556F08KK5</t>
  </si>
  <si>
    <t>7.95% RECL SR 147 NCD RED 12-03-2027**</t>
  </si>
  <si>
    <t>INE020B08AH8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</si>
  <si>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</si>
  <si>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</si>
  <si>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</si>
  <si>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</si>
  <si>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</si>
  <si>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</si>
  <si>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</si>
  <si>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</si>
  <si>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</si>
  <si>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</si>
  <si>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</si>
  <si>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</si>
  <si>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</si>
  <si>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</si>
  <si>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</si>
  <si>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</si>
  <si>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</si>
  <si>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</si>
  <si>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</si>
  <si>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</si>
  <si>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</si>
  <si>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</si>
  <si>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</si>
  <si>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</si>
  <si>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</si>
  <si>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</si>
  <si>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</si>
  <si>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</si>
  <si>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</si>
  <si>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</si>
  <si>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</si>
  <si>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</si>
  <si>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7.74% TAMIL NADU SDL RED 01-03-2027</t>
  </si>
  <si>
    <t>IN3120161309</t>
  </si>
  <si>
    <t>7.64% HARYANA SDL RED 29-03-2027</t>
  </si>
  <si>
    <t>IN1620160292</t>
  </si>
  <si>
    <t>7.61% TAMIL NADU SDL RED 15-02-2027</t>
  </si>
  <si>
    <t>IN3120160194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</si>
  <si>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</si>
  <si>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</si>
  <si>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</si>
  <si>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</si>
  <si>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</si>
  <si>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</si>
  <si>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</si>
  <si>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</si>
  <si>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7.62% Tamil Nadu SDL RED 29-03-2027</t>
  </si>
  <si>
    <t>IN3120161424</t>
  </si>
  <si>
    <t>7.64% WEST BENGAL SDL RED 29-03-2027</t>
  </si>
  <si>
    <t>IN3420160183</t>
  </si>
  <si>
    <t>7.21% WEST BENGAL SDL 25-01-2027</t>
  </si>
  <si>
    <t>IN3420160142</t>
  </si>
  <si>
    <t>In accordance with SEBI Circular no. SEBI/HO/IMD/PoD2/P/CIR/2024/183 dated December 13, 2024, Debt Index Replication Factor (DIRF) is 76.03%.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</si>
  <si>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</si>
  <si>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</si>
  <si>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</si>
  <si>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MULTI ASSET ALLOCATION FUND AS ON AUGUST 31, 2025</t>
  </si>
  <si>
    <t>(An open-ended scheme investing in Equity, Debt, Commodities and in units of REITs &amp; InvITs)</t>
  </si>
  <si>
    <t>Yes Bank Ltd.30/09/2025</t>
  </si>
  <si>
    <t>GMR Airports Ltd.30/09/2025</t>
  </si>
  <si>
    <t>Vedanta Ltd.30/09/2025</t>
  </si>
  <si>
    <t>JSW Energy Ltd.30/09/2025</t>
  </si>
  <si>
    <t>United Spirits Ltd.30/09/2025</t>
  </si>
  <si>
    <t>Aurobindo Pharma Ltd.30/09/2025</t>
  </si>
  <si>
    <t>Samvardhana Motherson International Ltd.30/09/2025</t>
  </si>
  <si>
    <t>Ambuja Cements Ltd.30/09/2025</t>
  </si>
  <si>
    <t>Jubilant Foodworks Ltd.30/09/2025</t>
  </si>
  <si>
    <t>ICICI Prudential Life Insurance Co Ltd.30/09/2025</t>
  </si>
  <si>
    <t>Apollo Hospitals Enterprise Ltd.30/09/2025</t>
  </si>
  <si>
    <t>Sun Pharmaceutical Industries Ltd.30/09/2025</t>
  </si>
  <si>
    <t>LIC Housing Finance Ltd.30/09/2025</t>
  </si>
  <si>
    <t>NTPC Ltd.30/09/2025</t>
  </si>
  <si>
    <t>Hindustan Unilever Ltd.30/09/2025</t>
  </si>
  <si>
    <t>KFIN Technologies Ltd.30/09/2025</t>
  </si>
  <si>
    <t>VARUN BEVERAGES LIMITED30/09/2025</t>
  </si>
  <si>
    <t>Jindal Steel Ltd.30/09/2025</t>
  </si>
  <si>
    <t>InterGlobe Aviation Ltd.30/09/2025</t>
  </si>
  <si>
    <t>Bank of Baroda30/09/2025</t>
  </si>
  <si>
    <t>Indus Towers Ltd.30/09/2025</t>
  </si>
  <si>
    <t>Biocon Ltd.30/09/2025</t>
  </si>
  <si>
    <t>DLF Ltd.30/09/2025</t>
  </si>
  <si>
    <t>IDFC First Bank Ltd.30/09/2025</t>
  </si>
  <si>
    <t>Coforge Ltd.30/09/2025</t>
  </si>
  <si>
    <t>Bharat Heavy Electricals Ltd.30/09/2025</t>
  </si>
  <si>
    <t>Maruti Suzuki India Ltd.30/09/2025</t>
  </si>
  <si>
    <t>Steel Authority of India Ltd.30/09/2025</t>
  </si>
  <si>
    <t>CG Power and Industrial Solutions Ltd.30/09/2025</t>
  </si>
  <si>
    <t>Pidilite Industries Ltd.30/09/2025</t>
  </si>
  <si>
    <t>Larsen &amp; Toubro Ltd.30/09/2025</t>
  </si>
  <si>
    <t>Computer Age Management Services Ltd.30/09/2025</t>
  </si>
  <si>
    <t>Indian Railway Catering &amp;Tou. Corp. Ltd.30/09/2025</t>
  </si>
  <si>
    <t>Power Finance Corporation Ltd.30/09/2025</t>
  </si>
  <si>
    <t>Mphasis Ltd.30/09/2025</t>
  </si>
  <si>
    <t>Persistent Systems Ltd.30/09/2025</t>
  </si>
  <si>
    <t>Polycab India Ltd.30/09/2025</t>
  </si>
  <si>
    <t>Cummins India Ltd.30/09/2025</t>
  </si>
  <si>
    <t>Cipla Ltd.30/09/2025</t>
  </si>
  <si>
    <t>Divi's Laboratories Ltd.30/09/2025</t>
  </si>
  <si>
    <t>Adani Energy Solutions Ltd.30/09/2025</t>
  </si>
  <si>
    <t>Tata Steel Ltd.30/09/2025</t>
  </si>
  <si>
    <t>JSW Steel Ltd.30/09/2025</t>
  </si>
  <si>
    <t>Hindustan Petroleum Corporation Ltd.30/09/2025</t>
  </si>
  <si>
    <t>The Federal Bank Ltd.30/09/2025</t>
  </si>
  <si>
    <t>Lupin Ltd.30/09/2025</t>
  </si>
  <si>
    <t>PB Fintech Ltd.30/09/2025</t>
  </si>
  <si>
    <t>Canara Bank30/09/2025</t>
  </si>
  <si>
    <t>Adani Ports &amp; Special Economic Zone Ltd.30/09/2025</t>
  </si>
  <si>
    <t>Infosys Ltd.30/09/2025</t>
  </si>
  <si>
    <t>HCL Technologies Ltd.30/09/2025</t>
  </si>
  <si>
    <t>Bajaj Finance Ltd.30/09/2025</t>
  </si>
  <si>
    <t>Tata Consultancy Services Ltd.30/09/2025</t>
  </si>
  <si>
    <t>Titan Company Ltd.30/09/2025</t>
  </si>
  <si>
    <t>HDFC Life Insurance Company Ltd.30/09/2025</t>
  </si>
  <si>
    <t>Shriram Finance Ltd.30/09/2025</t>
  </si>
  <si>
    <t>Max Healthcare Institute Ltd.30/09/2025</t>
  </si>
  <si>
    <t>Hindalco Industries Ltd.30/09/2025</t>
  </si>
  <si>
    <t>IndusInd Bank Ltd.30/09/2025</t>
  </si>
  <si>
    <t>Tata Motors Ltd.30/09/2025</t>
  </si>
  <si>
    <t>Marico Ltd.30/09/2025</t>
  </si>
  <si>
    <t>Mahindra &amp; Mahindra Ltd.30/09/2025</t>
  </si>
  <si>
    <t>Jio Financial Services Ltd.30/09/2025</t>
  </si>
  <si>
    <t>Ultratech Cement Ltd.30/09/2025</t>
  </si>
  <si>
    <t>Bharat Electronics Ltd.30/09/2025</t>
  </si>
  <si>
    <t>Adani Enterprises Ltd.30/09/2025</t>
  </si>
  <si>
    <t>Coal India Ltd.30/09/2025</t>
  </si>
  <si>
    <t>Grasim Industries Ltd.30/09/2025</t>
  </si>
  <si>
    <t>ICICI Bank Ltd.30/09/2025</t>
  </si>
  <si>
    <t>Hindustan Aeronautics Ltd.30/09/2025</t>
  </si>
  <si>
    <t>HDFC Bank Ltd.30/09/2025</t>
  </si>
  <si>
    <t>State Bank of India30/09/2025</t>
  </si>
  <si>
    <t>Eternal Ltd.30/09/2025</t>
  </si>
  <si>
    <t>Bharti Airtel Ltd.30/09/2025</t>
  </si>
  <si>
    <t>Vodafone Idea Ltd.30/09/2025</t>
  </si>
  <si>
    <t>Reliance Industries Ltd.30/09/2025</t>
  </si>
  <si>
    <t>Axis Bank Ltd.30/09/2025</t>
  </si>
  <si>
    <t>(b) Exchange Traded Commodity Derivatives</t>
  </si>
  <si>
    <t>GOLD-05Dec2025-MCX</t>
  </si>
  <si>
    <t>GOLDMINI-03Oct2025-MCX</t>
  </si>
  <si>
    <t>SILVER-05Mar2026-MCX</t>
  </si>
  <si>
    <t>SILVERMINI-28Nov2025-MCX1</t>
  </si>
  <si>
    <t>GOLD-03Oct2025-MCX</t>
  </si>
  <si>
    <t>GOLDMINI-05Sep2025-MCX</t>
  </si>
  <si>
    <t>SILVER-05Dec2025-MCX</t>
  </si>
  <si>
    <t>7.62% NABARD NCD SR 24H RED 10-05-2029**</t>
  </si>
  <si>
    <t>INE261F08EH1</t>
  </si>
  <si>
    <t>8.3333%HDB FIN SR 213 A1 NCD 06-08-27**</t>
  </si>
  <si>
    <t>INE756I07FA8</t>
  </si>
  <si>
    <t>7.53% NABARD NCD SR 25E RED 24-03-28**</t>
  </si>
  <si>
    <t>INE261F08EM1</t>
  </si>
  <si>
    <t>7.1104% ADITYA BIRLA HSG SR D1 R30-07-27**</t>
  </si>
  <si>
    <t>INE831R07607</t>
  </si>
  <si>
    <t>8.20% ADITYA BIRLA HSG SR L1 R19-05-2027**</t>
  </si>
  <si>
    <t>INE831R07441</t>
  </si>
  <si>
    <t>6.80% AXIS FIN LTD NCD R 18-11-26**</t>
  </si>
  <si>
    <t>INE891K07721</t>
  </si>
  <si>
    <t>8.0359% KOTAK MAH INVEST NCD R 06-10-26**</t>
  </si>
  <si>
    <t>INE975F07IM9</t>
  </si>
  <si>
    <t>7.59% SIDBI NCD SR IX RED 10-02-2026**</t>
  </si>
  <si>
    <t>INE556F08KG3</t>
  </si>
  <si>
    <t>7.3382% KOTAK MAHINDRA INV NCD 28-11-28**</t>
  </si>
  <si>
    <t>INE975F07IV0</t>
  </si>
  <si>
    <t>6.90% LIC HOUSING FIN TR 456 R 17-09-27**</t>
  </si>
  <si>
    <t>INE115A07RH4</t>
  </si>
  <si>
    <t>7.50% NABARD NCD SR 24A RED 31-08-2026**</t>
  </si>
  <si>
    <t>INE261F08EA6</t>
  </si>
  <si>
    <t>7.865% LIC HSG FIN LT TR443 NCD 20-08-26**</t>
  </si>
  <si>
    <t>INE115A07QT1</t>
  </si>
  <si>
    <t>7.8445% TATA CAP HSG FIN SR A 18-09-2026**</t>
  </si>
  <si>
    <t>INE033L07IC6</t>
  </si>
  <si>
    <t>8% ADITYA BIRLA CAP SR I RED 09-10-2026**</t>
  </si>
  <si>
    <t>INE860H07IQ0</t>
  </si>
  <si>
    <t>7.90% BAJAJ FIN LTD NCD RED 17-11-2025**</t>
  </si>
  <si>
    <t>INE296A07SF4</t>
  </si>
  <si>
    <t>6.35% HDB FIN A1 FX 169 RED 11-09-26**</t>
  </si>
  <si>
    <t>INE756I07DX5</t>
  </si>
  <si>
    <t>7.74% LIC HSG TR448 NCD 22-10-27**</t>
  </si>
  <si>
    <t>INE115A07QZ8</t>
  </si>
  <si>
    <t>6.54% GOVT OF INDIA RED 17-01-2032</t>
  </si>
  <si>
    <t>IN0020210244</t>
  </si>
  <si>
    <t>Others</t>
  </si>
  <si>
    <t>a) Gold</t>
  </si>
  <si>
    <t>Gold</t>
  </si>
  <si>
    <t>IDIA00500001</t>
  </si>
  <si>
    <t>a) Silver</t>
  </si>
  <si>
    <t>Silver</t>
  </si>
  <si>
    <t>IDIA00500002</t>
  </si>
  <si>
    <t>Edelweiss Multi Asset Allocation Fund</t>
  </si>
  <si>
    <t>Multi Asset Allocation Fund</t>
  </si>
  <si>
    <t>PORTFOLIO STATEMENT OF EDELWEISS NIFTY NEXT 50 INDEX FUND AS ON AUGUST 31, 2025</t>
  </si>
  <si>
    <t>(An Open-ended Equity Scheme replicating Nifty Next 50 Index)</t>
  </si>
  <si>
    <t>Edelweiss NIFTY Next 50 Index Fund</t>
  </si>
  <si>
    <t>Nifty Next 50 Index</t>
  </si>
  <si>
    <t>PORTFOLIO STATEMENT OF EDELWEISS NIFTY SMALLCAP 250 INDEX FUND AS ON AUGUST 31, 2025</t>
  </si>
  <si>
    <t>(An Open-ended Equity Scheme replicating Nifty Smallcap 250 Index)</t>
  </si>
  <si>
    <t>Delhivery Ltd.</t>
  </si>
  <si>
    <t>INE148O01028</t>
  </si>
  <si>
    <t>RBL Bank Ltd.</t>
  </si>
  <si>
    <t>INE976G01028</t>
  </si>
  <si>
    <t>Amber Enterprises India Ltd.</t>
  </si>
  <si>
    <t>INE371P01015</t>
  </si>
  <si>
    <t>Tata Chemicals Ltd.</t>
  </si>
  <si>
    <t>INE092A01019</t>
  </si>
  <si>
    <t>REDINGTON LIMITED</t>
  </si>
  <si>
    <t>INE891D01026</t>
  </si>
  <si>
    <t>Kalpataru Projects International Ltd.</t>
  </si>
  <si>
    <t>INE220B01022</t>
  </si>
  <si>
    <t>Authum Investment &amp; Infrastructure Ltd.</t>
  </si>
  <si>
    <t>INE206F01022</t>
  </si>
  <si>
    <t>Aster DM Healthcare Ltd.</t>
  </si>
  <si>
    <t>INE914M01019</t>
  </si>
  <si>
    <t>Piramal Enterprises Ltd.</t>
  </si>
  <si>
    <t>INE140A01024</t>
  </si>
  <si>
    <t>Inox Wind Ltd.</t>
  </si>
  <si>
    <t>INE066P01011</t>
  </si>
  <si>
    <t>Poonawalla Fincorp Ltd.</t>
  </si>
  <si>
    <t>INE511C01022</t>
  </si>
  <si>
    <t>Reliance Power Ltd.</t>
  </si>
  <si>
    <t>INE614G01033</t>
  </si>
  <si>
    <t>Amara Raja Energy &amp; Mobility Ltd.</t>
  </si>
  <si>
    <t>INE885A01032</t>
  </si>
  <si>
    <t>Wockhardt Ltd.</t>
  </si>
  <si>
    <t>INE049B01025</t>
  </si>
  <si>
    <t>EID Parry India Ltd.</t>
  </si>
  <si>
    <t>INE126A01031</t>
  </si>
  <si>
    <t>Neuland Laboratories Ltd.</t>
  </si>
  <si>
    <t>INE794A01010</t>
  </si>
  <si>
    <t>Sundram Fasteners Ltd.</t>
  </si>
  <si>
    <t>INE387A01021</t>
  </si>
  <si>
    <t>Welspun Corp Ltd.</t>
  </si>
  <si>
    <t>INE191B01025</t>
  </si>
  <si>
    <t>Zee Entertainment Enterprises Ltd.</t>
  </si>
  <si>
    <t>INE256A01028</t>
  </si>
  <si>
    <t>KEC International Ltd.</t>
  </si>
  <si>
    <t>INE389H01022</t>
  </si>
  <si>
    <t>Himadri Speciality Chemical Ltd.</t>
  </si>
  <si>
    <t>INE019C01026</t>
  </si>
  <si>
    <t>Anand Rathi Wealth Ltd.</t>
  </si>
  <si>
    <t>INE463V01026</t>
  </si>
  <si>
    <t>Carborundum Universal Ltd.</t>
  </si>
  <si>
    <t>INE120A01034</t>
  </si>
  <si>
    <t>Timken India Ltd.</t>
  </si>
  <si>
    <t>INE325A01013</t>
  </si>
  <si>
    <t>SKF India Ltd.</t>
  </si>
  <si>
    <t>INE640A01023</t>
  </si>
  <si>
    <t>National Buildings Construction Corporation Ltd.</t>
  </si>
  <si>
    <t>INE095N01031</t>
  </si>
  <si>
    <t>Five Star Business Finance Ltd.</t>
  </si>
  <si>
    <t>INE128S01021</t>
  </si>
  <si>
    <t>Elgi Equipments Ltd.</t>
  </si>
  <si>
    <t>INE285A01027</t>
  </si>
  <si>
    <t>Atul Ltd.</t>
  </si>
  <si>
    <t>INE100A01010</t>
  </si>
  <si>
    <t>IIFL Finance Ltd.</t>
  </si>
  <si>
    <t>INE530B01024</t>
  </si>
  <si>
    <t>Eris Lifesciences Ltd.</t>
  </si>
  <si>
    <t>INE406M01024</t>
  </si>
  <si>
    <t>Gujarat State Petronet Ltd.</t>
  </si>
  <si>
    <t>INE246F01010</t>
  </si>
  <si>
    <t>CESC Ltd.</t>
  </si>
  <si>
    <t>INE486A01021</t>
  </si>
  <si>
    <t>Nuvama Wealth Management Ltd.</t>
  </si>
  <si>
    <t>INE531F01015</t>
  </si>
  <si>
    <t>Sammaan Capital Ltd.</t>
  </si>
  <si>
    <t>INE148I01020</t>
  </si>
  <si>
    <t>Nava Ltd.</t>
  </si>
  <si>
    <t>INE725A01030</t>
  </si>
  <si>
    <t>Deepak Fertilizers &amp; Petrochem Corp Ltd.</t>
  </si>
  <si>
    <t>INE501A01019</t>
  </si>
  <si>
    <t>Asahi India Glass Ltd.</t>
  </si>
  <si>
    <t>INE439A01020</t>
  </si>
  <si>
    <t>The Great Eastern Shipping Company Ltd.</t>
  </si>
  <si>
    <t>INE017A01032</t>
  </si>
  <si>
    <t>Aditya Birla Real Estate Ltd.</t>
  </si>
  <si>
    <t>INE055A01016</t>
  </si>
  <si>
    <t>Paper, Forest &amp; Jute Products</t>
  </si>
  <si>
    <t>HBL Engineering Ltd.</t>
  </si>
  <si>
    <t>INE292B01021</t>
  </si>
  <si>
    <t>Jaiprakash Power Ventures Ltd.</t>
  </si>
  <si>
    <t>INE351F01018</t>
  </si>
  <si>
    <t>PTC Industries Ltd.</t>
  </si>
  <si>
    <t>INE596F01018</t>
  </si>
  <si>
    <t>Aegis Logistics Ltd.</t>
  </si>
  <si>
    <t>INE208C01025</t>
  </si>
  <si>
    <t>NCC Ltd.</t>
  </si>
  <si>
    <t>INE868B01028</t>
  </si>
  <si>
    <t>Chambal Fertilizers &amp; Chemicals Ltd.</t>
  </si>
  <si>
    <t>INE085A01013</t>
  </si>
  <si>
    <t>Lemon Tree Hotels Ltd.</t>
  </si>
  <si>
    <t>INE970X01018</t>
  </si>
  <si>
    <t>PVR Inox Ltd.</t>
  </si>
  <si>
    <t>INE191H01014</t>
  </si>
  <si>
    <t>Poly Medicure Ltd.</t>
  </si>
  <si>
    <t>INE205C01021</t>
  </si>
  <si>
    <t>Healthcare Equipment &amp; Supplies</t>
  </si>
  <si>
    <t>Indiamart Intermesh Ltd.</t>
  </si>
  <si>
    <t>INE933S01016</t>
  </si>
  <si>
    <t>EIH Ltd.</t>
  </si>
  <si>
    <t>INE230A01023</t>
  </si>
  <si>
    <t>Pfizer Ltd.</t>
  </si>
  <si>
    <t>INE182A01018</t>
  </si>
  <si>
    <t>Jubilant Pharmova Ltd.</t>
  </si>
  <si>
    <t>INE700A01033</t>
  </si>
  <si>
    <t>Sapphire Foods India Ltd.</t>
  </si>
  <si>
    <t>INE806T01020</t>
  </si>
  <si>
    <t>Aarti Industries Ltd.</t>
  </si>
  <si>
    <t>INE769A01020</t>
  </si>
  <si>
    <t>Natco Pharma Ltd.</t>
  </si>
  <si>
    <t>INE987B01026</t>
  </si>
  <si>
    <t>Brainbees Solutions Ltd.</t>
  </si>
  <si>
    <t>INE02RE01045</t>
  </si>
  <si>
    <t>PG Electroplast Ltd.</t>
  </si>
  <si>
    <t>INE457L01029</t>
  </si>
  <si>
    <t>Techno Electric &amp; Engineering Co. Ltd.</t>
  </si>
  <si>
    <t>INE285K01026</t>
  </si>
  <si>
    <t>Hindustan Copper Ltd.</t>
  </si>
  <si>
    <t>INE531E01026</t>
  </si>
  <si>
    <t>Rainbow Children's Medicare Ltd.</t>
  </si>
  <si>
    <t>INE961O01016</t>
  </si>
  <si>
    <t>Kirloskar Oil Engines Ltd.</t>
  </si>
  <si>
    <t>INE146L01010</t>
  </si>
  <si>
    <t>BEML Ltd.</t>
  </si>
  <si>
    <t>INE258A01016</t>
  </si>
  <si>
    <t>Chalet Hotels Ltd.</t>
  </si>
  <si>
    <t>INE427F01016</t>
  </si>
  <si>
    <t>JM Financial Ltd.</t>
  </si>
  <si>
    <t>INE780C01023</t>
  </si>
  <si>
    <t>Anant Raj Ltd.</t>
  </si>
  <si>
    <t>INE242C01024</t>
  </si>
  <si>
    <t>Devyani International Ltd.</t>
  </si>
  <si>
    <t>INE872J01023</t>
  </si>
  <si>
    <t>Bata India Ltd.</t>
  </si>
  <si>
    <t>INE176A01028</t>
  </si>
  <si>
    <t>Sonata Software Ltd.</t>
  </si>
  <si>
    <t>INE269A01021</t>
  </si>
  <si>
    <t>Syrma Sgs Technology Ltd.</t>
  </si>
  <si>
    <t>INE0DYJ01015</t>
  </si>
  <si>
    <t>Bayer Cropscience Ltd.</t>
  </si>
  <si>
    <t>INE462A01022</t>
  </si>
  <si>
    <t>V-Guard Industries Ltd.</t>
  </si>
  <si>
    <t>INE951I01027</t>
  </si>
  <si>
    <t>HFCL Ltd.</t>
  </si>
  <si>
    <t>INE548A01028</t>
  </si>
  <si>
    <t>CEAT Ltd.</t>
  </si>
  <si>
    <t>INE482A01020</t>
  </si>
  <si>
    <t>Usha Martin Ltd.</t>
  </si>
  <si>
    <t>INE228A01035</t>
  </si>
  <si>
    <t>PCBL Chemical Ltd.</t>
  </si>
  <si>
    <t>INE602A01031</t>
  </si>
  <si>
    <t>Aptus Value Housing Finance India Ltd.</t>
  </si>
  <si>
    <t>INE852O01025</t>
  </si>
  <si>
    <t>JSW Holdings Ltd.</t>
  </si>
  <si>
    <t>INE824G01012</t>
  </si>
  <si>
    <t>Sobha Ltd.</t>
  </si>
  <si>
    <t>INE671H01015</t>
  </si>
  <si>
    <t>Shyam Metalics And Energy Ltd.</t>
  </si>
  <si>
    <t>INE810G01011</t>
  </si>
  <si>
    <t>Olectra Greentech Ltd.</t>
  </si>
  <si>
    <t>INE260D01016</t>
  </si>
  <si>
    <t>Finolex Cables Ltd.</t>
  </si>
  <si>
    <t>INE235A01022</t>
  </si>
  <si>
    <t>Swan Energy Ltd.</t>
  </si>
  <si>
    <t>INE665A01038</t>
  </si>
  <si>
    <t>Balrampur Chini Mills Ltd.</t>
  </si>
  <si>
    <t>INE119A01028</t>
  </si>
  <si>
    <t>Aditya Birla Sun Life AMC Ltd.</t>
  </si>
  <si>
    <t>INE404A01024</t>
  </si>
  <si>
    <t>Aavas Financiers Ltd.</t>
  </si>
  <si>
    <t>INE216P01012</t>
  </si>
  <si>
    <t>Finolex Industries Ltd.</t>
  </si>
  <si>
    <t>INE183A01024</t>
  </si>
  <si>
    <t>Ramkrishna Forgings Ltd.</t>
  </si>
  <si>
    <t>INE399G01023</t>
  </si>
  <si>
    <t>Fertilizers &amp; Chemicals Travancore Ltd.</t>
  </si>
  <si>
    <t>INE188A01015</t>
  </si>
  <si>
    <t>Metropolis Healthcare Ltd.</t>
  </si>
  <si>
    <t>INE112L01020</t>
  </si>
  <si>
    <t>Godawari Power And Ispat Ltd.</t>
  </si>
  <si>
    <t>INE177H01039</t>
  </si>
  <si>
    <t>Sarda Energy &amp; Minerals Ltd.</t>
  </si>
  <si>
    <t>INE385C01021</t>
  </si>
  <si>
    <t>Engineers India Ltd.</t>
  </si>
  <si>
    <t>INE510A01028</t>
  </si>
  <si>
    <t>Capri Global Capital Ltd.</t>
  </si>
  <si>
    <t>INE180C01042</t>
  </si>
  <si>
    <t>UTI Asset Management Company Ltd.</t>
  </si>
  <si>
    <t>INE094J01016</t>
  </si>
  <si>
    <t>Transformers And Rectifiers (India) Ltd.</t>
  </si>
  <si>
    <t>INE763I01026</t>
  </si>
  <si>
    <t>BASF India Ltd.</t>
  </si>
  <si>
    <t>INE373A01013</t>
  </si>
  <si>
    <t>Ircon International Ltd.</t>
  </si>
  <si>
    <t>INE962Y01021</t>
  </si>
  <si>
    <t>Afcons Infrastructure Ltd.</t>
  </si>
  <si>
    <t>INE101I01011</t>
  </si>
  <si>
    <t>Kirloskar Brothers Ltd.</t>
  </si>
  <si>
    <t>INE732A01036</t>
  </si>
  <si>
    <t>DCM Shriram Ltd.</t>
  </si>
  <si>
    <t>INE499A01024</t>
  </si>
  <si>
    <t>Kansai Nerolac Paints Ltd.</t>
  </si>
  <si>
    <t>INE531A01024</t>
  </si>
  <si>
    <t>IDBI Bank Ltd.</t>
  </si>
  <si>
    <t>INE008A01015</t>
  </si>
  <si>
    <t>Gravita India Ltd.</t>
  </si>
  <si>
    <t>INE024L01027</t>
  </si>
  <si>
    <t>Jyothy Labs Ltd.</t>
  </si>
  <si>
    <t>INE668F01031</t>
  </si>
  <si>
    <t>Happiest Minds Technologies Ltd.</t>
  </si>
  <si>
    <t>INE419U01012</t>
  </si>
  <si>
    <t>Jindal Saw Ltd.</t>
  </si>
  <si>
    <t>INE324A01032</t>
  </si>
  <si>
    <t>Tanla Platforms Ltd.</t>
  </si>
  <si>
    <t>INE483C01032</t>
  </si>
  <si>
    <t>The Jammu &amp; Kashmir Bank Ltd.</t>
  </si>
  <si>
    <t>INE168A01041</t>
  </si>
  <si>
    <t>Gujarat Narmada Valley Fert &amp; Chem Ltd.</t>
  </si>
  <si>
    <t>INE113A01013</t>
  </si>
  <si>
    <t>NMDC Steel Ltd.</t>
  </si>
  <si>
    <t>INE0NNS01018</t>
  </si>
  <si>
    <t>Vardhman Textiles Ltd.</t>
  </si>
  <si>
    <t>INE825A01020</t>
  </si>
  <si>
    <t>JK Tyre &amp; Industries Ltd.</t>
  </si>
  <si>
    <t>INE573A01042</t>
  </si>
  <si>
    <t>Jupiter Wagons Ltd.</t>
  </si>
  <si>
    <t>INE209L01016</t>
  </si>
  <si>
    <t>Signatureglobal (India) Ltd.</t>
  </si>
  <si>
    <t>INE903U01023</t>
  </si>
  <si>
    <t>Indegene Ltd.</t>
  </si>
  <si>
    <t>INE065X01017</t>
  </si>
  <si>
    <t>Valor Estate Ltd.</t>
  </si>
  <si>
    <t>INE879I01012</t>
  </si>
  <si>
    <t>Honasa Consumer Ltd.</t>
  </si>
  <si>
    <t>INE0J5401028</t>
  </si>
  <si>
    <t>Indian Overseas Bank</t>
  </si>
  <si>
    <t>INE565A01014</t>
  </si>
  <si>
    <t>Gujarat Pipavav Port Ltd.</t>
  </si>
  <si>
    <t>INE517F01014</t>
  </si>
  <si>
    <t>HEG Ltd.</t>
  </si>
  <si>
    <t>INE545A01024</t>
  </si>
  <si>
    <t>R R Kabel Ltd.</t>
  </si>
  <si>
    <t>INE777K01022</t>
  </si>
  <si>
    <t>SBFC Finance Ltd.</t>
  </si>
  <si>
    <t>INE423Y01016</t>
  </si>
  <si>
    <t>Saregama India Ltd.</t>
  </si>
  <si>
    <t>INE979A01025</t>
  </si>
  <si>
    <t>Shipping Corporation Of India Ltd.</t>
  </si>
  <si>
    <t>INE109A01011</t>
  </si>
  <si>
    <t>Network18 Media &amp; Investments Ltd.</t>
  </si>
  <si>
    <t>INE870H01013</t>
  </si>
  <si>
    <t>PNC Infratech Ltd.</t>
  </si>
  <si>
    <t>INE195J01029</t>
  </si>
  <si>
    <t>Welspun Living Ltd.</t>
  </si>
  <si>
    <t>INE192B01031</t>
  </si>
  <si>
    <t>Graphite India Ltd.</t>
  </si>
  <si>
    <t>INE371A01025</t>
  </si>
  <si>
    <t>Trident Ltd.</t>
  </si>
  <si>
    <t>INE064C01022</t>
  </si>
  <si>
    <t>Central Bank of India</t>
  </si>
  <si>
    <t>INE483A01010</t>
  </si>
  <si>
    <t>Gujarat Mineral Development Corporation Ltd.</t>
  </si>
  <si>
    <t>INE131A01031</t>
  </si>
  <si>
    <t>Mastek Ltd.</t>
  </si>
  <si>
    <t>INE759A01021</t>
  </si>
  <si>
    <t>Blue Dart Express Ltd.</t>
  </si>
  <si>
    <t>INE233B01017</t>
  </si>
  <si>
    <t>IFCI Ltd.</t>
  </si>
  <si>
    <t>INE039A01010</t>
  </si>
  <si>
    <t>Sterling &amp; Wilson Renewable Energy Ltd.</t>
  </si>
  <si>
    <t>INE00M201021</t>
  </si>
  <si>
    <t>RITES LTD.</t>
  </si>
  <si>
    <t>INE320J01015</t>
  </si>
  <si>
    <t>UCO Bank</t>
  </si>
  <si>
    <t>INE691A01018</t>
  </si>
  <si>
    <t>Niva Bupa Health Insurance Company Ltd.</t>
  </si>
  <si>
    <t>INE995S01015</t>
  </si>
  <si>
    <t>Godrej Agrovet Ltd.</t>
  </si>
  <si>
    <t>INE850D01014</t>
  </si>
  <si>
    <t>Chennai Petroleum Corporation Ltd.</t>
  </si>
  <si>
    <t>INE178A01016</t>
  </si>
  <si>
    <t>Bombay Burmah Trading Corporation Ltd.</t>
  </si>
  <si>
    <t>INE050A01025</t>
  </si>
  <si>
    <t>Triveni Engineering &amp; Industries Ltd.</t>
  </si>
  <si>
    <t>INE256C01024</t>
  </si>
  <si>
    <t>Raymond Lifestyle Ltd.</t>
  </si>
  <si>
    <t>INE02ID01020</t>
  </si>
  <si>
    <t>Latent View Analytics Ltd.</t>
  </si>
  <si>
    <t>INE0I7C01011</t>
  </si>
  <si>
    <t>Alivus Life Sciences Ltd.</t>
  </si>
  <si>
    <t>INE03Q201024</t>
  </si>
  <si>
    <t>RailTel Corporation of India Ltd.</t>
  </si>
  <si>
    <t>INE0DD101019</t>
  </si>
  <si>
    <t>Tata Teleservices (Maharashtra) Ltd.</t>
  </si>
  <si>
    <t>INE517B01013</t>
  </si>
  <si>
    <t>Alkyl Amines Chemicals Ltd.</t>
  </si>
  <si>
    <t>INE150B01039</t>
  </si>
  <si>
    <t>ITI Ltd.</t>
  </si>
  <si>
    <t>INE248A01017</t>
  </si>
  <si>
    <t>Maharashtra Seamless Ltd.</t>
  </si>
  <si>
    <t>INE271B01025</t>
  </si>
  <si>
    <t>INOX India Limited</t>
  </si>
  <si>
    <t>INE616N01034</t>
  </si>
  <si>
    <t>Jbm Auto Ltd.</t>
  </si>
  <si>
    <t>INE927D01051</t>
  </si>
  <si>
    <t>C.E. Info Systems Ltd.</t>
  </si>
  <si>
    <t>INE0BV301023</t>
  </si>
  <si>
    <t>Shree Renuka Sugars Ltd.</t>
  </si>
  <si>
    <t>INE087H01022</t>
  </si>
  <si>
    <t>Campus Activewear Ltd.</t>
  </si>
  <si>
    <t>INE278Y01022</t>
  </si>
  <si>
    <t>Alok Industries Ltd.</t>
  </si>
  <si>
    <t>INE270A01029</t>
  </si>
  <si>
    <t>RattanIndia Enterprises Ltd.</t>
  </si>
  <si>
    <t>INE834M01019</t>
  </si>
  <si>
    <t>Rashtriya Chemicals and Fertilizers Ltd.</t>
  </si>
  <si>
    <t>INE027A01015</t>
  </si>
  <si>
    <t>Raymond Ltd.</t>
  </si>
  <si>
    <t>INE301A01014</t>
  </si>
  <si>
    <t>The India Cements Ltd.</t>
  </si>
  <si>
    <t>INE383A01012</t>
  </si>
  <si>
    <t>Just Dial Ltd.</t>
  </si>
  <si>
    <t>INE599M01018</t>
  </si>
  <si>
    <t>Route Mobile Ltd.</t>
  </si>
  <si>
    <t>INE450U01017</t>
  </si>
  <si>
    <t>MMTC Ltd.</t>
  </si>
  <si>
    <t>INE123F01029</t>
  </si>
  <si>
    <t>Advent Hotels International Private Ltd.</t>
  </si>
  <si>
    <t>INE28GN01010</t>
  </si>
  <si>
    <t>Edelweiss NIFTY Smallcap 250 Index Fund</t>
  </si>
  <si>
    <t>PORTFOLIO STATEMENT OF EDELWEISS GOLD ETF FUND AS ON AUGUST 31, 2025</t>
  </si>
  <si>
    <t>((An open ended exchange traded fund replicating/tracking domestic prices of Gold))</t>
  </si>
  <si>
    <t xml:space="preserve">a) Gold </t>
  </si>
  <si>
    <t>Edelweiss Gold ETF</t>
  </si>
  <si>
    <t>PORTFOLIO STATEMENT OF EDELWEISS  LIQUID FUND AS ON AUGUST 31, 2025</t>
  </si>
  <si>
    <t>(An open-ended liquid scheme)</t>
  </si>
  <si>
    <t>182 DAYS TBILL RED 23-10-2025</t>
  </si>
  <si>
    <t>IN002025Y040</t>
  </si>
  <si>
    <t>182 DAYS TBILL RED 13-11-2025</t>
  </si>
  <si>
    <t>IN002025Y073</t>
  </si>
  <si>
    <t>182 DAYS TBILL RED 18-09-2025</t>
  </si>
  <si>
    <t>IN002024Y498</t>
  </si>
  <si>
    <t>91 DAYS TBILL RED 11-09-2025</t>
  </si>
  <si>
    <t>IN002025X117</t>
  </si>
  <si>
    <t>91 DAYS TBILL RED 04-09-2025</t>
  </si>
  <si>
    <t>IN002025X109</t>
  </si>
  <si>
    <t>91 DAYS TBILL RED 02-10-2025</t>
  </si>
  <si>
    <t>IN002025X141</t>
  </si>
  <si>
    <t>91 DAYS TBILL RED 20-11-2025</t>
  </si>
  <si>
    <t>IN002025X216</t>
  </si>
  <si>
    <t>91 DAYS TBILL RED 18-09-2025</t>
  </si>
  <si>
    <t>IN002025X125</t>
  </si>
  <si>
    <t>91 DAYS TBILL RED 09-10-2025</t>
  </si>
  <si>
    <t>IN002025X158</t>
  </si>
  <si>
    <t>182 DAYS TBILL RED 16-10-2025</t>
  </si>
  <si>
    <t>IN002025Y032</t>
  </si>
  <si>
    <t>CANARA BANK CD RED 27-11-25#**</t>
  </si>
  <si>
    <t>INE476A16D88</t>
  </si>
  <si>
    <t>HDFC BANK CD RED 18-09-2025#**</t>
  </si>
  <si>
    <t>INE040A16HA1</t>
  </si>
  <si>
    <t>INDIAN BANK CD RED 20-10-2025#**</t>
  </si>
  <si>
    <t>INE562A16PD1</t>
  </si>
  <si>
    <t>BANK OF BARODA CD RED 17-11-2025#**</t>
  </si>
  <si>
    <t>INE028A16JP0</t>
  </si>
  <si>
    <t>CANARA BANK CD RED 21-11-2025#**</t>
  </si>
  <si>
    <t>INE476A16D70</t>
  </si>
  <si>
    <t>CANARA BANK CD RED 03-09-2025#**</t>
  </si>
  <si>
    <t>INE476A16ZA9</t>
  </si>
  <si>
    <t>FEDERAL BANK LTD CD RED 19-09-2025#**</t>
  </si>
  <si>
    <t>INE171A16MZ1</t>
  </si>
  <si>
    <t>FITCH A1+</t>
  </si>
  <si>
    <t>HDFC BANK CD RED 10-10-2025#**</t>
  </si>
  <si>
    <t>INE040A16FO6</t>
  </si>
  <si>
    <t>BANK OF BARODA CD RED 04-09-2025#**</t>
  </si>
  <si>
    <t>INE028A16IY4</t>
  </si>
  <si>
    <t>UNION BANK OF INDIA CD 24-09-2025#**</t>
  </si>
  <si>
    <t>INE692A16JO6</t>
  </si>
  <si>
    <t>BANK OF BARODA CD RED 13-10-2025#**</t>
  </si>
  <si>
    <t>INE028A16IH9</t>
  </si>
  <si>
    <t>INDIAN BANK CD RED 16-10-2025#**</t>
  </si>
  <si>
    <t>INE562A16PC3</t>
  </si>
  <si>
    <t>HDFC BANK CD RED 20-10-2025#**</t>
  </si>
  <si>
    <t>INE040A16HE3</t>
  </si>
  <si>
    <t>BANK OF BARODA CD RED 04-11-25#**</t>
  </si>
  <si>
    <t>INE028A16JL9</t>
  </si>
  <si>
    <t>ICICI BANK CD RED 14-11-2025#**</t>
  </si>
  <si>
    <t>INE090AD6204</t>
  </si>
  <si>
    <t>HDFC BANK CD RED 18-11-2025#**</t>
  </si>
  <si>
    <t>INE040A16HG8</t>
  </si>
  <si>
    <t>AXIS BANK LTD CD RED 15-09-2025#**</t>
  </si>
  <si>
    <t>INE238AD6AV3</t>
  </si>
  <si>
    <t>INDIAN BANK CD RED 03-09-2025#**</t>
  </si>
  <si>
    <t>INE562A16OW4</t>
  </si>
  <si>
    <t>CANARA BANK CD RED 18-09-2025#**</t>
  </si>
  <si>
    <t>INE476A16C71</t>
  </si>
  <si>
    <t>PUNJAB NATIONAL BANK CD 22-09-25#**</t>
  </si>
  <si>
    <t>INE160A16SK3</t>
  </si>
  <si>
    <t>IDFC FIRST BANK LTD. CD RED 12-11-2025#**</t>
  </si>
  <si>
    <t>INE092T16XQ5</t>
  </si>
  <si>
    <t>PUNJAB NATIONAL BANK CD RED 04-09-2025#**</t>
  </si>
  <si>
    <t>INE160A16SE6</t>
  </si>
  <si>
    <t>SIDBI CD RED 23-10-2025#**</t>
  </si>
  <si>
    <t>INE556F16AV6</t>
  </si>
  <si>
    <t>RELIANCE IND CP RED 08-09-2025**</t>
  </si>
  <si>
    <t>INE002A14LJ9</t>
  </si>
  <si>
    <t>RELIANCE RETAIL VENTURES CP RED 22-09-25**</t>
  </si>
  <si>
    <t>INE929O14DS2</t>
  </si>
  <si>
    <t>NABARD CP RED 19-11-2025**</t>
  </si>
  <si>
    <t>INE261F14OI6</t>
  </si>
  <si>
    <t>INDIAN OIL CORP LTD CP RED 04-09-2025**</t>
  </si>
  <si>
    <t>INE242A14XX7</t>
  </si>
  <si>
    <t>KOTAK SECURITIES LTD CP RED 09-09-2025**</t>
  </si>
  <si>
    <t>INE028E14RN5</t>
  </si>
  <si>
    <t>HDFC SECURITIES LTD. CP RED 20-10-2025**</t>
  </si>
  <si>
    <t>INE700G14PE7</t>
  </si>
  <si>
    <t>KOTAK SECURITIES LTD CP RED 02-09-2025**</t>
  </si>
  <si>
    <t>INE028E14RH7</t>
  </si>
  <si>
    <t>MOTILAL OSWAL FIN SER CP RED 03-09-2025**</t>
  </si>
  <si>
    <t>INE338I14KK0</t>
  </si>
  <si>
    <t>SIDBI CP RED 04-09-2025**</t>
  </si>
  <si>
    <t>INE556F14LE4</t>
  </si>
  <si>
    <t>KOTAK SECURITIES LTD CP RED 04-09-2025**</t>
  </si>
  <si>
    <t>INE028E14RJ3</t>
  </si>
  <si>
    <t>TITAN COMPANY LTD. CP RED 08-09-2025**</t>
  </si>
  <si>
    <t>INE280A14443</t>
  </si>
  <si>
    <t>INDIAN OIL CORP CP RED 10-09-25**</t>
  </si>
  <si>
    <t>INE242A14XZ2</t>
  </si>
  <si>
    <t>RELIANCE JIO INFO CP RD 15-09-25**</t>
  </si>
  <si>
    <t>INE110L14TZ6</t>
  </si>
  <si>
    <t>LARSEN &amp; TOUBRO LTD CP R 17-09-25**</t>
  </si>
  <si>
    <t>INE018A14LO5</t>
  </si>
  <si>
    <t>INDIAN OIL CORP LTD CP 22-09-25**</t>
  </si>
  <si>
    <t>INE242A14YD7</t>
  </si>
  <si>
    <t>RELIANCE JIO INFO LTD CP RED 17-10-2025**</t>
  </si>
  <si>
    <t>INE110L14UE9</t>
  </si>
  <si>
    <t>TATA CAPITAL HSNG FIN CP RED 17-10-2025**</t>
  </si>
  <si>
    <t>INE033L14OG1</t>
  </si>
  <si>
    <t>ADITYA BIRLA HSG FIN CP RED 20-10-2025**</t>
  </si>
  <si>
    <t>INE831R14FC2</t>
  </si>
  <si>
    <t>SIDBI CP RED 24-10-2025**</t>
  </si>
  <si>
    <t>INE556F14LH7</t>
  </si>
  <si>
    <t>ICICI SECURITIES PRIM DEAL CP 04-11-25**</t>
  </si>
  <si>
    <t>INE849D14HV0</t>
  </si>
  <si>
    <t>BAJAJ HOUSING FINANCE CP RED 11-11-2025**</t>
  </si>
  <si>
    <t>INE377Y14BR9</t>
  </si>
  <si>
    <t>RELIANCE RETAIL VENTURES CP RD 13-11-25**</t>
  </si>
  <si>
    <t>INE929O14DU8</t>
  </si>
  <si>
    <t>EXIM BANK CP RED 17-11-2025**</t>
  </si>
  <si>
    <t>INE514E14SJ0</t>
  </si>
  <si>
    <t>360 ONE WAM LTD. CP RD 06-11-25**</t>
  </si>
  <si>
    <t>INE466L14ER1</t>
  </si>
  <si>
    <t>AXIS SECURITIES LTD. CP RED 13-11-2025**</t>
  </si>
  <si>
    <t>INE110O14GD4</t>
  </si>
  <si>
    <t>RELIANCE RETAIL VENT CP RED 21-11-25**</t>
  </si>
  <si>
    <t>INE929O14DX2</t>
  </si>
  <si>
    <t>RELIANCE RETAIL VENTURES CP RED 25-11-25**</t>
  </si>
  <si>
    <t>INE929O14DY0</t>
  </si>
  <si>
    <t>AXIS SECURITIES LTD. CP RED 18-11-2025**</t>
  </si>
  <si>
    <t>INE110O14GE2</t>
  </si>
  <si>
    <t>AXIS SECURITIES LTD. CP RED 19-11-25**</t>
  </si>
  <si>
    <t>INE110O14GF9</t>
  </si>
  <si>
    <t>ADITYA BIRLA MONEY CP RED 18-11-2025**</t>
  </si>
  <si>
    <t>INE865C14OG5</t>
  </si>
  <si>
    <t>ADITYA BIRLA CAPITAL CP RED 25-11-2025**</t>
  </si>
  <si>
    <t>INE674K14AN9</t>
  </si>
  <si>
    <t>ICICI SECURITIES CP RED 25-11-2025**</t>
  </si>
  <si>
    <t>INE763G14A14</t>
  </si>
  <si>
    <t>BHARTI TELECOM LTD. CP RED 19-09-2025**</t>
  </si>
  <si>
    <t>INE403D14536</t>
  </si>
  <si>
    <t>ADITYA BIRLA CAPITAL CP RED 01-09-2025**</t>
  </si>
  <si>
    <t>INE674K14AD0</t>
  </si>
  <si>
    <t>GODREJ AGROVET CP RED 12-09-2025**</t>
  </si>
  <si>
    <t>INE850D14UE7</t>
  </si>
  <si>
    <t>LIC HSG FIN CP RED 19-09-2025**</t>
  </si>
  <si>
    <t>INE115A14FO1</t>
  </si>
  <si>
    <t>NABARD CP RED 24-09-2025**</t>
  </si>
  <si>
    <t>INE261F14OB1</t>
  </si>
  <si>
    <t>GODREJ INDUSTRIES LTD CP 08-10-25**</t>
  </si>
  <si>
    <t>INE233A142T1</t>
  </si>
  <si>
    <t>GODREJ INDUSTRIES LTD CP RD 04-11-2025**</t>
  </si>
  <si>
    <t>INE233A143I2</t>
  </si>
  <si>
    <t>AXIS SECURITIES LTD. CP RED 25-11-2025**</t>
  </si>
  <si>
    <t>INE110O14GG7</t>
  </si>
  <si>
    <t>LIC HSG FIN CP RED 11-09-2025**</t>
  </si>
  <si>
    <t>INE115A14FF9</t>
  </si>
  <si>
    <t>HERO HOUSING FIN CP RED 12-09-2025**</t>
  </si>
  <si>
    <t>INE800X14275</t>
  </si>
  <si>
    <t>ADITYA BIRLA MONEY CP RD 15-09-25**</t>
  </si>
  <si>
    <t>INE865C14OA8</t>
  </si>
  <si>
    <t>ICICI SECURITIES CP RED 16-09-25**</t>
  </si>
  <si>
    <t>INE763G14ZC8</t>
  </si>
  <si>
    <t>ADITYA BIRLA HSG FIN CP 18-09-25**</t>
  </si>
  <si>
    <t>INE831R14FA6</t>
  </si>
  <si>
    <t>TATA POWER COMPANY CP RD 18-09-25**</t>
  </si>
  <si>
    <t>INE245A14JY7</t>
  </si>
  <si>
    <t>ICICI SECURITIES CP RED 18-09-25**</t>
  </si>
  <si>
    <t>INE763G14ZE4</t>
  </si>
  <si>
    <t>RELIANCE IND CP RED 25-09-2025**</t>
  </si>
  <si>
    <t>INE002A14LL5</t>
  </si>
  <si>
    <t>GODREJ AGROVET CP RED 25-09-2025**</t>
  </si>
  <si>
    <t>INE850D14UB3</t>
  </si>
  <si>
    <t>ADITYA BIRLA CAPITAL CP RED 20-10-2025**</t>
  </si>
  <si>
    <t>INE674K14AI9</t>
  </si>
  <si>
    <t>KOTAK SECURITIES LTD CP RED 27-10-2025**</t>
  </si>
  <si>
    <t>INE028E14SA0</t>
  </si>
  <si>
    <t>HDFC SECURITIES LTD. CP RED 10-11-2025**</t>
  </si>
  <si>
    <t>INE700G14PG2</t>
  </si>
  <si>
    <t>BAJAJ AUTO CREDIT  LTD CP RED 17-11-2025**</t>
  </si>
  <si>
    <t>INE18UV14034</t>
  </si>
  <si>
    <t>ICICI SEC PRIMARY DEALER LTD CP 09-09-25**</t>
  </si>
  <si>
    <t>INE849D14HU2</t>
  </si>
  <si>
    <t>JIO CREDIT LTD. CP RED 14-11-2025**</t>
  </si>
  <si>
    <t>INE282H14048</t>
  </si>
  <si>
    <t>HERO FINCORP LTD CP RED 21-11-2025**</t>
  </si>
  <si>
    <t>INE957N14IY2</t>
  </si>
  <si>
    <t>Regular Plan Annual IDCW</t>
  </si>
  <si>
    <t>Regular Plan Daily IDCW</t>
  </si>
  <si>
    <t>Regular Plan Fortnightly IDCW</t>
  </si>
  <si>
    <t>Regular Plan Growth</t>
  </si>
  <si>
    <t>Regular Plan Monthly IDCW</t>
  </si>
  <si>
    <t>Regular Plan Weekly IDCW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</si>
  <si>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</si>
  <si>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</si>
  <si>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</si>
  <si>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</si>
  <si>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</si>
  <si>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</si>
  <si>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</si>
  <si>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</si>
  <si>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</si>
  <si>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Direct Plan Fortnightly IDCW</t>
  </si>
  <si>
    <t>Direct Plan Monthly IDCW</t>
  </si>
  <si>
    <t>Retail Plan Monthly IDCW</t>
  </si>
  <si>
    <t>Retail Plan Weekly IDCW</t>
  </si>
  <si>
    <t>Edelweiss Liquid Fund</t>
  </si>
  <si>
    <t>Liquid Fund</t>
  </si>
  <si>
    <t>PORTFOLIO STATEMENT OF BHARAT BOND ETF – APRIL 2031 AS ON AUGUST 31, 2025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</si>
  <si>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</si>
  <si>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</si>
  <si>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</si>
  <si>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6.45% NABARD NCD RED 11-04-2031**</t>
  </si>
  <si>
    <t>INE261F08CJ1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</si>
  <si>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</si>
  <si>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</si>
  <si>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</si>
  <si>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</si>
  <si>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</si>
  <si>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</si>
  <si>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6.90% REC LTD. NCD RED 31-03-2031**</t>
  </si>
  <si>
    <t>INE020B08DA7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</si>
  <si>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</si>
  <si>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</si>
  <si>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</si>
  <si>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</si>
  <si>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</si>
  <si>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</si>
  <si>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7.57% NHB NCD RED 09-01-2031**</t>
  </si>
  <si>
    <t>INE557F08FT4</t>
  </si>
  <si>
    <t>6.65% FOOD CORP GOI GRNT NCD 23-10-2030**</t>
  </si>
  <si>
    <t>INE861G08076</t>
  </si>
  <si>
    <t>ICRA AAA(CE)</t>
  </si>
  <si>
    <t>7.51% NATIONAL HOUSING BANK RED 04-04-31**</t>
  </si>
  <si>
    <t>INE557F08FX6</t>
  </si>
  <si>
    <t>6.28% POWER GRID CORP NCD 11-04-31**</t>
  </si>
  <si>
    <t>INE752E08650</t>
  </si>
  <si>
    <t>7.55% REC LTD. NCD RED 10-05-2030**</t>
  </si>
  <si>
    <t>INE020B08CU7</t>
  </si>
  <si>
    <t>7.05% PFC LTD NCD RED 09-08-2030**</t>
  </si>
  <si>
    <t>INE134E08KZ2</t>
  </si>
  <si>
    <t>7.82% PFC SR BS225 NCD RED 13-03-2031**</t>
  </si>
  <si>
    <t>INE134E08MG8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</si>
  <si>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</si>
  <si>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</si>
  <si>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</si>
  <si>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</si>
  <si>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</si>
  <si>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</si>
  <si>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</si>
  <si>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</si>
  <si>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7.75% PFC LTD NCD RED 11-06-2030**</t>
  </si>
  <si>
    <t>INE134E08KV1</t>
  </si>
  <si>
    <t>7.79% REC LTD. NCD RED 21-05-2030**</t>
  </si>
  <si>
    <t>INE020B08CW3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</si>
  <si>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</si>
  <si>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</si>
  <si>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</si>
  <si>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</si>
  <si>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</si>
  <si>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</si>
  <si>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</si>
  <si>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</si>
  <si>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9.35% POWER GRID CORP NCD RED 29-08-2029**</t>
  </si>
  <si>
    <t>INE752E07IZ7</t>
  </si>
  <si>
    <t>8.4% POWER GRID CORP NCD RED 27-05-2030**</t>
  </si>
  <si>
    <t>INE752E07MW6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</si>
  <si>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</si>
  <si>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</si>
  <si>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</si>
  <si>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</si>
  <si>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</si>
  <si>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</si>
  <si>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</si>
  <si>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</si>
  <si>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</si>
  <si>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</si>
  <si>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</si>
  <si>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</si>
  <si>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</si>
  <si>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</si>
  <si>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</si>
  <si>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</si>
  <si>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In accordance with SEBI Circular no. SEBI/HO/IMD/PoD2/P/CIR/2024/183 dated December 13, 2024, Debt Index Replication Factor (DIRF) is 70%.</t>
  </si>
  <si>
    <t>BHARAT Bond ETF - April 2031</t>
  </si>
  <si>
    <t>PORTFOLIO STATEMENT OF BHARAT BOND ETF – APRIL 2032 AS ON AUGUST 31, 2025</t>
  </si>
  <si>
    <t>(An open ended Target Maturity Exchange Traded Bond Fund predominantly investing in constituents of Nifty BHARAT Bond Index - April 2032)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</si>
  <si>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</si>
  <si>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</si>
  <si>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</si>
  <si>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</si>
  <si>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</si>
  <si>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</si>
  <si>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</si>
  <si>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</si>
  <si>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</si>
  <si>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</si>
  <si>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</si>
  <si>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</si>
  <si>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</si>
  <si>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</si>
  <si>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</si>
  <si>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</si>
  <si>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</si>
  <si>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</si>
  <si>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</si>
  <si>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</si>
  <si>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7.2% NAT HSG BANK NCD RED 03-10-2031**</t>
  </si>
  <si>
    <t>INE557F08GB0</t>
  </si>
  <si>
    <t>6.89% IRFC NCD RED 18-07-2031**</t>
  </si>
  <si>
    <t>INE053F08106</t>
  </si>
  <si>
    <t>7.35% NHB NCD RED 02-01-2032**</t>
  </si>
  <si>
    <t>INE557F08GD6</t>
  </si>
  <si>
    <t>6.69% NTPC LTD NCD RED 12-09-2031**</t>
  </si>
  <si>
    <t>INE733E08197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</si>
  <si>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</si>
  <si>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</si>
  <si>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</si>
  <si>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</si>
  <si>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</si>
  <si>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</si>
  <si>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</si>
  <si>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</si>
  <si>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8.13% PGCIL NCD 25-04-2031 LIII L**</t>
  </si>
  <si>
    <t>INE752E07NX2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</si>
  <si>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</si>
  <si>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</si>
  <si>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</si>
  <si>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</si>
  <si>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</si>
  <si>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</si>
  <si>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</si>
  <si>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</si>
  <si>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</si>
  <si>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</si>
  <si>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</si>
  <si>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</si>
  <si>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</si>
  <si>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</si>
  <si>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</si>
  <si>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</si>
  <si>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In accordance with SEBI Circular no. SEBI/HO/IMD/PoD2/P/CIR/2024/183 dated December 13, 2024, Debt Index Replication Factor (DIRF) is 66.01%.</t>
  </si>
  <si>
    <t>BHARAT Bond ETF - April 2032</t>
  </si>
  <si>
    <t>PORTFOLIO STATEMENT OF EDELWEISS CRISIL IBX AAA FINANCIAL SERVICES BOND – JAN 2028 INDEX FUND AS ON AUGUST 31, 2025</t>
  </si>
  <si>
    <t>(An open-ended target maturity debt Index Fund predominantly investing in the constituents of CRISIL IBX AAA Financial
Services – Jan 2028 Index. A relatively high-interest rate risk and relatively low credit risk.)</t>
  </si>
  <si>
    <t>8.29% AXIS FIN SR 01 NCD R 19-08-27**</t>
  </si>
  <si>
    <t>INE891K07978</t>
  </si>
  <si>
    <t>8.01% MAH &amp; MAH FIN SR RED 24-12-2027**</t>
  </si>
  <si>
    <t>INE774D07VG6</t>
  </si>
  <si>
    <t>8.3721% KOTAK MAH INVEST NCD R 20-08-27**</t>
  </si>
  <si>
    <t>INE975F07IS6</t>
  </si>
  <si>
    <t>7.7951% BAJAJ FIN LTD NCD RED 10-12-2027**</t>
  </si>
  <si>
    <t>INE296A07TF2</t>
  </si>
  <si>
    <t>7.712% TATA CAP HSG FIN SR D 14-01-2028**</t>
  </si>
  <si>
    <t>INE033L07IK9</t>
  </si>
  <si>
    <t>7.70% RECL NCD SR156 RED 10-12-2027**</t>
  </si>
  <si>
    <t>INE020B08AQ9</t>
  </si>
  <si>
    <t>7.98% BAJAJ HOUSING FIN NCD RED 18-11-27**</t>
  </si>
  <si>
    <t>INE377Y07383</t>
  </si>
  <si>
    <t>7.74% PFC SR 172 NCD RED 29-01-2028**</t>
  </si>
  <si>
    <t>INE134E08JI0</t>
  </si>
  <si>
    <t>7.62% NABARD NCD SR 23I RED 31-01-2028**</t>
  </si>
  <si>
    <t>INE261F08DV4</t>
  </si>
  <si>
    <t>7.68% TATA CAPITAL LTD NCD 07-09-2027**</t>
  </si>
  <si>
    <t>INE306N07NA6</t>
  </si>
  <si>
    <t>In accordance with SEBI Circular no. SEBI/HO/IMD/PoD2/P/CIR/2024/183 dated December 13, 2024, Debt Index Replication Factor (DIRF) is 62.51%.</t>
  </si>
  <si>
    <t>EDELWEISS CRISIL IBX AAA FINANCIAL SERVICES BOND – JAN 2028 INDEX FUND</t>
  </si>
  <si>
    <t>CRISIL IBX AAA Financial Services Bond – Jan 2028 Index</t>
  </si>
  <si>
    <t>Edelweiss CRISIL-IBX AAA Financial Services Bond– Jan 2028 Index Fund</t>
  </si>
  <si>
    <t>PORTFOLIO STATEMENT OF EDELWEISS LOW DURATION FUND AS ON AUGUST 31, 2025</t>
  </si>
  <si>
    <t>(An open-ended low duration debt scheme investing in debt and money market instruments such that the Macaulay duration of the portfolio is between 6 - 12 months. A relatively high interest rate risk and moderate credit risk.)</t>
  </si>
  <si>
    <t>7.7% NABARD NCD SR 25A RED 30-09-2027**</t>
  </si>
  <si>
    <t>INE261F08EI9</t>
  </si>
  <si>
    <t>7.123% TATA CAP HSG FI SR B R 21-07-2027**</t>
  </si>
  <si>
    <t>INE033L07IO1</t>
  </si>
  <si>
    <t>6.6%REC LTD SR 250A NCD 30-06-27**</t>
  </si>
  <si>
    <t>INE020B08FZ9</t>
  </si>
  <si>
    <t>8.05% MUTHOOT FIN SR 44A OP 1 25-11-27**</t>
  </si>
  <si>
    <t>INE414G07JQ6</t>
  </si>
  <si>
    <t>CRISIL AA+</t>
  </si>
  <si>
    <t>8.08% MAHARASHTRA SDL RED 15-06-2026</t>
  </si>
  <si>
    <t>IN2220160013</t>
  </si>
  <si>
    <t>KOTAK MAHINDRA BANK CD RED 13-03-2026#**</t>
  </si>
  <si>
    <t>INE237A167Z1</t>
  </si>
  <si>
    <t>INDIAN BANK CD RED 19-03-2026#**</t>
  </si>
  <si>
    <t>INE562A16OL7</t>
  </si>
  <si>
    <t>AXIS BANK LTD CD RED 12-06-2026#**</t>
  </si>
  <si>
    <t>INE238AD6AU5</t>
  </si>
  <si>
    <t>Edelweiss Low Duration Fund</t>
  </si>
  <si>
    <t>CRISIL Low Duration Debt A-I Index</t>
  </si>
  <si>
    <t>PORTFOLIO STATEMENT OF EDELWEISS BUSINESS CYCLE FUND AS ON AUGUST 31, 2025</t>
  </si>
  <si>
    <t>(An open-ended equity scheme following business cycle-based investing theme))</t>
  </si>
  <si>
    <t>FSN E-Commerce Ventures Ltd.30/09/2025</t>
  </si>
  <si>
    <t>Edelweiss Business Cycle Fund</t>
  </si>
  <si>
    <t>PORTFOLIO STATEMENT OF EDELWEISS LARGE CAP FUND AS ON AUGUST 31, 2025</t>
  </si>
  <si>
    <t>(An open ended equity scheme predominantly investing in large cap stocks)</t>
  </si>
  <si>
    <t>Hero MotoCorp Ltd.30/09/2025</t>
  </si>
  <si>
    <t>Plan C - Growth option</t>
  </si>
  <si>
    <t>Plan C - IDCW option</t>
  </si>
  <si>
    <t>Edelweiss Large Cap Fund</t>
  </si>
  <si>
    <t>PORTFOLIO STATEMENT OF EDELWEISS NIFTY500 MULTICAP MOMENTUM QUALITY 50 ETF AS ON AUGUST 31, 2025</t>
  </si>
  <si>
    <t>(An open-ended exchange traded scheme replicating/tracking Nifty500 Multicap Momentum Quality 50 Total Return Index)</t>
  </si>
  <si>
    <t>Edelweiss Nifty500 Multicap Momentum Quality 50 ETF</t>
  </si>
  <si>
    <t>PORTFOLIO STATEMENT OF EDELWEISS  US TECHNOLOGY EQUITY FOF AS ON AUGUST 31, 2025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</si>
  <si>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</si>
  <si>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</si>
  <si>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</si>
  <si>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</si>
  <si>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BHARAT BOND FOF – APRIL 2032 AS ON AUGUST 31, 2025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</si>
  <si>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</si>
  <si>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</si>
  <si>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</si>
  <si>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</si>
  <si>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</si>
  <si>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EDEL NIFTY ALPHA LOW VOLATILITY 30 INDEX FUND AS ON AUGUST 31, 2025</t>
  </si>
  <si>
    <t>(An Open-ended Scheme replicating Nifty Alpha Low Volatility 30 Index.)</t>
  </si>
  <si>
    <t>Edelweiss Nifty Alpha Low Volatility 30 Index Fund</t>
  </si>
  <si>
    <t>PORTFOLIO STATEMENT OF EDELWEISS ARBITRAGE FUND AS ON AUGUST 31, 2025</t>
  </si>
  <si>
    <t>(An open ended scheme investing in arbitrage opportunities)</t>
  </si>
  <si>
    <t>Oberoi Realty Ltd.30/09/2025</t>
  </si>
  <si>
    <t>P I INDUSTRIES LIMITED30/09/2025</t>
  </si>
  <si>
    <t>HDFC Asset Management Company Ltd.30/09/2025</t>
  </si>
  <si>
    <t>Suzlon Energy Ltd.30/09/2025</t>
  </si>
  <si>
    <t>ICICI Lombard General Insurance Co. Ltd.30/09/2025</t>
  </si>
  <si>
    <t>NHPC Ltd.30/09/2025</t>
  </si>
  <si>
    <t>Zydus Lifesciences Ltd.30/09/2025</t>
  </si>
  <si>
    <t>Bharat Forge Ltd.30/09/2025</t>
  </si>
  <si>
    <t>Hindustan Unilever Ltd.28/10/2025</t>
  </si>
  <si>
    <t>UNO Minda Ltd.30/09/2025</t>
  </si>
  <si>
    <t>Piramal Pharma Ltd.30/09/2025</t>
  </si>
  <si>
    <t>Colgate Palmolive (India) Ltd.30/09/2025</t>
  </si>
  <si>
    <t>Indian Energy Exchange Ltd.30/09/2025</t>
  </si>
  <si>
    <t>Siemens Ltd.30/09/2025</t>
  </si>
  <si>
    <t>Tata Motors Ltd.28/10/2025</t>
  </si>
  <si>
    <t>Dabur India Ltd.30/09/2025</t>
  </si>
  <si>
    <t>Supreme Industries Ltd.30/09/2025</t>
  </si>
  <si>
    <t>Havells India Ltd.30/09/2025</t>
  </si>
  <si>
    <t>Max Financial Services Ltd.30/09/2025</t>
  </si>
  <si>
    <t>360 One Wam Ltd.30/09/2025</t>
  </si>
  <si>
    <t>KEI Industries Ltd.30/09/2025</t>
  </si>
  <si>
    <t>Container Corporation Of India Ltd.30/09/2025</t>
  </si>
  <si>
    <t>NCC Ltd.30/09/2025</t>
  </si>
  <si>
    <t>Torrent Power Ltd.30/09/2025</t>
  </si>
  <si>
    <t>Sammaan Capital Ltd.30/09/2025</t>
  </si>
  <si>
    <t>Amber Enterprises India Ltd.30/09/2025</t>
  </si>
  <si>
    <t>Tata Technologies Ltd.30/09/2025</t>
  </si>
  <si>
    <t>Bharat Petroleum Corporation Ltd.30/09/2025</t>
  </si>
  <si>
    <t>Oracle Financial Services Software Ltd.30/09/2025</t>
  </si>
  <si>
    <t>Cyient Ltd.30/09/2025</t>
  </si>
  <si>
    <t>Mankind Pharma Ltd.30/09/2025</t>
  </si>
  <si>
    <t>Tube Investments Of India Ltd.30/09/2025</t>
  </si>
  <si>
    <t>Kaynes Technology India Ltd.30/09/2025</t>
  </si>
  <si>
    <t>National Buildings Construction Corporation Ltd.30/09/2025</t>
  </si>
  <si>
    <t>Asian Paints Ltd.30/09/2025</t>
  </si>
  <si>
    <t>Inox Wind Ltd.30/09/2025</t>
  </si>
  <si>
    <t>Bajaj Auto Ltd.30/09/2025</t>
  </si>
  <si>
    <t>Shree Cement Ltd.30/09/2025</t>
  </si>
  <si>
    <t>Cholamandalam Investment &amp; Finance Company Ltd.30/09/2025</t>
  </si>
  <si>
    <t>Tata Power Company Ltd.30/09/2025</t>
  </si>
  <si>
    <t>The Phoenix Mills Ltd.30/09/2025</t>
  </si>
  <si>
    <t>Alkem Laboratories Ltd.30/09/2025</t>
  </si>
  <si>
    <t>Prestige Estates Projects Ltd.30/09/2025</t>
  </si>
  <si>
    <t>Astral Ltd.30/09/2025</t>
  </si>
  <si>
    <t>Syngene International Ltd.30/09/2025</t>
  </si>
  <si>
    <t>Union Bank of India30/09/2025</t>
  </si>
  <si>
    <t>Fortis Healthcare Ltd.30/09/2025</t>
  </si>
  <si>
    <t>Eicher Motors Ltd.30/09/2025</t>
  </si>
  <si>
    <t>SBI Life Insurance Company Ltd.30/09/2025</t>
  </si>
  <si>
    <t>TVS Motor Company Ltd.30/09/2025</t>
  </si>
  <si>
    <t>Muthoot Finance Ltd.30/09/2025</t>
  </si>
  <si>
    <t>Housing &amp; Urban Development Corp Ltd.30/09/2025</t>
  </si>
  <si>
    <t>Indian Oil Corporation Ltd.30/09/2025</t>
  </si>
  <si>
    <t>Sona BLW Precision Forgings Ltd.30/09/2025</t>
  </si>
  <si>
    <t>Dalmia Bharat Ltd.30/09/2025</t>
  </si>
  <si>
    <t>Bank of India30/09/2025</t>
  </si>
  <si>
    <t>National Aluminium Company Ltd.28/10/2025</t>
  </si>
  <si>
    <t>Bandhan Bank Ltd.30/09/2025</t>
  </si>
  <si>
    <t>Solar Industries India Ltd.30/09/2025</t>
  </si>
  <si>
    <t>Delhivery Ltd.30/09/2025</t>
  </si>
  <si>
    <t>Mazagon Dock Shipbuilders Ltd.30/09/2025</t>
  </si>
  <si>
    <t>Lodha Developers Ltd.30/09/2025</t>
  </si>
  <si>
    <t>ABB India Ltd.30/09/2025</t>
  </si>
  <si>
    <t>Laurus Labs Ltd.30/09/2025</t>
  </si>
  <si>
    <t>Bharat Dynamics Ltd.30/09/2025</t>
  </si>
  <si>
    <t>APL Apollo Tubes Ltd.30/09/2025</t>
  </si>
  <si>
    <t>Aditya Birla Capital Ltd.30/09/2025</t>
  </si>
  <si>
    <t>Ashok Leyland Ltd.30/09/2025</t>
  </si>
  <si>
    <t>Trent Ltd.30/09/2025</t>
  </si>
  <si>
    <t>Nestle India Ltd.30/09/2025</t>
  </si>
  <si>
    <t>Hindustan Zinc Ltd.30/09/2025</t>
  </si>
  <si>
    <t>GAIL (India) Ltd.30/09/2025</t>
  </si>
  <si>
    <t>Tata Chemicals Ltd.30/09/2025</t>
  </si>
  <si>
    <t>Godrej Properties Ltd.30/09/2025</t>
  </si>
  <si>
    <t>Tata Consumer Products Ltd.30/09/2025</t>
  </si>
  <si>
    <t>Petronet LNG Ltd.30/09/2025</t>
  </si>
  <si>
    <t>Manappuram Finance Ltd.30/09/2025</t>
  </si>
  <si>
    <t>Kalyan Jewellers India Ltd.30/09/2025</t>
  </si>
  <si>
    <t>Punjab National Bank30/09/2025</t>
  </si>
  <si>
    <t>Info Edge (India) Ltd.30/09/2025</t>
  </si>
  <si>
    <t>HDFC Bank Ltd.28/10/2025</t>
  </si>
  <si>
    <t>Torrent Pharmaceuticals Ltd.30/09/2025</t>
  </si>
  <si>
    <t>State Bank of India28/10/2025</t>
  </si>
  <si>
    <t>HFCL Ltd.30/09/2025</t>
  </si>
  <si>
    <t>PNB Housing Finance Ltd.30/09/2025</t>
  </si>
  <si>
    <t>Patanjali Foods Ltd.30/09/2025</t>
  </si>
  <si>
    <t>The Indian Hotels Company Ltd.30/09/2025</t>
  </si>
  <si>
    <t>Bosch Ltd.30/09/2025</t>
  </si>
  <si>
    <t>Power Grid Corporation of India Ltd.30/09/2025</t>
  </si>
  <si>
    <t>SRF Ltd.30/09/2025</t>
  </si>
  <si>
    <t>Tech Mahindra Ltd.30/09/2025</t>
  </si>
  <si>
    <t>Exide Industries Ltd.30/09/2025</t>
  </si>
  <si>
    <t>IIFL Finance Ltd.30/09/2025</t>
  </si>
  <si>
    <t>Dixon Technologies (India) Ltd.30/09/2025</t>
  </si>
  <si>
    <t>RBL Bank Ltd.30/09/2025</t>
  </si>
  <si>
    <t>Oil &amp; Natural Gas Corporation Ltd.30/09/2025</t>
  </si>
  <si>
    <t>ITC Ltd.30/09/2025</t>
  </si>
  <si>
    <t>Crompton Greaves Cons Electrical Ltd.30/09/2025</t>
  </si>
  <si>
    <t>Bajaj Finserv Ltd.30/09/2025</t>
  </si>
  <si>
    <t>Adani Green Energy Ltd.30/09/2025</t>
  </si>
  <si>
    <t>NMDC Ltd.30/09/2025</t>
  </si>
  <si>
    <t>Glenmark Pharmaceuticals Ltd.30/09/2025</t>
  </si>
  <si>
    <t>Britannia Industries Ltd.30/09/2025</t>
  </si>
  <si>
    <t>Multi Commodity Exchange Of India Ltd.30/09/2025</t>
  </si>
  <si>
    <t>REC Ltd.30/09/2025</t>
  </si>
  <si>
    <t>Kotak Mahindra Bank Ltd.30/09/2025</t>
  </si>
  <si>
    <t>One 97 Communications Ltd.30/09/2025</t>
  </si>
  <si>
    <t>7.19% JIO CRDT LTD NCD SR I RED 15-03-28**</t>
  </si>
  <si>
    <t>INE282H07018</t>
  </si>
  <si>
    <t>7.02% GOVT OF INDIA RED 27-05-2027</t>
  </si>
  <si>
    <t>IN0020240043</t>
  </si>
  <si>
    <t>5.15% GOVT OF INDIA RED  09-11-2025</t>
  </si>
  <si>
    <t>IN0020200278</t>
  </si>
  <si>
    <t>7.59% GOVT OF INDIA RED 11-01-2026</t>
  </si>
  <si>
    <t>IN0020150093</t>
  </si>
  <si>
    <t>364 DAYS TBILL RED 04-09-2025</t>
  </si>
  <si>
    <t>IN002024Z230</t>
  </si>
  <si>
    <t>364 DAYS TBILL RED 06-11-2025</t>
  </si>
  <si>
    <t>IN002024Z305</t>
  </si>
  <si>
    <t>KOTAK MAHINDRA BANK CD RED 11-12-2025#**</t>
  </si>
  <si>
    <t>INE237A160Z6</t>
  </si>
  <si>
    <t>SIDBI CD RED 20-05-2026#**</t>
  </si>
  <si>
    <t>INE556F16BI1</t>
  </si>
  <si>
    <t>NABARD CD RED 20-01-2026#**</t>
  </si>
  <si>
    <t>INE261F16892</t>
  </si>
  <si>
    <t>HDFC BANK CD RED 19-05-2026#**</t>
  </si>
  <si>
    <t>INE040A16GW7</t>
  </si>
  <si>
    <t>NABARD CD RED 27-02-2026#**</t>
  </si>
  <si>
    <t>INE261F16967</t>
  </si>
  <si>
    <t>AXIS BANK LTD CD RED 04-02-2026#**</t>
  </si>
  <si>
    <t>INE238AD6AM2</t>
  </si>
  <si>
    <t>SIDBI CD RED 06-03-2026#**</t>
  </si>
  <si>
    <t>INE556F16BC4</t>
  </si>
  <si>
    <t>NABARD CD RED 13-03-2026#**</t>
  </si>
  <si>
    <t>INE261F16983</t>
  </si>
  <si>
    <t>SIDBI CD RED 26-03-2026#**</t>
  </si>
  <si>
    <t>INE556F16BG5</t>
  </si>
  <si>
    <t>UNION BANK OF INDIA CD R 25-06-26#**</t>
  </si>
  <si>
    <t>INE692A16JQ1</t>
  </si>
  <si>
    <t>L&amp;T FINANCE LTD CP RED 15-05-2026**</t>
  </si>
  <si>
    <t>INE498L14DW6</t>
  </si>
  <si>
    <t>EDEL NIFTY PSU BND PL SDL IDX FD 2026 DP</t>
  </si>
  <si>
    <t>INF754K01MD1</t>
  </si>
  <si>
    <t>EDELWEISS LOW DURATION FUND</t>
  </si>
  <si>
    <t>INF754K01UP8</t>
  </si>
  <si>
    <t>Edelweiss Arbitrage Fund</t>
  </si>
  <si>
    <t>PORTFOLIO STATEMENT OF EDELWEISS BALANCED ADVANTAGE FUND AS ON AUGUST 31, 2025</t>
  </si>
  <si>
    <t>(An open ended dynamic asset allocation fund)</t>
  </si>
  <si>
    <t>(b) Investment - CCD</t>
  </si>
  <si>
    <t>7.5% CHOLAMANDALM INV &amp; FIN CCD 30-09-26**</t>
  </si>
  <si>
    <t>INE121A08PJ0</t>
  </si>
  <si>
    <t>6.5% SAMVARDHANA MOTHERSON CCD 20-09-27**</t>
  </si>
  <si>
    <t>INE775A08105</t>
  </si>
  <si>
    <t>(B)Index / Stock Option</t>
  </si>
  <si>
    <t>PUT NIFTY 30-Sep-2025 26000</t>
  </si>
  <si>
    <t>INDEX OPTIONS</t>
  </si>
  <si>
    <t>PUT NIFTY 30-Sep-2025 25500</t>
  </si>
  <si>
    <t>CALL BHARTIARTL 30-Sep-2025 1940</t>
  </si>
  <si>
    <t>SHARE OPTIONS</t>
  </si>
  <si>
    <t>CALL BHARTIARTL 30-Sep-2025 1920</t>
  </si>
  <si>
    <t>7.51% RECL NCD SR221 RED 31-07-2026**</t>
  </si>
  <si>
    <t>INE020B08EI8</t>
  </si>
  <si>
    <t>7.3789% ADITYA BIRLA CAP SR B2 14-02-28**</t>
  </si>
  <si>
    <t>INE674K07036</t>
  </si>
  <si>
    <t>7.99% HDB FIN SR A1 FX 189 NCD R16-03-26**</t>
  </si>
  <si>
    <t>INE756I07EO2</t>
  </si>
  <si>
    <t>7.70% PFC SR BS227A NCD RED 15-09-2026**</t>
  </si>
  <si>
    <t>INE134E08MK0</t>
  </si>
  <si>
    <t>7.59% POWER FIN NCD SR 221B R 17-01-2028**</t>
  </si>
  <si>
    <t>INE134E08LX5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</si>
  <si>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</si>
  <si>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</si>
  <si>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</si>
  <si>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</si>
  <si>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</si>
  <si>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</si>
  <si>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</si>
  <si>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</si>
  <si>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- Monthly IDCW</t>
  </si>
  <si>
    <t>Regular Plan - Monthly IDCW</t>
  </si>
  <si>
    <t>Edelweiss Balanced Advantage Fund</t>
  </si>
  <si>
    <t>PORTFOLIO STATEMENT OF EDEL BSE CAPITAL MARKETS &amp; INSURANCE ETF AS ON AUGUST 31, 2025</t>
  </si>
  <si>
    <t>(An open-ended exchange traded scheme replicating/tracking BSE Capital Markets &amp; Insurance Total Return Index.)</t>
  </si>
  <si>
    <t>Edelweiss BSE Capital Markets &amp; Insurance ETF</t>
  </si>
  <si>
    <t>PORTFOLIO STATEMENT OF EDELWEISS BSE INTERNET ECONOMY INDEX FUND AS ON AUGUST 31, 2025</t>
  </si>
  <si>
    <t>(An open-ended index scheme replicating BSE Internet Economy Index)</t>
  </si>
  <si>
    <t>Edelweiss BSE Internet Economy Index Fund</t>
  </si>
  <si>
    <t>PORTFOLIO STATEMENT OF EDELWEISS EQUITY SAVINGS FUND AS ON AUGUST 31, 2025</t>
  </si>
  <si>
    <t>(An Open ended scheme investing in equity, arbitrage and debt)</t>
  </si>
  <si>
    <t>MINDSPACE BUSINESS PARKS REIT</t>
  </si>
  <si>
    <t>INE0CCU25019</t>
  </si>
  <si>
    <t>UPL Ltd.30/09/2025</t>
  </si>
  <si>
    <t>Edelweiss Equity Savings Fund</t>
  </si>
  <si>
    <t>PORTFOLIO STATEMENT OF EDELWEISS MULTI CAP FUND AS ON AUGUST 31, 2025</t>
  </si>
  <si>
    <t>(An open-ended equity scheme investing across large cap, mid cap, small cap stocks)</t>
  </si>
  <si>
    <t>Edelweiss Multi Cap Fund</t>
  </si>
  <si>
    <t>Nifty 500 MultiCap 50:25:25 TRI</t>
  </si>
  <si>
    <t>PORTFOLIO STATEMENT OF EDELWEISS MID CAP FUND AS ON AUGUST 31, 2025</t>
  </si>
  <si>
    <t>(An open ended equity scheme predominantly investing in mid cap stocks)</t>
  </si>
  <si>
    <t>Edelweiss Mid Cap Fund</t>
  </si>
  <si>
    <t>PORTFOLIO STATEMENT OF EDELWEISS  ASEAN EQUITY OFF-SHORE FUND AS ON AUGUST 31, 2025</t>
  </si>
  <si>
    <t>(An open ended fund of fund scheme investing in JPMorgan Funds – ASEAN Equity Fund)</t>
  </si>
  <si>
    <t>JPM ASEAN EQUITY-I ACC USD</t>
  </si>
  <si>
    <t>LU0441852299</t>
  </si>
  <si>
    <t>Edelweiss ASEAN Equity Off-Shore Fund</t>
  </si>
  <si>
    <t>PORTFOLIO STATEMENT OF EDELWEISS  US VALUE EQUITY OFF-SHORE FUND AS ON AUGUST 31, 2025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</si>
  <si>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</si>
  <si>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</si>
  <si>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</si>
  <si>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</si>
  <si>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SILVER ETF FUND AS ON AUGUST 31, 2025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</si>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</sst>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#,##0.0000"/>
  </numFmts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92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0" fontId="3" fillId="0" borderId="5" xfId="0" applyFont="1" applyBorder="1"/>
    <xf numFmtId="164" fontId="3" fillId="0" borderId="5" xfId="0" applyNumberFormat="1" applyFon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0" fillId="0" borderId="4" xfId="0" applyNumberFormat="1" applyBorder="1"/>
    <xf numFmtId="167" fontId="0" fillId="0" borderId="4" xfId="0" applyNumberFormat="1" applyBorder="1"/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4" fontId="3" fillId="0" borderId="4" xfId="0" applyNumberFormat="1" applyFont="1" applyBorder="1"/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0" fontId="4" fillId="0" borderId="0" xfId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vertical="center" wrapText="1"/>
    </xf>
    <xf numFmtId="2" fontId="0" fillId="0" borderId="7" xfId="0" applyNumberFormat="1" applyBorder="1" applyAlignment="1">
      <alignment vertical="center" wrapText="1"/>
    </xf>
    <xf numFmtId="15" fontId="3" fillId="0" borderId="0" xfId="0" applyNumberFormat="1" applyFont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0" fillId="3" borderId="4" xfId="0" applyNumberFormat="1" applyFill="1" applyBorder="1"/>
    <xf numFmtId="4" fontId="0" fillId="3" borderId="4" xfId="0" applyNumberFormat="1" applyFill="1" applyBorder="1"/>
    <xf numFmtId="10" fontId="0" fillId="3" borderId="4" xfId="0" applyNumberFormat="1" applyFill="1" applyBorder="1"/>
    <xf numFmtId="0" fontId="0" fillId="3" borderId="0" xfId="0" applyFill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4" fontId="6" fillId="0" borderId="0" xfId="0" applyNumberFormat="1" applyFont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0" fillId="0" borderId="0" xfId="0" applyAlignment="1">
      <alignment vertical="top"/>
    </xf>
    <xf numFmtId="0" fontId="0" fillId="0" borderId="6" xfId="0" applyBorder="1" applyAlignment="1">
      <alignment horizontal="center" vertical="center"/>
    </xf>
    <xf numFmtId="4" fontId="0" fillId="0" borderId="0" xfId="0" applyNumberFormat="1" applyAlignment="1">
      <alignment vertical="top"/>
    </xf>
    <xf numFmtId="4" fontId="0" fillId="0" borderId="0" xfId="0" applyNumberFormat="1"/>
    <xf numFmtId="166" fontId="3" fillId="0" borderId="4" xfId="0" applyNumberFormat="1" applyFont="1" applyBorder="1"/>
    <xf numFmtId="167" fontId="3" fillId="0" borderId="4" xfId="0" applyNumberFormat="1" applyFont="1" applyBorder="1"/>
    <xf numFmtId="4" fontId="0" fillId="0" borderId="4" xfId="0" applyNumberForma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170" fontId="0" fillId="0" borderId="4" xfId="0" applyNumberFormat="1" applyBorder="1"/>
    <xf numFmtId="15" fontId="0" fillId="0" borderId="7" xfId="0" applyNumberFormat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45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238250" cy="714375"/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0</xdr:rowOff>
    </xdr:from>
    <xdr:ext cx="1238250" cy="714375"/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238250" cy="714375"/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0</xdr:rowOff>
    </xdr:from>
    <xdr:ext cx="1238250" cy="714375"/>
    <xdr:pic>
      <xdr:nvPicPr>
        <xdr:cNvPr id="121" name="Image 120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61</xdr:row>
      <xdr:rowOff>0</xdr:rowOff>
    </xdr:from>
    <xdr:ext cx="1238250" cy="714375"/>
    <xdr:pic>
      <xdr:nvPicPr>
        <xdr:cNvPr id="122" name="Image 121" descr="Pictur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0</xdr:rowOff>
    </xdr:from>
    <xdr:ext cx="1238250" cy="714375"/>
    <xdr:pic>
      <xdr:nvPicPr>
        <xdr:cNvPr id="123" name="Image 122" descr="Pictur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0</xdr:rowOff>
    </xdr:from>
    <xdr:ext cx="1238250" cy="714375"/>
    <xdr:pic>
      <xdr:nvPicPr>
        <xdr:cNvPr id="124" name="Image 123" descr="Picture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62</xdr:row>
      <xdr:rowOff>0</xdr:rowOff>
    </xdr:from>
    <xdr:ext cx="1238250" cy="714375"/>
    <xdr:pic>
      <xdr:nvPicPr>
        <xdr:cNvPr id="125" name="Image 124" descr="Picture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63</xdr:row>
      <xdr:rowOff>0</xdr:rowOff>
    </xdr:from>
    <xdr:ext cx="1238250" cy="714375"/>
    <xdr:pic>
      <xdr:nvPicPr>
        <xdr:cNvPr id="126" name="Image 125" descr="Picture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63</xdr:row>
      <xdr:rowOff>0</xdr:rowOff>
    </xdr:from>
    <xdr:ext cx="1238250" cy="714375"/>
    <xdr:pic>
      <xdr:nvPicPr>
        <xdr:cNvPr id="127" name="Image 126" descr="Picture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64</xdr:row>
      <xdr:rowOff>0</xdr:rowOff>
    </xdr:from>
    <xdr:ext cx="1238250" cy="714375"/>
    <xdr:pic>
      <xdr:nvPicPr>
        <xdr:cNvPr id="128" name="Image 127" descr="Picture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64</xdr:row>
      <xdr:rowOff>0</xdr:rowOff>
    </xdr:from>
    <xdr:ext cx="1238250" cy="714375"/>
    <xdr:pic>
      <xdr:nvPicPr>
        <xdr:cNvPr id="129" name="Image 128" descr="Picture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65</xdr:row>
      <xdr:rowOff>0</xdr:rowOff>
    </xdr:from>
    <xdr:ext cx="1238250" cy="714375"/>
    <xdr:pic>
      <xdr:nvPicPr>
        <xdr:cNvPr id="130" name="Image 129" descr="Picture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65</xdr:row>
      <xdr:rowOff>0</xdr:rowOff>
    </xdr:from>
    <xdr:ext cx="1238250" cy="714375"/>
    <xdr:pic>
      <xdr:nvPicPr>
        <xdr:cNvPr id="131" name="Image 130" descr="Picture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94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300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216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110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66"/>
  <sheetViews>
    <sheetView tabSelected="1" workbookViewId="0">
      <selection activeCell="D4" sqref="D4"/>
    </sheetView>
  </sheetViews>
  <sheetFormatPr defaultRowHeight="14.5" x14ac:dyDescent="0.35"/>
  <cols>
    <col min="1" max="1" width="8.81640625" bestFit="1" customWidth="1"/>
    <col min="2" max="2" width="54.6328125" customWidth="1"/>
    <col min="3" max="3" width="22" customWidth="1"/>
    <col min="4" max="4" width="18.54296875" style="48" customWidth="1"/>
    <col min="5" max="5" width="21.26953125" customWidth="1"/>
    <col min="6" max="6" width="16.54296875" style="48" customWidth="1"/>
    <col min="7" max="7" width="22" customWidth="1"/>
  </cols>
  <sheetData>
    <row r="1" spans="1:7" s="1" customFormat="1" x14ac:dyDescent="0.35">
      <c r="A1" s="85" t="s">
        <v>0</v>
      </c>
      <c r="B1" s="85"/>
      <c r="D1" s="89"/>
      <c r="F1" s="89"/>
    </row>
    <row r="2" spans="1:7" s="1" customFormat="1" x14ac:dyDescent="0.35">
      <c r="A2" s="85" t="s">
        <v>1</v>
      </c>
      <c r="B2" s="85"/>
      <c r="D2" s="89"/>
      <c r="F2" s="89"/>
    </row>
    <row r="3" spans="1:7" s="1" customFormat="1" ht="29" x14ac:dyDescent="0.35">
      <c r="A3" s="1" t="s">
        <v>2</v>
      </c>
      <c r="B3" s="1" t="s">
        <v>3</v>
      </c>
      <c r="C3" s="83" t="s">
        <v>4</v>
      </c>
      <c r="D3" s="90" t="s">
        <v>5</v>
      </c>
      <c r="E3" s="83" t="s">
        <v>6</v>
      </c>
      <c r="F3" s="90" t="s">
        <v>5</v>
      </c>
      <c r="G3" s="83" t="s">
        <v>6</v>
      </c>
    </row>
    <row r="4" spans="1:7" ht="70" customHeight="1" x14ac:dyDescent="0.35">
      <c r="A4" t="s">
        <v>7</v>
      </c>
      <c r="B4" s="47" t="str">
        <f>HYPERLINK("[EDEL_Portfolio Monthly Notes 31-Aug-2025.xlsx]EDCF27!A1","Edelweiss CRISIL-IBX AAA Bond NBFC-HFC - Jun 2027 Index Fund")</f>
        <v>Edelweiss CRISIL-IBX AAA Bond NBFC-HFC - Jun 2027 Index Fund</v>
      </c>
      <c r="C4" s="83"/>
      <c r="D4" s="90" t="s">
        <v>8</v>
      </c>
      <c r="E4" s="83"/>
      <c r="F4" s="91" t="s">
        <v>9</v>
      </c>
      <c r="G4" s="84" t="s">
        <v>9</v>
      </c>
    </row>
    <row r="5" spans="1:7" ht="70" customHeight="1" x14ac:dyDescent="0.35">
      <c r="A5" t="s">
        <v>10</v>
      </c>
      <c r="B5" s="47" t="str">
        <f>HYPERLINK("[EDEL_Portfolio Monthly Notes 31-Aug-2025.xlsx]EDCG28!A1","Edelweiss_CRISIL_IBX 50 50 Gilt Plus SDL Sep 2028 Index Fund")</f>
        <v>Edelweiss_CRISIL_IBX 50 50 Gilt Plus SDL Sep 2028 Index Fund</v>
      </c>
      <c r="C5" s="83"/>
      <c r="D5" s="90" t="s">
        <v>11</v>
      </c>
      <c r="E5" s="83"/>
      <c r="F5" s="91" t="s">
        <v>9</v>
      </c>
      <c r="G5" s="84" t="s">
        <v>9</v>
      </c>
    </row>
    <row r="6" spans="1:7" ht="70" customHeight="1" x14ac:dyDescent="0.35">
      <c r="A6" t="s">
        <v>12</v>
      </c>
      <c r="B6" s="47" t="str">
        <f>HYPERLINK("[EDEL_Portfolio Monthly Notes 31-Aug-2025.xlsx]EEELSS!A1","Edelweiss ELSS Tax saver Fund")</f>
        <v>Edelweiss ELSS Tax saver Fund</v>
      </c>
      <c r="C6" s="83"/>
      <c r="D6" s="90" t="s">
        <v>13</v>
      </c>
      <c r="E6" s="83"/>
      <c r="F6" s="91" t="s">
        <v>9</v>
      </c>
      <c r="G6" s="84" t="s">
        <v>9</v>
      </c>
    </row>
    <row r="7" spans="1:7" ht="70" customHeight="1" x14ac:dyDescent="0.35">
      <c r="A7" t="s">
        <v>14</v>
      </c>
      <c r="B7" s="47" t="str">
        <f>HYPERLINK("[EDEL_Portfolio Monthly Notes 31-Aug-2025.xlsx]EEFOCF!A1","Edelweiss Focused Fund")</f>
        <v>Edelweiss Focused Fund</v>
      </c>
      <c r="C7" s="83"/>
      <c r="D7" s="90" t="s">
        <v>13</v>
      </c>
      <c r="E7" s="83"/>
      <c r="F7" s="91" t="s">
        <v>9</v>
      </c>
      <c r="G7" s="84" t="s">
        <v>9</v>
      </c>
    </row>
    <row r="8" spans="1:7" ht="70" customHeight="1" x14ac:dyDescent="0.35">
      <c r="A8" t="s">
        <v>15</v>
      </c>
      <c r="B8" s="47" t="str">
        <f>HYPERLINK("[EDEL_Portfolio Monthly Notes 31-Aug-2025.xlsx]EEMMQI!A1","Edelweiss Nifty500 Multicap Momentum Quality 50 Index Fund")</f>
        <v>Edelweiss Nifty500 Multicap Momentum Quality 50 Index Fund</v>
      </c>
      <c r="C8" s="83"/>
      <c r="D8" s="90" t="s">
        <v>16</v>
      </c>
      <c r="E8" s="83"/>
      <c r="F8" s="91" t="s">
        <v>9</v>
      </c>
      <c r="G8" s="84" t="s">
        <v>9</v>
      </c>
    </row>
    <row r="9" spans="1:7" ht="70" customHeight="1" x14ac:dyDescent="0.35">
      <c r="A9" t="s">
        <v>17</v>
      </c>
      <c r="B9" s="47" t="str">
        <f>HYPERLINK("[EDEL_Portfolio Monthly Notes 31-Aug-2025.xlsx]EOEMOP!A1","Edelweiss Emerging Markets Opportunities Equity Offshore Fund")</f>
        <v>Edelweiss Emerging Markets Opportunities Equity Offshore Fund</v>
      </c>
      <c r="C9" s="83"/>
      <c r="D9" s="90" t="s">
        <v>18</v>
      </c>
      <c r="E9" s="83"/>
      <c r="F9" s="91" t="s">
        <v>9</v>
      </c>
      <c r="G9" s="84" t="s">
        <v>9</v>
      </c>
    </row>
    <row r="10" spans="1:7" ht="70" customHeight="1" x14ac:dyDescent="0.35">
      <c r="A10" t="s">
        <v>19</v>
      </c>
      <c r="B10" s="47" t="str">
        <f>HYPERLINK("[EDEL_Portfolio Monthly Notes 31-Aug-2025.xlsx]EDBPDF!A1","Edelweiss Banking and PSU Debt Fund")</f>
        <v>Edelweiss Banking and PSU Debt Fund</v>
      </c>
      <c r="C10" s="83"/>
      <c r="D10" s="90" t="s">
        <v>20</v>
      </c>
      <c r="E10" s="83"/>
      <c r="F10" s="90" t="s">
        <v>21</v>
      </c>
      <c r="G10" s="83"/>
    </row>
    <row r="11" spans="1:7" ht="70" customHeight="1" x14ac:dyDescent="0.35">
      <c r="A11" t="s">
        <v>22</v>
      </c>
      <c r="B11" s="47" t="str">
        <f>HYPERLINK("[EDEL_Portfolio Monthly Notes 31-Aug-2025.xlsx]EDCPSF!A1","Edelweiss CRL PSU PL SDL 50 50 Oct-25 FD")</f>
        <v>Edelweiss CRL PSU PL SDL 50 50 Oct-25 FD</v>
      </c>
      <c r="C11" s="83"/>
      <c r="D11" s="90" t="s">
        <v>23</v>
      </c>
      <c r="E11" s="83"/>
      <c r="F11" s="91" t="s">
        <v>9</v>
      </c>
      <c r="G11" s="84" t="s">
        <v>9</v>
      </c>
    </row>
    <row r="12" spans="1:7" ht="70" customHeight="1" x14ac:dyDescent="0.35">
      <c r="A12" t="s">
        <v>24</v>
      </c>
      <c r="B12" s="47" t="str">
        <f>HYPERLINK("[EDEL_Portfolio Monthly Notes 31-Aug-2025.xlsx]EDCSDF!A1","Edelweiss CRL IBX 50 50 Gilt Plus SDL Short Duration Index Fund")</f>
        <v>Edelweiss CRL IBX 50 50 Gilt Plus SDL Short Duration Index Fund</v>
      </c>
      <c r="C12" s="83"/>
      <c r="D12" s="90" t="s">
        <v>25</v>
      </c>
      <c r="E12" s="83"/>
      <c r="F12" s="91" t="s">
        <v>9</v>
      </c>
      <c r="G12" s="84" t="s">
        <v>9</v>
      </c>
    </row>
    <row r="13" spans="1:7" ht="70" customHeight="1" x14ac:dyDescent="0.35">
      <c r="A13" t="s">
        <v>26</v>
      </c>
      <c r="B13" s="47" t="str">
        <f>HYPERLINK("[EDEL_Portfolio Monthly Notes 31-Aug-2025.xlsx]EEIAFF!A1","Edelweiss Income Plus Arbitrage Active Fund of Fund")</f>
        <v>Edelweiss Income Plus Arbitrage Active Fund of Fund</v>
      </c>
      <c r="C13" s="83"/>
      <c r="D13" s="90" t="s">
        <v>27</v>
      </c>
      <c r="E13" s="83"/>
      <c r="F13" s="91" t="s">
        <v>9</v>
      </c>
      <c r="G13" s="84" t="s">
        <v>9</v>
      </c>
    </row>
    <row r="14" spans="1:7" ht="70" customHeight="1" x14ac:dyDescent="0.35">
      <c r="A14" t="s">
        <v>28</v>
      </c>
      <c r="B14" s="47" t="str">
        <f>HYPERLINK("[EDEL_Portfolio Monthly Notes 31-Aug-2025.xlsx]EEIF30!A1","Edelweiss Nifty 100 Quality 30 Index Fnd")</f>
        <v>Edelweiss Nifty 100 Quality 30 Index Fnd</v>
      </c>
      <c r="C14" s="83"/>
      <c r="D14" s="90" t="s">
        <v>29</v>
      </c>
      <c r="E14" s="83"/>
      <c r="F14" s="91" t="s">
        <v>9</v>
      </c>
      <c r="G14" s="84" t="s">
        <v>9</v>
      </c>
    </row>
    <row r="15" spans="1:7" ht="70" customHeight="1" x14ac:dyDescent="0.35">
      <c r="A15" t="s">
        <v>30</v>
      </c>
      <c r="B15" s="47" t="str">
        <f>HYPERLINK("[EDEL_Portfolio Monthly Notes 31-Aug-2025.xlsx]EEMOF1!A1","EDELWEISS RECENTLY LISTED IPO FUND")</f>
        <v>EDELWEISS RECENTLY LISTED IPO FUND</v>
      </c>
      <c r="C15" s="83"/>
      <c r="D15" s="90" t="s">
        <v>31</v>
      </c>
      <c r="E15" s="83"/>
      <c r="F15" s="91" t="s">
        <v>9</v>
      </c>
      <c r="G15" s="84" t="s">
        <v>9</v>
      </c>
    </row>
    <row r="16" spans="1:7" ht="70" customHeight="1" x14ac:dyDescent="0.35">
      <c r="A16" t="s">
        <v>32</v>
      </c>
      <c r="B16" s="47" t="str">
        <f>HYPERLINK("[EDEL_Portfolio Monthly Notes 31-Aug-2025.xlsx]EOCHIF!A1","Edelweiss Greater China Equity Off-shore Fund")</f>
        <v>Edelweiss Greater China Equity Off-shore Fund</v>
      </c>
      <c r="C16" s="83"/>
      <c r="D16" s="90" t="s">
        <v>33</v>
      </c>
      <c r="E16" s="83"/>
      <c r="F16" s="91" t="s">
        <v>9</v>
      </c>
      <c r="G16" s="84" t="s">
        <v>9</v>
      </c>
    </row>
    <row r="17" spans="1:7" ht="70" customHeight="1" x14ac:dyDescent="0.35">
      <c r="A17" t="s">
        <v>34</v>
      </c>
      <c r="B17" s="47" t="str">
        <f>HYPERLINK("[EDEL_Portfolio Monthly Notes 31-Aug-2025.xlsx]EODWHF!A1","Edelweiss MSCI (I) DM &amp; WD HC 45 ID Fund")</f>
        <v>Edelweiss MSCI (I) DM &amp; WD HC 45 ID Fund</v>
      </c>
      <c r="C17" s="83"/>
      <c r="D17" s="90" t="s">
        <v>35</v>
      </c>
      <c r="E17" s="83"/>
      <c r="F17" s="91" t="s">
        <v>9</v>
      </c>
      <c r="G17" s="84" t="s">
        <v>9</v>
      </c>
    </row>
    <row r="18" spans="1:7" ht="70" customHeight="1" x14ac:dyDescent="0.35">
      <c r="A18" t="s">
        <v>36</v>
      </c>
      <c r="B18" s="47" t="str">
        <f>HYPERLINK("[EDEL_Portfolio Monthly Notes 31-Aug-2025.xlsx]EDACBF!A1","Edelweiss Money Market Fund")</f>
        <v>Edelweiss Money Market Fund</v>
      </c>
      <c r="C18" s="83"/>
      <c r="D18" s="90" t="s">
        <v>37</v>
      </c>
      <c r="E18" s="83"/>
      <c r="F18" s="90" t="s">
        <v>38</v>
      </c>
      <c r="G18" s="83"/>
    </row>
    <row r="19" spans="1:7" ht="70" customHeight="1" x14ac:dyDescent="0.35">
      <c r="A19" t="s">
        <v>39</v>
      </c>
      <c r="B19" s="47" t="str">
        <f>HYPERLINK("[EDEL_Portfolio Monthly Notes 31-Aug-2025.xlsx]EDBE33!A1","BHARAT Bond ETF - April 2033")</f>
        <v>BHARAT Bond ETF - April 2033</v>
      </c>
      <c r="C19" s="83"/>
      <c r="D19" s="90" t="s">
        <v>40</v>
      </c>
      <c r="E19" s="83"/>
      <c r="F19" s="91" t="s">
        <v>9</v>
      </c>
      <c r="G19" s="84" t="s">
        <v>9</v>
      </c>
    </row>
    <row r="20" spans="1:7" ht="70" customHeight="1" x14ac:dyDescent="0.35">
      <c r="A20" t="s">
        <v>41</v>
      </c>
      <c r="B20" s="47" t="str">
        <f>HYPERLINK("[EDEL_Portfolio Monthly Notes 31-Aug-2025.xlsx]EDCG27!A1","Edelweiss CRISIL IBX 50 50 Gilt Plus SDL June 2027 Index Fund")</f>
        <v>Edelweiss CRISIL IBX 50 50 Gilt Plus SDL June 2027 Index Fund</v>
      </c>
      <c r="C20" s="83"/>
      <c r="D20" s="90" t="s">
        <v>42</v>
      </c>
      <c r="E20" s="83"/>
      <c r="F20" s="91" t="s">
        <v>9</v>
      </c>
      <c r="G20" s="84" t="s">
        <v>9</v>
      </c>
    </row>
    <row r="21" spans="1:7" ht="70" customHeight="1" x14ac:dyDescent="0.35">
      <c r="A21" t="s">
        <v>43</v>
      </c>
      <c r="B21" s="47" t="str">
        <f>HYPERLINK("[EDEL_Portfolio Monthly Notes 31-Aug-2025.xlsx]EDNPSF!A1","Edelweiss Nifty PSU Bond Plus SDL Apr2026 50 50 Index Fund")</f>
        <v>Edelweiss Nifty PSU Bond Plus SDL Apr2026 50 50 Index Fund</v>
      </c>
      <c r="C21" s="83"/>
      <c r="D21" s="90" t="s">
        <v>44</v>
      </c>
      <c r="E21" s="83"/>
      <c r="F21" s="91" t="s">
        <v>9</v>
      </c>
      <c r="G21" s="84" t="s">
        <v>9</v>
      </c>
    </row>
    <row r="22" spans="1:7" ht="70" customHeight="1" x14ac:dyDescent="0.35">
      <c r="A22" t="s">
        <v>45</v>
      </c>
      <c r="B22" s="47" t="str">
        <f>HYPERLINK("[EDEL_Portfolio Monthly Notes 31-Aug-2025.xlsx]EEECRF!A1","Edelweiss Flexi-Cap Fund")</f>
        <v>Edelweiss Flexi-Cap Fund</v>
      </c>
      <c r="C22" s="83"/>
      <c r="D22" s="90" t="s">
        <v>13</v>
      </c>
      <c r="E22" s="83"/>
      <c r="F22" s="91" t="s">
        <v>9</v>
      </c>
      <c r="G22" s="84" t="s">
        <v>9</v>
      </c>
    </row>
    <row r="23" spans="1:7" ht="70" customHeight="1" x14ac:dyDescent="0.35">
      <c r="A23" t="s">
        <v>46</v>
      </c>
      <c r="B23" s="47" t="str">
        <f>HYPERLINK("[EDEL_Portfolio Monthly Notes 31-Aug-2025.xlsx]EEIF50!A1","Edelweiss Nifty 50 Index Fund")</f>
        <v>Edelweiss Nifty 50 Index Fund</v>
      </c>
      <c r="C23" s="83"/>
      <c r="D23" s="90" t="s">
        <v>47</v>
      </c>
      <c r="E23" s="83"/>
      <c r="F23" s="91" t="s">
        <v>9</v>
      </c>
      <c r="G23" s="84" t="s">
        <v>9</v>
      </c>
    </row>
    <row r="24" spans="1:7" ht="70" customHeight="1" x14ac:dyDescent="0.35">
      <c r="A24" t="s">
        <v>48</v>
      </c>
      <c r="B24" s="47" t="str">
        <f>HYPERLINK("[EDEL_Portfolio Monthly Notes 31-Aug-2025.xlsx]EEM150!A1","Edelweiss Nifty Midcap150 Momentum 50 Index Fund")</f>
        <v>Edelweiss Nifty Midcap150 Momentum 50 Index Fund</v>
      </c>
      <c r="C24" s="83"/>
      <c r="D24" s="90" t="s">
        <v>49</v>
      </c>
      <c r="E24" s="83"/>
      <c r="F24" s="91" t="s">
        <v>9</v>
      </c>
      <c r="G24" s="84" t="s">
        <v>9</v>
      </c>
    </row>
    <row r="25" spans="1:7" ht="70" customHeight="1" x14ac:dyDescent="0.35">
      <c r="A25" t="s">
        <v>50</v>
      </c>
      <c r="B25" s="47" t="str">
        <f>HYPERLINK("[EDEL_Portfolio Monthly Notes 31-Aug-2025.xlsx]EENBEF!A1","Edelweiss Nifty Bank ETF")</f>
        <v>Edelweiss Nifty Bank ETF</v>
      </c>
      <c r="C25" s="83"/>
      <c r="D25" s="90" t="s">
        <v>51</v>
      </c>
      <c r="E25" s="83"/>
      <c r="F25" s="91" t="s">
        <v>9</v>
      </c>
      <c r="G25" s="84" t="s">
        <v>9</v>
      </c>
    </row>
    <row r="26" spans="1:7" ht="70" customHeight="1" x14ac:dyDescent="0.35">
      <c r="A26" t="s">
        <v>52</v>
      </c>
      <c r="B26" s="47" t="str">
        <f>HYPERLINK("[EDEL_Portfolio Monthly Notes 31-Aug-2025.xlsx]EDBE30!A1","BHARAT Bond ETF - April 2030")</f>
        <v>BHARAT Bond ETF - April 2030</v>
      </c>
      <c r="C26" s="83"/>
      <c r="D26" s="90" t="s">
        <v>53</v>
      </c>
      <c r="E26" s="83"/>
      <c r="F26" s="91" t="s">
        <v>9</v>
      </c>
      <c r="G26" s="84" t="s">
        <v>9</v>
      </c>
    </row>
    <row r="27" spans="1:7" ht="70" customHeight="1" x14ac:dyDescent="0.35">
      <c r="A27" t="s">
        <v>54</v>
      </c>
      <c r="B27" s="47" t="str">
        <f>HYPERLINK("[EDEL_Portfolio Monthly Notes 31-Aug-2025.xlsx]EEEQTF!A1","Edelweiss Large &amp; Mid Cap Fund")</f>
        <v>Edelweiss Large &amp; Mid Cap Fund</v>
      </c>
      <c r="C27" s="83"/>
      <c r="D27" s="90" t="s">
        <v>55</v>
      </c>
      <c r="E27" s="83"/>
      <c r="F27" s="91" t="s">
        <v>9</v>
      </c>
      <c r="G27" s="84" t="s">
        <v>9</v>
      </c>
    </row>
    <row r="28" spans="1:7" ht="70" customHeight="1" x14ac:dyDescent="0.35">
      <c r="A28" t="s">
        <v>56</v>
      </c>
      <c r="B28" s="47" t="str">
        <f>HYPERLINK("[EDEL_Portfolio Monthly Notes 31-Aug-2025.xlsx]EEPRUA!A1","Edelweiss Aggressive Hybrid Fund")</f>
        <v>Edelweiss Aggressive Hybrid Fund</v>
      </c>
      <c r="C28" s="83"/>
      <c r="D28" s="90" t="s">
        <v>57</v>
      </c>
      <c r="E28" s="83"/>
      <c r="F28" s="91" t="s">
        <v>9</v>
      </c>
      <c r="G28" s="84" t="s">
        <v>9</v>
      </c>
    </row>
    <row r="29" spans="1:7" ht="70" customHeight="1" x14ac:dyDescent="0.35">
      <c r="A29" t="s">
        <v>58</v>
      </c>
      <c r="B29" s="47" t="str">
        <f>HYPERLINK("[EDEL_Portfolio Monthly Notes 31-Aug-2025.xlsx]EETECF!A1","Edelweiss Technology Fund")</f>
        <v>Edelweiss Technology Fund</v>
      </c>
      <c r="C29" s="83"/>
      <c r="D29" s="90" t="s">
        <v>59</v>
      </c>
      <c r="E29" s="83"/>
      <c r="F29" s="91" t="s">
        <v>9</v>
      </c>
      <c r="G29" s="84" t="s">
        <v>9</v>
      </c>
    </row>
    <row r="30" spans="1:7" ht="70" customHeight="1" x14ac:dyDescent="0.35">
      <c r="A30" t="s">
        <v>60</v>
      </c>
      <c r="B30" s="47" t="str">
        <f>HYPERLINK("[EDEL_Portfolio Monthly Notes 31-Aug-2025.xlsx]EOEDOF!A1","Edelweiss Europe Dynamic Equity Offshore Fund")</f>
        <v>Edelweiss Europe Dynamic Equity Offshore Fund</v>
      </c>
      <c r="C30" s="83"/>
      <c r="D30" s="90" t="s">
        <v>61</v>
      </c>
      <c r="E30" s="83"/>
      <c r="F30" s="91" t="s">
        <v>9</v>
      </c>
      <c r="G30" s="84" t="s">
        <v>9</v>
      </c>
    </row>
    <row r="31" spans="1:7" ht="70" customHeight="1" x14ac:dyDescent="0.35">
      <c r="A31" t="s">
        <v>62</v>
      </c>
      <c r="B31" s="47" t="str">
        <f>HYPERLINK("[EDEL_Portfolio Monthly Notes 31-Aug-2025.xlsx]EDFF33!A1","BHARAT Bond FOF - April 2033")</f>
        <v>BHARAT Bond FOF - April 2033</v>
      </c>
      <c r="C31" s="83"/>
      <c r="D31" s="90" t="s">
        <v>40</v>
      </c>
      <c r="E31" s="83"/>
      <c r="F31" s="91" t="s">
        <v>9</v>
      </c>
      <c r="G31" s="84" t="s">
        <v>9</v>
      </c>
    </row>
    <row r="32" spans="1:7" ht="70" customHeight="1" x14ac:dyDescent="0.35">
      <c r="A32" t="s">
        <v>63</v>
      </c>
      <c r="B32" s="47" t="str">
        <f>HYPERLINK("[EDEL_Portfolio Monthly Notes 31-Aug-2025.xlsx]EDGSEC!A1","Edelweiss Government Securities Fund")</f>
        <v>Edelweiss Government Securities Fund</v>
      </c>
      <c r="C32" s="83"/>
      <c r="D32" s="90" t="s">
        <v>64</v>
      </c>
      <c r="E32" s="83"/>
      <c r="F32" s="90" t="s">
        <v>65</v>
      </c>
      <c r="G32" s="83"/>
    </row>
    <row r="33" spans="1:7" ht="70" customHeight="1" x14ac:dyDescent="0.35">
      <c r="A33" t="s">
        <v>66</v>
      </c>
      <c r="B33" s="47" t="str">
        <f>HYPERLINK("[EDEL_Portfolio Monthly Notes 31-Aug-2025.xlsx]EDONTF!A1","EDELWEISS OVERNIGHT FUND")</f>
        <v>EDELWEISS OVERNIGHT FUND</v>
      </c>
      <c r="C33" s="83"/>
      <c r="D33" s="90" t="s">
        <v>67</v>
      </c>
      <c r="E33" s="83"/>
      <c r="F33" s="91" t="s">
        <v>9</v>
      </c>
      <c r="G33" s="84" t="s">
        <v>9</v>
      </c>
    </row>
    <row r="34" spans="1:7" ht="70" customHeight="1" x14ac:dyDescent="0.35">
      <c r="A34" t="s">
        <v>68</v>
      </c>
      <c r="B34" s="47" t="str">
        <f>HYPERLINK("[EDEL_Portfolio Monthly Notes 31-Aug-2025.xlsx]EECONF!A1","Edelweiss Consumption Fund")</f>
        <v>Edelweiss Consumption Fund</v>
      </c>
      <c r="C34" s="83"/>
      <c r="D34" s="90" t="s">
        <v>69</v>
      </c>
      <c r="E34" s="83"/>
      <c r="F34" s="91" t="s">
        <v>9</v>
      </c>
      <c r="G34" s="84" t="s">
        <v>9</v>
      </c>
    </row>
    <row r="35" spans="1:7" ht="70" customHeight="1" x14ac:dyDescent="0.35">
      <c r="A35" t="s">
        <v>70</v>
      </c>
      <c r="B35" s="47" t="str">
        <f>HYPERLINK("[EDEL_Portfolio Monthly Notes 31-Aug-2025.xlsx]EEESCF!A1","Edelweiss Small Cap Fund")</f>
        <v>Edelweiss Small Cap Fund</v>
      </c>
      <c r="C35" s="83"/>
      <c r="D35" s="90" t="s">
        <v>71</v>
      </c>
      <c r="E35" s="83"/>
      <c r="F35" s="91" t="s">
        <v>9</v>
      </c>
      <c r="G35" s="84" t="s">
        <v>9</v>
      </c>
    </row>
    <row r="36" spans="1:7" ht="70" customHeight="1" x14ac:dyDescent="0.35">
      <c r="A36" t="s">
        <v>72</v>
      </c>
      <c r="B36" s="47" t="str">
        <f>HYPERLINK("[EDEL_Portfolio Monthly Notes 31-Aug-2025.xlsx]EELMIF!A1","Edelweiss NIFTY Large Mid Cap 250 Index Fund")</f>
        <v>Edelweiss NIFTY Large Mid Cap 250 Index Fund</v>
      </c>
      <c r="C36" s="83"/>
      <c r="D36" s="90" t="s">
        <v>55</v>
      </c>
      <c r="E36" s="83"/>
      <c r="F36" s="91" t="s">
        <v>9</v>
      </c>
      <c r="G36" s="84" t="s">
        <v>9</v>
      </c>
    </row>
    <row r="37" spans="1:7" ht="70" customHeight="1" x14ac:dyDescent="0.35">
      <c r="A37" t="s">
        <v>73</v>
      </c>
      <c r="B37" s="47" t="str">
        <f>HYPERLINK("[EDEL_Portfolio Monthly Notes 31-Aug-2025.xlsx]EGSFOF!A1","Edelweiss Gold and Silver ETF FOF")</f>
        <v>Edelweiss Gold and Silver ETF FOF</v>
      </c>
      <c r="C37" s="83"/>
      <c r="D37" s="90" t="s">
        <v>74</v>
      </c>
      <c r="E37" s="83"/>
      <c r="F37" s="91" t="s">
        <v>9</v>
      </c>
      <c r="G37" s="84" t="s">
        <v>9</v>
      </c>
    </row>
    <row r="38" spans="1:7" ht="70" customHeight="1" x14ac:dyDescent="0.35">
      <c r="A38" t="s">
        <v>75</v>
      </c>
      <c r="B38" s="47" t="str">
        <f>HYPERLINK("[EDEL_Portfolio Monthly Notes 31-Aug-2025.xlsx]EDCG37!A1","Edelweiss_CRISIL IBX 50 50 Gilt Plus SDL April 2037 Index Fund")</f>
        <v>Edelweiss_CRISIL IBX 50 50 Gilt Plus SDL April 2037 Index Fund</v>
      </c>
      <c r="C38" s="83"/>
      <c r="D38" s="90" t="s">
        <v>76</v>
      </c>
      <c r="E38" s="83"/>
      <c r="F38" s="91" t="s">
        <v>9</v>
      </c>
      <c r="G38" s="84" t="s">
        <v>9</v>
      </c>
    </row>
    <row r="39" spans="1:7" ht="70" customHeight="1" x14ac:dyDescent="0.35">
      <c r="A39" t="s">
        <v>77</v>
      </c>
      <c r="B39" s="47" t="str">
        <f>HYPERLINK("[EDEL_Portfolio Monthly Notes 31-Aug-2025.xlsx]EDFF30!A1","BHARAT Bond FOF - April 2030")</f>
        <v>BHARAT Bond FOF - April 2030</v>
      </c>
      <c r="C39" s="83"/>
      <c r="D39" s="90" t="s">
        <v>53</v>
      </c>
      <c r="E39" s="83"/>
      <c r="F39" s="91" t="s">
        <v>9</v>
      </c>
      <c r="G39" s="84" t="s">
        <v>9</v>
      </c>
    </row>
    <row r="40" spans="1:7" ht="70" customHeight="1" x14ac:dyDescent="0.35">
      <c r="A40" t="s">
        <v>78</v>
      </c>
      <c r="B40" s="47" t="str">
        <f>HYPERLINK("[EDEL_Portfolio Monthly Notes 31-Aug-2025.xlsx]EDFF31!A1","BHARAT Bond FOF - April 2031")</f>
        <v>BHARAT Bond FOF - April 2031</v>
      </c>
      <c r="C40" s="83"/>
      <c r="D40" s="90" t="s">
        <v>79</v>
      </c>
      <c r="E40" s="83"/>
      <c r="F40" s="91" t="s">
        <v>9</v>
      </c>
      <c r="G40" s="84" t="s">
        <v>9</v>
      </c>
    </row>
    <row r="41" spans="1:7" ht="70" customHeight="1" x14ac:dyDescent="0.35">
      <c r="A41" t="s">
        <v>80</v>
      </c>
      <c r="B41" s="47" t="str">
        <f>HYPERLINK("[EDEL_Portfolio Monthly Notes 31-Aug-2025.xlsx]EDNP27!A1","Edelweiss Nifty PSU Bond Plus SDL Apr2027 50 50 Index")</f>
        <v>Edelweiss Nifty PSU Bond Plus SDL Apr2027 50 50 Index</v>
      </c>
      <c r="C41" s="83"/>
      <c r="D41" s="90" t="s">
        <v>81</v>
      </c>
      <c r="E41" s="83"/>
      <c r="F41" s="91" t="s">
        <v>9</v>
      </c>
      <c r="G41" s="84" t="s">
        <v>9</v>
      </c>
    </row>
    <row r="42" spans="1:7" ht="70" customHeight="1" x14ac:dyDescent="0.35">
      <c r="A42" t="s">
        <v>82</v>
      </c>
      <c r="B42" s="47" t="str">
        <f>HYPERLINK("[EDEL_Portfolio Monthly Notes 31-Aug-2025.xlsx]EEMAAF!A1","Edelweiss Multi Asset Allocation Fund")</f>
        <v>Edelweiss Multi Asset Allocation Fund</v>
      </c>
      <c r="C42" s="83"/>
      <c r="D42" s="90" t="s">
        <v>83</v>
      </c>
      <c r="E42" s="83"/>
      <c r="F42" s="91" t="s">
        <v>9</v>
      </c>
      <c r="G42" s="84" t="s">
        <v>9</v>
      </c>
    </row>
    <row r="43" spans="1:7" ht="70" customHeight="1" x14ac:dyDescent="0.35">
      <c r="A43" t="s">
        <v>84</v>
      </c>
      <c r="B43" s="47" t="str">
        <f>HYPERLINK("[EDEL_Portfolio Monthly Notes 31-Aug-2025.xlsx]EENN50!A1","Edelweiss Nifty Next 50 Index Fund")</f>
        <v>Edelweiss Nifty Next 50 Index Fund</v>
      </c>
      <c r="C43" s="83"/>
      <c r="D43" s="90" t="s">
        <v>85</v>
      </c>
      <c r="E43" s="83"/>
      <c r="F43" s="91" t="s">
        <v>9</v>
      </c>
      <c r="G43" s="84" t="s">
        <v>9</v>
      </c>
    </row>
    <row r="44" spans="1:7" ht="70" customHeight="1" x14ac:dyDescent="0.35">
      <c r="A44" t="s">
        <v>86</v>
      </c>
      <c r="B44" s="47" t="str">
        <f>HYPERLINK("[EDEL_Portfolio Monthly Notes 31-Aug-2025.xlsx]EES250!A1","Edelweiss Nifty Smallcap 250 Index Fund")</f>
        <v>Edelweiss Nifty Smallcap 250 Index Fund</v>
      </c>
      <c r="C44" s="83"/>
      <c r="D44" s="90" t="s">
        <v>71</v>
      </c>
      <c r="E44" s="83"/>
      <c r="F44" s="91" t="s">
        <v>9</v>
      </c>
      <c r="G44" s="84" t="s">
        <v>9</v>
      </c>
    </row>
    <row r="45" spans="1:7" ht="70" customHeight="1" x14ac:dyDescent="0.35">
      <c r="A45" t="s">
        <v>87</v>
      </c>
      <c r="B45" s="47" t="str">
        <f>HYPERLINK("[EDEL_Portfolio Monthly Notes 31-Aug-2025.xlsx]EGOLDE!A1","Edelweiss Gold ETF Fund")</f>
        <v>Edelweiss Gold ETF Fund</v>
      </c>
      <c r="C45" s="83"/>
      <c r="D45" s="90" t="s">
        <v>88</v>
      </c>
      <c r="E45" s="83"/>
      <c r="F45" s="91" t="s">
        <v>9</v>
      </c>
      <c r="G45" s="84" t="s">
        <v>9</v>
      </c>
    </row>
    <row r="46" spans="1:7" ht="70" customHeight="1" x14ac:dyDescent="0.35">
      <c r="A46" t="s">
        <v>89</v>
      </c>
      <c r="B46" s="47" t="str">
        <f>HYPERLINK("[EDEL_Portfolio Monthly Notes 31-Aug-2025.xlsx]ELLIQF!A1","Edelweiss Liquid Fund")</f>
        <v>Edelweiss Liquid Fund</v>
      </c>
      <c r="C46" s="83"/>
      <c r="D46" s="90" t="s">
        <v>90</v>
      </c>
      <c r="E46" s="83"/>
      <c r="F46" s="90" t="s">
        <v>91</v>
      </c>
      <c r="G46" s="83"/>
    </row>
    <row r="47" spans="1:7" ht="70" customHeight="1" x14ac:dyDescent="0.35">
      <c r="A47" t="s">
        <v>92</v>
      </c>
      <c r="B47" s="47" t="str">
        <f>HYPERLINK("[EDEL_Portfolio Monthly Notes 31-Aug-2025.xlsx]EDBE31!A1","BHARAT Bond ETF - April 2031")</f>
        <v>BHARAT Bond ETF - April 2031</v>
      </c>
      <c r="C47" s="83"/>
      <c r="D47" s="90" t="s">
        <v>79</v>
      </c>
      <c r="E47" s="83"/>
      <c r="F47" s="91" t="s">
        <v>9</v>
      </c>
      <c r="G47" s="84" t="s">
        <v>9</v>
      </c>
    </row>
    <row r="48" spans="1:7" ht="70" customHeight="1" x14ac:dyDescent="0.35">
      <c r="A48" t="s">
        <v>93</v>
      </c>
      <c r="B48" s="47" t="str">
        <f>HYPERLINK("[EDEL_Portfolio Monthly Notes 31-Aug-2025.xlsx]EDBE32!A1","BHARAT Bond ETF - April 2032")</f>
        <v>BHARAT Bond ETF - April 2032</v>
      </c>
      <c r="C48" s="83"/>
      <c r="D48" s="90" t="s">
        <v>94</v>
      </c>
      <c r="E48" s="83"/>
      <c r="F48" s="91" t="s">
        <v>9</v>
      </c>
      <c r="G48" s="84" t="s">
        <v>9</v>
      </c>
    </row>
    <row r="49" spans="1:7" ht="70" customHeight="1" x14ac:dyDescent="0.35">
      <c r="A49" t="s">
        <v>95</v>
      </c>
      <c r="B49" s="47" t="str">
        <f>HYPERLINK("[EDEL_Portfolio Monthly Notes 31-Aug-2025.xlsx]EDCF28!A1","Edelweiss CRISIL IBX AAA Financial Services Bond – Jan 2028 Index Fund")</f>
        <v>Edelweiss CRISIL IBX AAA Financial Services Bond – Jan 2028 Index Fund</v>
      </c>
      <c r="C49" s="83"/>
      <c r="D49" s="90" t="s">
        <v>96</v>
      </c>
      <c r="E49" s="83"/>
      <c r="F49" s="91" t="s">
        <v>9</v>
      </c>
      <c r="G49" s="84" t="s">
        <v>9</v>
      </c>
    </row>
    <row r="50" spans="1:7" ht="70" customHeight="1" x14ac:dyDescent="0.35">
      <c r="A50" t="s">
        <v>97</v>
      </c>
      <c r="B50" s="47" t="str">
        <f>HYPERLINK("[EDEL_Portfolio Monthly Notes 31-Aug-2025.xlsx]EDLDUF!A1","Edelweiss Low Duration Fund")</f>
        <v>Edelweiss Low Duration Fund</v>
      </c>
      <c r="C50" s="83"/>
      <c r="D50" s="90" t="s">
        <v>98</v>
      </c>
      <c r="E50" s="83"/>
      <c r="F50" s="91" t="s">
        <v>9</v>
      </c>
      <c r="G50" s="84" t="s">
        <v>9</v>
      </c>
    </row>
    <row r="51" spans="1:7" ht="70" customHeight="1" x14ac:dyDescent="0.35">
      <c r="A51" t="s">
        <v>99</v>
      </c>
      <c r="B51" s="47" t="str">
        <f>HYPERLINK("[EDEL_Portfolio Monthly Notes 31-Aug-2025.xlsx]EEBCYF!A1","Edelweiss Business Cycle Fund")</f>
        <v>Edelweiss Business Cycle Fund</v>
      </c>
      <c r="C51" s="83"/>
      <c r="D51" s="90" t="s">
        <v>13</v>
      </c>
      <c r="E51" s="83"/>
      <c r="F51" s="91" t="s">
        <v>9</v>
      </c>
      <c r="G51" s="84" t="s">
        <v>9</v>
      </c>
    </row>
    <row r="52" spans="1:7" ht="70" customHeight="1" x14ac:dyDescent="0.35">
      <c r="A52" t="s">
        <v>100</v>
      </c>
      <c r="B52" s="47" t="str">
        <f>HYPERLINK("[EDEL_Portfolio Monthly Notes 31-Aug-2025.xlsx]EEDGEF!A1","Edelweiss Large Cap Fund")</f>
        <v>Edelweiss Large Cap Fund</v>
      </c>
      <c r="C52" s="83"/>
      <c r="D52" s="90" t="s">
        <v>101</v>
      </c>
      <c r="E52" s="83"/>
      <c r="F52" s="91" t="s">
        <v>9</v>
      </c>
      <c r="G52" s="84" t="s">
        <v>9</v>
      </c>
    </row>
    <row r="53" spans="1:7" ht="70" customHeight="1" x14ac:dyDescent="0.35">
      <c r="A53" t="s">
        <v>102</v>
      </c>
      <c r="B53" s="47" t="str">
        <f>HYPERLINK("[EDEL_Portfolio Monthly Notes 31-Aug-2025.xlsx]EEMMQE!A1","Edelweiss Nifty500 Multicap Momentum Quality 50 ETF")</f>
        <v>Edelweiss Nifty500 Multicap Momentum Quality 50 ETF</v>
      </c>
      <c r="C53" s="83"/>
      <c r="D53" s="90" t="s">
        <v>16</v>
      </c>
      <c r="E53" s="83"/>
      <c r="F53" s="91" t="s">
        <v>9</v>
      </c>
      <c r="G53" s="84" t="s">
        <v>9</v>
      </c>
    </row>
    <row r="54" spans="1:7" ht="70" customHeight="1" x14ac:dyDescent="0.35">
      <c r="A54" t="s">
        <v>103</v>
      </c>
      <c r="B54" s="47" t="str">
        <f>HYPERLINK("[EDEL_Portfolio Monthly Notes 31-Aug-2025.xlsx]EOUSTF!A1","EDELWEISS US TECHNOLOGY EQUITY FOF")</f>
        <v>EDELWEISS US TECHNOLOGY EQUITY FOF</v>
      </c>
      <c r="C54" s="83"/>
      <c r="D54" s="90" t="s">
        <v>104</v>
      </c>
      <c r="E54" s="83"/>
      <c r="F54" s="91" t="s">
        <v>9</v>
      </c>
      <c r="G54" s="84" t="s">
        <v>9</v>
      </c>
    </row>
    <row r="55" spans="1:7" ht="70" customHeight="1" x14ac:dyDescent="0.35">
      <c r="A55" t="s">
        <v>105</v>
      </c>
      <c r="B55" s="47" t="str">
        <f>HYPERLINK("[EDEL_Portfolio Monthly Notes 31-Aug-2025.xlsx]EDFF32!A1","BHARAT Bond FOF - April 2032")</f>
        <v>BHARAT Bond FOF - April 2032</v>
      </c>
      <c r="C55" s="83"/>
      <c r="D55" s="90" t="s">
        <v>94</v>
      </c>
      <c r="E55" s="83"/>
      <c r="F55" s="91" t="s">
        <v>9</v>
      </c>
      <c r="G55" s="84" t="s">
        <v>9</v>
      </c>
    </row>
    <row r="56" spans="1:7" ht="70" customHeight="1" x14ac:dyDescent="0.35">
      <c r="A56" t="s">
        <v>106</v>
      </c>
      <c r="B56" s="47" t="str">
        <f>HYPERLINK("[EDEL_Portfolio Monthly Notes 31-Aug-2025.xlsx]EEALVF!A1","Edel Nifty Alpha Low Volatility 30 Index Fund")</f>
        <v>Edel Nifty Alpha Low Volatility 30 Index Fund</v>
      </c>
      <c r="C56" s="83"/>
      <c r="D56" s="90" t="s">
        <v>107</v>
      </c>
      <c r="E56" s="83"/>
      <c r="F56" s="91" t="s">
        <v>9</v>
      </c>
      <c r="G56" s="84" t="s">
        <v>9</v>
      </c>
    </row>
    <row r="57" spans="1:7" ht="70" customHeight="1" x14ac:dyDescent="0.35">
      <c r="A57" t="s">
        <v>108</v>
      </c>
      <c r="B57" s="47" t="str">
        <f>HYPERLINK("[EDEL_Portfolio Monthly Notes 31-Aug-2025.xlsx]EEARBF!A1","Edelweiss Arbitrage Fund")</f>
        <v>Edelweiss Arbitrage Fund</v>
      </c>
      <c r="C57" s="83"/>
      <c r="D57" s="90" t="s">
        <v>109</v>
      </c>
      <c r="E57" s="83"/>
      <c r="F57" s="91" t="s">
        <v>9</v>
      </c>
      <c r="G57" s="84" t="s">
        <v>9</v>
      </c>
    </row>
    <row r="58" spans="1:7" ht="70" customHeight="1" x14ac:dyDescent="0.35">
      <c r="A58" t="s">
        <v>110</v>
      </c>
      <c r="B58" s="47" t="str">
        <f>HYPERLINK("[EDEL_Portfolio Monthly Notes 31-Aug-2025.xlsx]EEARFD!A1","Edelweiss Balanced Advantage Fund")</f>
        <v>Edelweiss Balanced Advantage Fund</v>
      </c>
      <c r="C58" s="83"/>
      <c r="D58" s="90" t="s">
        <v>111</v>
      </c>
      <c r="E58" s="83"/>
      <c r="F58" s="91" t="s">
        <v>9</v>
      </c>
      <c r="G58" s="84" t="s">
        <v>9</v>
      </c>
    </row>
    <row r="59" spans="1:7" ht="70" customHeight="1" x14ac:dyDescent="0.35">
      <c r="A59" t="s">
        <v>112</v>
      </c>
      <c r="B59" s="47" t="str">
        <f>HYPERLINK("[EDEL_Portfolio Monthly Notes 31-Aug-2025.xlsx]EEBCIE!A1","Edel BSE Capital Markets &amp; Insurance ETF")</f>
        <v>Edel BSE Capital Markets &amp; Insurance ETF</v>
      </c>
      <c r="C59" s="83"/>
      <c r="D59" s="90" t="s">
        <v>113</v>
      </c>
      <c r="E59" s="83"/>
      <c r="F59" s="91" t="s">
        <v>9</v>
      </c>
      <c r="G59" s="84" t="s">
        <v>9</v>
      </c>
    </row>
    <row r="60" spans="1:7" ht="70" customHeight="1" x14ac:dyDescent="0.35">
      <c r="A60" t="s">
        <v>114</v>
      </c>
      <c r="B60" s="47" t="str">
        <f>HYPERLINK("[EDEL_Portfolio Monthly Notes 31-Aug-2025.xlsx]EEBIEF!A1","Edelweiss BSE Internet Economy Index Fund")</f>
        <v>Edelweiss BSE Internet Economy Index Fund</v>
      </c>
      <c r="C60" s="83"/>
      <c r="D60" s="90" t="s">
        <v>115</v>
      </c>
      <c r="E60" s="83"/>
      <c r="F60" s="91" t="s">
        <v>9</v>
      </c>
      <c r="G60" s="84" t="s">
        <v>9</v>
      </c>
    </row>
    <row r="61" spans="1:7" ht="70" customHeight="1" x14ac:dyDescent="0.35">
      <c r="A61" t="s">
        <v>116</v>
      </c>
      <c r="B61" s="47" t="str">
        <f>HYPERLINK("[EDEL_Portfolio Monthly Notes 31-Aug-2025.xlsx]EEESSF!A1","Edelweiss Equity Savings Fund")</f>
        <v>Edelweiss Equity Savings Fund</v>
      </c>
      <c r="C61" s="83"/>
      <c r="D61" s="90" t="s">
        <v>117</v>
      </c>
      <c r="E61" s="83"/>
      <c r="F61" s="91" t="s">
        <v>9</v>
      </c>
      <c r="G61" s="84" t="s">
        <v>9</v>
      </c>
    </row>
    <row r="62" spans="1:7" ht="70" customHeight="1" x14ac:dyDescent="0.35">
      <c r="A62" t="s">
        <v>118</v>
      </c>
      <c r="B62" s="47" t="str">
        <f>HYPERLINK("[EDEL_Portfolio Monthly Notes 31-Aug-2025.xlsx]EEMCPF!A1","Edelweiss Multi Cap Fund")</f>
        <v>Edelweiss Multi Cap Fund</v>
      </c>
      <c r="C62" s="83"/>
      <c r="D62" s="90" t="s">
        <v>119</v>
      </c>
      <c r="E62" s="83"/>
      <c r="F62" s="91" t="s">
        <v>9</v>
      </c>
      <c r="G62" s="84" t="s">
        <v>9</v>
      </c>
    </row>
    <row r="63" spans="1:7" ht="70" customHeight="1" x14ac:dyDescent="0.35">
      <c r="A63" t="s">
        <v>120</v>
      </c>
      <c r="B63" s="47" t="str">
        <f>HYPERLINK("[EDEL_Portfolio Monthly Notes 31-Aug-2025.xlsx]EESMCF!A1","Edelweiss Mid Cap Fund")</f>
        <v>Edelweiss Mid Cap Fund</v>
      </c>
      <c r="C63" s="83"/>
      <c r="D63" s="90" t="s">
        <v>121</v>
      </c>
      <c r="E63" s="83"/>
      <c r="F63" s="91" t="s">
        <v>9</v>
      </c>
      <c r="G63" s="84" t="s">
        <v>9</v>
      </c>
    </row>
    <row r="64" spans="1:7" ht="70" customHeight="1" x14ac:dyDescent="0.35">
      <c r="A64" t="s">
        <v>122</v>
      </c>
      <c r="B64" s="47" t="str">
        <f>HYPERLINK("[EDEL_Portfolio Monthly Notes 31-Aug-2025.xlsx]EOASEF!A1","Edelweiss ASEAN Equity Off-shore Fund")</f>
        <v>Edelweiss ASEAN Equity Off-shore Fund</v>
      </c>
      <c r="C64" s="83"/>
      <c r="D64" s="90" t="s">
        <v>123</v>
      </c>
      <c r="E64" s="83"/>
      <c r="F64" s="91" t="s">
        <v>9</v>
      </c>
      <c r="G64" s="84" t="s">
        <v>9</v>
      </c>
    </row>
    <row r="65" spans="1:7" ht="70" customHeight="1" x14ac:dyDescent="0.35">
      <c r="A65" t="s">
        <v>124</v>
      </c>
      <c r="B65" s="47" t="str">
        <f>HYPERLINK("[EDEL_Portfolio Monthly Notes 31-Aug-2025.xlsx]EOUSEF!A1","Edelweiss US Value Equity Off-shore Fund")</f>
        <v>Edelweiss US Value Equity Off-shore Fund</v>
      </c>
      <c r="C65" s="83"/>
      <c r="D65" s="90" t="s">
        <v>125</v>
      </c>
      <c r="E65" s="83"/>
      <c r="F65" s="91" t="s">
        <v>9</v>
      </c>
      <c r="G65" s="84" t="s">
        <v>9</v>
      </c>
    </row>
    <row r="66" spans="1:7" ht="70" customHeight="1" x14ac:dyDescent="0.35">
      <c r="A66" t="s">
        <v>126</v>
      </c>
      <c r="B66" s="47" t="str">
        <f>HYPERLINK("[EDEL_Portfolio Monthly Notes 31-Aug-2025.xlsx]ESLVRE!A1","Edelweiss Silver ETF Fund")</f>
        <v>Edelweiss Silver ETF Fund</v>
      </c>
      <c r="C66" s="83"/>
      <c r="D66" s="90" t="s">
        <v>127</v>
      </c>
      <c r="E66" s="83"/>
      <c r="F66" s="91" t="s">
        <v>9</v>
      </c>
      <c r="G66" s="84" t="s">
        <v>9</v>
      </c>
    </row>
  </sheetData>
  <autoFilter ref="A3:B66" xr:uid="{00000000-0009-0000-0000-000000000000}"/>
  <mergeCells count="2">
    <mergeCell ref="A2:B2"/>
    <mergeCell ref="A1:B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84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668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669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7" t="s">
        <v>139</v>
      </c>
      <c r="B8" s="31"/>
      <c r="C8" s="31"/>
      <c r="D8" s="14"/>
      <c r="E8" s="15"/>
      <c r="F8" s="16"/>
      <c r="G8" s="16"/>
    </row>
    <row r="9" spans="1:7" x14ac:dyDescent="0.35">
      <c r="A9" s="17" t="s">
        <v>215</v>
      </c>
      <c r="B9" s="31"/>
      <c r="C9" s="31"/>
      <c r="D9" s="14"/>
      <c r="E9" s="15"/>
      <c r="F9" s="16"/>
      <c r="G9" s="16"/>
    </row>
    <row r="10" spans="1:7" x14ac:dyDescent="0.35">
      <c r="A10" s="17" t="s">
        <v>172</v>
      </c>
      <c r="B10" s="31"/>
      <c r="C10" s="31"/>
      <c r="D10" s="14"/>
      <c r="E10" s="22" t="s">
        <v>138</v>
      </c>
      <c r="F10" s="23" t="s">
        <v>138</v>
      </c>
      <c r="G10" s="16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17" t="s">
        <v>216</v>
      </c>
      <c r="B12" s="31"/>
      <c r="C12" s="31"/>
      <c r="D12" s="14"/>
      <c r="E12" s="15"/>
      <c r="F12" s="16"/>
      <c r="G12" s="16"/>
    </row>
    <row r="13" spans="1:7" x14ac:dyDescent="0.35">
      <c r="A13" s="13" t="s">
        <v>670</v>
      </c>
      <c r="B13" s="31" t="s">
        <v>671</v>
      </c>
      <c r="C13" s="31" t="s">
        <v>219</v>
      </c>
      <c r="D13" s="14">
        <v>2500000</v>
      </c>
      <c r="E13" s="15">
        <v>2605.5700000000002</v>
      </c>
      <c r="F13" s="16">
        <v>0.18160000000000001</v>
      </c>
      <c r="G13" s="16">
        <v>6.4515000000000003E-2</v>
      </c>
    </row>
    <row r="14" spans="1:7" x14ac:dyDescent="0.35">
      <c r="A14" s="13" t="s">
        <v>672</v>
      </c>
      <c r="B14" s="31" t="s">
        <v>673</v>
      </c>
      <c r="C14" s="31" t="s">
        <v>219</v>
      </c>
      <c r="D14" s="14">
        <v>2500000</v>
      </c>
      <c r="E14" s="15">
        <v>2581.63</v>
      </c>
      <c r="F14" s="16">
        <v>0.18</v>
      </c>
      <c r="G14" s="16">
        <v>6.4426999999999998E-2</v>
      </c>
    </row>
    <row r="15" spans="1:7" x14ac:dyDescent="0.35">
      <c r="A15" s="13" t="s">
        <v>674</v>
      </c>
      <c r="B15" s="31" t="s">
        <v>675</v>
      </c>
      <c r="C15" s="31" t="s">
        <v>219</v>
      </c>
      <c r="D15" s="14">
        <v>500000</v>
      </c>
      <c r="E15" s="15">
        <v>513.34</v>
      </c>
      <c r="F15" s="16">
        <v>3.5799999999999998E-2</v>
      </c>
      <c r="G15" s="16">
        <v>6.3618999999999995E-2</v>
      </c>
    </row>
    <row r="16" spans="1:7" x14ac:dyDescent="0.35">
      <c r="A16" s="13" t="s">
        <v>676</v>
      </c>
      <c r="B16" s="31" t="s">
        <v>677</v>
      </c>
      <c r="C16" s="31" t="s">
        <v>219</v>
      </c>
      <c r="D16" s="14">
        <v>500000</v>
      </c>
      <c r="E16" s="15">
        <v>508.52</v>
      </c>
      <c r="F16" s="16">
        <v>3.5499999999999997E-2</v>
      </c>
      <c r="G16" s="16">
        <v>6.3882999999999995E-2</v>
      </c>
    </row>
    <row r="17" spans="1:7" x14ac:dyDescent="0.35">
      <c r="A17" s="13" t="s">
        <v>217</v>
      </c>
      <c r="B17" s="31" t="s">
        <v>218</v>
      </c>
      <c r="C17" s="31" t="s">
        <v>219</v>
      </c>
      <c r="D17" s="14">
        <v>400000</v>
      </c>
      <c r="E17" s="15">
        <v>409.74</v>
      </c>
      <c r="F17" s="16">
        <v>2.86E-2</v>
      </c>
      <c r="G17" s="16">
        <v>6.1241999999999998E-2</v>
      </c>
    </row>
    <row r="18" spans="1:7" x14ac:dyDescent="0.35">
      <c r="A18" s="13" t="s">
        <v>678</v>
      </c>
      <c r="B18" s="31" t="s">
        <v>679</v>
      </c>
      <c r="C18" s="31" t="s">
        <v>219</v>
      </c>
      <c r="D18" s="14">
        <v>175000</v>
      </c>
      <c r="E18" s="15">
        <v>179.51</v>
      </c>
      <c r="F18" s="16">
        <v>1.2500000000000001E-2</v>
      </c>
      <c r="G18" s="16">
        <v>5.9325999999999997E-2</v>
      </c>
    </row>
    <row r="19" spans="1:7" x14ac:dyDescent="0.35">
      <c r="A19" s="17" t="s">
        <v>172</v>
      </c>
      <c r="B19" s="32"/>
      <c r="C19" s="32"/>
      <c r="D19" s="18"/>
      <c r="E19" s="19">
        <v>6798.31</v>
      </c>
      <c r="F19" s="20">
        <v>0.47399999999999998</v>
      </c>
      <c r="G19" s="21"/>
    </row>
    <row r="20" spans="1:7" x14ac:dyDescent="0.35">
      <c r="A20" s="13"/>
      <c r="B20" s="31"/>
      <c r="C20" s="31"/>
      <c r="D20" s="14"/>
      <c r="E20" s="15"/>
      <c r="F20" s="16"/>
      <c r="G20" s="16"/>
    </row>
    <row r="21" spans="1:7" x14ac:dyDescent="0.35">
      <c r="A21" s="17" t="s">
        <v>222</v>
      </c>
      <c r="B21" s="31"/>
      <c r="C21" s="31"/>
      <c r="D21" s="14"/>
      <c r="E21" s="15"/>
      <c r="F21" s="16"/>
      <c r="G21" s="16"/>
    </row>
    <row r="22" spans="1:7" x14ac:dyDescent="0.35">
      <c r="A22" s="13" t="s">
        <v>680</v>
      </c>
      <c r="B22" s="31" t="s">
        <v>681</v>
      </c>
      <c r="C22" s="31" t="s">
        <v>219</v>
      </c>
      <c r="D22" s="14">
        <v>3000000</v>
      </c>
      <c r="E22" s="15">
        <v>3057.89</v>
      </c>
      <c r="F22" s="16">
        <v>0.2132</v>
      </c>
      <c r="G22" s="16">
        <v>6.2755000000000005E-2</v>
      </c>
    </row>
    <row r="23" spans="1:7" x14ac:dyDescent="0.35">
      <c r="A23" s="13" t="s">
        <v>682</v>
      </c>
      <c r="B23" s="31" t="s">
        <v>683</v>
      </c>
      <c r="C23" s="31" t="s">
        <v>219</v>
      </c>
      <c r="D23" s="14">
        <v>2500000</v>
      </c>
      <c r="E23" s="15">
        <v>2548.2399999999998</v>
      </c>
      <c r="F23" s="16">
        <v>0.17760000000000001</v>
      </c>
      <c r="G23" s="16">
        <v>6.2755000000000005E-2</v>
      </c>
    </row>
    <row r="24" spans="1:7" x14ac:dyDescent="0.35">
      <c r="A24" s="13" t="s">
        <v>684</v>
      </c>
      <c r="B24" s="31" t="s">
        <v>685</v>
      </c>
      <c r="C24" s="31" t="s">
        <v>219</v>
      </c>
      <c r="D24" s="14">
        <v>500000</v>
      </c>
      <c r="E24" s="15">
        <v>522.46</v>
      </c>
      <c r="F24" s="16">
        <v>3.6400000000000002E-2</v>
      </c>
      <c r="G24" s="16">
        <v>6.9107000000000002E-2</v>
      </c>
    </row>
    <row r="25" spans="1:7" x14ac:dyDescent="0.35">
      <c r="A25" s="13" t="s">
        <v>686</v>
      </c>
      <c r="B25" s="31" t="s">
        <v>687</v>
      </c>
      <c r="C25" s="31" t="s">
        <v>219</v>
      </c>
      <c r="D25" s="14">
        <v>500000</v>
      </c>
      <c r="E25" s="15">
        <v>515.6</v>
      </c>
      <c r="F25" s="16">
        <v>3.5900000000000001E-2</v>
      </c>
      <c r="G25" s="16">
        <v>6.3631999999999994E-2</v>
      </c>
    </row>
    <row r="26" spans="1:7" x14ac:dyDescent="0.35">
      <c r="A26" s="17" t="s">
        <v>172</v>
      </c>
      <c r="B26" s="32"/>
      <c r="C26" s="32"/>
      <c r="D26" s="18"/>
      <c r="E26" s="19">
        <v>6644.19</v>
      </c>
      <c r="F26" s="20">
        <v>0.46310000000000001</v>
      </c>
      <c r="G26" s="21"/>
    </row>
    <row r="27" spans="1:7" x14ac:dyDescent="0.35">
      <c r="A27" s="13"/>
      <c r="B27" s="31"/>
      <c r="C27" s="31"/>
      <c r="D27" s="14"/>
      <c r="E27" s="15"/>
      <c r="F27" s="16"/>
      <c r="G27" s="16"/>
    </row>
    <row r="28" spans="1:7" x14ac:dyDescent="0.35">
      <c r="A28" s="13"/>
      <c r="B28" s="31"/>
      <c r="C28" s="31"/>
      <c r="D28" s="14"/>
      <c r="E28" s="15"/>
      <c r="F28" s="16"/>
      <c r="G28" s="16"/>
    </row>
    <row r="29" spans="1:7" x14ac:dyDescent="0.35">
      <c r="A29" s="17" t="s">
        <v>173</v>
      </c>
      <c r="B29" s="31"/>
      <c r="C29" s="31"/>
      <c r="D29" s="14"/>
      <c r="E29" s="15"/>
      <c r="F29" s="16"/>
      <c r="G29" s="16"/>
    </row>
    <row r="30" spans="1:7" x14ac:dyDescent="0.35">
      <c r="A30" s="17" t="s">
        <v>172</v>
      </c>
      <c r="B30" s="31"/>
      <c r="C30" s="31"/>
      <c r="D30" s="14"/>
      <c r="E30" s="22" t="s">
        <v>138</v>
      </c>
      <c r="F30" s="23" t="s">
        <v>138</v>
      </c>
      <c r="G30" s="16"/>
    </row>
    <row r="31" spans="1:7" x14ac:dyDescent="0.35">
      <c r="A31" s="13"/>
      <c r="B31" s="31"/>
      <c r="C31" s="31"/>
      <c r="D31" s="14"/>
      <c r="E31" s="15"/>
      <c r="F31" s="16"/>
      <c r="G31" s="16"/>
    </row>
    <row r="32" spans="1:7" x14ac:dyDescent="0.35">
      <c r="A32" s="17" t="s">
        <v>174</v>
      </c>
      <c r="B32" s="31"/>
      <c r="C32" s="31"/>
      <c r="D32" s="14"/>
      <c r="E32" s="15"/>
      <c r="F32" s="16"/>
      <c r="G32" s="16"/>
    </row>
    <row r="33" spans="1:7" x14ac:dyDescent="0.35">
      <c r="A33" s="17" t="s">
        <v>172</v>
      </c>
      <c r="B33" s="31"/>
      <c r="C33" s="31"/>
      <c r="D33" s="14"/>
      <c r="E33" s="22" t="s">
        <v>138</v>
      </c>
      <c r="F33" s="23" t="s">
        <v>138</v>
      </c>
      <c r="G33" s="16"/>
    </row>
    <row r="34" spans="1:7" x14ac:dyDescent="0.35">
      <c r="A34" s="13"/>
      <c r="B34" s="31"/>
      <c r="C34" s="31"/>
      <c r="D34" s="14"/>
      <c r="E34" s="15"/>
      <c r="F34" s="16"/>
      <c r="G34" s="16"/>
    </row>
    <row r="35" spans="1:7" x14ac:dyDescent="0.35">
      <c r="A35" s="24" t="s">
        <v>175</v>
      </c>
      <c r="B35" s="33"/>
      <c r="C35" s="33"/>
      <c r="D35" s="25"/>
      <c r="E35" s="19">
        <v>13442.5</v>
      </c>
      <c r="F35" s="20">
        <v>0.93710000000000004</v>
      </c>
      <c r="G35" s="21"/>
    </row>
    <row r="36" spans="1:7" x14ac:dyDescent="0.35">
      <c r="A36" s="13"/>
      <c r="B36" s="31"/>
      <c r="C36" s="31"/>
      <c r="D36" s="14"/>
      <c r="E36" s="15"/>
      <c r="F36" s="16"/>
      <c r="G36" s="16"/>
    </row>
    <row r="37" spans="1:7" x14ac:dyDescent="0.35">
      <c r="A37" s="13"/>
      <c r="B37" s="31"/>
      <c r="C37" s="31"/>
      <c r="D37" s="14"/>
      <c r="E37" s="15"/>
      <c r="F37" s="16"/>
      <c r="G37" s="16"/>
    </row>
    <row r="38" spans="1:7" x14ac:dyDescent="0.35">
      <c r="A38" s="17" t="s">
        <v>176</v>
      </c>
      <c r="B38" s="31"/>
      <c r="C38" s="31"/>
      <c r="D38" s="14"/>
      <c r="E38" s="15"/>
      <c r="F38" s="16"/>
      <c r="G38" s="16"/>
    </row>
    <row r="39" spans="1:7" x14ac:dyDescent="0.35">
      <c r="A39" s="13" t="s">
        <v>177</v>
      </c>
      <c r="B39" s="31"/>
      <c r="C39" s="31"/>
      <c r="D39" s="14"/>
      <c r="E39" s="15">
        <v>708.69</v>
      </c>
      <c r="F39" s="16">
        <v>4.9399999999999999E-2</v>
      </c>
      <c r="G39" s="16">
        <v>5.3977999999999998E-2</v>
      </c>
    </row>
    <row r="40" spans="1:7" x14ac:dyDescent="0.35">
      <c r="A40" s="17" t="s">
        <v>172</v>
      </c>
      <c r="B40" s="32"/>
      <c r="C40" s="32"/>
      <c r="D40" s="18"/>
      <c r="E40" s="19">
        <v>708.69</v>
      </c>
      <c r="F40" s="20">
        <v>4.9399999999999999E-2</v>
      </c>
      <c r="G40" s="21"/>
    </row>
    <row r="41" spans="1:7" x14ac:dyDescent="0.35">
      <c r="A41" s="13"/>
      <c r="B41" s="31"/>
      <c r="C41" s="31"/>
      <c r="D41" s="14"/>
      <c r="E41" s="15"/>
      <c r="F41" s="16"/>
      <c r="G41" s="16"/>
    </row>
    <row r="42" spans="1:7" x14ac:dyDescent="0.35">
      <c r="A42" s="24" t="s">
        <v>175</v>
      </c>
      <c r="B42" s="33"/>
      <c r="C42" s="33"/>
      <c r="D42" s="25"/>
      <c r="E42" s="19">
        <v>708.69</v>
      </c>
      <c r="F42" s="20">
        <v>4.9399999999999999E-2</v>
      </c>
      <c r="G42" s="21"/>
    </row>
    <row r="43" spans="1:7" x14ac:dyDescent="0.35">
      <c r="A43" s="13" t="s">
        <v>178</v>
      </c>
      <c r="B43" s="31"/>
      <c r="C43" s="31"/>
      <c r="D43" s="14"/>
      <c r="E43" s="15">
        <v>184.06331460000001</v>
      </c>
      <c r="F43" s="16">
        <v>1.2831E-2</v>
      </c>
      <c r="G43" s="16"/>
    </row>
    <row r="44" spans="1:7" x14ac:dyDescent="0.35">
      <c r="A44" s="13" t="s">
        <v>179</v>
      </c>
      <c r="B44" s="31"/>
      <c r="C44" s="31"/>
      <c r="D44" s="14"/>
      <c r="E44" s="15">
        <v>9.2466854000000005</v>
      </c>
      <c r="F44" s="16">
        <v>6.69E-4</v>
      </c>
      <c r="G44" s="16">
        <v>5.3977999999999998E-2</v>
      </c>
    </row>
    <row r="45" spans="1:7" x14ac:dyDescent="0.35">
      <c r="A45" s="26" t="s">
        <v>180</v>
      </c>
      <c r="B45" s="34"/>
      <c r="C45" s="34"/>
      <c r="D45" s="27"/>
      <c r="E45" s="28">
        <v>14344.5</v>
      </c>
      <c r="F45" s="29">
        <v>1</v>
      </c>
      <c r="G45" s="29"/>
    </row>
    <row r="47" spans="1:7" x14ac:dyDescent="0.35">
      <c r="A47" s="1" t="s">
        <v>181</v>
      </c>
    </row>
    <row r="48" spans="1:7" x14ac:dyDescent="0.35">
      <c r="A48" s="1" t="s">
        <v>688</v>
      </c>
    </row>
    <row r="50" spans="1:3" x14ac:dyDescent="0.35">
      <c r="A50" s="1" t="s">
        <v>183</v>
      </c>
    </row>
    <row r="51" spans="1:3" ht="29" customHeight="1" x14ac:dyDescent="0.35">
      <c r="A51" s="48" t="s">
        <v>184</v>
      </c>
      <c r="B51" s="3" t="s">
        <v>138</v>
      </c>
    </row>
    <row r="52" spans="1:3" x14ac:dyDescent="0.35">
      <c r="A52" t="s">
        <v>185</v>
      </c>
    </row>
    <row r="53" spans="1:3" x14ac:dyDescent="0.35">
      <c r="A53" t="s">
        <v>186</v>
      </c>
      <c r="B53" t="s">
        <v>187</v>
      </c>
      <c r="C53" t="s">
        <v>187</v>
      </c>
    </row>
    <row r="54" spans="1:3" x14ac:dyDescent="0.35">
      <c r="B54" s="49">
        <v>45869</v>
      </c>
      <c r="C54" s="49">
        <v>45898</v>
      </c>
    </row>
    <row r="55" spans="1:3" x14ac:dyDescent="0.35">
      <c r="A55" t="s">
        <v>188</v>
      </c>
      <c r="B55">
        <v>12.215</v>
      </c>
      <c r="C55">
        <v>12.190899999999999</v>
      </c>
    </row>
    <row r="56" spans="1:3" x14ac:dyDescent="0.35">
      <c r="A56" t="s">
        <v>189</v>
      </c>
      <c r="B56">
        <v>12.215299999999999</v>
      </c>
      <c r="C56">
        <v>12.1912</v>
      </c>
    </row>
    <row r="57" spans="1:3" x14ac:dyDescent="0.35">
      <c r="A57" t="s">
        <v>190</v>
      </c>
      <c r="B57">
        <v>12.084300000000001</v>
      </c>
      <c r="C57">
        <v>12.0566</v>
      </c>
    </row>
    <row r="58" spans="1:3" x14ac:dyDescent="0.35">
      <c r="A58" t="s">
        <v>191</v>
      </c>
      <c r="B58">
        <v>12.0853</v>
      </c>
      <c r="C58">
        <v>12.057600000000001</v>
      </c>
    </row>
    <row r="60" spans="1:3" x14ac:dyDescent="0.35">
      <c r="A60" t="s">
        <v>192</v>
      </c>
      <c r="B60" s="3" t="s">
        <v>138</v>
      </c>
    </row>
    <row r="61" spans="1:3" x14ac:dyDescent="0.35">
      <c r="A61" t="s">
        <v>193</v>
      </c>
      <c r="B61" s="3" t="s">
        <v>138</v>
      </c>
    </row>
    <row r="62" spans="1:3" ht="58" customHeight="1" x14ac:dyDescent="0.35">
      <c r="A62" s="48" t="s">
        <v>194</v>
      </c>
      <c r="B62" s="3" t="s">
        <v>138</v>
      </c>
    </row>
    <row r="63" spans="1:3" ht="43.5" customHeight="1" x14ac:dyDescent="0.35">
      <c r="A63" s="48" t="s">
        <v>195</v>
      </c>
      <c r="B63" s="3" t="s">
        <v>138</v>
      </c>
    </row>
    <row r="64" spans="1:3" x14ac:dyDescent="0.35">
      <c r="A64" t="s">
        <v>196</v>
      </c>
      <c r="B64" s="50">
        <f>B79</f>
        <v>2.987880935447607</v>
      </c>
    </row>
    <row r="65" spans="1:2" ht="72.5" customHeight="1" x14ac:dyDescent="0.35">
      <c r="A65" s="48" t="s">
        <v>197</v>
      </c>
      <c r="B65" s="3" t="s">
        <v>138</v>
      </c>
    </row>
    <row r="66" spans="1:2" x14ac:dyDescent="0.35">
      <c r="B66" s="3"/>
    </row>
    <row r="67" spans="1:2" ht="58" customHeight="1" x14ac:dyDescent="0.35">
      <c r="A67" s="48" t="s">
        <v>198</v>
      </c>
      <c r="B67" s="3" t="s">
        <v>138</v>
      </c>
    </row>
    <row r="68" spans="1:2" ht="58" customHeight="1" x14ac:dyDescent="0.35">
      <c r="A68" s="48" t="s">
        <v>199</v>
      </c>
      <c r="B68" t="s">
        <v>138</v>
      </c>
    </row>
    <row r="69" spans="1:2" ht="43.5" customHeight="1" x14ac:dyDescent="0.35">
      <c r="A69" s="48" t="s">
        <v>200</v>
      </c>
      <c r="B69" s="3" t="s">
        <v>138</v>
      </c>
    </row>
    <row r="70" spans="1:2" ht="43.5" customHeight="1" x14ac:dyDescent="0.35">
      <c r="A70" s="48" t="s">
        <v>201</v>
      </c>
      <c r="B70" s="3" t="s">
        <v>138</v>
      </c>
    </row>
    <row r="72" spans="1:2" x14ac:dyDescent="0.35">
      <c r="A72" t="s">
        <v>202</v>
      </c>
    </row>
    <row r="73" spans="1:2" ht="29" customHeight="1" x14ac:dyDescent="0.35">
      <c r="A73" s="52" t="s">
        <v>203</v>
      </c>
      <c r="B73" s="56" t="s">
        <v>689</v>
      </c>
    </row>
    <row r="74" spans="1:2" x14ac:dyDescent="0.35">
      <c r="A74" s="52" t="s">
        <v>205</v>
      </c>
      <c r="B74" s="52" t="s">
        <v>690</v>
      </c>
    </row>
    <row r="75" spans="1:2" x14ac:dyDescent="0.35">
      <c r="A75" s="52"/>
      <c r="B75" s="52"/>
    </row>
    <row r="76" spans="1:2" x14ac:dyDescent="0.35">
      <c r="A76" s="52" t="s">
        <v>207</v>
      </c>
      <c r="B76" s="53">
        <v>6.3200362300780304</v>
      </c>
    </row>
    <row r="77" spans="1:2" x14ac:dyDescent="0.35">
      <c r="A77" s="52"/>
      <c r="B77" s="52"/>
    </row>
    <row r="78" spans="1:2" x14ac:dyDescent="0.35">
      <c r="A78" s="52" t="s">
        <v>208</v>
      </c>
      <c r="B78" s="54">
        <v>2.6145999999999998</v>
      </c>
    </row>
    <row r="79" spans="1:2" x14ac:dyDescent="0.35">
      <c r="A79" s="52" t="s">
        <v>209</v>
      </c>
      <c r="B79" s="54">
        <v>2.987880935447607</v>
      </c>
    </row>
    <row r="80" spans="1:2" x14ac:dyDescent="0.35">
      <c r="A80" s="52"/>
      <c r="B80" s="52"/>
    </row>
    <row r="81" spans="1:4" x14ac:dyDescent="0.35">
      <c r="A81" s="52" t="s">
        <v>210</v>
      </c>
      <c r="B81" s="55">
        <v>45900</v>
      </c>
    </row>
    <row r="83" spans="1:4" ht="70" customHeight="1" x14ac:dyDescent="0.35">
      <c r="A83" s="83" t="s">
        <v>211</v>
      </c>
      <c r="B83" s="83" t="s">
        <v>212</v>
      </c>
      <c r="C83" s="83" t="s">
        <v>5</v>
      </c>
      <c r="D83" s="83" t="s">
        <v>6</v>
      </c>
    </row>
    <row r="84" spans="1:4" ht="70" customHeight="1" x14ac:dyDescent="0.35">
      <c r="A84" s="83" t="s">
        <v>691</v>
      </c>
      <c r="B84" s="83"/>
      <c r="C84" s="83" t="s">
        <v>25</v>
      </c>
      <c r="D84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G65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692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693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3"/>
      <c r="B7" s="31"/>
      <c r="C7" s="31"/>
      <c r="D7" s="14"/>
      <c r="E7" s="15"/>
      <c r="F7" s="16"/>
      <c r="G7" s="16"/>
    </row>
    <row r="8" spans="1:7" x14ac:dyDescent="0.35">
      <c r="A8" s="17" t="s">
        <v>439</v>
      </c>
      <c r="B8" s="31"/>
      <c r="C8" s="31"/>
      <c r="D8" s="14"/>
      <c r="E8" s="15"/>
      <c r="F8" s="16"/>
      <c r="G8" s="16"/>
    </row>
    <row r="9" spans="1:7" x14ac:dyDescent="0.35">
      <c r="A9" s="13" t="s">
        <v>694</v>
      </c>
      <c r="B9" s="31" t="s">
        <v>695</v>
      </c>
      <c r="C9" s="31"/>
      <c r="D9" s="14">
        <v>45765444.1941</v>
      </c>
      <c r="E9" s="15">
        <v>9614.59</v>
      </c>
      <c r="F9" s="16">
        <v>0.4017</v>
      </c>
      <c r="G9" s="16"/>
    </row>
    <row r="10" spans="1:7" x14ac:dyDescent="0.35">
      <c r="A10" s="13" t="s">
        <v>696</v>
      </c>
      <c r="B10" s="31" t="s">
        <v>697</v>
      </c>
      <c r="C10" s="31"/>
      <c r="D10" s="14">
        <v>20101976.788800001</v>
      </c>
      <c r="E10" s="15">
        <v>6379.8</v>
      </c>
      <c r="F10" s="16">
        <v>0.2666</v>
      </c>
      <c r="G10" s="16"/>
    </row>
    <row r="11" spans="1:7" x14ac:dyDescent="0.35">
      <c r="A11" s="13" t="s">
        <v>698</v>
      </c>
      <c r="B11" s="31" t="s">
        <v>699</v>
      </c>
      <c r="C11" s="31"/>
      <c r="D11" s="14">
        <v>77940.649000000005</v>
      </c>
      <c r="E11" s="15">
        <v>3098.57</v>
      </c>
      <c r="F11" s="16">
        <v>0.1295</v>
      </c>
      <c r="G11" s="16"/>
    </row>
    <row r="12" spans="1:7" x14ac:dyDescent="0.35">
      <c r="A12" s="13" t="s">
        <v>700</v>
      </c>
      <c r="B12" s="31" t="s">
        <v>701</v>
      </c>
      <c r="C12" s="31"/>
      <c r="D12" s="14">
        <v>19216298.8464</v>
      </c>
      <c r="E12" s="15">
        <v>3097.26</v>
      </c>
      <c r="F12" s="16">
        <v>0.12939999999999999</v>
      </c>
      <c r="G12" s="16"/>
    </row>
    <row r="13" spans="1:7" x14ac:dyDescent="0.35">
      <c r="A13" s="13" t="s">
        <v>702</v>
      </c>
      <c r="B13" s="31" t="s">
        <v>703</v>
      </c>
      <c r="C13" s="31"/>
      <c r="D13" s="14">
        <v>5937052.2400000002</v>
      </c>
      <c r="E13" s="15">
        <v>1495.35</v>
      </c>
      <c r="F13" s="16">
        <v>6.25E-2</v>
      </c>
      <c r="G13" s="16"/>
    </row>
    <row r="14" spans="1:7" x14ac:dyDescent="0.35">
      <c r="A14" s="13"/>
      <c r="B14" s="31"/>
      <c r="C14" s="31"/>
      <c r="D14" s="14"/>
      <c r="E14" s="15"/>
      <c r="F14" s="16"/>
      <c r="G14" s="16"/>
    </row>
    <row r="15" spans="1:7" x14ac:dyDescent="0.35">
      <c r="A15" s="24" t="s">
        <v>175</v>
      </c>
      <c r="B15" s="33"/>
      <c r="C15" s="33"/>
      <c r="D15" s="25"/>
      <c r="E15" s="19">
        <v>23685.57</v>
      </c>
      <c r="F15" s="20">
        <v>0.98970000000000002</v>
      </c>
      <c r="G15" s="21"/>
    </row>
    <row r="16" spans="1:7" x14ac:dyDescent="0.35">
      <c r="A16" s="13"/>
      <c r="B16" s="31"/>
      <c r="C16" s="31"/>
      <c r="D16" s="14"/>
      <c r="E16" s="15"/>
      <c r="F16" s="16"/>
      <c r="G16" s="16"/>
    </row>
    <row r="17" spans="1:7" x14ac:dyDescent="0.35">
      <c r="A17" s="17" t="s">
        <v>176</v>
      </c>
      <c r="B17" s="31"/>
      <c r="C17" s="31"/>
      <c r="D17" s="14"/>
      <c r="E17" s="15"/>
      <c r="F17" s="16"/>
      <c r="G17" s="16"/>
    </row>
    <row r="18" spans="1:7" x14ac:dyDescent="0.35">
      <c r="A18" s="13" t="s">
        <v>177</v>
      </c>
      <c r="B18" s="31"/>
      <c r="C18" s="31"/>
      <c r="D18" s="14"/>
      <c r="E18" s="15">
        <v>258.89</v>
      </c>
      <c r="F18" s="16">
        <v>1.0800000000000001E-2</v>
      </c>
      <c r="G18" s="16">
        <v>5.3977999999999998E-2</v>
      </c>
    </row>
    <row r="19" spans="1:7" x14ac:dyDescent="0.35">
      <c r="A19" s="17" t="s">
        <v>172</v>
      </c>
      <c r="B19" s="32"/>
      <c r="C19" s="32"/>
      <c r="D19" s="18"/>
      <c r="E19" s="19">
        <v>258.89</v>
      </c>
      <c r="F19" s="20">
        <v>1.0800000000000001E-2</v>
      </c>
      <c r="G19" s="21"/>
    </row>
    <row r="20" spans="1:7" x14ac:dyDescent="0.35">
      <c r="A20" s="13"/>
      <c r="B20" s="31"/>
      <c r="C20" s="31"/>
      <c r="D20" s="14"/>
      <c r="E20" s="15"/>
      <c r="F20" s="16"/>
      <c r="G20" s="16"/>
    </row>
    <row r="21" spans="1:7" x14ac:dyDescent="0.35">
      <c r="A21" s="24" t="s">
        <v>175</v>
      </c>
      <c r="B21" s="33"/>
      <c r="C21" s="33"/>
      <c r="D21" s="25"/>
      <c r="E21" s="19">
        <v>258.89</v>
      </c>
      <c r="F21" s="20">
        <v>1.0800000000000001E-2</v>
      </c>
      <c r="G21" s="21"/>
    </row>
    <row r="22" spans="1:7" x14ac:dyDescent="0.35">
      <c r="A22" s="13" t="s">
        <v>178</v>
      </c>
      <c r="B22" s="31"/>
      <c r="C22" s="31"/>
      <c r="D22" s="14"/>
      <c r="E22" s="15">
        <v>0.1148556</v>
      </c>
      <c r="F22" s="16">
        <v>3.9999999999999998E-6</v>
      </c>
      <c r="G22" s="16"/>
    </row>
    <row r="23" spans="1:7" x14ac:dyDescent="0.35">
      <c r="A23" s="13" t="s">
        <v>179</v>
      </c>
      <c r="B23" s="31"/>
      <c r="C23" s="31"/>
      <c r="D23" s="14"/>
      <c r="E23" s="35">
        <v>-11.174855600000001</v>
      </c>
      <c r="F23" s="36">
        <v>-5.04E-4</v>
      </c>
      <c r="G23" s="16">
        <v>5.3976999999999997E-2</v>
      </c>
    </row>
    <row r="24" spans="1:7" x14ac:dyDescent="0.35">
      <c r="A24" s="26" t="s">
        <v>180</v>
      </c>
      <c r="B24" s="34"/>
      <c r="C24" s="34"/>
      <c r="D24" s="27"/>
      <c r="E24" s="28">
        <v>23933.4</v>
      </c>
      <c r="F24" s="29">
        <v>1</v>
      </c>
      <c r="G24" s="29"/>
    </row>
    <row r="29" spans="1:7" x14ac:dyDescent="0.35">
      <c r="A29" s="1" t="s">
        <v>183</v>
      </c>
    </row>
    <row r="30" spans="1:7" x14ac:dyDescent="0.35">
      <c r="A30" s="48" t="s">
        <v>184</v>
      </c>
      <c r="B30" s="3" t="s">
        <v>138</v>
      </c>
    </row>
    <row r="31" spans="1:7" x14ac:dyDescent="0.35">
      <c r="A31" t="s">
        <v>185</v>
      </c>
    </row>
    <row r="32" spans="1:7" x14ac:dyDescent="0.35">
      <c r="A32" t="s">
        <v>186</v>
      </c>
      <c r="B32" t="s">
        <v>187</v>
      </c>
      <c r="C32" t="s">
        <v>187</v>
      </c>
    </row>
    <row r="33" spans="1:3" x14ac:dyDescent="0.35">
      <c r="B33" s="49">
        <v>45869</v>
      </c>
      <c r="C33" s="49">
        <v>45898</v>
      </c>
    </row>
    <row r="34" spans="1:3" x14ac:dyDescent="0.35">
      <c r="A34" t="s">
        <v>188</v>
      </c>
      <c r="B34">
        <v>10.0168</v>
      </c>
      <c r="C34">
        <v>10.033200000000001</v>
      </c>
    </row>
    <row r="35" spans="1:3" x14ac:dyDescent="0.35">
      <c r="A35" t="s">
        <v>189</v>
      </c>
      <c r="B35">
        <v>10.0168</v>
      </c>
      <c r="C35">
        <v>10.033200000000001</v>
      </c>
    </row>
    <row r="36" spans="1:3" x14ac:dyDescent="0.35">
      <c r="A36" t="s">
        <v>190</v>
      </c>
      <c r="B36">
        <v>10.015599999999999</v>
      </c>
      <c r="C36">
        <v>10.0297</v>
      </c>
    </row>
    <row r="37" spans="1:3" x14ac:dyDescent="0.35">
      <c r="A37" t="s">
        <v>191</v>
      </c>
      <c r="B37">
        <v>10.015599999999999</v>
      </c>
      <c r="C37">
        <v>10.0297</v>
      </c>
    </row>
    <row r="39" spans="1:3" x14ac:dyDescent="0.35">
      <c r="A39" t="s">
        <v>192</v>
      </c>
      <c r="B39" s="3" t="s">
        <v>138</v>
      </c>
    </row>
    <row r="40" spans="1:3" x14ac:dyDescent="0.35">
      <c r="A40" t="s">
        <v>193</v>
      </c>
      <c r="B40" s="3" t="s">
        <v>138</v>
      </c>
    </row>
    <row r="41" spans="1:3" ht="29" customHeight="1" x14ac:dyDescent="0.35">
      <c r="A41" s="48" t="s">
        <v>194</v>
      </c>
      <c r="B41" s="3" t="s">
        <v>138</v>
      </c>
    </row>
    <row r="42" spans="1:3" ht="29" customHeight="1" x14ac:dyDescent="0.35">
      <c r="A42" s="48" t="s">
        <v>195</v>
      </c>
      <c r="B42" s="3" t="s">
        <v>138</v>
      </c>
    </row>
    <row r="43" spans="1:3" x14ac:dyDescent="0.35">
      <c r="A43" t="s">
        <v>704</v>
      </c>
      <c r="B43" s="3" t="s">
        <v>138</v>
      </c>
    </row>
    <row r="44" spans="1:3" ht="43.5" customHeight="1" x14ac:dyDescent="0.35">
      <c r="A44" s="48" t="s">
        <v>197</v>
      </c>
      <c r="B44" s="3" t="s">
        <v>138</v>
      </c>
    </row>
    <row r="45" spans="1:3" ht="29" customHeight="1" x14ac:dyDescent="0.35">
      <c r="A45" s="48" t="s">
        <v>198</v>
      </c>
      <c r="B45" s="3" t="s">
        <v>138</v>
      </c>
    </row>
    <row r="46" spans="1:3" ht="29" customHeight="1" x14ac:dyDescent="0.35">
      <c r="A46" s="48" t="s">
        <v>199</v>
      </c>
      <c r="B46" t="s">
        <v>138</v>
      </c>
    </row>
    <row r="47" spans="1:3" ht="29" customHeight="1" x14ac:dyDescent="0.35">
      <c r="A47" s="48" t="s">
        <v>200</v>
      </c>
      <c r="B47" s="3" t="s">
        <v>138</v>
      </c>
    </row>
    <row r="48" spans="1:3" ht="29" customHeight="1" x14ac:dyDescent="0.35">
      <c r="A48" s="48" t="s">
        <v>201</v>
      </c>
      <c r="B48" s="3" t="s">
        <v>138</v>
      </c>
    </row>
    <row r="49" spans="1:4" x14ac:dyDescent="0.35">
      <c r="A49" s="48"/>
      <c r="B49" s="3"/>
    </row>
    <row r="51" spans="1:4" x14ac:dyDescent="0.35">
      <c r="A51" s="57" t="s">
        <v>202</v>
      </c>
      <c r="B51" s="57"/>
    </row>
    <row r="52" spans="1:4" ht="58" customHeight="1" x14ac:dyDescent="0.35">
      <c r="A52" s="57" t="s">
        <v>203</v>
      </c>
      <c r="B52" s="57" t="s">
        <v>705</v>
      </c>
    </row>
    <row r="53" spans="1:4" ht="43.5" customHeight="1" x14ac:dyDescent="0.35">
      <c r="A53" s="57" t="s">
        <v>205</v>
      </c>
      <c r="B53" s="57" t="s">
        <v>706</v>
      </c>
    </row>
    <row r="54" spans="1:4" x14ac:dyDescent="0.35">
      <c r="A54" s="57"/>
      <c r="B54" s="57"/>
    </row>
    <row r="55" spans="1:4" x14ac:dyDescent="0.35">
      <c r="A55" s="57" t="s">
        <v>207</v>
      </c>
      <c r="B55" s="57"/>
    </row>
    <row r="56" spans="1:4" x14ac:dyDescent="0.35">
      <c r="A56" s="57"/>
      <c r="B56" s="57"/>
    </row>
    <row r="57" spans="1:4" x14ac:dyDescent="0.35">
      <c r="A57" s="57" t="s">
        <v>707</v>
      </c>
      <c r="B57" s="57"/>
    </row>
    <row r="58" spans="1:4" x14ac:dyDescent="0.35">
      <c r="A58" s="57" t="s">
        <v>708</v>
      </c>
      <c r="B58" s="57"/>
    </row>
    <row r="59" spans="1:4" x14ac:dyDescent="0.35">
      <c r="A59" s="57"/>
      <c r="B59" s="57"/>
    </row>
    <row r="60" spans="1:4" x14ac:dyDescent="0.35">
      <c r="A60" s="57" t="s">
        <v>709</v>
      </c>
      <c r="B60" s="81">
        <v>45900</v>
      </c>
    </row>
    <row r="62" spans="1:4" x14ac:dyDescent="0.35">
      <c r="A62" s="82" t="s">
        <v>710</v>
      </c>
    </row>
    <row r="64" spans="1:4" ht="70" customHeight="1" x14ac:dyDescent="0.35">
      <c r="A64" s="83" t="s">
        <v>211</v>
      </c>
      <c r="B64" s="83" t="s">
        <v>212</v>
      </c>
      <c r="C64" s="83" t="s">
        <v>5</v>
      </c>
      <c r="D64" s="83" t="s">
        <v>6</v>
      </c>
    </row>
    <row r="65" spans="1:4" ht="70" customHeight="1" x14ac:dyDescent="0.35">
      <c r="A65" s="83" t="s">
        <v>705</v>
      </c>
      <c r="B65" s="83"/>
      <c r="C65" s="83" t="s">
        <v>27</v>
      </c>
      <c r="D65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G79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711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712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275</v>
      </c>
      <c r="B8" s="31" t="s">
        <v>276</v>
      </c>
      <c r="C8" s="31" t="s">
        <v>277</v>
      </c>
      <c r="D8" s="14">
        <v>33333</v>
      </c>
      <c r="E8" s="15">
        <v>886.59</v>
      </c>
      <c r="F8" s="16">
        <v>5.7099999999999998E-2</v>
      </c>
      <c r="G8" s="16"/>
    </row>
    <row r="9" spans="1:7" x14ac:dyDescent="0.35">
      <c r="A9" s="13" t="s">
        <v>296</v>
      </c>
      <c r="B9" s="31" t="s">
        <v>297</v>
      </c>
      <c r="C9" s="31" t="s">
        <v>277</v>
      </c>
      <c r="D9" s="14">
        <v>188048</v>
      </c>
      <c r="E9" s="15">
        <v>770.53</v>
      </c>
      <c r="F9" s="16">
        <v>4.9599999999999998E-2</v>
      </c>
      <c r="G9" s="16"/>
    </row>
    <row r="10" spans="1:7" x14ac:dyDescent="0.35">
      <c r="A10" s="13" t="s">
        <v>464</v>
      </c>
      <c r="B10" s="31" t="s">
        <v>465</v>
      </c>
      <c r="C10" s="31" t="s">
        <v>290</v>
      </c>
      <c r="D10" s="14">
        <v>65127</v>
      </c>
      <c r="E10" s="15">
        <v>753</v>
      </c>
      <c r="F10" s="16">
        <v>4.8500000000000001E-2</v>
      </c>
      <c r="G10" s="16"/>
    </row>
    <row r="11" spans="1:7" x14ac:dyDescent="0.35">
      <c r="A11" s="13" t="s">
        <v>236</v>
      </c>
      <c r="B11" s="31" t="s">
        <v>237</v>
      </c>
      <c r="C11" s="31" t="s">
        <v>238</v>
      </c>
      <c r="D11" s="14">
        <v>79079</v>
      </c>
      <c r="E11" s="15">
        <v>752.52</v>
      </c>
      <c r="F11" s="16">
        <v>4.8500000000000001E-2</v>
      </c>
      <c r="G11" s="16"/>
    </row>
    <row r="12" spans="1:7" x14ac:dyDescent="0.35">
      <c r="A12" s="13" t="s">
        <v>335</v>
      </c>
      <c r="B12" s="31" t="s">
        <v>336</v>
      </c>
      <c r="C12" s="31" t="s">
        <v>269</v>
      </c>
      <c r="D12" s="14">
        <v>5072</v>
      </c>
      <c r="E12" s="15">
        <v>750.2</v>
      </c>
      <c r="F12" s="16">
        <v>4.8300000000000003E-2</v>
      </c>
      <c r="G12" s="16"/>
    </row>
    <row r="13" spans="1:7" x14ac:dyDescent="0.35">
      <c r="A13" s="13" t="s">
        <v>252</v>
      </c>
      <c r="B13" s="31" t="s">
        <v>253</v>
      </c>
      <c r="C13" s="31" t="s">
        <v>254</v>
      </c>
      <c r="D13" s="14">
        <v>48484</v>
      </c>
      <c r="E13" s="15">
        <v>712.52</v>
      </c>
      <c r="F13" s="16">
        <v>4.5900000000000003E-2</v>
      </c>
      <c r="G13" s="16"/>
    </row>
    <row r="14" spans="1:7" x14ac:dyDescent="0.35">
      <c r="A14" s="13" t="s">
        <v>311</v>
      </c>
      <c r="B14" s="31" t="s">
        <v>312</v>
      </c>
      <c r="C14" s="31" t="s">
        <v>254</v>
      </c>
      <c r="D14" s="14">
        <v>22729</v>
      </c>
      <c r="E14" s="15">
        <v>701.12</v>
      </c>
      <c r="F14" s="16">
        <v>4.5199999999999997E-2</v>
      </c>
      <c r="G14" s="16"/>
    </row>
    <row r="15" spans="1:7" x14ac:dyDescent="0.35">
      <c r="A15" s="13" t="s">
        <v>713</v>
      </c>
      <c r="B15" s="31" t="s">
        <v>714</v>
      </c>
      <c r="C15" s="31" t="s">
        <v>715</v>
      </c>
      <c r="D15" s="14">
        <v>181329</v>
      </c>
      <c r="E15" s="15">
        <v>679.62</v>
      </c>
      <c r="F15" s="16">
        <v>4.3799999999999999E-2</v>
      </c>
      <c r="G15" s="16"/>
    </row>
    <row r="16" spans="1:7" x14ac:dyDescent="0.35">
      <c r="A16" s="13" t="s">
        <v>716</v>
      </c>
      <c r="B16" s="31" t="s">
        <v>717</v>
      </c>
      <c r="C16" s="31" t="s">
        <v>345</v>
      </c>
      <c r="D16" s="14">
        <v>26917</v>
      </c>
      <c r="E16" s="15">
        <v>677.93</v>
      </c>
      <c r="F16" s="16">
        <v>4.3700000000000003E-2</v>
      </c>
      <c r="G16" s="16"/>
    </row>
    <row r="17" spans="1:7" x14ac:dyDescent="0.35">
      <c r="A17" s="13" t="s">
        <v>462</v>
      </c>
      <c r="B17" s="31" t="s">
        <v>463</v>
      </c>
      <c r="C17" s="31" t="s">
        <v>290</v>
      </c>
      <c r="D17" s="14">
        <v>11215</v>
      </c>
      <c r="E17" s="15">
        <v>653.16</v>
      </c>
      <c r="F17" s="16">
        <v>4.2099999999999999E-2</v>
      </c>
      <c r="G17" s="16"/>
    </row>
    <row r="18" spans="1:7" x14ac:dyDescent="0.35">
      <c r="A18" s="13" t="s">
        <v>258</v>
      </c>
      <c r="B18" s="31" t="s">
        <v>259</v>
      </c>
      <c r="C18" s="31" t="s">
        <v>260</v>
      </c>
      <c r="D18" s="14">
        <v>175063</v>
      </c>
      <c r="E18" s="15">
        <v>646.67999999999995</v>
      </c>
      <c r="F18" s="16">
        <v>4.1700000000000001E-2</v>
      </c>
      <c r="G18" s="16"/>
    </row>
    <row r="19" spans="1:7" x14ac:dyDescent="0.35">
      <c r="A19" s="13" t="s">
        <v>298</v>
      </c>
      <c r="B19" s="31" t="s">
        <v>299</v>
      </c>
      <c r="C19" s="31" t="s">
        <v>254</v>
      </c>
      <c r="D19" s="14">
        <v>44137</v>
      </c>
      <c r="E19" s="15">
        <v>642.11</v>
      </c>
      <c r="F19" s="16">
        <v>4.1399999999999999E-2</v>
      </c>
      <c r="G19" s="16"/>
    </row>
    <row r="20" spans="1:7" x14ac:dyDescent="0.35">
      <c r="A20" s="13" t="s">
        <v>718</v>
      </c>
      <c r="B20" s="31" t="s">
        <v>719</v>
      </c>
      <c r="C20" s="31" t="s">
        <v>269</v>
      </c>
      <c r="D20" s="14">
        <v>6735</v>
      </c>
      <c r="E20" s="15">
        <v>581.33000000000004</v>
      </c>
      <c r="F20" s="16">
        <v>3.7499999999999999E-2</v>
      </c>
      <c r="G20" s="16"/>
    </row>
    <row r="21" spans="1:7" x14ac:dyDescent="0.35">
      <c r="A21" s="13" t="s">
        <v>460</v>
      </c>
      <c r="B21" s="31" t="s">
        <v>461</v>
      </c>
      <c r="C21" s="31" t="s">
        <v>269</v>
      </c>
      <c r="D21" s="14">
        <v>8509</v>
      </c>
      <c r="E21" s="15">
        <v>519.29999999999995</v>
      </c>
      <c r="F21" s="16">
        <v>3.3500000000000002E-2</v>
      </c>
      <c r="G21" s="16"/>
    </row>
    <row r="22" spans="1:7" x14ac:dyDescent="0.35">
      <c r="A22" s="13" t="s">
        <v>720</v>
      </c>
      <c r="B22" s="31" t="s">
        <v>721</v>
      </c>
      <c r="C22" s="31" t="s">
        <v>269</v>
      </c>
      <c r="D22" s="14">
        <v>9598</v>
      </c>
      <c r="E22" s="15">
        <v>488.32</v>
      </c>
      <c r="F22" s="16">
        <v>3.15E-2</v>
      </c>
      <c r="G22" s="16"/>
    </row>
    <row r="23" spans="1:7" x14ac:dyDescent="0.35">
      <c r="A23" s="13" t="s">
        <v>468</v>
      </c>
      <c r="B23" s="31" t="s">
        <v>469</v>
      </c>
      <c r="C23" s="31" t="s">
        <v>260</v>
      </c>
      <c r="D23" s="14">
        <v>10882</v>
      </c>
      <c r="E23" s="15">
        <v>471.47</v>
      </c>
      <c r="F23" s="16">
        <v>3.04E-2</v>
      </c>
      <c r="G23" s="16"/>
    </row>
    <row r="24" spans="1:7" x14ac:dyDescent="0.35">
      <c r="A24" s="13" t="s">
        <v>722</v>
      </c>
      <c r="B24" s="31" t="s">
        <v>723</v>
      </c>
      <c r="C24" s="31" t="s">
        <v>280</v>
      </c>
      <c r="D24" s="14">
        <v>35242</v>
      </c>
      <c r="E24" s="15">
        <v>444.08</v>
      </c>
      <c r="F24" s="16">
        <v>2.86E-2</v>
      </c>
      <c r="G24" s="16"/>
    </row>
    <row r="25" spans="1:7" x14ac:dyDescent="0.35">
      <c r="A25" s="13" t="s">
        <v>724</v>
      </c>
      <c r="B25" s="31" t="s">
        <v>725</v>
      </c>
      <c r="C25" s="31" t="s">
        <v>405</v>
      </c>
      <c r="D25" s="14">
        <v>86819</v>
      </c>
      <c r="E25" s="15">
        <v>422.94</v>
      </c>
      <c r="F25" s="16">
        <v>2.7300000000000001E-2</v>
      </c>
      <c r="G25" s="16"/>
    </row>
    <row r="26" spans="1:7" x14ac:dyDescent="0.35">
      <c r="A26" s="13" t="s">
        <v>397</v>
      </c>
      <c r="B26" s="31" t="s">
        <v>398</v>
      </c>
      <c r="C26" s="31" t="s">
        <v>280</v>
      </c>
      <c r="D26" s="14">
        <v>6367</v>
      </c>
      <c r="E26" s="15">
        <v>390.39</v>
      </c>
      <c r="F26" s="16">
        <v>2.52E-2</v>
      </c>
      <c r="G26" s="16"/>
    </row>
    <row r="27" spans="1:7" x14ac:dyDescent="0.35">
      <c r="A27" s="13" t="s">
        <v>726</v>
      </c>
      <c r="B27" s="31" t="s">
        <v>727</v>
      </c>
      <c r="C27" s="31" t="s">
        <v>396</v>
      </c>
      <c r="D27" s="14">
        <v>12598</v>
      </c>
      <c r="E27" s="15">
        <v>384.28</v>
      </c>
      <c r="F27" s="16">
        <v>2.4799999999999999E-2</v>
      </c>
      <c r="G27" s="16"/>
    </row>
    <row r="28" spans="1:7" x14ac:dyDescent="0.35">
      <c r="A28" s="13" t="s">
        <v>300</v>
      </c>
      <c r="B28" s="31" t="s">
        <v>301</v>
      </c>
      <c r="C28" s="31" t="s">
        <v>254</v>
      </c>
      <c r="D28" s="14">
        <v>25883</v>
      </c>
      <c r="E28" s="15">
        <v>383.43</v>
      </c>
      <c r="F28" s="16">
        <v>2.47E-2</v>
      </c>
      <c r="G28" s="16"/>
    </row>
    <row r="29" spans="1:7" x14ac:dyDescent="0.35">
      <c r="A29" s="13" t="s">
        <v>728</v>
      </c>
      <c r="B29" s="31" t="s">
        <v>729</v>
      </c>
      <c r="C29" s="31" t="s">
        <v>254</v>
      </c>
      <c r="D29" s="14">
        <v>143401</v>
      </c>
      <c r="E29" s="15">
        <v>357.66</v>
      </c>
      <c r="F29" s="16">
        <v>2.3E-2</v>
      </c>
      <c r="G29" s="16"/>
    </row>
    <row r="30" spans="1:7" x14ac:dyDescent="0.35">
      <c r="A30" s="13" t="s">
        <v>730</v>
      </c>
      <c r="B30" s="31" t="s">
        <v>731</v>
      </c>
      <c r="C30" s="31" t="s">
        <v>254</v>
      </c>
      <c r="D30" s="14">
        <v>6807</v>
      </c>
      <c r="E30" s="15">
        <v>349.44</v>
      </c>
      <c r="F30" s="16">
        <v>2.2499999999999999E-2</v>
      </c>
      <c r="G30" s="16"/>
    </row>
    <row r="31" spans="1:7" x14ac:dyDescent="0.35">
      <c r="A31" s="13" t="s">
        <v>732</v>
      </c>
      <c r="B31" s="31" t="s">
        <v>733</v>
      </c>
      <c r="C31" s="31" t="s">
        <v>293</v>
      </c>
      <c r="D31" s="14">
        <v>805</v>
      </c>
      <c r="E31" s="15">
        <v>321.68</v>
      </c>
      <c r="F31" s="16">
        <v>2.07E-2</v>
      </c>
      <c r="G31" s="16"/>
    </row>
    <row r="32" spans="1:7" x14ac:dyDescent="0.35">
      <c r="A32" s="13" t="s">
        <v>734</v>
      </c>
      <c r="B32" s="31" t="s">
        <v>735</v>
      </c>
      <c r="C32" s="31" t="s">
        <v>522</v>
      </c>
      <c r="D32" s="14">
        <v>25110</v>
      </c>
      <c r="E32" s="15">
        <v>312.02</v>
      </c>
      <c r="F32" s="16">
        <v>2.01E-2</v>
      </c>
      <c r="G32" s="16"/>
    </row>
    <row r="33" spans="1:7" x14ac:dyDescent="0.35">
      <c r="A33" s="13" t="s">
        <v>416</v>
      </c>
      <c r="B33" s="31" t="s">
        <v>417</v>
      </c>
      <c r="C33" s="31" t="s">
        <v>345</v>
      </c>
      <c r="D33" s="14">
        <v>20426</v>
      </c>
      <c r="E33" s="15">
        <v>311.62</v>
      </c>
      <c r="F33" s="16">
        <v>2.01E-2</v>
      </c>
      <c r="G33" s="16"/>
    </row>
    <row r="34" spans="1:7" x14ac:dyDescent="0.35">
      <c r="A34" s="13" t="s">
        <v>736</v>
      </c>
      <c r="B34" s="31" t="s">
        <v>737</v>
      </c>
      <c r="C34" s="31" t="s">
        <v>405</v>
      </c>
      <c r="D34" s="14">
        <v>23241</v>
      </c>
      <c r="E34" s="15">
        <v>304.69</v>
      </c>
      <c r="F34" s="16">
        <v>1.9599999999999999E-2</v>
      </c>
      <c r="G34" s="16"/>
    </row>
    <row r="35" spans="1:7" x14ac:dyDescent="0.35">
      <c r="A35" s="13" t="s">
        <v>738</v>
      </c>
      <c r="B35" s="31" t="s">
        <v>739</v>
      </c>
      <c r="C35" s="31" t="s">
        <v>522</v>
      </c>
      <c r="D35" s="14">
        <v>54952</v>
      </c>
      <c r="E35" s="15">
        <v>286.35000000000002</v>
      </c>
      <c r="F35" s="16">
        <v>1.8499999999999999E-2</v>
      </c>
      <c r="G35" s="16"/>
    </row>
    <row r="36" spans="1:7" x14ac:dyDescent="0.35">
      <c r="A36" s="13" t="s">
        <v>455</v>
      </c>
      <c r="B36" s="31" t="s">
        <v>456</v>
      </c>
      <c r="C36" s="31" t="s">
        <v>370</v>
      </c>
      <c r="D36" s="14">
        <v>5649</v>
      </c>
      <c r="E36" s="15">
        <v>282.39</v>
      </c>
      <c r="F36" s="16">
        <v>1.8200000000000001E-2</v>
      </c>
      <c r="G36" s="16"/>
    </row>
    <row r="37" spans="1:7" x14ac:dyDescent="0.35">
      <c r="A37" s="13" t="s">
        <v>740</v>
      </c>
      <c r="B37" s="31" t="s">
        <v>741</v>
      </c>
      <c r="C37" s="31" t="s">
        <v>280</v>
      </c>
      <c r="D37" s="14">
        <v>25589</v>
      </c>
      <c r="E37" s="15">
        <v>251.04</v>
      </c>
      <c r="F37" s="16">
        <v>1.6199999999999999E-2</v>
      </c>
      <c r="G37" s="16"/>
    </row>
    <row r="38" spans="1:7" x14ac:dyDescent="0.35">
      <c r="A38" s="17" t="s">
        <v>172</v>
      </c>
      <c r="B38" s="32"/>
      <c r="C38" s="32"/>
      <c r="D38" s="18"/>
      <c r="E38" s="37">
        <v>15488.41</v>
      </c>
      <c r="F38" s="38">
        <v>0.99819999999999998</v>
      </c>
      <c r="G38" s="21"/>
    </row>
    <row r="39" spans="1:7" x14ac:dyDescent="0.35">
      <c r="A39" s="17" t="s">
        <v>546</v>
      </c>
      <c r="B39" s="31"/>
      <c r="C39" s="31"/>
      <c r="D39" s="14"/>
      <c r="E39" s="15"/>
      <c r="F39" s="16"/>
      <c r="G39" s="16"/>
    </row>
    <row r="40" spans="1:7" x14ac:dyDescent="0.35">
      <c r="A40" s="17" t="s">
        <v>172</v>
      </c>
      <c r="B40" s="31"/>
      <c r="C40" s="31"/>
      <c r="D40" s="14"/>
      <c r="E40" s="39" t="s">
        <v>138</v>
      </c>
      <c r="F40" s="40" t="s">
        <v>138</v>
      </c>
      <c r="G40" s="16"/>
    </row>
    <row r="41" spans="1:7" x14ac:dyDescent="0.35">
      <c r="A41" s="24" t="s">
        <v>175</v>
      </c>
      <c r="B41" s="33"/>
      <c r="C41" s="33"/>
      <c r="D41" s="25"/>
      <c r="E41" s="28">
        <v>15488.41</v>
      </c>
      <c r="F41" s="29">
        <v>0.99819999999999998</v>
      </c>
      <c r="G41" s="21"/>
    </row>
    <row r="42" spans="1:7" x14ac:dyDescent="0.35">
      <c r="A42" s="13"/>
      <c r="B42" s="31"/>
      <c r="C42" s="31"/>
      <c r="D42" s="14"/>
      <c r="E42" s="15"/>
      <c r="F42" s="16"/>
      <c r="G42" s="16"/>
    </row>
    <row r="43" spans="1:7" x14ac:dyDescent="0.35">
      <c r="A43" s="13"/>
      <c r="B43" s="31"/>
      <c r="C43" s="31"/>
      <c r="D43" s="14"/>
      <c r="E43" s="15"/>
      <c r="F43" s="16"/>
      <c r="G43" s="16"/>
    </row>
    <row r="44" spans="1:7" x14ac:dyDescent="0.35">
      <c r="A44" s="17" t="s">
        <v>176</v>
      </c>
      <c r="B44" s="31"/>
      <c r="C44" s="31"/>
      <c r="D44" s="14"/>
      <c r="E44" s="15"/>
      <c r="F44" s="16"/>
      <c r="G44" s="16"/>
    </row>
    <row r="45" spans="1:7" x14ac:dyDescent="0.35">
      <c r="A45" s="13" t="s">
        <v>177</v>
      </c>
      <c r="B45" s="31"/>
      <c r="C45" s="31"/>
      <c r="D45" s="14"/>
      <c r="E45" s="15">
        <v>21.99</v>
      </c>
      <c r="F45" s="16">
        <v>1.4E-3</v>
      </c>
      <c r="G45" s="16">
        <v>5.3977999999999998E-2</v>
      </c>
    </row>
    <row r="46" spans="1:7" x14ac:dyDescent="0.35">
      <c r="A46" s="17" t="s">
        <v>172</v>
      </c>
      <c r="B46" s="32"/>
      <c r="C46" s="32"/>
      <c r="D46" s="18"/>
      <c r="E46" s="37">
        <v>21.99</v>
      </c>
      <c r="F46" s="38">
        <v>1.4E-3</v>
      </c>
      <c r="G46" s="21"/>
    </row>
    <row r="47" spans="1:7" x14ac:dyDescent="0.35">
      <c r="A47" s="13"/>
      <c r="B47" s="31"/>
      <c r="C47" s="31"/>
      <c r="D47" s="14"/>
      <c r="E47" s="15"/>
      <c r="F47" s="16"/>
      <c r="G47" s="16"/>
    </row>
    <row r="48" spans="1:7" x14ac:dyDescent="0.35">
      <c r="A48" s="24" t="s">
        <v>175</v>
      </c>
      <c r="B48" s="33"/>
      <c r="C48" s="33"/>
      <c r="D48" s="25"/>
      <c r="E48" s="19">
        <v>21.99</v>
      </c>
      <c r="F48" s="20">
        <v>1.4E-3</v>
      </c>
      <c r="G48" s="21"/>
    </row>
    <row r="49" spans="1:7" x14ac:dyDescent="0.35">
      <c r="A49" s="13" t="s">
        <v>178</v>
      </c>
      <c r="B49" s="31"/>
      <c r="C49" s="31"/>
      <c r="D49" s="14"/>
      <c r="E49" s="15">
        <v>9.7561000000000002E-3</v>
      </c>
      <c r="F49" s="16">
        <v>0</v>
      </c>
      <c r="G49" s="16"/>
    </row>
    <row r="50" spans="1:7" x14ac:dyDescent="0.35">
      <c r="A50" s="13" t="s">
        <v>179</v>
      </c>
      <c r="B50" s="31"/>
      <c r="C50" s="31"/>
      <c r="D50" s="14"/>
      <c r="E50" s="15">
        <v>9.5002438999999992</v>
      </c>
      <c r="F50" s="16">
        <v>4.0000000000000002E-4</v>
      </c>
      <c r="G50" s="16">
        <v>5.3976999999999997E-2</v>
      </c>
    </row>
    <row r="51" spans="1:7" x14ac:dyDescent="0.35">
      <c r="A51" s="26" t="s">
        <v>180</v>
      </c>
      <c r="B51" s="34"/>
      <c r="C51" s="34"/>
      <c r="D51" s="27"/>
      <c r="E51" s="28">
        <v>15519.91</v>
      </c>
      <c r="F51" s="29">
        <v>1</v>
      </c>
      <c r="G51" s="29"/>
    </row>
    <row r="56" spans="1:7" x14ac:dyDescent="0.35">
      <c r="A56" s="1" t="s">
        <v>183</v>
      </c>
    </row>
    <row r="57" spans="1:7" x14ac:dyDescent="0.35">
      <c r="A57" s="48" t="s">
        <v>184</v>
      </c>
      <c r="B57" s="3" t="s">
        <v>138</v>
      </c>
    </row>
    <row r="58" spans="1:7" x14ac:dyDescent="0.35">
      <c r="A58" t="s">
        <v>185</v>
      </c>
    </row>
    <row r="59" spans="1:7" x14ac:dyDescent="0.35">
      <c r="A59" t="s">
        <v>186</v>
      </c>
      <c r="B59" t="s">
        <v>187</v>
      </c>
      <c r="C59" t="s">
        <v>187</v>
      </c>
    </row>
    <row r="60" spans="1:7" x14ac:dyDescent="0.35">
      <c r="B60" s="49">
        <v>45869</v>
      </c>
      <c r="C60" s="49">
        <v>45898</v>
      </c>
    </row>
    <row r="61" spans="1:7" x14ac:dyDescent="0.35">
      <c r="A61" t="s">
        <v>447</v>
      </c>
      <c r="B61">
        <v>14.2982</v>
      </c>
      <c r="C61">
        <v>14.535399999999999</v>
      </c>
    </row>
    <row r="62" spans="1:7" x14ac:dyDescent="0.35">
      <c r="A62" t="s">
        <v>189</v>
      </c>
      <c r="B62">
        <v>14.0982</v>
      </c>
      <c r="C62">
        <v>14.3322</v>
      </c>
    </row>
    <row r="63" spans="1:7" x14ac:dyDescent="0.35">
      <c r="A63" t="s">
        <v>448</v>
      </c>
      <c r="B63">
        <v>13.96</v>
      </c>
      <c r="C63">
        <v>14.184900000000001</v>
      </c>
    </row>
    <row r="64" spans="1:7" x14ac:dyDescent="0.35">
      <c r="A64" t="s">
        <v>191</v>
      </c>
      <c r="B64">
        <v>13.959</v>
      </c>
      <c r="C64">
        <v>14.1839</v>
      </c>
    </row>
    <row r="66" spans="1:4" x14ac:dyDescent="0.35">
      <c r="A66" t="s">
        <v>192</v>
      </c>
      <c r="B66" s="3" t="s">
        <v>138</v>
      </c>
    </row>
    <row r="67" spans="1:4" x14ac:dyDescent="0.35">
      <c r="A67" t="s">
        <v>193</v>
      </c>
      <c r="B67" s="3" t="s">
        <v>138</v>
      </c>
    </row>
    <row r="68" spans="1:4" ht="29" customHeight="1" x14ac:dyDescent="0.35">
      <c r="A68" s="48" t="s">
        <v>194</v>
      </c>
      <c r="B68" s="3" t="s">
        <v>138</v>
      </c>
    </row>
    <row r="69" spans="1:4" ht="29" customHeight="1" x14ac:dyDescent="0.35">
      <c r="A69" s="48" t="s">
        <v>195</v>
      </c>
      <c r="B69" s="3" t="s">
        <v>138</v>
      </c>
    </row>
    <row r="70" spans="1:4" x14ac:dyDescent="0.35">
      <c r="A70" t="s">
        <v>449</v>
      </c>
      <c r="B70" s="50">
        <v>0.5867</v>
      </c>
    </row>
    <row r="71" spans="1:4" ht="43.5" customHeight="1" x14ac:dyDescent="0.35">
      <c r="A71" s="48" t="s">
        <v>197</v>
      </c>
      <c r="B71" s="3" t="s">
        <v>138</v>
      </c>
    </row>
    <row r="72" spans="1:4" x14ac:dyDescent="0.35">
      <c r="B72" s="3"/>
    </row>
    <row r="73" spans="1:4" ht="29" customHeight="1" x14ac:dyDescent="0.35">
      <c r="A73" s="48" t="s">
        <v>198</v>
      </c>
      <c r="B73" s="3" t="s">
        <v>138</v>
      </c>
    </row>
    <row r="74" spans="1:4" ht="29" customHeight="1" x14ac:dyDescent="0.35">
      <c r="A74" s="48" t="s">
        <v>199</v>
      </c>
      <c r="B74" t="s">
        <v>138</v>
      </c>
    </row>
    <row r="75" spans="1:4" ht="29" customHeight="1" x14ac:dyDescent="0.35">
      <c r="A75" s="48" t="s">
        <v>200</v>
      </c>
      <c r="B75" s="3" t="s">
        <v>138</v>
      </c>
    </row>
    <row r="76" spans="1:4" ht="29" customHeight="1" x14ac:dyDescent="0.35">
      <c r="A76" s="48" t="s">
        <v>201</v>
      </c>
      <c r="B76" s="3" t="s">
        <v>138</v>
      </c>
    </row>
    <row r="78" spans="1:4" ht="70" customHeight="1" x14ac:dyDescent="0.35">
      <c r="A78" s="83" t="s">
        <v>211</v>
      </c>
      <c r="B78" s="83" t="s">
        <v>212</v>
      </c>
      <c r="C78" s="83" t="s">
        <v>5</v>
      </c>
      <c r="D78" s="83" t="s">
        <v>6</v>
      </c>
    </row>
    <row r="79" spans="1:4" ht="70" customHeight="1" x14ac:dyDescent="0.35">
      <c r="A79" s="83" t="s">
        <v>742</v>
      </c>
      <c r="B79" s="83"/>
      <c r="C79" s="83" t="s">
        <v>29</v>
      </c>
      <c r="D79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G120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743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744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366</v>
      </c>
      <c r="B8" s="31" t="s">
        <v>367</v>
      </c>
      <c r="C8" s="31" t="s">
        <v>269</v>
      </c>
      <c r="D8" s="14">
        <v>250000</v>
      </c>
      <c r="E8" s="15">
        <v>6151</v>
      </c>
      <c r="F8" s="16">
        <v>6.6500000000000004E-2</v>
      </c>
      <c r="G8" s="16"/>
    </row>
    <row r="9" spans="1:7" x14ac:dyDescent="0.35">
      <c r="A9" s="13" t="s">
        <v>437</v>
      </c>
      <c r="B9" s="31" t="s">
        <v>438</v>
      </c>
      <c r="C9" s="31" t="s">
        <v>263</v>
      </c>
      <c r="D9" s="14">
        <v>3200000</v>
      </c>
      <c r="E9" s="15">
        <v>4781.12</v>
      </c>
      <c r="F9" s="16">
        <v>5.1700000000000003E-2</v>
      </c>
      <c r="G9" s="16"/>
    </row>
    <row r="10" spans="1:7" x14ac:dyDescent="0.35">
      <c r="A10" s="13" t="s">
        <v>745</v>
      </c>
      <c r="B10" s="31" t="s">
        <v>746</v>
      </c>
      <c r="C10" s="31" t="s">
        <v>263</v>
      </c>
      <c r="D10" s="14">
        <v>1050000</v>
      </c>
      <c r="E10" s="15">
        <v>4302.38</v>
      </c>
      <c r="F10" s="16">
        <v>4.65E-2</v>
      </c>
      <c r="G10" s="16"/>
    </row>
    <row r="11" spans="1:7" x14ac:dyDescent="0.35">
      <c r="A11" s="13" t="s">
        <v>747</v>
      </c>
      <c r="B11" s="31" t="s">
        <v>748</v>
      </c>
      <c r="C11" s="31" t="s">
        <v>272</v>
      </c>
      <c r="D11" s="14">
        <v>3300000</v>
      </c>
      <c r="E11" s="15">
        <v>3670.92</v>
      </c>
      <c r="F11" s="16">
        <v>3.9699999999999999E-2</v>
      </c>
      <c r="G11" s="16"/>
    </row>
    <row r="12" spans="1:7" x14ac:dyDescent="0.35">
      <c r="A12" s="13" t="s">
        <v>749</v>
      </c>
      <c r="B12" s="31" t="s">
        <v>750</v>
      </c>
      <c r="C12" s="31" t="s">
        <v>280</v>
      </c>
      <c r="D12" s="14">
        <v>430000</v>
      </c>
      <c r="E12" s="15">
        <v>3546.21</v>
      </c>
      <c r="F12" s="16">
        <v>3.8399999999999997E-2</v>
      </c>
      <c r="G12" s="16"/>
    </row>
    <row r="13" spans="1:7" x14ac:dyDescent="0.35">
      <c r="A13" s="13" t="s">
        <v>751</v>
      </c>
      <c r="B13" s="31" t="s">
        <v>752</v>
      </c>
      <c r="C13" s="31" t="s">
        <v>354</v>
      </c>
      <c r="D13" s="14">
        <v>8038533</v>
      </c>
      <c r="E13" s="15">
        <v>3526.5</v>
      </c>
      <c r="F13" s="16">
        <v>3.8100000000000002E-2</v>
      </c>
      <c r="G13" s="16"/>
    </row>
    <row r="14" spans="1:7" x14ac:dyDescent="0.35">
      <c r="A14" s="13" t="s">
        <v>753</v>
      </c>
      <c r="B14" s="31" t="s">
        <v>754</v>
      </c>
      <c r="C14" s="31" t="s">
        <v>283</v>
      </c>
      <c r="D14" s="14">
        <v>3350000</v>
      </c>
      <c r="E14" s="15">
        <v>3448.83</v>
      </c>
      <c r="F14" s="16">
        <v>3.73E-2</v>
      </c>
      <c r="G14" s="16"/>
    </row>
    <row r="15" spans="1:7" x14ac:dyDescent="0.35">
      <c r="A15" s="13" t="s">
        <v>755</v>
      </c>
      <c r="B15" s="31" t="s">
        <v>756</v>
      </c>
      <c r="C15" s="31" t="s">
        <v>307</v>
      </c>
      <c r="D15" s="14">
        <v>770000</v>
      </c>
      <c r="E15" s="15">
        <v>3329.87</v>
      </c>
      <c r="F15" s="16">
        <v>3.5999999999999997E-2</v>
      </c>
      <c r="G15" s="16"/>
    </row>
    <row r="16" spans="1:7" x14ac:dyDescent="0.35">
      <c r="A16" s="13" t="s">
        <v>757</v>
      </c>
      <c r="B16" s="31" t="s">
        <v>758</v>
      </c>
      <c r="C16" s="31" t="s">
        <v>370</v>
      </c>
      <c r="D16" s="14">
        <v>310000</v>
      </c>
      <c r="E16" s="15">
        <v>3081.71</v>
      </c>
      <c r="F16" s="16">
        <v>3.3300000000000003E-2</v>
      </c>
      <c r="G16" s="16"/>
    </row>
    <row r="17" spans="1:7" x14ac:dyDescent="0.35">
      <c r="A17" s="13" t="s">
        <v>759</v>
      </c>
      <c r="B17" s="31" t="s">
        <v>760</v>
      </c>
      <c r="C17" s="31" t="s">
        <v>283</v>
      </c>
      <c r="D17" s="14">
        <v>980000</v>
      </c>
      <c r="E17" s="15">
        <v>2789.08</v>
      </c>
      <c r="F17" s="16">
        <v>3.0200000000000001E-2</v>
      </c>
      <c r="G17" s="16"/>
    </row>
    <row r="18" spans="1:7" x14ac:dyDescent="0.35">
      <c r="A18" s="13" t="s">
        <v>435</v>
      </c>
      <c r="B18" s="31" t="s">
        <v>436</v>
      </c>
      <c r="C18" s="31" t="s">
        <v>272</v>
      </c>
      <c r="D18" s="14">
        <v>335730</v>
      </c>
      <c r="E18" s="15">
        <v>2612.65</v>
      </c>
      <c r="F18" s="16">
        <v>2.8299999999999999E-2</v>
      </c>
      <c r="G18" s="16"/>
    </row>
    <row r="19" spans="1:7" x14ac:dyDescent="0.35">
      <c r="A19" s="13" t="s">
        <v>761</v>
      </c>
      <c r="B19" s="31" t="s">
        <v>762</v>
      </c>
      <c r="C19" s="31" t="s">
        <v>263</v>
      </c>
      <c r="D19" s="14">
        <v>725000</v>
      </c>
      <c r="E19" s="15">
        <v>2352.63</v>
      </c>
      <c r="F19" s="16">
        <v>2.5499999999999998E-2</v>
      </c>
      <c r="G19" s="16"/>
    </row>
    <row r="20" spans="1:7" x14ac:dyDescent="0.35">
      <c r="A20" s="13" t="s">
        <v>763</v>
      </c>
      <c r="B20" s="31" t="s">
        <v>764</v>
      </c>
      <c r="C20" s="31" t="s">
        <v>254</v>
      </c>
      <c r="D20" s="14">
        <v>260000</v>
      </c>
      <c r="E20" s="15">
        <v>1970.15</v>
      </c>
      <c r="F20" s="16">
        <v>2.1299999999999999E-2</v>
      </c>
      <c r="G20" s="16"/>
    </row>
    <row r="21" spans="1:7" x14ac:dyDescent="0.35">
      <c r="A21" s="13" t="s">
        <v>765</v>
      </c>
      <c r="B21" s="31" t="s">
        <v>766</v>
      </c>
      <c r="C21" s="31" t="s">
        <v>354</v>
      </c>
      <c r="D21" s="14">
        <v>123350</v>
      </c>
      <c r="E21" s="15">
        <v>1867.77</v>
      </c>
      <c r="F21" s="16">
        <v>2.0199999999999999E-2</v>
      </c>
      <c r="G21" s="16"/>
    </row>
    <row r="22" spans="1:7" x14ac:dyDescent="0.35">
      <c r="A22" s="13" t="s">
        <v>767</v>
      </c>
      <c r="B22" s="31" t="s">
        <v>768</v>
      </c>
      <c r="C22" s="31" t="s">
        <v>769</v>
      </c>
      <c r="D22" s="14">
        <v>280000</v>
      </c>
      <c r="E22" s="15">
        <v>1782.9</v>
      </c>
      <c r="F22" s="16">
        <v>1.9300000000000001E-2</v>
      </c>
      <c r="G22" s="16"/>
    </row>
    <row r="23" spans="1:7" x14ac:dyDescent="0.35">
      <c r="A23" s="13" t="s">
        <v>770</v>
      </c>
      <c r="B23" s="31" t="s">
        <v>771</v>
      </c>
      <c r="C23" s="31" t="s">
        <v>246</v>
      </c>
      <c r="D23" s="14">
        <v>100000</v>
      </c>
      <c r="E23" s="15">
        <v>1774</v>
      </c>
      <c r="F23" s="16">
        <v>1.9199999999999998E-2</v>
      </c>
      <c r="G23" s="16"/>
    </row>
    <row r="24" spans="1:7" x14ac:dyDescent="0.35">
      <c r="A24" s="13" t="s">
        <v>772</v>
      </c>
      <c r="B24" s="31" t="s">
        <v>773</v>
      </c>
      <c r="C24" s="31" t="s">
        <v>373</v>
      </c>
      <c r="D24" s="14">
        <v>220000</v>
      </c>
      <c r="E24" s="15">
        <v>1743.61</v>
      </c>
      <c r="F24" s="16">
        <v>1.89E-2</v>
      </c>
      <c r="G24" s="16"/>
    </row>
    <row r="25" spans="1:7" x14ac:dyDescent="0.35">
      <c r="A25" s="13" t="s">
        <v>774</v>
      </c>
      <c r="B25" s="31" t="s">
        <v>775</v>
      </c>
      <c r="C25" s="31" t="s">
        <v>540</v>
      </c>
      <c r="D25" s="14">
        <v>131625</v>
      </c>
      <c r="E25" s="15">
        <v>1720.73</v>
      </c>
      <c r="F25" s="16">
        <v>1.8599999999999998E-2</v>
      </c>
      <c r="G25" s="16"/>
    </row>
    <row r="26" spans="1:7" x14ac:dyDescent="0.35">
      <c r="A26" s="13" t="s">
        <v>426</v>
      </c>
      <c r="B26" s="31" t="s">
        <v>427</v>
      </c>
      <c r="C26" s="31" t="s">
        <v>428</v>
      </c>
      <c r="D26" s="14">
        <v>188310</v>
      </c>
      <c r="E26" s="15">
        <v>1715.88</v>
      </c>
      <c r="F26" s="16">
        <v>1.8599999999999998E-2</v>
      </c>
      <c r="G26" s="16"/>
    </row>
    <row r="27" spans="1:7" x14ac:dyDescent="0.35">
      <c r="A27" s="13" t="s">
        <v>776</v>
      </c>
      <c r="B27" s="31" t="s">
        <v>777</v>
      </c>
      <c r="C27" s="31" t="s">
        <v>310</v>
      </c>
      <c r="D27" s="14">
        <v>470813</v>
      </c>
      <c r="E27" s="15">
        <v>1683.86</v>
      </c>
      <c r="F27" s="16">
        <v>1.8200000000000001E-2</v>
      </c>
      <c r="G27" s="16"/>
    </row>
    <row r="28" spans="1:7" x14ac:dyDescent="0.35">
      <c r="A28" s="13" t="s">
        <v>778</v>
      </c>
      <c r="B28" s="31" t="s">
        <v>779</v>
      </c>
      <c r="C28" s="31" t="s">
        <v>260</v>
      </c>
      <c r="D28" s="14">
        <v>150000</v>
      </c>
      <c r="E28" s="15">
        <v>1570.65</v>
      </c>
      <c r="F28" s="16">
        <v>1.7000000000000001E-2</v>
      </c>
      <c r="G28" s="16"/>
    </row>
    <row r="29" spans="1:7" x14ac:dyDescent="0.35">
      <c r="A29" s="13" t="s">
        <v>780</v>
      </c>
      <c r="B29" s="31" t="s">
        <v>781</v>
      </c>
      <c r="C29" s="31" t="s">
        <v>293</v>
      </c>
      <c r="D29" s="14">
        <v>1100000</v>
      </c>
      <c r="E29" s="15">
        <v>1535.38</v>
      </c>
      <c r="F29" s="16">
        <v>1.66E-2</v>
      </c>
      <c r="G29" s="16"/>
    </row>
    <row r="30" spans="1:7" x14ac:dyDescent="0.35">
      <c r="A30" s="13" t="s">
        <v>782</v>
      </c>
      <c r="B30" s="31" t="s">
        <v>783</v>
      </c>
      <c r="C30" s="31" t="s">
        <v>269</v>
      </c>
      <c r="D30" s="14">
        <v>320000</v>
      </c>
      <c r="E30" s="15">
        <v>1440.48</v>
      </c>
      <c r="F30" s="16">
        <v>1.5599999999999999E-2</v>
      </c>
      <c r="G30" s="16"/>
    </row>
    <row r="31" spans="1:7" x14ac:dyDescent="0.35">
      <c r="A31" s="13" t="s">
        <v>784</v>
      </c>
      <c r="B31" s="31" t="s">
        <v>785</v>
      </c>
      <c r="C31" s="31" t="s">
        <v>786</v>
      </c>
      <c r="D31" s="14">
        <v>57681</v>
      </c>
      <c r="E31" s="15">
        <v>1402.63</v>
      </c>
      <c r="F31" s="16">
        <v>1.52E-2</v>
      </c>
      <c r="G31" s="16"/>
    </row>
    <row r="32" spans="1:7" x14ac:dyDescent="0.35">
      <c r="A32" s="13" t="s">
        <v>787</v>
      </c>
      <c r="B32" s="31" t="s">
        <v>788</v>
      </c>
      <c r="C32" s="31" t="s">
        <v>280</v>
      </c>
      <c r="D32" s="14">
        <v>171412</v>
      </c>
      <c r="E32" s="15">
        <v>1402.24</v>
      </c>
      <c r="F32" s="16">
        <v>1.52E-2</v>
      </c>
      <c r="G32" s="16"/>
    </row>
    <row r="33" spans="1:7" x14ac:dyDescent="0.35">
      <c r="A33" s="13" t="s">
        <v>288</v>
      </c>
      <c r="B33" s="31" t="s">
        <v>289</v>
      </c>
      <c r="C33" s="31" t="s">
        <v>290</v>
      </c>
      <c r="D33" s="14">
        <v>172700</v>
      </c>
      <c r="E33" s="15">
        <v>1364.85</v>
      </c>
      <c r="F33" s="16">
        <v>1.4800000000000001E-2</v>
      </c>
      <c r="G33" s="16"/>
    </row>
    <row r="34" spans="1:7" x14ac:dyDescent="0.35">
      <c r="A34" s="13" t="s">
        <v>789</v>
      </c>
      <c r="B34" s="31" t="s">
        <v>790</v>
      </c>
      <c r="C34" s="31" t="s">
        <v>345</v>
      </c>
      <c r="D34" s="14">
        <v>233283</v>
      </c>
      <c r="E34" s="15">
        <v>1334.73</v>
      </c>
      <c r="F34" s="16">
        <v>1.44E-2</v>
      </c>
      <c r="G34" s="16"/>
    </row>
    <row r="35" spans="1:7" x14ac:dyDescent="0.35">
      <c r="A35" s="13" t="s">
        <v>791</v>
      </c>
      <c r="B35" s="31" t="s">
        <v>792</v>
      </c>
      <c r="C35" s="31" t="s">
        <v>517</v>
      </c>
      <c r="D35" s="14">
        <v>601000</v>
      </c>
      <c r="E35" s="15">
        <v>1315.95</v>
      </c>
      <c r="F35" s="16">
        <v>1.4200000000000001E-2</v>
      </c>
      <c r="G35" s="16"/>
    </row>
    <row r="36" spans="1:7" x14ac:dyDescent="0.35">
      <c r="A36" s="13" t="s">
        <v>793</v>
      </c>
      <c r="B36" s="31" t="s">
        <v>794</v>
      </c>
      <c r="C36" s="31" t="s">
        <v>373</v>
      </c>
      <c r="D36" s="14">
        <v>362139</v>
      </c>
      <c r="E36" s="15">
        <v>1291.3900000000001</v>
      </c>
      <c r="F36" s="16">
        <v>1.4E-2</v>
      </c>
      <c r="G36" s="16"/>
    </row>
    <row r="37" spans="1:7" x14ac:dyDescent="0.35">
      <c r="A37" s="13" t="s">
        <v>795</v>
      </c>
      <c r="B37" s="31" t="s">
        <v>796</v>
      </c>
      <c r="C37" s="31" t="s">
        <v>545</v>
      </c>
      <c r="D37" s="14">
        <v>165382</v>
      </c>
      <c r="E37" s="15">
        <v>1189.5899999999999</v>
      </c>
      <c r="F37" s="16">
        <v>1.29E-2</v>
      </c>
      <c r="G37" s="16"/>
    </row>
    <row r="38" spans="1:7" x14ac:dyDescent="0.35">
      <c r="A38" s="13" t="s">
        <v>797</v>
      </c>
      <c r="B38" s="31" t="s">
        <v>798</v>
      </c>
      <c r="C38" s="31" t="s">
        <v>266</v>
      </c>
      <c r="D38" s="14">
        <v>800000</v>
      </c>
      <c r="E38" s="15">
        <v>1187.44</v>
      </c>
      <c r="F38" s="16">
        <v>1.2800000000000001E-2</v>
      </c>
      <c r="G38" s="16"/>
    </row>
    <row r="39" spans="1:7" x14ac:dyDescent="0.35">
      <c r="A39" s="13" t="s">
        <v>799</v>
      </c>
      <c r="B39" s="31" t="s">
        <v>800</v>
      </c>
      <c r="C39" s="31" t="s">
        <v>428</v>
      </c>
      <c r="D39" s="14">
        <v>18792</v>
      </c>
      <c r="E39" s="15">
        <v>1150.6300000000001</v>
      </c>
      <c r="F39" s="16">
        <v>1.24E-2</v>
      </c>
      <c r="G39" s="16"/>
    </row>
    <row r="40" spans="1:7" x14ac:dyDescent="0.35">
      <c r="A40" s="13" t="s">
        <v>801</v>
      </c>
      <c r="B40" s="31" t="s">
        <v>802</v>
      </c>
      <c r="C40" s="31" t="s">
        <v>428</v>
      </c>
      <c r="D40" s="14">
        <v>90000</v>
      </c>
      <c r="E40" s="15">
        <v>1137.5999999999999</v>
      </c>
      <c r="F40" s="16">
        <v>1.23E-2</v>
      </c>
      <c r="G40" s="16"/>
    </row>
    <row r="41" spans="1:7" x14ac:dyDescent="0.35">
      <c r="A41" s="13" t="s">
        <v>803</v>
      </c>
      <c r="B41" s="31" t="s">
        <v>804</v>
      </c>
      <c r="C41" s="31" t="s">
        <v>370</v>
      </c>
      <c r="D41" s="14">
        <v>32340</v>
      </c>
      <c r="E41" s="15">
        <v>1100.21</v>
      </c>
      <c r="F41" s="16">
        <v>1.1900000000000001E-2</v>
      </c>
      <c r="G41" s="16"/>
    </row>
    <row r="42" spans="1:7" x14ac:dyDescent="0.35">
      <c r="A42" s="13" t="s">
        <v>805</v>
      </c>
      <c r="B42" s="31" t="s">
        <v>806</v>
      </c>
      <c r="C42" s="31" t="s">
        <v>370</v>
      </c>
      <c r="D42" s="14">
        <v>70862</v>
      </c>
      <c r="E42" s="15">
        <v>1084.19</v>
      </c>
      <c r="F42" s="16">
        <v>1.17E-2</v>
      </c>
      <c r="G42" s="16"/>
    </row>
    <row r="43" spans="1:7" x14ac:dyDescent="0.35">
      <c r="A43" s="13" t="s">
        <v>807</v>
      </c>
      <c r="B43" s="31" t="s">
        <v>808</v>
      </c>
      <c r="C43" s="31" t="s">
        <v>481</v>
      </c>
      <c r="D43" s="14">
        <v>200000</v>
      </c>
      <c r="E43" s="15">
        <v>1007.2</v>
      </c>
      <c r="F43" s="16">
        <v>1.09E-2</v>
      </c>
      <c r="G43" s="16"/>
    </row>
    <row r="44" spans="1:7" x14ac:dyDescent="0.35">
      <c r="A44" s="13" t="s">
        <v>809</v>
      </c>
      <c r="B44" s="31" t="s">
        <v>810</v>
      </c>
      <c r="C44" s="31" t="s">
        <v>517</v>
      </c>
      <c r="D44" s="14">
        <v>293400</v>
      </c>
      <c r="E44" s="15">
        <v>976</v>
      </c>
      <c r="F44" s="16">
        <v>1.06E-2</v>
      </c>
      <c r="G44" s="16"/>
    </row>
    <row r="45" spans="1:7" x14ac:dyDescent="0.35">
      <c r="A45" s="13" t="s">
        <v>811</v>
      </c>
      <c r="B45" s="31" t="s">
        <v>812</v>
      </c>
      <c r="C45" s="31" t="s">
        <v>345</v>
      </c>
      <c r="D45" s="14">
        <v>327240</v>
      </c>
      <c r="E45" s="15">
        <v>971.9</v>
      </c>
      <c r="F45" s="16">
        <v>1.0500000000000001E-2</v>
      </c>
      <c r="G45" s="16"/>
    </row>
    <row r="46" spans="1:7" x14ac:dyDescent="0.35">
      <c r="A46" s="13" t="s">
        <v>813</v>
      </c>
      <c r="B46" s="31" t="s">
        <v>814</v>
      </c>
      <c r="C46" s="31" t="s">
        <v>293</v>
      </c>
      <c r="D46" s="14">
        <v>508382</v>
      </c>
      <c r="E46" s="15">
        <v>957.94</v>
      </c>
      <c r="F46" s="16">
        <v>1.04E-2</v>
      </c>
      <c r="G46" s="16"/>
    </row>
    <row r="47" spans="1:7" x14ac:dyDescent="0.35">
      <c r="A47" s="13" t="s">
        <v>815</v>
      </c>
      <c r="B47" s="31" t="s">
        <v>816</v>
      </c>
      <c r="C47" s="31" t="s">
        <v>817</v>
      </c>
      <c r="D47" s="14">
        <v>275000</v>
      </c>
      <c r="E47" s="15">
        <v>939.95</v>
      </c>
      <c r="F47" s="16">
        <v>1.0200000000000001E-2</v>
      </c>
      <c r="G47" s="16"/>
    </row>
    <row r="48" spans="1:7" x14ac:dyDescent="0.35">
      <c r="A48" s="13" t="s">
        <v>818</v>
      </c>
      <c r="B48" s="31" t="s">
        <v>819</v>
      </c>
      <c r="C48" s="31" t="s">
        <v>517</v>
      </c>
      <c r="D48" s="14">
        <v>170000</v>
      </c>
      <c r="E48" s="15">
        <v>831.64</v>
      </c>
      <c r="F48" s="16">
        <v>8.9999999999999993E-3</v>
      </c>
      <c r="G48" s="16"/>
    </row>
    <row r="49" spans="1:7" x14ac:dyDescent="0.35">
      <c r="A49" s="13" t="s">
        <v>820</v>
      </c>
      <c r="B49" s="31" t="s">
        <v>821</v>
      </c>
      <c r="C49" s="31" t="s">
        <v>272</v>
      </c>
      <c r="D49" s="14">
        <v>164215</v>
      </c>
      <c r="E49" s="15">
        <v>825.92</v>
      </c>
      <c r="F49" s="16">
        <v>8.8999999999999999E-3</v>
      </c>
      <c r="G49" s="16"/>
    </row>
    <row r="50" spans="1:7" x14ac:dyDescent="0.35">
      <c r="A50" s="13" t="s">
        <v>822</v>
      </c>
      <c r="B50" s="31" t="s">
        <v>823</v>
      </c>
      <c r="C50" s="31" t="s">
        <v>280</v>
      </c>
      <c r="D50" s="14">
        <v>56539</v>
      </c>
      <c r="E50" s="15">
        <v>787.81</v>
      </c>
      <c r="F50" s="16">
        <v>8.5000000000000006E-3</v>
      </c>
      <c r="G50" s="16"/>
    </row>
    <row r="51" spans="1:7" x14ac:dyDescent="0.35">
      <c r="A51" s="13" t="s">
        <v>824</v>
      </c>
      <c r="B51" s="31" t="s">
        <v>825</v>
      </c>
      <c r="C51" s="31" t="s">
        <v>396</v>
      </c>
      <c r="D51" s="14">
        <v>146066</v>
      </c>
      <c r="E51" s="15">
        <v>755.75</v>
      </c>
      <c r="F51" s="16">
        <v>8.2000000000000007E-3</v>
      </c>
      <c r="G51" s="16"/>
    </row>
    <row r="52" spans="1:7" x14ac:dyDescent="0.35">
      <c r="A52" s="13" t="s">
        <v>826</v>
      </c>
      <c r="B52" s="31" t="s">
        <v>827</v>
      </c>
      <c r="C52" s="31" t="s">
        <v>293</v>
      </c>
      <c r="D52" s="14">
        <v>180000</v>
      </c>
      <c r="E52" s="15">
        <v>739.44</v>
      </c>
      <c r="F52" s="16">
        <v>8.0000000000000002E-3</v>
      </c>
      <c r="G52" s="16"/>
    </row>
    <row r="53" spans="1:7" x14ac:dyDescent="0.35">
      <c r="A53" s="13" t="s">
        <v>828</v>
      </c>
      <c r="B53" s="31" t="s">
        <v>829</v>
      </c>
      <c r="C53" s="31" t="s">
        <v>373</v>
      </c>
      <c r="D53" s="14">
        <v>80000</v>
      </c>
      <c r="E53" s="15">
        <v>721.16</v>
      </c>
      <c r="F53" s="16">
        <v>7.7999999999999996E-3</v>
      </c>
      <c r="G53" s="16"/>
    </row>
    <row r="54" spans="1:7" x14ac:dyDescent="0.35">
      <c r="A54" s="13" t="s">
        <v>830</v>
      </c>
      <c r="B54" s="31" t="s">
        <v>831</v>
      </c>
      <c r="C54" s="31" t="s">
        <v>257</v>
      </c>
      <c r="D54" s="14">
        <v>320000</v>
      </c>
      <c r="E54" s="15">
        <v>701.73</v>
      </c>
      <c r="F54" s="16">
        <v>7.6E-3</v>
      </c>
      <c r="G54" s="16"/>
    </row>
    <row r="55" spans="1:7" x14ac:dyDescent="0.35">
      <c r="A55" s="13" t="s">
        <v>832</v>
      </c>
      <c r="B55" s="31" t="s">
        <v>833</v>
      </c>
      <c r="C55" s="31" t="s">
        <v>769</v>
      </c>
      <c r="D55" s="14">
        <v>240000</v>
      </c>
      <c r="E55" s="15">
        <v>645.24</v>
      </c>
      <c r="F55" s="16">
        <v>7.0000000000000001E-3</v>
      </c>
      <c r="G55" s="16"/>
    </row>
    <row r="56" spans="1:7" x14ac:dyDescent="0.35">
      <c r="A56" s="13" t="s">
        <v>834</v>
      </c>
      <c r="B56" s="31" t="s">
        <v>835</v>
      </c>
      <c r="C56" s="31" t="s">
        <v>370</v>
      </c>
      <c r="D56" s="14">
        <v>190990</v>
      </c>
      <c r="E56" s="15">
        <v>642.78</v>
      </c>
      <c r="F56" s="16">
        <v>7.0000000000000001E-3</v>
      </c>
      <c r="G56" s="16"/>
    </row>
    <row r="57" spans="1:7" x14ac:dyDescent="0.35">
      <c r="A57" s="13" t="s">
        <v>836</v>
      </c>
      <c r="B57" s="31" t="s">
        <v>837</v>
      </c>
      <c r="C57" s="31" t="s">
        <v>277</v>
      </c>
      <c r="D57" s="14">
        <v>255654</v>
      </c>
      <c r="E57" s="15">
        <v>631.47</v>
      </c>
      <c r="F57" s="16">
        <v>6.7999999999999996E-3</v>
      </c>
      <c r="G57" s="16"/>
    </row>
    <row r="58" spans="1:7" x14ac:dyDescent="0.35">
      <c r="A58" s="13" t="s">
        <v>838</v>
      </c>
      <c r="B58" s="31" t="s">
        <v>839</v>
      </c>
      <c r="C58" s="31" t="s">
        <v>540</v>
      </c>
      <c r="D58" s="14">
        <v>600000</v>
      </c>
      <c r="E58" s="15">
        <v>522.6</v>
      </c>
      <c r="F58" s="16">
        <v>5.7000000000000002E-3</v>
      </c>
      <c r="G58" s="16"/>
    </row>
    <row r="59" spans="1:7" x14ac:dyDescent="0.35">
      <c r="A59" s="13" t="s">
        <v>840</v>
      </c>
      <c r="B59" s="31" t="s">
        <v>841</v>
      </c>
      <c r="C59" s="31" t="s">
        <v>293</v>
      </c>
      <c r="D59" s="14">
        <v>34217</v>
      </c>
      <c r="E59" s="15">
        <v>164.91</v>
      </c>
      <c r="F59" s="16">
        <v>1.8E-3</v>
      </c>
      <c r="G59" s="16"/>
    </row>
    <row r="60" spans="1:7" x14ac:dyDescent="0.35">
      <c r="A60" s="13" t="s">
        <v>842</v>
      </c>
      <c r="B60" s="31" t="s">
        <v>843</v>
      </c>
      <c r="C60" s="31" t="s">
        <v>517</v>
      </c>
      <c r="D60" s="14">
        <v>6849</v>
      </c>
      <c r="E60" s="15">
        <v>38.81</v>
      </c>
      <c r="F60" s="16">
        <v>4.0000000000000002E-4</v>
      </c>
      <c r="G60" s="16"/>
    </row>
    <row r="61" spans="1:7" x14ac:dyDescent="0.35">
      <c r="A61" s="13" t="s">
        <v>844</v>
      </c>
      <c r="B61" s="31" t="s">
        <v>845</v>
      </c>
      <c r="C61" s="31" t="s">
        <v>280</v>
      </c>
      <c r="D61" s="14">
        <v>7526</v>
      </c>
      <c r="E61" s="15">
        <v>34.19</v>
      </c>
      <c r="F61" s="16">
        <v>4.0000000000000002E-4</v>
      </c>
      <c r="G61" s="16"/>
    </row>
    <row r="62" spans="1:7" x14ac:dyDescent="0.35">
      <c r="A62" s="17" t="s">
        <v>172</v>
      </c>
      <c r="B62" s="32"/>
      <c r="C62" s="32"/>
      <c r="D62" s="18"/>
      <c r="E62" s="37">
        <v>90256.2</v>
      </c>
      <c r="F62" s="38">
        <v>0.97650000000000003</v>
      </c>
      <c r="G62" s="21"/>
    </row>
    <row r="63" spans="1:7" x14ac:dyDescent="0.35">
      <c r="A63" s="17" t="s">
        <v>546</v>
      </c>
      <c r="B63" s="31"/>
      <c r="C63" s="31"/>
      <c r="D63" s="14"/>
      <c r="E63" s="15"/>
      <c r="F63" s="16"/>
      <c r="G63" s="16"/>
    </row>
    <row r="64" spans="1:7" x14ac:dyDescent="0.35">
      <c r="A64" s="17" t="s">
        <v>172</v>
      </c>
      <c r="B64" s="31"/>
      <c r="C64" s="31"/>
      <c r="D64" s="14"/>
      <c r="E64" s="39" t="s">
        <v>138</v>
      </c>
      <c r="F64" s="40" t="s">
        <v>138</v>
      </c>
      <c r="G64" s="16"/>
    </row>
    <row r="65" spans="1:7" x14ac:dyDescent="0.35">
      <c r="A65" s="24" t="s">
        <v>175</v>
      </c>
      <c r="B65" s="33"/>
      <c r="C65" s="33"/>
      <c r="D65" s="25"/>
      <c r="E65" s="28">
        <v>90256.2</v>
      </c>
      <c r="F65" s="29">
        <v>0.97650000000000003</v>
      </c>
      <c r="G65" s="21"/>
    </row>
    <row r="66" spans="1:7" x14ac:dyDescent="0.35">
      <c r="A66" s="13"/>
      <c r="B66" s="31"/>
      <c r="C66" s="31"/>
      <c r="D66" s="14"/>
      <c r="E66" s="15"/>
      <c r="F66" s="16"/>
      <c r="G66" s="16"/>
    </row>
    <row r="67" spans="1:7" x14ac:dyDescent="0.35">
      <c r="A67" s="17" t="s">
        <v>846</v>
      </c>
      <c r="B67" s="31"/>
      <c r="C67" s="31"/>
      <c r="D67" s="14"/>
      <c r="E67" s="15"/>
      <c r="F67" s="16"/>
      <c r="G67" s="16"/>
    </row>
    <row r="68" spans="1:7" x14ac:dyDescent="0.35">
      <c r="A68" s="17" t="s">
        <v>847</v>
      </c>
      <c r="B68" s="31"/>
      <c r="C68" s="31"/>
      <c r="D68" s="14"/>
      <c r="E68" s="15"/>
      <c r="F68" s="16"/>
      <c r="G68" s="16"/>
    </row>
    <row r="69" spans="1:7" x14ac:dyDescent="0.35">
      <c r="A69" s="13" t="s">
        <v>848</v>
      </c>
      <c r="B69" s="31"/>
      <c r="C69" s="31" t="s">
        <v>849</v>
      </c>
      <c r="D69" s="14">
        <v>7950</v>
      </c>
      <c r="E69" s="15">
        <v>1953.2</v>
      </c>
      <c r="F69" s="16">
        <v>2.1128999999999998E-2</v>
      </c>
      <c r="G69" s="16"/>
    </row>
    <row r="70" spans="1:7" x14ac:dyDescent="0.35">
      <c r="A70" s="17" t="s">
        <v>172</v>
      </c>
      <c r="B70" s="32"/>
      <c r="C70" s="32"/>
      <c r="D70" s="18"/>
      <c r="E70" s="37">
        <v>1953.2</v>
      </c>
      <c r="F70" s="38">
        <v>2.1128999999999998E-2</v>
      </c>
      <c r="G70" s="21"/>
    </row>
    <row r="71" spans="1:7" x14ac:dyDescent="0.35">
      <c r="A71" s="13"/>
      <c r="B71" s="31"/>
      <c r="C71" s="31"/>
      <c r="D71" s="14"/>
      <c r="E71" s="15"/>
      <c r="F71" s="16"/>
      <c r="G71" s="16"/>
    </row>
    <row r="72" spans="1:7" x14ac:dyDescent="0.35">
      <c r="A72" s="13"/>
      <c r="B72" s="31"/>
      <c r="C72" s="31"/>
      <c r="D72" s="14"/>
      <c r="E72" s="15"/>
      <c r="F72" s="16"/>
      <c r="G72" s="16"/>
    </row>
    <row r="73" spans="1:7" x14ac:dyDescent="0.35">
      <c r="A73" s="13"/>
      <c r="B73" s="31"/>
      <c r="C73" s="31"/>
      <c r="D73" s="14"/>
      <c r="E73" s="15"/>
      <c r="F73" s="16"/>
      <c r="G73" s="16"/>
    </row>
    <row r="74" spans="1:7" x14ac:dyDescent="0.35">
      <c r="A74" s="24" t="s">
        <v>175</v>
      </c>
      <c r="B74" s="33"/>
      <c r="C74" s="33"/>
      <c r="D74" s="25"/>
      <c r="E74" s="19">
        <v>1953.2</v>
      </c>
      <c r="F74" s="20">
        <v>2.1128999999999998E-2</v>
      </c>
      <c r="G74" s="21"/>
    </row>
    <row r="75" spans="1:7" x14ac:dyDescent="0.35">
      <c r="A75" s="13"/>
      <c r="B75" s="31"/>
      <c r="C75" s="31"/>
      <c r="D75" s="14"/>
      <c r="E75" s="15"/>
      <c r="F75" s="16"/>
      <c r="G75" s="16"/>
    </row>
    <row r="76" spans="1:7" x14ac:dyDescent="0.35">
      <c r="A76" s="17" t="s">
        <v>658</v>
      </c>
      <c r="B76" s="31"/>
      <c r="C76" s="31"/>
      <c r="D76" s="14"/>
      <c r="E76" s="15"/>
      <c r="F76" s="16"/>
      <c r="G76" s="16"/>
    </row>
    <row r="77" spans="1:7" x14ac:dyDescent="0.35">
      <c r="A77" s="13"/>
      <c r="B77" s="31"/>
      <c r="C77" s="31"/>
      <c r="D77" s="14"/>
      <c r="E77" s="15"/>
      <c r="F77" s="16"/>
      <c r="G77" s="16"/>
    </row>
    <row r="78" spans="1:7" x14ac:dyDescent="0.35">
      <c r="A78" s="17" t="s">
        <v>659</v>
      </c>
      <c r="B78" s="31"/>
      <c r="C78" s="31"/>
      <c r="D78" s="14"/>
      <c r="E78" s="15"/>
      <c r="F78" s="16"/>
      <c r="G78" s="16"/>
    </row>
    <row r="79" spans="1:7" x14ac:dyDescent="0.35">
      <c r="A79" s="13" t="s">
        <v>850</v>
      </c>
      <c r="B79" s="31" t="s">
        <v>851</v>
      </c>
      <c r="C79" s="31" t="s">
        <v>219</v>
      </c>
      <c r="D79" s="14">
        <v>300000</v>
      </c>
      <c r="E79" s="15">
        <v>298.93</v>
      </c>
      <c r="F79" s="16">
        <v>3.2000000000000002E-3</v>
      </c>
      <c r="G79" s="16">
        <v>5.4503999999999997E-2</v>
      </c>
    </row>
    <row r="80" spans="1:7" x14ac:dyDescent="0.35">
      <c r="A80" s="17" t="s">
        <v>172</v>
      </c>
      <c r="B80" s="32"/>
      <c r="C80" s="32"/>
      <c r="D80" s="18"/>
      <c r="E80" s="37">
        <v>298.93</v>
      </c>
      <c r="F80" s="38">
        <v>3.2000000000000002E-3</v>
      </c>
      <c r="G80" s="21"/>
    </row>
    <row r="81" spans="1:7" x14ac:dyDescent="0.35">
      <c r="A81" s="13"/>
      <c r="B81" s="31"/>
      <c r="C81" s="31"/>
      <c r="D81" s="14"/>
      <c r="E81" s="15"/>
      <c r="F81" s="16"/>
      <c r="G81" s="16"/>
    </row>
    <row r="82" spans="1:7" x14ac:dyDescent="0.35">
      <c r="A82" s="24" t="s">
        <v>175</v>
      </c>
      <c r="B82" s="33"/>
      <c r="C82" s="33"/>
      <c r="D82" s="25"/>
      <c r="E82" s="19">
        <v>298.93</v>
      </c>
      <c r="F82" s="20">
        <v>3.2000000000000002E-3</v>
      </c>
      <c r="G82" s="21"/>
    </row>
    <row r="83" spans="1:7" x14ac:dyDescent="0.35">
      <c r="A83" s="13"/>
      <c r="B83" s="31"/>
      <c r="C83" s="31"/>
      <c r="D83" s="14"/>
      <c r="E83" s="15"/>
      <c r="F83" s="16"/>
      <c r="G83" s="16"/>
    </row>
    <row r="84" spans="1:7" x14ac:dyDescent="0.35">
      <c r="A84" s="13"/>
      <c r="B84" s="31"/>
      <c r="C84" s="31"/>
      <c r="D84" s="14"/>
      <c r="E84" s="15"/>
      <c r="F84" s="16"/>
      <c r="G84" s="16"/>
    </row>
    <row r="85" spans="1:7" x14ac:dyDescent="0.35">
      <c r="A85" s="17" t="s">
        <v>176</v>
      </c>
      <c r="B85" s="31"/>
      <c r="C85" s="31"/>
      <c r="D85" s="14"/>
      <c r="E85" s="15"/>
      <c r="F85" s="16"/>
      <c r="G85" s="16"/>
    </row>
    <row r="86" spans="1:7" x14ac:dyDescent="0.35">
      <c r="A86" s="13" t="s">
        <v>177</v>
      </c>
      <c r="B86" s="31"/>
      <c r="C86" s="31"/>
      <c r="D86" s="14"/>
      <c r="E86" s="15">
        <v>2430.92</v>
      </c>
      <c r="F86" s="16">
        <v>2.63E-2</v>
      </c>
      <c r="G86" s="16">
        <v>5.3977999999999998E-2</v>
      </c>
    </row>
    <row r="87" spans="1:7" x14ac:dyDescent="0.35">
      <c r="A87" s="17" t="s">
        <v>172</v>
      </c>
      <c r="B87" s="32"/>
      <c r="C87" s="32"/>
      <c r="D87" s="18"/>
      <c r="E87" s="37">
        <v>2430.92</v>
      </c>
      <c r="F87" s="38">
        <v>2.63E-2</v>
      </c>
      <c r="G87" s="21"/>
    </row>
    <row r="88" spans="1:7" x14ac:dyDescent="0.35">
      <c r="A88" s="13"/>
      <c r="B88" s="31"/>
      <c r="C88" s="31"/>
      <c r="D88" s="14"/>
      <c r="E88" s="15"/>
      <c r="F88" s="16"/>
      <c r="G88" s="16"/>
    </row>
    <row r="89" spans="1:7" x14ac:dyDescent="0.35">
      <c r="A89" s="24" t="s">
        <v>175</v>
      </c>
      <c r="B89" s="33"/>
      <c r="C89" s="33"/>
      <c r="D89" s="25"/>
      <c r="E89" s="19">
        <v>2430.92</v>
      </c>
      <c r="F89" s="20">
        <v>2.63E-2</v>
      </c>
      <c r="G89" s="21"/>
    </row>
    <row r="90" spans="1:7" x14ac:dyDescent="0.35">
      <c r="A90" s="13" t="s">
        <v>178</v>
      </c>
      <c r="B90" s="31"/>
      <c r="C90" s="31"/>
      <c r="D90" s="14"/>
      <c r="E90" s="15">
        <v>1.0784899999999999</v>
      </c>
      <c r="F90" s="16">
        <v>1.1E-5</v>
      </c>
      <c r="G90" s="16"/>
    </row>
    <row r="91" spans="1:7" x14ac:dyDescent="0.35">
      <c r="A91" s="13" t="s">
        <v>179</v>
      </c>
      <c r="B91" s="31"/>
      <c r="C91" s="31"/>
      <c r="D91" s="14"/>
      <c r="E91" s="35">
        <v>-548.87849000000006</v>
      </c>
      <c r="F91" s="36">
        <v>-6.0109999999999999E-3</v>
      </c>
      <c r="G91" s="16">
        <v>5.3977999999999998E-2</v>
      </c>
    </row>
    <row r="92" spans="1:7" x14ac:dyDescent="0.35">
      <c r="A92" s="26" t="s">
        <v>180</v>
      </c>
      <c r="B92" s="34"/>
      <c r="C92" s="34"/>
      <c r="D92" s="27"/>
      <c r="E92" s="28">
        <v>92438.25</v>
      </c>
      <c r="F92" s="29">
        <v>1</v>
      </c>
      <c r="G92" s="29"/>
    </row>
    <row r="94" spans="1:7" x14ac:dyDescent="0.35">
      <c r="A94" s="1" t="s">
        <v>852</v>
      </c>
    </row>
    <row r="97" spans="1:3" x14ac:dyDescent="0.35">
      <c r="A97" s="1" t="s">
        <v>183</v>
      </c>
    </row>
    <row r="98" spans="1:3" x14ac:dyDescent="0.35">
      <c r="A98" s="48" t="s">
        <v>184</v>
      </c>
      <c r="B98" s="3" t="s">
        <v>138</v>
      </c>
    </row>
    <row r="99" spans="1:3" x14ac:dyDescent="0.35">
      <c r="A99" t="s">
        <v>185</v>
      </c>
    </row>
    <row r="100" spans="1:3" x14ac:dyDescent="0.35">
      <c r="A100" t="s">
        <v>186</v>
      </c>
      <c r="B100" t="s">
        <v>187</v>
      </c>
      <c r="C100" t="s">
        <v>187</v>
      </c>
    </row>
    <row r="101" spans="1:3" x14ac:dyDescent="0.35">
      <c r="B101" s="49">
        <v>45869</v>
      </c>
      <c r="C101" s="49">
        <v>45898</v>
      </c>
    </row>
    <row r="102" spans="1:3" x14ac:dyDescent="0.35">
      <c r="A102" t="s">
        <v>447</v>
      </c>
      <c r="B102">
        <v>28.450700000000001</v>
      </c>
      <c r="C102">
        <v>28.686900000000001</v>
      </c>
    </row>
    <row r="103" spans="1:3" x14ac:dyDescent="0.35">
      <c r="A103" t="s">
        <v>189</v>
      </c>
      <c r="B103">
        <v>28.450700000000001</v>
      </c>
      <c r="C103">
        <v>28.686900000000001</v>
      </c>
    </row>
    <row r="104" spans="1:3" x14ac:dyDescent="0.35">
      <c r="A104" t="s">
        <v>448</v>
      </c>
      <c r="B104">
        <v>26.5623</v>
      </c>
      <c r="C104">
        <v>26.755199999999999</v>
      </c>
    </row>
    <row r="105" spans="1:3" x14ac:dyDescent="0.35">
      <c r="A105" t="s">
        <v>191</v>
      </c>
      <c r="B105">
        <v>26.561</v>
      </c>
      <c r="C105">
        <v>26.753799999999998</v>
      </c>
    </row>
    <row r="107" spans="1:3" x14ac:dyDescent="0.35">
      <c r="A107" t="s">
        <v>192</v>
      </c>
      <c r="B107" s="3" t="s">
        <v>138</v>
      </c>
    </row>
    <row r="108" spans="1:3" x14ac:dyDescent="0.35">
      <c r="A108" t="s">
        <v>193</v>
      </c>
      <c r="B108" s="3" t="s">
        <v>138</v>
      </c>
    </row>
    <row r="109" spans="1:3" ht="29" customHeight="1" x14ac:dyDescent="0.35">
      <c r="A109" s="48" t="s">
        <v>194</v>
      </c>
      <c r="B109" s="3" t="s">
        <v>138</v>
      </c>
    </row>
    <row r="110" spans="1:3" ht="29" customHeight="1" x14ac:dyDescent="0.35">
      <c r="A110" s="48" t="s">
        <v>195</v>
      </c>
      <c r="B110" s="3" t="s">
        <v>138</v>
      </c>
    </row>
    <row r="111" spans="1:3" x14ac:dyDescent="0.35">
      <c r="A111" t="s">
        <v>449</v>
      </c>
      <c r="B111" s="50">
        <v>1.1823999999999999</v>
      </c>
    </row>
    <row r="112" spans="1:3" ht="43.5" customHeight="1" x14ac:dyDescent="0.35">
      <c r="A112" s="48" t="s">
        <v>197</v>
      </c>
      <c r="B112" s="3">
        <v>1953.1957500000001</v>
      </c>
    </row>
    <row r="113" spans="1:4" x14ac:dyDescent="0.35">
      <c r="B113" s="3"/>
    </row>
    <row r="114" spans="1:4" ht="29" customHeight="1" x14ac:dyDescent="0.35">
      <c r="A114" s="48" t="s">
        <v>198</v>
      </c>
      <c r="B114" s="3" t="s">
        <v>138</v>
      </c>
    </row>
    <row r="115" spans="1:4" ht="29" customHeight="1" x14ac:dyDescent="0.35">
      <c r="A115" s="48" t="s">
        <v>199</v>
      </c>
      <c r="B115" t="s">
        <v>138</v>
      </c>
    </row>
    <row r="116" spans="1:4" ht="29" customHeight="1" x14ac:dyDescent="0.35">
      <c r="A116" s="48" t="s">
        <v>200</v>
      </c>
      <c r="B116" s="3" t="s">
        <v>138</v>
      </c>
    </row>
    <row r="117" spans="1:4" ht="29" customHeight="1" x14ac:dyDescent="0.35">
      <c r="A117" s="48" t="s">
        <v>201</v>
      </c>
      <c r="B117" s="3" t="s">
        <v>138</v>
      </c>
    </row>
    <row r="119" spans="1:4" ht="70" customHeight="1" x14ac:dyDescent="0.35">
      <c r="A119" s="83" t="s">
        <v>211</v>
      </c>
      <c r="B119" s="83" t="s">
        <v>212</v>
      </c>
      <c r="C119" s="83" t="s">
        <v>5</v>
      </c>
      <c r="D119" s="83" t="s">
        <v>6</v>
      </c>
    </row>
    <row r="120" spans="1:4" ht="70" customHeight="1" x14ac:dyDescent="0.35">
      <c r="A120" s="83" t="s">
        <v>853</v>
      </c>
      <c r="B120" s="83"/>
      <c r="C120" s="83" t="s">
        <v>31</v>
      </c>
      <c r="D120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G47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854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855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550</v>
      </c>
      <c r="B7" s="31"/>
      <c r="C7" s="31"/>
      <c r="D7" s="14"/>
      <c r="E7" s="15"/>
      <c r="F7" s="16"/>
      <c r="G7" s="16"/>
    </row>
    <row r="8" spans="1:7" x14ac:dyDescent="0.35">
      <c r="A8" s="17" t="s">
        <v>551</v>
      </c>
      <c r="B8" s="32"/>
      <c r="C8" s="32"/>
      <c r="D8" s="18"/>
      <c r="E8" s="41"/>
      <c r="F8" s="21"/>
      <c r="G8" s="21"/>
    </row>
    <row r="9" spans="1:7" x14ac:dyDescent="0.35">
      <c r="A9" s="13" t="s">
        <v>856</v>
      </c>
      <c r="B9" s="31" t="s">
        <v>857</v>
      </c>
      <c r="C9" s="31"/>
      <c r="D9" s="14">
        <v>753311.11100000003</v>
      </c>
      <c r="E9" s="15">
        <v>121756.93</v>
      </c>
      <c r="F9" s="16">
        <v>0.5423</v>
      </c>
      <c r="G9" s="16"/>
    </row>
    <row r="10" spans="1:7" x14ac:dyDescent="0.35">
      <c r="A10" s="13" t="s">
        <v>858</v>
      </c>
      <c r="B10" s="31" t="s">
        <v>859</v>
      </c>
      <c r="C10" s="31"/>
      <c r="D10" s="14">
        <v>413168.96100000001</v>
      </c>
      <c r="E10" s="15">
        <v>99313.51</v>
      </c>
      <c r="F10" s="16">
        <v>0.44240000000000002</v>
      </c>
      <c r="G10" s="16"/>
    </row>
    <row r="11" spans="1:7" x14ac:dyDescent="0.35">
      <c r="A11" s="17" t="s">
        <v>172</v>
      </c>
      <c r="B11" s="32"/>
      <c r="C11" s="32"/>
      <c r="D11" s="18"/>
      <c r="E11" s="19">
        <v>221070.44</v>
      </c>
      <c r="F11" s="20">
        <v>0.98470000000000002</v>
      </c>
      <c r="G11" s="21"/>
    </row>
    <row r="12" spans="1:7" x14ac:dyDescent="0.35">
      <c r="A12" s="13"/>
      <c r="B12" s="31"/>
      <c r="C12" s="31"/>
      <c r="D12" s="14"/>
      <c r="E12" s="15"/>
      <c r="F12" s="16"/>
      <c r="G12" s="16"/>
    </row>
    <row r="13" spans="1:7" x14ac:dyDescent="0.35">
      <c r="A13" s="24" t="s">
        <v>175</v>
      </c>
      <c r="B13" s="33"/>
      <c r="C13" s="33"/>
      <c r="D13" s="25"/>
      <c r="E13" s="19">
        <v>221070.44</v>
      </c>
      <c r="F13" s="20">
        <v>0.98470000000000002</v>
      </c>
      <c r="G13" s="21"/>
    </row>
    <row r="14" spans="1:7" x14ac:dyDescent="0.35">
      <c r="A14" s="13"/>
      <c r="B14" s="31"/>
      <c r="C14" s="31"/>
      <c r="D14" s="14"/>
      <c r="E14" s="15"/>
      <c r="F14" s="16"/>
      <c r="G14" s="16"/>
    </row>
    <row r="15" spans="1:7" x14ac:dyDescent="0.35">
      <c r="A15" s="17" t="s">
        <v>176</v>
      </c>
      <c r="B15" s="31"/>
      <c r="C15" s="31"/>
      <c r="D15" s="14"/>
      <c r="E15" s="15"/>
      <c r="F15" s="16"/>
      <c r="G15" s="16"/>
    </row>
    <row r="16" spans="1:7" x14ac:dyDescent="0.35">
      <c r="A16" s="13" t="s">
        <v>177</v>
      </c>
      <c r="B16" s="31"/>
      <c r="C16" s="31"/>
      <c r="D16" s="14"/>
      <c r="E16" s="15">
        <v>4244.12</v>
      </c>
      <c r="F16" s="16">
        <v>1.89E-2</v>
      </c>
      <c r="G16" s="16">
        <v>5.3977999999999998E-2</v>
      </c>
    </row>
    <row r="17" spans="1:7" x14ac:dyDescent="0.35">
      <c r="A17" s="17" t="s">
        <v>172</v>
      </c>
      <c r="B17" s="32"/>
      <c r="C17" s="32"/>
      <c r="D17" s="18"/>
      <c r="E17" s="19">
        <v>4244.12</v>
      </c>
      <c r="F17" s="20">
        <v>1.89E-2</v>
      </c>
      <c r="G17" s="21"/>
    </row>
    <row r="18" spans="1:7" x14ac:dyDescent="0.35">
      <c r="A18" s="13"/>
      <c r="B18" s="31"/>
      <c r="C18" s="31"/>
      <c r="D18" s="14"/>
      <c r="E18" s="15"/>
      <c r="F18" s="16"/>
      <c r="G18" s="16"/>
    </row>
    <row r="19" spans="1:7" x14ac:dyDescent="0.35">
      <c r="A19" s="24" t="s">
        <v>175</v>
      </c>
      <c r="B19" s="33"/>
      <c r="C19" s="33"/>
      <c r="D19" s="25"/>
      <c r="E19" s="19">
        <v>4244.12</v>
      </c>
      <c r="F19" s="20">
        <v>1.89E-2</v>
      </c>
      <c r="G19" s="21"/>
    </row>
    <row r="20" spans="1:7" x14ac:dyDescent="0.35">
      <c r="A20" s="13" t="s">
        <v>178</v>
      </c>
      <c r="B20" s="31"/>
      <c r="C20" s="31"/>
      <c r="D20" s="14"/>
      <c r="E20" s="15">
        <v>1.8829229000000001</v>
      </c>
      <c r="F20" s="16">
        <v>7.9999999999999996E-6</v>
      </c>
      <c r="G20" s="16"/>
    </row>
    <row r="21" spans="1:7" x14ac:dyDescent="0.35">
      <c r="A21" s="13" t="s">
        <v>179</v>
      </c>
      <c r="B21" s="31"/>
      <c r="C21" s="31"/>
      <c r="D21" s="14"/>
      <c r="E21" s="35">
        <v>-814.53292290000002</v>
      </c>
      <c r="F21" s="36">
        <v>-3.6080000000000001E-3</v>
      </c>
      <c r="G21" s="16">
        <v>5.3976999999999997E-2</v>
      </c>
    </row>
    <row r="22" spans="1:7" x14ac:dyDescent="0.35">
      <c r="A22" s="26" t="s">
        <v>180</v>
      </c>
      <c r="B22" s="34"/>
      <c r="C22" s="34"/>
      <c r="D22" s="27"/>
      <c r="E22" s="28">
        <v>224501.91</v>
      </c>
      <c r="F22" s="29">
        <v>1</v>
      </c>
      <c r="G22" s="29"/>
    </row>
    <row r="27" spans="1:7" x14ac:dyDescent="0.35">
      <c r="A27" s="1" t="s">
        <v>183</v>
      </c>
    </row>
    <row r="28" spans="1:7" x14ac:dyDescent="0.35">
      <c r="A28" s="48" t="s">
        <v>184</v>
      </c>
      <c r="B28" s="3" t="s">
        <v>138</v>
      </c>
    </row>
    <row r="29" spans="1:7" x14ac:dyDescent="0.35">
      <c r="A29" t="s">
        <v>185</v>
      </c>
    </row>
    <row r="30" spans="1:7" x14ac:dyDescent="0.35">
      <c r="A30" t="s">
        <v>186</v>
      </c>
      <c r="B30" t="s">
        <v>187</v>
      </c>
      <c r="C30" t="s">
        <v>187</v>
      </c>
    </row>
    <row r="31" spans="1:7" x14ac:dyDescent="0.35">
      <c r="B31" s="49">
        <v>45869</v>
      </c>
      <c r="C31" s="49">
        <v>45898</v>
      </c>
    </row>
    <row r="32" spans="1:7" x14ac:dyDescent="0.35">
      <c r="A32" t="s">
        <v>447</v>
      </c>
      <c r="B32">
        <v>50.63</v>
      </c>
      <c r="C32">
        <v>53.534999999999997</v>
      </c>
    </row>
    <row r="33" spans="1:4" x14ac:dyDescent="0.35">
      <c r="A33" t="s">
        <v>448</v>
      </c>
      <c r="B33">
        <v>45.033999999999999</v>
      </c>
      <c r="C33">
        <v>47.585000000000001</v>
      </c>
    </row>
    <row r="35" spans="1:4" x14ac:dyDescent="0.35">
      <c r="A35" t="s">
        <v>192</v>
      </c>
      <c r="B35" s="3" t="s">
        <v>138</v>
      </c>
    </row>
    <row r="36" spans="1:4" x14ac:dyDescent="0.35">
      <c r="A36" t="s">
        <v>193</v>
      </c>
      <c r="B36" s="3" t="s">
        <v>138</v>
      </c>
    </row>
    <row r="37" spans="1:4" ht="29" customHeight="1" x14ac:dyDescent="0.35">
      <c r="A37" s="48" t="s">
        <v>194</v>
      </c>
      <c r="B37" s="3" t="s">
        <v>138</v>
      </c>
    </row>
    <row r="38" spans="1:4" ht="29" customHeight="1" x14ac:dyDescent="0.35">
      <c r="A38" s="48" t="s">
        <v>195</v>
      </c>
      <c r="B38" s="50">
        <v>221070.43807790001</v>
      </c>
    </row>
    <row r="39" spans="1:4" ht="43.5" customHeight="1" x14ac:dyDescent="0.35">
      <c r="A39" s="48" t="s">
        <v>554</v>
      </c>
      <c r="B39" s="3" t="s">
        <v>138</v>
      </c>
    </row>
    <row r="40" spans="1:4" x14ac:dyDescent="0.35">
      <c r="B40" s="3"/>
    </row>
    <row r="41" spans="1:4" ht="29" customHeight="1" x14ac:dyDescent="0.35">
      <c r="A41" s="48" t="s">
        <v>555</v>
      </c>
      <c r="B41" s="3" t="s">
        <v>138</v>
      </c>
    </row>
    <row r="42" spans="1:4" ht="29" customHeight="1" x14ac:dyDescent="0.35">
      <c r="A42" s="48" t="s">
        <v>556</v>
      </c>
      <c r="B42" t="s">
        <v>138</v>
      </c>
    </row>
    <row r="43" spans="1:4" ht="29" customHeight="1" x14ac:dyDescent="0.35">
      <c r="A43" s="48" t="s">
        <v>557</v>
      </c>
      <c r="B43" s="3" t="s">
        <v>138</v>
      </c>
    </row>
    <row r="44" spans="1:4" ht="29" customHeight="1" x14ac:dyDescent="0.35">
      <c r="A44" s="48" t="s">
        <v>558</v>
      </c>
      <c r="B44" s="3" t="s">
        <v>138</v>
      </c>
    </row>
    <row r="46" spans="1:4" ht="70" customHeight="1" x14ac:dyDescent="0.35">
      <c r="A46" s="83" t="s">
        <v>211</v>
      </c>
      <c r="B46" s="83" t="s">
        <v>212</v>
      </c>
      <c r="C46" s="83" t="s">
        <v>5</v>
      </c>
      <c r="D46" s="83" t="s">
        <v>6</v>
      </c>
    </row>
    <row r="47" spans="1:4" ht="70" customHeight="1" x14ac:dyDescent="0.35">
      <c r="A47" s="83" t="s">
        <v>860</v>
      </c>
      <c r="B47" s="83"/>
      <c r="C47" s="83" t="s">
        <v>33</v>
      </c>
      <c r="D47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G98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861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862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278</v>
      </c>
      <c r="B8" s="31" t="s">
        <v>279</v>
      </c>
      <c r="C8" s="31" t="s">
        <v>280</v>
      </c>
      <c r="D8" s="14">
        <v>111062</v>
      </c>
      <c r="E8" s="15">
        <v>1770.88</v>
      </c>
      <c r="F8" s="16">
        <v>0.1084</v>
      </c>
      <c r="G8" s="16"/>
    </row>
    <row r="9" spans="1:7" x14ac:dyDescent="0.35">
      <c r="A9" s="13" t="s">
        <v>863</v>
      </c>
      <c r="B9" s="31" t="s">
        <v>864</v>
      </c>
      <c r="C9" s="31" t="s">
        <v>280</v>
      </c>
      <c r="D9" s="14">
        <v>65421</v>
      </c>
      <c r="E9" s="15">
        <v>1039.8</v>
      </c>
      <c r="F9" s="16">
        <v>6.3600000000000004E-2</v>
      </c>
      <c r="G9" s="16"/>
    </row>
    <row r="10" spans="1:7" x14ac:dyDescent="0.35">
      <c r="A10" s="13" t="s">
        <v>305</v>
      </c>
      <c r="B10" s="31" t="s">
        <v>306</v>
      </c>
      <c r="C10" s="31" t="s">
        <v>307</v>
      </c>
      <c r="D10" s="14">
        <v>89999</v>
      </c>
      <c r="E10" s="15">
        <v>1038.8599999999999</v>
      </c>
      <c r="F10" s="16">
        <v>6.3600000000000004E-2</v>
      </c>
      <c r="G10" s="16"/>
    </row>
    <row r="11" spans="1:7" x14ac:dyDescent="0.35">
      <c r="A11" s="13" t="s">
        <v>865</v>
      </c>
      <c r="B11" s="31" t="s">
        <v>866</v>
      </c>
      <c r="C11" s="31" t="s">
        <v>307</v>
      </c>
      <c r="D11" s="14">
        <v>11647</v>
      </c>
      <c r="E11" s="15">
        <v>886.34</v>
      </c>
      <c r="F11" s="16">
        <v>5.4300000000000001E-2</v>
      </c>
      <c r="G11" s="16"/>
    </row>
    <row r="12" spans="1:7" x14ac:dyDescent="0.35">
      <c r="A12" s="13" t="s">
        <v>722</v>
      </c>
      <c r="B12" s="31" t="s">
        <v>723</v>
      </c>
      <c r="C12" s="31" t="s">
        <v>280</v>
      </c>
      <c r="D12" s="14">
        <v>67595</v>
      </c>
      <c r="E12" s="15">
        <v>851.76</v>
      </c>
      <c r="F12" s="16">
        <v>5.21E-2</v>
      </c>
      <c r="G12" s="16"/>
    </row>
    <row r="13" spans="1:7" x14ac:dyDescent="0.35">
      <c r="A13" s="13" t="s">
        <v>397</v>
      </c>
      <c r="B13" s="31" t="s">
        <v>398</v>
      </c>
      <c r="C13" s="31" t="s">
        <v>280</v>
      </c>
      <c r="D13" s="14">
        <v>13824</v>
      </c>
      <c r="E13" s="15">
        <v>847.62</v>
      </c>
      <c r="F13" s="16">
        <v>5.1900000000000002E-2</v>
      </c>
      <c r="G13" s="16"/>
    </row>
    <row r="14" spans="1:7" x14ac:dyDescent="0.35">
      <c r="A14" s="13" t="s">
        <v>867</v>
      </c>
      <c r="B14" s="31" t="s">
        <v>868</v>
      </c>
      <c r="C14" s="31" t="s">
        <v>307</v>
      </c>
      <c r="D14" s="14">
        <v>56787</v>
      </c>
      <c r="E14" s="15">
        <v>517.61</v>
      </c>
      <c r="F14" s="16">
        <v>3.1699999999999999E-2</v>
      </c>
      <c r="G14" s="16"/>
    </row>
    <row r="15" spans="1:7" x14ac:dyDescent="0.35">
      <c r="A15" s="13" t="s">
        <v>350</v>
      </c>
      <c r="B15" s="31" t="s">
        <v>351</v>
      </c>
      <c r="C15" s="31" t="s">
        <v>280</v>
      </c>
      <c r="D15" s="14">
        <v>26417</v>
      </c>
      <c r="E15" s="15">
        <v>500.58</v>
      </c>
      <c r="F15" s="16">
        <v>3.0599999999999999E-2</v>
      </c>
      <c r="G15" s="16"/>
    </row>
    <row r="16" spans="1:7" x14ac:dyDescent="0.35">
      <c r="A16" s="13" t="s">
        <v>321</v>
      </c>
      <c r="B16" s="31" t="s">
        <v>322</v>
      </c>
      <c r="C16" s="31" t="s">
        <v>280</v>
      </c>
      <c r="D16" s="14">
        <v>13708</v>
      </c>
      <c r="E16" s="15">
        <v>487.98</v>
      </c>
      <c r="F16" s="16">
        <v>2.9899999999999999E-2</v>
      </c>
      <c r="G16" s="16"/>
    </row>
    <row r="17" spans="1:7" x14ac:dyDescent="0.35">
      <c r="A17" s="13" t="s">
        <v>869</v>
      </c>
      <c r="B17" s="31" t="s">
        <v>870</v>
      </c>
      <c r="C17" s="31" t="s">
        <v>280</v>
      </c>
      <c r="D17" s="14">
        <v>14323</v>
      </c>
      <c r="E17" s="15">
        <v>353.98</v>
      </c>
      <c r="F17" s="16">
        <v>2.1700000000000001E-2</v>
      </c>
      <c r="G17" s="16"/>
    </row>
    <row r="18" spans="1:7" x14ac:dyDescent="0.35">
      <c r="A18" s="13" t="s">
        <v>871</v>
      </c>
      <c r="B18" s="31" t="s">
        <v>872</v>
      </c>
      <c r="C18" s="31" t="s">
        <v>280</v>
      </c>
      <c r="D18" s="14">
        <v>40562</v>
      </c>
      <c r="E18" s="15">
        <v>347.58</v>
      </c>
      <c r="F18" s="16">
        <v>2.1299999999999999E-2</v>
      </c>
      <c r="G18" s="16"/>
    </row>
    <row r="19" spans="1:7" x14ac:dyDescent="0.35">
      <c r="A19" s="13" t="s">
        <v>873</v>
      </c>
      <c r="B19" s="31" t="s">
        <v>874</v>
      </c>
      <c r="C19" s="31" t="s">
        <v>280</v>
      </c>
      <c r="D19" s="14">
        <v>16328</v>
      </c>
      <c r="E19" s="15">
        <v>314.13</v>
      </c>
      <c r="F19" s="16">
        <v>1.9199999999999998E-2</v>
      </c>
      <c r="G19" s="16"/>
    </row>
    <row r="20" spans="1:7" x14ac:dyDescent="0.35">
      <c r="A20" s="13" t="s">
        <v>875</v>
      </c>
      <c r="B20" s="31" t="s">
        <v>876</v>
      </c>
      <c r="C20" s="31" t="s">
        <v>280</v>
      </c>
      <c r="D20" s="14">
        <v>30245</v>
      </c>
      <c r="E20" s="15">
        <v>310.89</v>
      </c>
      <c r="F20" s="16">
        <v>1.9E-2</v>
      </c>
      <c r="G20" s="16"/>
    </row>
    <row r="21" spans="1:7" x14ac:dyDescent="0.35">
      <c r="A21" s="13" t="s">
        <v>740</v>
      </c>
      <c r="B21" s="31" t="s">
        <v>741</v>
      </c>
      <c r="C21" s="31" t="s">
        <v>280</v>
      </c>
      <c r="D21" s="14">
        <v>29111</v>
      </c>
      <c r="E21" s="15">
        <v>285.58999999999997</v>
      </c>
      <c r="F21" s="16">
        <v>1.7500000000000002E-2</v>
      </c>
      <c r="G21" s="16"/>
    </row>
    <row r="22" spans="1:7" x14ac:dyDescent="0.35">
      <c r="A22" s="13" t="s">
        <v>877</v>
      </c>
      <c r="B22" s="31" t="s">
        <v>878</v>
      </c>
      <c r="C22" s="31" t="s">
        <v>280</v>
      </c>
      <c r="D22" s="14">
        <v>4843</v>
      </c>
      <c r="E22" s="15">
        <v>256.85000000000002</v>
      </c>
      <c r="F22" s="16">
        <v>1.5699999999999999E-2</v>
      </c>
      <c r="G22" s="16"/>
    </row>
    <row r="23" spans="1:7" x14ac:dyDescent="0.35">
      <c r="A23" s="13" t="s">
        <v>374</v>
      </c>
      <c r="B23" s="31" t="s">
        <v>375</v>
      </c>
      <c r="C23" s="31" t="s">
        <v>280</v>
      </c>
      <c r="D23" s="14">
        <v>16148</v>
      </c>
      <c r="E23" s="15">
        <v>223.55</v>
      </c>
      <c r="F23" s="16">
        <v>1.37E-2</v>
      </c>
      <c r="G23" s="16"/>
    </row>
    <row r="24" spans="1:7" x14ac:dyDescent="0.35">
      <c r="A24" s="13" t="s">
        <v>879</v>
      </c>
      <c r="B24" s="31" t="s">
        <v>880</v>
      </c>
      <c r="C24" s="31" t="s">
        <v>280</v>
      </c>
      <c r="D24" s="14">
        <v>61886</v>
      </c>
      <c r="E24" s="15">
        <v>215.58</v>
      </c>
      <c r="F24" s="16">
        <v>1.32E-2</v>
      </c>
      <c r="G24" s="16"/>
    </row>
    <row r="25" spans="1:7" x14ac:dyDescent="0.35">
      <c r="A25" s="13" t="s">
        <v>881</v>
      </c>
      <c r="B25" s="31" t="s">
        <v>882</v>
      </c>
      <c r="C25" s="31" t="s">
        <v>280</v>
      </c>
      <c r="D25" s="14">
        <v>8580</v>
      </c>
      <c r="E25" s="15">
        <v>160.57</v>
      </c>
      <c r="F25" s="16">
        <v>9.7999999999999997E-3</v>
      </c>
      <c r="G25" s="16"/>
    </row>
    <row r="26" spans="1:7" x14ac:dyDescent="0.35">
      <c r="A26" s="13" t="s">
        <v>491</v>
      </c>
      <c r="B26" s="31" t="s">
        <v>492</v>
      </c>
      <c r="C26" s="31" t="s">
        <v>307</v>
      </c>
      <c r="D26" s="14">
        <v>8277</v>
      </c>
      <c r="E26" s="15">
        <v>145.16</v>
      </c>
      <c r="F26" s="16">
        <v>8.8999999999999999E-3</v>
      </c>
      <c r="G26" s="16"/>
    </row>
    <row r="27" spans="1:7" x14ac:dyDescent="0.35">
      <c r="A27" s="13" t="s">
        <v>497</v>
      </c>
      <c r="B27" s="31" t="s">
        <v>498</v>
      </c>
      <c r="C27" s="31" t="s">
        <v>280</v>
      </c>
      <c r="D27" s="14">
        <v>4901</v>
      </c>
      <c r="E27" s="15">
        <v>136.49</v>
      </c>
      <c r="F27" s="16">
        <v>8.3999999999999995E-3</v>
      </c>
      <c r="G27" s="16"/>
    </row>
    <row r="28" spans="1:7" x14ac:dyDescent="0.35">
      <c r="A28" s="13" t="s">
        <v>883</v>
      </c>
      <c r="B28" s="31" t="s">
        <v>884</v>
      </c>
      <c r="C28" s="31" t="s">
        <v>307</v>
      </c>
      <c r="D28" s="14">
        <v>20962</v>
      </c>
      <c r="E28" s="15">
        <v>131.19999999999999</v>
      </c>
      <c r="F28" s="16">
        <v>8.0000000000000002E-3</v>
      </c>
      <c r="G28" s="16"/>
    </row>
    <row r="29" spans="1:7" x14ac:dyDescent="0.35">
      <c r="A29" s="13" t="s">
        <v>885</v>
      </c>
      <c r="B29" s="31" t="s">
        <v>886</v>
      </c>
      <c r="C29" s="31" t="s">
        <v>307</v>
      </c>
      <c r="D29" s="14">
        <v>9324</v>
      </c>
      <c r="E29" s="15">
        <v>128.11000000000001</v>
      </c>
      <c r="F29" s="16">
        <v>7.7999999999999996E-3</v>
      </c>
      <c r="G29" s="16"/>
    </row>
    <row r="30" spans="1:7" x14ac:dyDescent="0.35">
      <c r="A30" s="13" t="s">
        <v>887</v>
      </c>
      <c r="B30" s="31" t="s">
        <v>888</v>
      </c>
      <c r="C30" s="31" t="s">
        <v>280</v>
      </c>
      <c r="D30" s="14">
        <v>69038</v>
      </c>
      <c r="E30" s="15">
        <v>126.64</v>
      </c>
      <c r="F30" s="16">
        <v>7.7999999999999996E-3</v>
      </c>
      <c r="G30" s="16"/>
    </row>
    <row r="31" spans="1:7" x14ac:dyDescent="0.35">
      <c r="A31" s="13" t="s">
        <v>889</v>
      </c>
      <c r="B31" s="31" t="s">
        <v>890</v>
      </c>
      <c r="C31" s="31" t="s">
        <v>280</v>
      </c>
      <c r="D31" s="14">
        <v>5059</v>
      </c>
      <c r="E31" s="15">
        <v>125.34</v>
      </c>
      <c r="F31" s="16">
        <v>7.7000000000000002E-3</v>
      </c>
      <c r="G31" s="16"/>
    </row>
    <row r="32" spans="1:7" x14ac:dyDescent="0.35">
      <c r="A32" s="13" t="s">
        <v>513</v>
      </c>
      <c r="B32" s="31" t="s">
        <v>514</v>
      </c>
      <c r="C32" s="31" t="s">
        <v>280</v>
      </c>
      <c r="D32" s="14">
        <v>11784</v>
      </c>
      <c r="E32" s="15">
        <v>103.77</v>
      </c>
      <c r="F32" s="16">
        <v>6.4000000000000003E-3</v>
      </c>
      <c r="G32" s="16"/>
    </row>
    <row r="33" spans="1:7" x14ac:dyDescent="0.35">
      <c r="A33" s="17" t="s">
        <v>172</v>
      </c>
      <c r="B33" s="32"/>
      <c r="C33" s="32"/>
      <c r="D33" s="18"/>
      <c r="E33" s="19">
        <v>11306.86</v>
      </c>
      <c r="F33" s="20">
        <v>0.69220000000000004</v>
      </c>
      <c r="G33" s="21"/>
    </row>
    <row r="34" spans="1:7" x14ac:dyDescent="0.35">
      <c r="A34" s="17" t="s">
        <v>546</v>
      </c>
      <c r="B34" s="31"/>
      <c r="C34" s="31"/>
      <c r="D34" s="14"/>
      <c r="E34" s="15"/>
      <c r="F34" s="16"/>
      <c r="G34" s="16"/>
    </row>
    <row r="35" spans="1:7" x14ac:dyDescent="0.35">
      <c r="A35" s="17" t="s">
        <v>172</v>
      </c>
      <c r="B35" s="31"/>
      <c r="C35" s="31"/>
      <c r="D35" s="14"/>
      <c r="E35" s="22" t="s">
        <v>138</v>
      </c>
      <c r="F35" s="23" t="s">
        <v>138</v>
      </c>
      <c r="G35" s="16"/>
    </row>
    <row r="36" spans="1:7" x14ac:dyDescent="0.35">
      <c r="A36" s="13"/>
      <c r="B36" s="31"/>
      <c r="C36" s="31"/>
      <c r="D36" s="14"/>
      <c r="E36" s="15"/>
      <c r="F36" s="16"/>
      <c r="G36" s="16"/>
    </row>
    <row r="37" spans="1:7" x14ac:dyDescent="0.35">
      <c r="A37" s="17" t="s">
        <v>891</v>
      </c>
      <c r="B37" s="31"/>
      <c r="C37" s="31"/>
      <c r="D37" s="14"/>
      <c r="E37" s="15"/>
      <c r="F37" s="16"/>
      <c r="G37" s="16"/>
    </row>
    <row r="38" spans="1:7" x14ac:dyDescent="0.35">
      <c r="A38" s="13" t="s">
        <v>892</v>
      </c>
      <c r="B38" s="31" t="s">
        <v>893</v>
      </c>
      <c r="C38" s="31" t="s">
        <v>894</v>
      </c>
      <c r="D38" s="14">
        <v>1272</v>
      </c>
      <c r="E38" s="15">
        <v>818.64</v>
      </c>
      <c r="F38" s="16">
        <v>5.0099999999999999E-2</v>
      </c>
      <c r="G38" s="16"/>
    </row>
    <row r="39" spans="1:7" x14ac:dyDescent="0.35">
      <c r="A39" s="13" t="s">
        <v>895</v>
      </c>
      <c r="B39" s="31" t="s">
        <v>896</v>
      </c>
      <c r="C39" s="31" t="s">
        <v>894</v>
      </c>
      <c r="D39" s="14">
        <v>3800</v>
      </c>
      <c r="E39" s="15">
        <v>591.46</v>
      </c>
      <c r="F39" s="16">
        <v>3.6200000000000003E-2</v>
      </c>
      <c r="G39" s="16"/>
    </row>
    <row r="40" spans="1:7" x14ac:dyDescent="0.35">
      <c r="A40" s="13" t="s">
        <v>897</v>
      </c>
      <c r="B40" s="31" t="s">
        <v>898</v>
      </c>
      <c r="C40" s="31" t="s">
        <v>899</v>
      </c>
      <c r="D40" s="14">
        <v>2792</v>
      </c>
      <c r="E40" s="15">
        <v>516.07000000000005</v>
      </c>
      <c r="F40" s="16">
        <v>3.1600000000000003E-2</v>
      </c>
      <c r="G40" s="16"/>
    </row>
    <row r="41" spans="1:7" x14ac:dyDescent="0.35">
      <c r="A41" s="13" t="s">
        <v>900</v>
      </c>
      <c r="B41" s="31" t="s">
        <v>901</v>
      </c>
      <c r="C41" s="31" t="s">
        <v>894</v>
      </c>
      <c r="D41" s="14">
        <v>2998</v>
      </c>
      <c r="E41" s="15">
        <v>333.31</v>
      </c>
      <c r="F41" s="16">
        <v>2.0400000000000001E-2</v>
      </c>
      <c r="G41" s="16"/>
    </row>
    <row r="42" spans="1:7" x14ac:dyDescent="0.35">
      <c r="A42" s="13" t="s">
        <v>902</v>
      </c>
      <c r="B42" s="31" t="s">
        <v>903</v>
      </c>
      <c r="C42" s="31" t="s">
        <v>904</v>
      </c>
      <c r="D42" s="14">
        <v>2735</v>
      </c>
      <c r="E42" s="15">
        <v>318.75</v>
      </c>
      <c r="F42" s="16">
        <v>1.95E-2</v>
      </c>
      <c r="G42" s="16"/>
    </row>
    <row r="43" spans="1:7" x14ac:dyDescent="0.35">
      <c r="A43" s="13" t="s">
        <v>905</v>
      </c>
      <c r="B43" s="31" t="s">
        <v>906</v>
      </c>
      <c r="C43" s="31" t="s">
        <v>894</v>
      </c>
      <c r="D43" s="14">
        <v>3968</v>
      </c>
      <c r="E43" s="15">
        <v>293.24</v>
      </c>
      <c r="F43" s="16">
        <v>1.7899999999999999E-2</v>
      </c>
      <c r="G43" s="16"/>
    </row>
    <row r="44" spans="1:7" x14ac:dyDescent="0.35">
      <c r="A44" s="13" t="s">
        <v>907</v>
      </c>
      <c r="B44" s="31" t="s">
        <v>908</v>
      </c>
      <c r="C44" s="31" t="s">
        <v>909</v>
      </c>
      <c r="D44" s="14">
        <v>595</v>
      </c>
      <c r="E44" s="15">
        <v>257.55</v>
      </c>
      <c r="F44" s="16">
        <v>1.5800000000000002E-2</v>
      </c>
      <c r="G44" s="16"/>
    </row>
    <row r="45" spans="1:7" x14ac:dyDescent="0.35">
      <c r="A45" s="13" t="s">
        <v>910</v>
      </c>
      <c r="B45" s="31" t="s">
        <v>911</v>
      </c>
      <c r="C45" s="31" t="s">
        <v>280</v>
      </c>
      <c r="D45" s="14">
        <v>5007</v>
      </c>
      <c r="E45" s="15">
        <v>248.35</v>
      </c>
      <c r="F45" s="16">
        <v>1.52E-2</v>
      </c>
      <c r="G45" s="16"/>
    </row>
    <row r="46" spans="1:7" x14ac:dyDescent="0.35">
      <c r="A46" s="13" t="s">
        <v>912</v>
      </c>
      <c r="B46" s="31" t="s">
        <v>913</v>
      </c>
      <c r="C46" s="31" t="s">
        <v>904</v>
      </c>
      <c r="D46" s="14">
        <v>564</v>
      </c>
      <c r="E46" s="15">
        <v>234.51</v>
      </c>
      <c r="F46" s="16">
        <v>1.44E-2</v>
      </c>
      <c r="G46" s="16"/>
    </row>
    <row r="47" spans="1:7" x14ac:dyDescent="0.35">
      <c r="A47" s="13" t="s">
        <v>914</v>
      </c>
      <c r="B47" s="31" t="s">
        <v>915</v>
      </c>
      <c r="C47" s="31" t="s">
        <v>899</v>
      </c>
      <c r="D47" s="14">
        <v>846</v>
      </c>
      <c r="E47" s="15">
        <v>213.83</v>
      </c>
      <c r="F47" s="16">
        <v>1.3100000000000001E-2</v>
      </c>
      <c r="G47" s="16"/>
    </row>
    <row r="48" spans="1:7" x14ac:dyDescent="0.35">
      <c r="A48" s="13" t="s">
        <v>916</v>
      </c>
      <c r="B48" s="31" t="s">
        <v>917</v>
      </c>
      <c r="C48" s="31" t="s">
        <v>899</v>
      </c>
      <c r="D48" s="14">
        <v>1964</v>
      </c>
      <c r="E48" s="15">
        <v>194.92</v>
      </c>
      <c r="F48" s="16">
        <v>1.1900000000000001E-2</v>
      </c>
      <c r="G48" s="16"/>
    </row>
    <row r="49" spans="1:7" x14ac:dyDescent="0.35">
      <c r="A49" s="13" t="s">
        <v>918</v>
      </c>
      <c r="B49" s="31" t="s">
        <v>919</v>
      </c>
      <c r="C49" s="31" t="s">
        <v>904</v>
      </c>
      <c r="D49" s="14">
        <v>541</v>
      </c>
      <c r="E49" s="15">
        <v>186.03</v>
      </c>
      <c r="F49" s="16">
        <v>1.14E-2</v>
      </c>
      <c r="G49" s="16"/>
    </row>
    <row r="50" spans="1:7" x14ac:dyDescent="0.35">
      <c r="A50" s="13" t="s">
        <v>920</v>
      </c>
      <c r="B50" s="31" t="s">
        <v>921</v>
      </c>
      <c r="C50" s="31" t="s">
        <v>904</v>
      </c>
      <c r="D50" s="14">
        <v>1019</v>
      </c>
      <c r="E50" s="15">
        <v>184.25</v>
      </c>
      <c r="F50" s="16">
        <v>1.1299999999999999E-2</v>
      </c>
      <c r="G50" s="16"/>
    </row>
    <row r="51" spans="1:7" x14ac:dyDescent="0.35">
      <c r="A51" s="13" t="s">
        <v>922</v>
      </c>
      <c r="B51" s="31" t="s">
        <v>923</v>
      </c>
      <c r="C51" s="31" t="s">
        <v>904</v>
      </c>
      <c r="D51" s="14">
        <v>2022</v>
      </c>
      <c r="E51" s="15">
        <v>164.86</v>
      </c>
      <c r="F51" s="16">
        <v>1.01E-2</v>
      </c>
      <c r="G51" s="16"/>
    </row>
    <row r="52" spans="1:7" x14ac:dyDescent="0.35">
      <c r="A52" s="13" t="s">
        <v>924</v>
      </c>
      <c r="B52" s="31" t="s">
        <v>925</v>
      </c>
      <c r="C52" s="31" t="s">
        <v>899</v>
      </c>
      <c r="D52" s="14">
        <v>404</v>
      </c>
      <c r="E52" s="15">
        <v>138.78</v>
      </c>
      <c r="F52" s="16">
        <v>8.5000000000000006E-3</v>
      </c>
      <c r="G52" s="16"/>
    </row>
    <row r="53" spans="1:7" x14ac:dyDescent="0.35">
      <c r="A53" s="13" t="s">
        <v>926</v>
      </c>
      <c r="B53" s="31" t="s">
        <v>927</v>
      </c>
      <c r="C53" s="31" t="s">
        <v>894</v>
      </c>
      <c r="D53" s="14">
        <v>168</v>
      </c>
      <c r="E53" s="15">
        <v>85.71</v>
      </c>
      <c r="F53" s="16">
        <v>5.1999999999999998E-3</v>
      </c>
      <c r="G53" s="16"/>
    </row>
    <row r="54" spans="1:7" x14ac:dyDescent="0.35">
      <c r="A54" s="13" t="s">
        <v>928</v>
      </c>
      <c r="B54" s="31" t="s">
        <v>929</v>
      </c>
      <c r="C54" s="31" t="s">
        <v>904</v>
      </c>
      <c r="D54" s="14">
        <v>448</v>
      </c>
      <c r="E54" s="15">
        <v>75.95</v>
      </c>
      <c r="F54" s="16">
        <v>4.5999999999999999E-3</v>
      </c>
      <c r="G54" s="16"/>
    </row>
    <row r="55" spans="1:7" x14ac:dyDescent="0.35">
      <c r="A55" s="13" t="s">
        <v>930</v>
      </c>
      <c r="B55" s="31" t="s">
        <v>931</v>
      </c>
      <c r="C55" s="31" t="s">
        <v>909</v>
      </c>
      <c r="D55" s="14">
        <v>447</v>
      </c>
      <c r="E55" s="15">
        <v>49.35</v>
      </c>
      <c r="F55" s="16">
        <v>3.0000000000000001E-3</v>
      </c>
      <c r="G55" s="16"/>
    </row>
    <row r="56" spans="1:7" x14ac:dyDescent="0.35">
      <c r="A56" s="13" t="s">
        <v>932</v>
      </c>
      <c r="B56" s="31" t="s">
        <v>933</v>
      </c>
      <c r="C56" s="31" t="s">
        <v>909</v>
      </c>
      <c r="D56" s="14">
        <v>277</v>
      </c>
      <c r="E56" s="15">
        <v>46.43</v>
      </c>
      <c r="F56" s="16">
        <v>2.8E-3</v>
      </c>
      <c r="G56" s="16"/>
    </row>
    <row r="57" spans="1:7" x14ac:dyDescent="0.35">
      <c r="A57" s="13" t="s">
        <v>934</v>
      </c>
      <c r="B57" s="31" t="s">
        <v>935</v>
      </c>
      <c r="C57" s="31" t="s">
        <v>909</v>
      </c>
      <c r="D57" s="14">
        <v>247</v>
      </c>
      <c r="E57" s="15">
        <v>21.69</v>
      </c>
      <c r="F57" s="16">
        <v>1.2999999999999999E-3</v>
      </c>
      <c r="G57" s="16"/>
    </row>
    <row r="58" spans="1:7" x14ac:dyDescent="0.35">
      <c r="A58" s="17" t="s">
        <v>172</v>
      </c>
      <c r="B58" s="32"/>
      <c r="C58" s="32"/>
      <c r="D58" s="18"/>
      <c r="E58" s="19">
        <v>4973.68</v>
      </c>
      <c r="F58" s="20">
        <v>0.30430000000000001</v>
      </c>
      <c r="G58" s="21"/>
    </row>
    <row r="59" spans="1:7" x14ac:dyDescent="0.35">
      <c r="A59" s="13"/>
      <c r="B59" s="31"/>
      <c r="C59" s="31"/>
      <c r="D59" s="14"/>
      <c r="E59" s="15"/>
      <c r="F59" s="16"/>
      <c r="G59" s="16"/>
    </row>
    <row r="60" spans="1:7" x14ac:dyDescent="0.35">
      <c r="A60" s="24" t="s">
        <v>175</v>
      </c>
      <c r="B60" s="33"/>
      <c r="C60" s="33"/>
      <c r="D60" s="25"/>
      <c r="E60" s="19">
        <v>16280.54</v>
      </c>
      <c r="F60" s="20">
        <v>0.99650000000000005</v>
      </c>
      <c r="G60" s="21"/>
    </row>
    <row r="61" spans="1:7" x14ac:dyDescent="0.35">
      <c r="A61" s="13"/>
      <c r="B61" s="31"/>
      <c r="C61" s="31"/>
      <c r="D61" s="14"/>
      <c r="E61" s="15"/>
      <c r="F61" s="16"/>
      <c r="G61" s="16"/>
    </row>
    <row r="62" spans="1:7" x14ac:dyDescent="0.35">
      <c r="A62" s="13"/>
      <c r="B62" s="31"/>
      <c r="C62" s="31"/>
      <c r="D62" s="14"/>
      <c r="E62" s="15"/>
      <c r="F62" s="16"/>
      <c r="G62" s="16"/>
    </row>
    <row r="63" spans="1:7" x14ac:dyDescent="0.35">
      <c r="A63" s="17" t="s">
        <v>176</v>
      </c>
      <c r="B63" s="31"/>
      <c r="C63" s="31"/>
      <c r="D63" s="14"/>
      <c r="E63" s="15"/>
      <c r="F63" s="16"/>
      <c r="G63" s="16"/>
    </row>
    <row r="64" spans="1:7" x14ac:dyDescent="0.35">
      <c r="A64" s="13" t="s">
        <v>177</v>
      </c>
      <c r="B64" s="31"/>
      <c r="C64" s="31"/>
      <c r="D64" s="14"/>
      <c r="E64" s="15">
        <v>62.97</v>
      </c>
      <c r="F64" s="16">
        <v>3.8999999999999998E-3</v>
      </c>
      <c r="G64" s="16">
        <v>5.3977999999999998E-2</v>
      </c>
    </row>
    <row r="65" spans="1:7" x14ac:dyDescent="0.35">
      <c r="A65" s="17" t="s">
        <v>172</v>
      </c>
      <c r="B65" s="32"/>
      <c r="C65" s="32"/>
      <c r="D65" s="18"/>
      <c r="E65" s="19">
        <v>62.97</v>
      </c>
      <c r="F65" s="20">
        <v>3.8999999999999998E-3</v>
      </c>
      <c r="G65" s="21"/>
    </row>
    <row r="66" spans="1:7" x14ac:dyDescent="0.35">
      <c r="A66" s="13"/>
      <c r="B66" s="31"/>
      <c r="C66" s="31"/>
      <c r="D66" s="14"/>
      <c r="E66" s="15"/>
      <c r="F66" s="16"/>
      <c r="G66" s="16"/>
    </row>
    <row r="67" spans="1:7" x14ac:dyDescent="0.35">
      <c r="A67" s="24" t="s">
        <v>175</v>
      </c>
      <c r="B67" s="33"/>
      <c r="C67" s="33"/>
      <c r="D67" s="25"/>
      <c r="E67" s="19">
        <v>62.97</v>
      </c>
      <c r="F67" s="20">
        <v>3.8999999999999998E-3</v>
      </c>
      <c r="G67" s="21"/>
    </row>
    <row r="68" spans="1:7" x14ac:dyDescent="0.35">
      <c r="A68" s="13" t="s">
        <v>178</v>
      </c>
      <c r="B68" s="31"/>
      <c r="C68" s="31"/>
      <c r="D68" s="14"/>
      <c r="E68" s="15">
        <v>2.7937900000000002E-2</v>
      </c>
      <c r="F68" s="16">
        <v>9.9999999999999995E-7</v>
      </c>
      <c r="G68" s="16"/>
    </row>
    <row r="69" spans="1:7" x14ac:dyDescent="0.35">
      <c r="A69" s="13" t="s">
        <v>179</v>
      </c>
      <c r="B69" s="31"/>
      <c r="C69" s="31"/>
      <c r="D69" s="14"/>
      <c r="E69" s="35">
        <v>-5.9279378999999999</v>
      </c>
      <c r="F69" s="36">
        <v>-4.0099999999999999E-4</v>
      </c>
      <c r="G69" s="16">
        <v>5.3977999999999998E-2</v>
      </c>
    </row>
    <row r="70" spans="1:7" x14ac:dyDescent="0.35">
      <c r="A70" s="26" t="s">
        <v>180</v>
      </c>
      <c r="B70" s="34"/>
      <c r="C70" s="34"/>
      <c r="D70" s="27"/>
      <c r="E70" s="28">
        <v>16337.61</v>
      </c>
      <c r="F70" s="29">
        <v>1</v>
      </c>
      <c r="G70" s="29"/>
    </row>
    <row r="75" spans="1:7" x14ac:dyDescent="0.35">
      <c r="A75" s="1" t="s">
        <v>183</v>
      </c>
    </row>
    <row r="76" spans="1:7" x14ac:dyDescent="0.35">
      <c r="A76" s="48" t="s">
        <v>184</v>
      </c>
      <c r="B76" s="3" t="s">
        <v>138</v>
      </c>
    </row>
    <row r="77" spans="1:7" x14ac:dyDescent="0.35">
      <c r="A77" t="s">
        <v>185</v>
      </c>
    </row>
    <row r="78" spans="1:7" x14ac:dyDescent="0.35">
      <c r="A78" t="s">
        <v>186</v>
      </c>
      <c r="B78" t="s">
        <v>187</v>
      </c>
      <c r="C78" t="s">
        <v>187</v>
      </c>
    </row>
    <row r="79" spans="1:7" x14ac:dyDescent="0.35">
      <c r="B79" s="49">
        <v>45869</v>
      </c>
      <c r="C79" s="49">
        <v>45898</v>
      </c>
    </row>
    <row r="80" spans="1:7" x14ac:dyDescent="0.35">
      <c r="A80" t="s">
        <v>447</v>
      </c>
      <c r="B80">
        <v>20.416699999999999</v>
      </c>
      <c r="C80">
        <v>20.134699999999999</v>
      </c>
    </row>
    <row r="81" spans="1:3" x14ac:dyDescent="0.35">
      <c r="A81" t="s">
        <v>189</v>
      </c>
      <c r="B81">
        <v>20.416699999999999</v>
      </c>
      <c r="C81">
        <v>20.134699999999999</v>
      </c>
    </row>
    <row r="82" spans="1:3" x14ac:dyDescent="0.35">
      <c r="A82" t="s">
        <v>448</v>
      </c>
      <c r="B82">
        <v>19.868300000000001</v>
      </c>
      <c r="C82">
        <v>19.5855</v>
      </c>
    </row>
    <row r="83" spans="1:3" x14ac:dyDescent="0.35">
      <c r="A83" t="s">
        <v>191</v>
      </c>
      <c r="B83">
        <v>19.868300000000001</v>
      </c>
      <c r="C83">
        <v>19.5855</v>
      </c>
    </row>
    <row r="85" spans="1:3" x14ac:dyDescent="0.35">
      <c r="A85" t="s">
        <v>192</v>
      </c>
      <c r="B85" s="3" t="s">
        <v>138</v>
      </c>
    </row>
    <row r="86" spans="1:3" x14ac:dyDescent="0.35">
      <c r="A86" t="s">
        <v>193</v>
      </c>
      <c r="B86" s="3" t="s">
        <v>138</v>
      </c>
    </row>
    <row r="87" spans="1:3" ht="29" customHeight="1" x14ac:dyDescent="0.35">
      <c r="A87" s="48" t="s">
        <v>194</v>
      </c>
      <c r="B87" s="3" t="s">
        <v>138</v>
      </c>
    </row>
    <row r="88" spans="1:3" ht="29" customHeight="1" x14ac:dyDescent="0.35">
      <c r="A88" s="48" t="s">
        <v>195</v>
      </c>
      <c r="B88" s="50">
        <v>4973.6691470000014</v>
      </c>
    </row>
    <row r="89" spans="1:3" x14ac:dyDescent="0.35">
      <c r="A89" t="s">
        <v>449</v>
      </c>
      <c r="B89" s="50">
        <v>0.16639999999999999</v>
      </c>
    </row>
    <row r="90" spans="1:3" ht="43.5" customHeight="1" x14ac:dyDescent="0.35">
      <c r="A90" s="48" t="s">
        <v>554</v>
      </c>
      <c r="B90" s="3" t="s">
        <v>138</v>
      </c>
    </row>
    <row r="91" spans="1:3" x14ac:dyDescent="0.35">
      <c r="B91" s="3"/>
    </row>
    <row r="92" spans="1:3" ht="29" customHeight="1" x14ac:dyDescent="0.35">
      <c r="A92" s="48" t="s">
        <v>555</v>
      </c>
      <c r="B92" s="3" t="s">
        <v>138</v>
      </c>
    </row>
    <row r="93" spans="1:3" ht="29" customHeight="1" x14ac:dyDescent="0.35">
      <c r="A93" s="48" t="s">
        <v>556</v>
      </c>
      <c r="B93" t="s">
        <v>138</v>
      </c>
    </row>
    <row r="94" spans="1:3" ht="29" customHeight="1" x14ac:dyDescent="0.35">
      <c r="A94" s="48" t="s">
        <v>557</v>
      </c>
      <c r="B94" s="3" t="s">
        <v>138</v>
      </c>
    </row>
    <row r="95" spans="1:3" ht="29" customHeight="1" x14ac:dyDescent="0.35">
      <c r="A95" s="48" t="s">
        <v>558</v>
      </c>
      <c r="B95" s="3" t="s">
        <v>138</v>
      </c>
    </row>
    <row r="97" spans="1:4" ht="70" customHeight="1" x14ac:dyDescent="0.35">
      <c r="A97" s="83" t="s">
        <v>211</v>
      </c>
      <c r="B97" s="83" t="s">
        <v>212</v>
      </c>
      <c r="C97" s="83" t="s">
        <v>5</v>
      </c>
      <c r="D97" s="83" t="s">
        <v>6</v>
      </c>
    </row>
    <row r="98" spans="1:4" ht="70" customHeight="1" x14ac:dyDescent="0.35">
      <c r="A98" s="83" t="s">
        <v>936</v>
      </c>
      <c r="B98" s="83"/>
      <c r="C98" s="83" t="s">
        <v>35</v>
      </c>
      <c r="D98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G137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937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938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7" t="s">
        <v>139</v>
      </c>
      <c r="B8" s="31"/>
      <c r="C8" s="31"/>
      <c r="D8" s="14"/>
      <c r="E8" s="15"/>
      <c r="F8" s="16"/>
      <c r="G8" s="16"/>
    </row>
    <row r="9" spans="1:7" x14ac:dyDescent="0.35">
      <c r="A9" s="17" t="s">
        <v>215</v>
      </c>
      <c r="B9" s="31"/>
      <c r="C9" s="31"/>
      <c r="D9" s="14"/>
      <c r="E9" s="15"/>
      <c r="F9" s="16"/>
      <c r="G9" s="16"/>
    </row>
    <row r="10" spans="1:7" x14ac:dyDescent="0.35">
      <c r="A10" s="17" t="s">
        <v>172</v>
      </c>
      <c r="B10" s="31"/>
      <c r="C10" s="31"/>
      <c r="D10" s="14"/>
      <c r="E10" s="22" t="s">
        <v>138</v>
      </c>
      <c r="F10" s="23" t="s">
        <v>138</v>
      </c>
      <c r="G10" s="16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17" t="s">
        <v>222</v>
      </c>
      <c r="B12" s="31"/>
      <c r="C12" s="31"/>
      <c r="D12" s="14"/>
      <c r="E12" s="15"/>
      <c r="F12" s="16"/>
      <c r="G12" s="16"/>
    </row>
    <row r="13" spans="1:7" x14ac:dyDescent="0.35">
      <c r="A13" s="13" t="s">
        <v>939</v>
      </c>
      <c r="B13" s="31" t="s">
        <v>940</v>
      </c>
      <c r="C13" s="31" t="s">
        <v>219</v>
      </c>
      <c r="D13" s="14">
        <v>2500000</v>
      </c>
      <c r="E13" s="15">
        <v>2519.37</v>
      </c>
      <c r="F13" s="16">
        <v>1.2200000000000001E-2</v>
      </c>
      <c r="G13" s="16">
        <v>5.7555000000000002E-2</v>
      </c>
    </row>
    <row r="14" spans="1:7" x14ac:dyDescent="0.35">
      <c r="A14" s="17" t="s">
        <v>172</v>
      </c>
      <c r="B14" s="32"/>
      <c r="C14" s="32"/>
      <c r="D14" s="18"/>
      <c r="E14" s="19">
        <v>2519.37</v>
      </c>
      <c r="F14" s="20">
        <v>1.2200000000000001E-2</v>
      </c>
      <c r="G14" s="21"/>
    </row>
    <row r="15" spans="1:7" x14ac:dyDescent="0.35">
      <c r="A15" s="13"/>
      <c r="B15" s="31"/>
      <c r="C15" s="31"/>
      <c r="D15" s="14"/>
      <c r="E15" s="15"/>
      <c r="F15" s="16"/>
      <c r="G15" s="16"/>
    </row>
    <row r="16" spans="1:7" x14ac:dyDescent="0.35">
      <c r="A16" s="13"/>
      <c r="B16" s="31"/>
      <c r="C16" s="31"/>
      <c r="D16" s="14"/>
      <c r="E16" s="15"/>
      <c r="F16" s="16"/>
      <c r="G16" s="16"/>
    </row>
    <row r="17" spans="1:7" x14ac:dyDescent="0.35">
      <c r="A17" s="17" t="s">
        <v>173</v>
      </c>
      <c r="B17" s="31"/>
      <c r="C17" s="31"/>
      <c r="D17" s="14"/>
      <c r="E17" s="15"/>
      <c r="F17" s="16"/>
      <c r="G17" s="16"/>
    </row>
    <row r="18" spans="1:7" x14ac:dyDescent="0.35">
      <c r="A18" s="17" t="s">
        <v>172</v>
      </c>
      <c r="B18" s="31"/>
      <c r="C18" s="31"/>
      <c r="D18" s="14"/>
      <c r="E18" s="22" t="s">
        <v>138</v>
      </c>
      <c r="F18" s="23" t="s">
        <v>138</v>
      </c>
      <c r="G18" s="16"/>
    </row>
    <row r="19" spans="1:7" x14ac:dyDescent="0.35">
      <c r="A19" s="13"/>
      <c r="B19" s="31"/>
      <c r="C19" s="31"/>
      <c r="D19" s="14"/>
      <c r="E19" s="15"/>
      <c r="F19" s="16"/>
      <c r="G19" s="16"/>
    </row>
    <row r="20" spans="1:7" x14ac:dyDescent="0.35">
      <c r="A20" s="17" t="s">
        <v>174</v>
      </c>
      <c r="B20" s="31"/>
      <c r="C20" s="31"/>
      <c r="D20" s="14"/>
      <c r="E20" s="15"/>
      <c r="F20" s="16"/>
      <c r="G20" s="16"/>
    </row>
    <row r="21" spans="1:7" x14ac:dyDescent="0.35">
      <c r="A21" s="17" t="s">
        <v>172</v>
      </c>
      <c r="B21" s="31"/>
      <c r="C21" s="31"/>
      <c r="D21" s="14"/>
      <c r="E21" s="22" t="s">
        <v>138</v>
      </c>
      <c r="F21" s="23" t="s">
        <v>138</v>
      </c>
      <c r="G21" s="16"/>
    </row>
    <row r="22" spans="1:7" x14ac:dyDescent="0.35">
      <c r="A22" s="13"/>
      <c r="B22" s="31"/>
      <c r="C22" s="31"/>
      <c r="D22" s="14"/>
      <c r="E22" s="15"/>
      <c r="F22" s="16"/>
      <c r="G22" s="16"/>
    </row>
    <row r="23" spans="1:7" x14ac:dyDescent="0.35">
      <c r="A23" s="24" t="s">
        <v>175</v>
      </c>
      <c r="B23" s="33"/>
      <c r="C23" s="33"/>
      <c r="D23" s="25"/>
      <c r="E23" s="19">
        <v>2519.37</v>
      </c>
      <c r="F23" s="20">
        <v>1.2200000000000001E-2</v>
      </c>
      <c r="G23" s="21"/>
    </row>
    <row r="24" spans="1:7" x14ac:dyDescent="0.35">
      <c r="A24" s="13"/>
      <c r="B24" s="31"/>
      <c r="C24" s="31"/>
      <c r="D24" s="14"/>
      <c r="E24" s="15"/>
      <c r="F24" s="16"/>
      <c r="G24" s="16"/>
    </row>
    <row r="25" spans="1:7" x14ac:dyDescent="0.35">
      <c r="A25" s="17" t="s">
        <v>658</v>
      </c>
      <c r="B25" s="31"/>
      <c r="C25" s="31"/>
      <c r="D25" s="14"/>
      <c r="E25" s="15"/>
      <c r="F25" s="16"/>
      <c r="G25" s="16"/>
    </row>
    <row r="26" spans="1:7" x14ac:dyDescent="0.35">
      <c r="A26" s="13"/>
      <c r="B26" s="31"/>
      <c r="C26" s="31"/>
      <c r="D26" s="14"/>
      <c r="E26" s="15"/>
      <c r="F26" s="16"/>
      <c r="G26" s="16"/>
    </row>
    <row r="27" spans="1:7" x14ac:dyDescent="0.35">
      <c r="A27" s="17" t="s">
        <v>659</v>
      </c>
      <c r="B27" s="31"/>
      <c r="C27" s="31"/>
      <c r="D27" s="14"/>
      <c r="E27" s="15"/>
      <c r="F27" s="16"/>
      <c r="G27" s="16"/>
    </row>
    <row r="28" spans="1:7" x14ac:dyDescent="0.35">
      <c r="A28" s="13" t="s">
        <v>941</v>
      </c>
      <c r="B28" s="31" t="s">
        <v>942</v>
      </c>
      <c r="C28" s="31" t="s">
        <v>219</v>
      </c>
      <c r="D28" s="14">
        <v>7500000</v>
      </c>
      <c r="E28" s="15">
        <v>7272.06</v>
      </c>
      <c r="F28" s="16">
        <v>3.5299999999999998E-2</v>
      </c>
      <c r="G28" s="16">
        <v>5.5537999999999997E-2</v>
      </c>
    </row>
    <row r="29" spans="1:7" x14ac:dyDescent="0.35">
      <c r="A29" s="13" t="s">
        <v>943</v>
      </c>
      <c r="B29" s="31" t="s">
        <v>944</v>
      </c>
      <c r="C29" s="31" t="s">
        <v>219</v>
      </c>
      <c r="D29" s="14">
        <v>5500000</v>
      </c>
      <c r="E29" s="15">
        <v>5239.41</v>
      </c>
      <c r="F29" s="16">
        <v>2.5399999999999999E-2</v>
      </c>
      <c r="G29" s="16">
        <v>5.5858999999999999E-2</v>
      </c>
    </row>
    <row r="30" spans="1:7" x14ac:dyDescent="0.35">
      <c r="A30" s="13" t="s">
        <v>945</v>
      </c>
      <c r="B30" s="31" t="s">
        <v>946</v>
      </c>
      <c r="C30" s="31" t="s">
        <v>219</v>
      </c>
      <c r="D30" s="14">
        <v>5000000</v>
      </c>
      <c r="E30" s="15">
        <v>4853.05</v>
      </c>
      <c r="F30" s="16">
        <v>2.35E-2</v>
      </c>
      <c r="G30" s="16">
        <v>5.5538999999999998E-2</v>
      </c>
    </row>
    <row r="31" spans="1:7" x14ac:dyDescent="0.35">
      <c r="A31" s="13" t="s">
        <v>947</v>
      </c>
      <c r="B31" s="31" t="s">
        <v>948</v>
      </c>
      <c r="C31" s="31" t="s">
        <v>219</v>
      </c>
      <c r="D31" s="14">
        <v>2500000</v>
      </c>
      <c r="E31" s="15">
        <v>2491.13</v>
      </c>
      <c r="F31" s="16">
        <v>1.21E-2</v>
      </c>
      <c r="G31" s="16">
        <v>5.4135999999999997E-2</v>
      </c>
    </row>
    <row r="32" spans="1:7" x14ac:dyDescent="0.35">
      <c r="A32" s="13" t="s">
        <v>949</v>
      </c>
      <c r="B32" s="31" t="s">
        <v>950</v>
      </c>
      <c r="C32" s="31" t="s">
        <v>219</v>
      </c>
      <c r="D32" s="14">
        <v>2500000</v>
      </c>
      <c r="E32" s="15">
        <v>2429.04</v>
      </c>
      <c r="F32" s="16">
        <v>1.18E-2</v>
      </c>
      <c r="G32" s="16">
        <v>5.5538999999999998E-2</v>
      </c>
    </row>
    <row r="33" spans="1:7" x14ac:dyDescent="0.35">
      <c r="A33" s="13" t="s">
        <v>951</v>
      </c>
      <c r="B33" s="31" t="s">
        <v>952</v>
      </c>
      <c r="C33" s="31" t="s">
        <v>219</v>
      </c>
      <c r="D33" s="14">
        <v>2500000</v>
      </c>
      <c r="E33" s="15">
        <v>2398.7199999999998</v>
      </c>
      <c r="F33" s="16">
        <v>1.1599999999999999E-2</v>
      </c>
      <c r="G33" s="16">
        <v>5.5841000000000002E-2</v>
      </c>
    </row>
    <row r="34" spans="1:7" x14ac:dyDescent="0.35">
      <c r="A34" s="17" t="s">
        <v>172</v>
      </c>
      <c r="B34" s="32"/>
      <c r="C34" s="32"/>
      <c r="D34" s="18"/>
      <c r="E34" s="19">
        <v>24683.41</v>
      </c>
      <c r="F34" s="20">
        <v>0.1197</v>
      </c>
      <c r="G34" s="21"/>
    </row>
    <row r="35" spans="1:7" x14ac:dyDescent="0.35">
      <c r="A35" s="17" t="s">
        <v>953</v>
      </c>
      <c r="B35" s="31"/>
      <c r="C35" s="31"/>
      <c r="D35" s="14"/>
      <c r="E35" s="15"/>
      <c r="F35" s="16"/>
      <c r="G35" s="16"/>
    </row>
    <row r="36" spans="1:7" x14ac:dyDescent="0.35">
      <c r="A36" s="13" t="s">
        <v>954</v>
      </c>
      <c r="B36" s="31" t="s">
        <v>955</v>
      </c>
      <c r="C36" s="31" t="s">
        <v>956</v>
      </c>
      <c r="D36" s="14">
        <v>12500000</v>
      </c>
      <c r="E36" s="15">
        <v>12110.65</v>
      </c>
      <c r="F36" s="16">
        <v>5.8700000000000002E-2</v>
      </c>
      <c r="G36" s="16">
        <v>6.0801000000000001E-2</v>
      </c>
    </row>
    <row r="37" spans="1:7" x14ac:dyDescent="0.35">
      <c r="A37" s="13" t="s">
        <v>957</v>
      </c>
      <c r="B37" s="31" t="s">
        <v>958</v>
      </c>
      <c r="C37" s="31" t="s">
        <v>959</v>
      </c>
      <c r="D37" s="14">
        <v>10000000</v>
      </c>
      <c r="E37" s="15">
        <v>9679.07</v>
      </c>
      <c r="F37" s="16">
        <v>4.6899999999999997E-2</v>
      </c>
      <c r="G37" s="16">
        <v>6.0512000000000003E-2</v>
      </c>
    </row>
    <row r="38" spans="1:7" x14ac:dyDescent="0.35">
      <c r="A38" s="13" t="s">
        <v>960</v>
      </c>
      <c r="B38" s="31" t="s">
        <v>961</v>
      </c>
      <c r="C38" s="31" t="s">
        <v>959</v>
      </c>
      <c r="D38" s="14">
        <v>10000000</v>
      </c>
      <c r="E38" s="15">
        <v>9534.99</v>
      </c>
      <c r="F38" s="16">
        <v>4.6199999999999998E-2</v>
      </c>
      <c r="G38" s="16">
        <v>6.2899999999999998E-2</v>
      </c>
    </row>
    <row r="39" spans="1:7" x14ac:dyDescent="0.35">
      <c r="A39" s="13" t="s">
        <v>962</v>
      </c>
      <c r="B39" s="31" t="s">
        <v>963</v>
      </c>
      <c r="C39" s="31" t="s">
        <v>964</v>
      </c>
      <c r="D39" s="14">
        <v>7500000</v>
      </c>
      <c r="E39" s="15">
        <v>7267.01</v>
      </c>
      <c r="F39" s="16">
        <v>3.5200000000000002E-2</v>
      </c>
      <c r="G39" s="16">
        <v>6.0949000000000003E-2</v>
      </c>
    </row>
    <row r="40" spans="1:7" x14ac:dyDescent="0.35">
      <c r="A40" s="13" t="s">
        <v>965</v>
      </c>
      <c r="B40" s="31" t="s">
        <v>966</v>
      </c>
      <c r="C40" s="31" t="s">
        <v>959</v>
      </c>
      <c r="D40" s="14">
        <v>7500000</v>
      </c>
      <c r="E40" s="15">
        <v>7259.78</v>
      </c>
      <c r="F40" s="16">
        <v>3.5200000000000002E-2</v>
      </c>
      <c r="G40" s="16">
        <v>6.0999999999999999E-2</v>
      </c>
    </row>
    <row r="41" spans="1:7" x14ac:dyDescent="0.35">
      <c r="A41" s="13" t="s">
        <v>967</v>
      </c>
      <c r="B41" s="31" t="s">
        <v>968</v>
      </c>
      <c r="C41" s="31" t="s">
        <v>964</v>
      </c>
      <c r="D41" s="14">
        <v>7500000</v>
      </c>
      <c r="E41" s="15">
        <v>7252.34</v>
      </c>
      <c r="F41" s="16">
        <v>3.5200000000000002E-2</v>
      </c>
      <c r="G41" s="16">
        <v>6.1099000000000001E-2</v>
      </c>
    </row>
    <row r="42" spans="1:7" x14ac:dyDescent="0.35">
      <c r="A42" s="13" t="s">
        <v>969</v>
      </c>
      <c r="B42" s="31" t="s">
        <v>970</v>
      </c>
      <c r="C42" s="31" t="s">
        <v>959</v>
      </c>
      <c r="D42" s="14">
        <v>7500000</v>
      </c>
      <c r="E42" s="15">
        <v>7251.56</v>
      </c>
      <c r="F42" s="16">
        <v>3.5200000000000002E-2</v>
      </c>
      <c r="G42" s="16">
        <v>6.0998999999999998E-2</v>
      </c>
    </row>
    <row r="43" spans="1:7" x14ac:dyDescent="0.35">
      <c r="A43" s="13" t="s">
        <v>971</v>
      </c>
      <c r="B43" s="31" t="s">
        <v>972</v>
      </c>
      <c r="C43" s="31" t="s">
        <v>959</v>
      </c>
      <c r="D43" s="14">
        <v>7500000</v>
      </c>
      <c r="E43" s="15">
        <v>7133.18</v>
      </c>
      <c r="F43" s="16">
        <v>3.4599999999999999E-2</v>
      </c>
      <c r="G43" s="16">
        <v>6.3199000000000005E-2</v>
      </c>
    </row>
    <row r="44" spans="1:7" x14ac:dyDescent="0.35">
      <c r="A44" s="13" t="s">
        <v>973</v>
      </c>
      <c r="B44" s="31" t="s">
        <v>974</v>
      </c>
      <c r="C44" s="31" t="s">
        <v>959</v>
      </c>
      <c r="D44" s="14">
        <v>5000000</v>
      </c>
      <c r="E44" s="15">
        <v>4931.6899999999996</v>
      </c>
      <c r="F44" s="16">
        <v>2.3900000000000001E-2</v>
      </c>
      <c r="G44" s="16">
        <v>6.3199000000000005E-2</v>
      </c>
    </row>
    <row r="45" spans="1:7" x14ac:dyDescent="0.35">
      <c r="A45" s="13" t="s">
        <v>975</v>
      </c>
      <c r="B45" s="31" t="s">
        <v>976</v>
      </c>
      <c r="C45" s="31" t="s">
        <v>959</v>
      </c>
      <c r="D45" s="14">
        <v>5000000</v>
      </c>
      <c r="E45" s="15">
        <v>4851.24</v>
      </c>
      <c r="F45" s="16">
        <v>2.35E-2</v>
      </c>
      <c r="G45" s="16">
        <v>6.0499999999999998E-2</v>
      </c>
    </row>
    <row r="46" spans="1:7" x14ac:dyDescent="0.35">
      <c r="A46" s="13" t="s">
        <v>977</v>
      </c>
      <c r="B46" s="31" t="s">
        <v>978</v>
      </c>
      <c r="C46" s="31" t="s">
        <v>959</v>
      </c>
      <c r="D46" s="14">
        <v>5000000</v>
      </c>
      <c r="E46" s="15">
        <v>4844.8999999999996</v>
      </c>
      <c r="F46" s="16">
        <v>2.35E-2</v>
      </c>
      <c r="G46" s="16">
        <v>6.1501E-2</v>
      </c>
    </row>
    <row r="47" spans="1:7" x14ac:dyDescent="0.35">
      <c r="A47" s="13" t="s">
        <v>979</v>
      </c>
      <c r="B47" s="31" t="s">
        <v>980</v>
      </c>
      <c r="C47" s="31" t="s">
        <v>959</v>
      </c>
      <c r="D47" s="14">
        <v>5000000</v>
      </c>
      <c r="E47" s="15">
        <v>4840.3599999999997</v>
      </c>
      <c r="F47" s="16">
        <v>2.35E-2</v>
      </c>
      <c r="G47" s="16">
        <v>6.0798999999999999E-2</v>
      </c>
    </row>
    <row r="48" spans="1:7" x14ac:dyDescent="0.35">
      <c r="A48" s="13" t="s">
        <v>981</v>
      </c>
      <c r="B48" s="31" t="s">
        <v>982</v>
      </c>
      <c r="C48" s="31" t="s">
        <v>959</v>
      </c>
      <c r="D48" s="14">
        <v>5000000</v>
      </c>
      <c r="E48" s="15">
        <v>4766.4399999999996</v>
      </c>
      <c r="F48" s="16">
        <v>2.3099999999999999E-2</v>
      </c>
      <c r="G48" s="16">
        <v>6.3199000000000005E-2</v>
      </c>
    </row>
    <row r="49" spans="1:7" x14ac:dyDescent="0.35">
      <c r="A49" s="13" t="s">
        <v>983</v>
      </c>
      <c r="B49" s="31" t="s">
        <v>984</v>
      </c>
      <c r="C49" s="31" t="s">
        <v>964</v>
      </c>
      <c r="D49" s="14">
        <v>5000000</v>
      </c>
      <c r="E49" s="15">
        <v>4756.05</v>
      </c>
      <c r="F49" s="16">
        <v>2.3099999999999999E-2</v>
      </c>
      <c r="G49" s="16">
        <v>6.3250000000000001E-2</v>
      </c>
    </row>
    <row r="50" spans="1:7" x14ac:dyDescent="0.35">
      <c r="A50" s="13" t="s">
        <v>985</v>
      </c>
      <c r="B50" s="31" t="s">
        <v>986</v>
      </c>
      <c r="C50" s="31" t="s">
        <v>959</v>
      </c>
      <c r="D50" s="14">
        <v>2500000</v>
      </c>
      <c r="E50" s="15">
        <v>2465.42</v>
      </c>
      <c r="F50" s="16">
        <v>1.2E-2</v>
      </c>
      <c r="G50" s="16">
        <v>6.3200999999999993E-2</v>
      </c>
    </row>
    <row r="51" spans="1:7" x14ac:dyDescent="0.35">
      <c r="A51" s="13" t="s">
        <v>987</v>
      </c>
      <c r="B51" s="31" t="s">
        <v>988</v>
      </c>
      <c r="C51" s="31" t="s">
        <v>959</v>
      </c>
      <c r="D51" s="14">
        <v>2500000</v>
      </c>
      <c r="E51" s="15">
        <v>2428.14</v>
      </c>
      <c r="F51" s="16">
        <v>1.18E-2</v>
      </c>
      <c r="G51" s="16">
        <v>6.0350000000000001E-2</v>
      </c>
    </row>
    <row r="52" spans="1:7" x14ac:dyDescent="0.35">
      <c r="A52" s="13" t="s">
        <v>989</v>
      </c>
      <c r="B52" s="31" t="s">
        <v>990</v>
      </c>
      <c r="C52" s="31" t="s">
        <v>959</v>
      </c>
      <c r="D52" s="14">
        <v>2500000</v>
      </c>
      <c r="E52" s="15">
        <v>2425.66</v>
      </c>
      <c r="F52" s="16">
        <v>1.18E-2</v>
      </c>
      <c r="G52" s="16">
        <v>6.0798999999999999E-2</v>
      </c>
    </row>
    <row r="53" spans="1:7" x14ac:dyDescent="0.35">
      <c r="A53" s="13" t="s">
        <v>991</v>
      </c>
      <c r="B53" s="31" t="s">
        <v>992</v>
      </c>
      <c r="C53" s="31" t="s">
        <v>959</v>
      </c>
      <c r="D53" s="14">
        <v>2500000</v>
      </c>
      <c r="E53" s="15">
        <v>2424.87</v>
      </c>
      <c r="F53" s="16">
        <v>1.18E-2</v>
      </c>
      <c r="G53" s="16">
        <v>6.0798999999999999E-2</v>
      </c>
    </row>
    <row r="54" spans="1:7" x14ac:dyDescent="0.35">
      <c r="A54" s="13" t="s">
        <v>993</v>
      </c>
      <c r="B54" s="31" t="s">
        <v>994</v>
      </c>
      <c r="C54" s="31" t="s">
        <v>959</v>
      </c>
      <c r="D54" s="14">
        <v>2500000</v>
      </c>
      <c r="E54" s="15">
        <v>2422.1799999999998</v>
      </c>
      <c r="F54" s="16">
        <v>1.17E-2</v>
      </c>
      <c r="G54" s="16">
        <v>6.1400999999999997E-2</v>
      </c>
    </row>
    <row r="55" spans="1:7" x14ac:dyDescent="0.35">
      <c r="A55" s="13" t="s">
        <v>995</v>
      </c>
      <c r="B55" s="31" t="s">
        <v>996</v>
      </c>
      <c r="C55" s="31" t="s">
        <v>959</v>
      </c>
      <c r="D55" s="14">
        <v>2500000</v>
      </c>
      <c r="E55" s="15">
        <v>2416.5300000000002</v>
      </c>
      <c r="F55" s="16">
        <v>1.17E-2</v>
      </c>
      <c r="G55" s="16">
        <v>6.1499999999999999E-2</v>
      </c>
    </row>
    <row r="56" spans="1:7" x14ac:dyDescent="0.35">
      <c r="A56" s="17" t="s">
        <v>172</v>
      </c>
      <c r="B56" s="32"/>
      <c r="C56" s="32"/>
      <c r="D56" s="18"/>
      <c r="E56" s="19">
        <v>111062.06</v>
      </c>
      <c r="F56" s="20">
        <v>0.53859999999999997</v>
      </c>
      <c r="G56" s="21"/>
    </row>
    <row r="57" spans="1:7" x14ac:dyDescent="0.35">
      <c r="A57" s="13"/>
      <c r="B57" s="31"/>
      <c r="C57" s="31"/>
      <c r="D57" s="14"/>
      <c r="E57" s="15"/>
      <c r="F57" s="16"/>
      <c r="G57" s="16"/>
    </row>
    <row r="58" spans="1:7" x14ac:dyDescent="0.35">
      <c r="A58" s="17" t="s">
        <v>997</v>
      </c>
      <c r="B58" s="31"/>
      <c r="C58" s="31"/>
      <c r="D58" s="14"/>
      <c r="E58" s="15"/>
      <c r="F58" s="16"/>
      <c r="G58" s="16"/>
    </row>
    <row r="59" spans="1:7" x14ac:dyDescent="0.35">
      <c r="A59" s="13" t="s">
        <v>998</v>
      </c>
      <c r="B59" s="31" t="s">
        <v>999</v>
      </c>
      <c r="C59" s="31" t="s">
        <v>959</v>
      </c>
      <c r="D59" s="14">
        <v>7500000</v>
      </c>
      <c r="E59" s="15">
        <v>7248.81</v>
      </c>
      <c r="F59" s="16">
        <v>3.5099999999999999E-2</v>
      </c>
      <c r="G59" s="16">
        <v>6.1698999999999997E-2</v>
      </c>
    </row>
    <row r="60" spans="1:7" x14ac:dyDescent="0.35">
      <c r="A60" s="13" t="s">
        <v>1000</v>
      </c>
      <c r="B60" s="31" t="s">
        <v>1001</v>
      </c>
      <c r="C60" s="31" t="s">
        <v>959</v>
      </c>
      <c r="D60" s="14">
        <v>7500000</v>
      </c>
      <c r="E60" s="15">
        <v>7248.74</v>
      </c>
      <c r="F60" s="16">
        <v>3.5099999999999999E-2</v>
      </c>
      <c r="G60" s="16">
        <v>6.4549999999999996E-2</v>
      </c>
    </row>
    <row r="61" spans="1:7" x14ac:dyDescent="0.35">
      <c r="A61" s="13" t="s">
        <v>1002</v>
      </c>
      <c r="B61" s="31" t="s">
        <v>1003</v>
      </c>
      <c r="C61" s="31" t="s">
        <v>959</v>
      </c>
      <c r="D61" s="14">
        <v>5000000</v>
      </c>
      <c r="E61" s="15">
        <v>4917.7299999999996</v>
      </c>
      <c r="F61" s="16">
        <v>2.3800000000000002E-2</v>
      </c>
      <c r="G61" s="16">
        <v>6.7100999999999994E-2</v>
      </c>
    </row>
    <row r="62" spans="1:7" x14ac:dyDescent="0.35">
      <c r="A62" s="13" t="s">
        <v>1004</v>
      </c>
      <c r="B62" s="31" t="s">
        <v>1005</v>
      </c>
      <c r="C62" s="31" t="s">
        <v>959</v>
      </c>
      <c r="D62" s="14">
        <v>5000000</v>
      </c>
      <c r="E62" s="15">
        <v>4886.83</v>
      </c>
      <c r="F62" s="16">
        <v>2.3699999999999999E-2</v>
      </c>
      <c r="G62" s="16">
        <v>6.1699999999999998E-2</v>
      </c>
    </row>
    <row r="63" spans="1:7" x14ac:dyDescent="0.35">
      <c r="A63" s="13" t="s">
        <v>1006</v>
      </c>
      <c r="B63" s="31" t="s">
        <v>1007</v>
      </c>
      <c r="C63" s="31" t="s">
        <v>959</v>
      </c>
      <c r="D63" s="14">
        <v>5000000</v>
      </c>
      <c r="E63" s="15">
        <v>4882.9799999999996</v>
      </c>
      <c r="F63" s="16">
        <v>2.3699999999999999E-2</v>
      </c>
      <c r="G63" s="16">
        <v>6.1600000000000002E-2</v>
      </c>
    </row>
    <row r="64" spans="1:7" x14ac:dyDescent="0.35">
      <c r="A64" s="13" t="s">
        <v>1008</v>
      </c>
      <c r="B64" s="31" t="s">
        <v>1009</v>
      </c>
      <c r="C64" s="31" t="s">
        <v>959</v>
      </c>
      <c r="D64" s="14">
        <v>5000000</v>
      </c>
      <c r="E64" s="15">
        <v>4872.57</v>
      </c>
      <c r="F64" s="16">
        <v>2.3599999999999999E-2</v>
      </c>
      <c r="G64" s="16">
        <v>6.7699999999999996E-2</v>
      </c>
    </row>
    <row r="65" spans="1:7" x14ac:dyDescent="0.35">
      <c r="A65" s="13" t="s">
        <v>1010</v>
      </c>
      <c r="B65" s="31" t="s">
        <v>1011</v>
      </c>
      <c r="C65" s="31" t="s">
        <v>959</v>
      </c>
      <c r="D65" s="14">
        <v>5000000</v>
      </c>
      <c r="E65" s="15">
        <v>4834.4799999999996</v>
      </c>
      <c r="F65" s="16">
        <v>2.3400000000000001E-2</v>
      </c>
      <c r="G65" s="16">
        <v>6.4749000000000001E-2</v>
      </c>
    </row>
    <row r="66" spans="1:7" x14ac:dyDescent="0.35">
      <c r="A66" s="13" t="s">
        <v>1012</v>
      </c>
      <c r="B66" s="31" t="s">
        <v>1013</v>
      </c>
      <c r="C66" s="31" t="s">
        <v>959</v>
      </c>
      <c r="D66" s="14">
        <v>5000000</v>
      </c>
      <c r="E66" s="15">
        <v>4807.3500000000004</v>
      </c>
      <c r="F66" s="16">
        <v>2.3300000000000001E-2</v>
      </c>
      <c r="G66" s="16">
        <v>7.4249999999999997E-2</v>
      </c>
    </row>
    <row r="67" spans="1:7" x14ac:dyDescent="0.35">
      <c r="A67" s="13" t="s">
        <v>1014</v>
      </c>
      <c r="B67" s="31" t="s">
        <v>1015</v>
      </c>
      <c r="C67" s="31" t="s">
        <v>959</v>
      </c>
      <c r="D67" s="14">
        <v>5000000</v>
      </c>
      <c r="E67" s="15">
        <v>4770.57</v>
      </c>
      <c r="F67" s="16">
        <v>2.3099999999999999E-2</v>
      </c>
      <c r="G67" s="16">
        <v>6.7000000000000004E-2</v>
      </c>
    </row>
    <row r="68" spans="1:7" x14ac:dyDescent="0.35">
      <c r="A68" s="13" t="s">
        <v>1016</v>
      </c>
      <c r="B68" s="31" t="s">
        <v>1017</v>
      </c>
      <c r="C68" s="31" t="s">
        <v>959</v>
      </c>
      <c r="D68" s="14">
        <v>5000000</v>
      </c>
      <c r="E68" s="15">
        <v>4767.58</v>
      </c>
      <c r="F68" s="16">
        <v>2.3099999999999999E-2</v>
      </c>
      <c r="G68" s="16">
        <v>6.3100000000000003E-2</v>
      </c>
    </row>
    <row r="69" spans="1:7" x14ac:dyDescent="0.35">
      <c r="A69" s="13" t="s">
        <v>1018</v>
      </c>
      <c r="B69" s="31" t="s">
        <v>1019</v>
      </c>
      <c r="C69" s="31" t="s">
        <v>959</v>
      </c>
      <c r="D69" s="14">
        <v>2500000</v>
      </c>
      <c r="E69" s="15">
        <v>2418.65</v>
      </c>
      <c r="F69" s="16">
        <v>1.17E-2</v>
      </c>
      <c r="G69" s="16">
        <v>6.6001000000000004E-2</v>
      </c>
    </row>
    <row r="70" spans="1:7" x14ac:dyDescent="0.35">
      <c r="A70" s="13" t="s">
        <v>1020</v>
      </c>
      <c r="B70" s="31" t="s">
        <v>1021</v>
      </c>
      <c r="C70" s="31" t="s">
        <v>959</v>
      </c>
      <c r="D70" s="14">
        <v>2500000</v>
      </c>
      <c r="E70" s="15">
        <v>2415.04</v>
      </c>
      <c r="F70" s="16">
        <v>1.17E-2</v>
      </c>
      <c r="G70" s="16">
        <v>6.4849000000000004E-2</v>
      </c>
    </row>
    <row r="71" spans="1:7" x14ac:dyDescent="0.35">
      <c r="A71" s="13" t="s">
        <v>1022</v>
      </c>
      <c r="B71" s="31" t="s">
        <v>1023</v>
      </c>
      <c r="C71" s="31" t="s">
        <v>959</v>
      </c>
      <c r="D71" s="14">
        <v>2500000</v>
      </c>
      <c r="E71" s="15">
        <v>2378.65</v>
      </c>
      <c r="F71" s="16">
        <v>1.15E-2</v>
      </c>
      <c r="G71" s="16">
        <v>7.0801000000000003E-2</v>
      </c>
    </row>
    <row r="72" spans="1:7" x14ac:dyDescent="0.35">
      <c r="A72" s="17" t="s">
        <v>172</v>
      </c>
      <c r="B72" s="32"/>
      <c r="C72" s="32"/>
      <c r="D72" s="18"/>
      <c r="E72" s="19">
        <v>60449.98</v>
      </c>
      <c r="F72" s="20">
        <v>0.2928</v>
      </c>
      <c r="G72" s="21"/>
    </row>
    <row r="73" spans="1:7" x14ac:dyDescent="0.35">
      <c r="A73" s="13"/>
      <c r="B73" s="31"/>
      <c r="C73" s="31"/>
      <c r="D73" s="14"/>
      <c r="E73" s="15"/>
      <c r="F73" s="16"/>
      <c r="G73" s="16"/>
    </row>
    <row r="74" spans="1:7" x14ac:dyDescent="0.35">
      <c r="A74" s="24" t="s">
        <v>175</v>
      </c>
      <c r="B74" s="33"/>
      <c r="C74" s="33"/>
      <c r="D74" s="25"/>
      <c r="E74" s="19">
        <v>196195.45</v>
      </c>
      <c r="F74" s="20">
        <v>0.95109999999999995</v>
      </c>
      <c r="G74" s="21"/>
    </row>
    <row r="75" spans="1:7" x14ac:dyDescent="0.35">
      <c r="A75" s="13"/>
      <c r="B75" s="31"/>
      <c r="C75" s="31"/>
      <c r="D75" s="14"/>
      <c r="E75" s="15"/>
      <c r="F75" s="16"/>
      <c r="G75" s="16"/>
    </row>
    <row r="76" spans="1:7" x14ac:dyDescent="0.35">
      <c r="A76" s="13"/>
      <c r="B76" s="31"/>
      <c r="C76" s="31"/>
      <c r="D76" s="14"/>
      <c r="E76" s="15"/>
      <c r="F76" s="16"/>
      <c r="G76" s="16"/>
    </row>
    <row r="77" spans="1:7" x14ac:dyDescent="0.35">
      <c r="A77" s="17" t="s">
        <v>606</v>
      </c>
      <c r="B77" s="31"/>
      <c r="C77" s="31"/>
      <c r="D77" s="14"/>
      <c r="E77" s="15"/>
      <c r="F77" s="16"/>
      <c r="G77" s="16"/>
    </row>
    <row r="78" spans="1:7" x14ac:dyDescent="0.35">
      <c r="A78" s="13" t="s">
        <v>607</v>
      </c>
      <c r="B78" s="31" t="s">
        <v>608</v>
      </c>
      <c r="C78" s="31"/>
      <c r="D78" s="14">
        <v>4860.902</v>
      </c>
      <c r="E78" s="15">
        <v>550.79999999999995</v>
      </c>
      <c r="F78" s="16">
        <v>2.7000000000000001E-3</v>
      </c>
      <c r="G78" s="16"/>
    </row>
    <row r="79" spans="1:7" x14ac:dyDescent="0.35">
      <c r="A79" s="13"/>
      <c r="B79" s="31"/>
      <c r="C79" s="31"/>
      <c r="D79" s="14"/>
      <c r="E79" s="15"/>
      <c r="F79" s="16"/>
      <c r="G79" s="16"/>
    </row>
    <row r="80" spans="1:7" x14ac:dyDescent="0.35">
      <c r="A80" s="24" t="s">
        <v>175</v>
      </c>
      <c r="B80" s="33"/>
      <c r="C80" s="33"/>
      <c r="D80" s="25"/>
      <c r="E80" s="19">
        <v>550.79999999999995</v>
      </c>
      <c r="F80" s="20">
        <v>2.7000000000000001E-3</v>
      </c>
      <c r="G80" s="21"/>
    </row>
    <row r="81" spans="1:7" x14ac:dyDescent="0.35">
      <c r="A81" s="13"/>
      <c r="B81" s="31"/>
      <c r="C81" s="31"/>
      <c r="D81" s="14"/>
      <c r="E81" s="15"/>
      <c r="F81" s="16"/>
      <c r="G81" s="16"/>
    </row>
    <row r="82" spans="1:7" x14ac:dyDescent="0.35">
      <c r="A82" s="17" t="s">
        <v>176</v>
      </c>
      <c r="B82" s="31"/>
      <c r="C82" s="31"/>
      <c r="D82" s="14"/>
      <c r="E82" s="15"/>
      <c r="F82" s="16"/>
      <c r="G82" s="16"/>
    </row>
    <row r="83" spans="1:7" x14ac:dyDescent="0.35">
      <c r="A83" s="13" t="s">
        <v>177</v>
      </c>
      <c r="B83" s="31"/>
      <c r="C83" s="31"/>
      <c r="D83" s="14"/>
      <c r="E83" s="15">
        <v>6995.9</v>
      </c>
      <c r="F83" s="16">
        <v>3.39E-2</v>
      </c>
      <c r="G83" s="16">
        <v>5.3977999999999998E-2</v>
      </c>
    </row>
    <row r="84" spans="1:7" x14ac:dyDescent="0.35">
      <c r="A84" s="17" t="s">
        <v>172</v>
      </c>
      <c r="B84" s="32"/>
      <c r="C84" s="32"/>
      <c r="D84" s="18"/>
      <c r="E84" s="19">
        <v>6995.9</v>
      </c>
      <c r="F84" s="20">
        <v>3.39E-2</v>
      </c>
      <c r="G84" s="21"/>
    </row>
    <row r="85" spans="1:7" x14ac:dyDescent="0.35">
      <c r="A85" s="13"/>
      <c r="B85" s="31"/>
      <c r="C85" s="31"/>
      <c r="D85" s="14"/>
      <c r="E85" s="15"/>
      <c r="F85" s="16"/>
      <c r="G85" s="16"/>
    </row>
    <row r="86" spans="1:7" x14ac:dyDescent="0.35">
      <c r="A86" s="24" t="s">
        <v>175</v>
      </c>
      <c r="B86" s="33"/>
      <c r="C86" s="33"/>
      <c r="D86" s="25"/>
      <c r="E86" s="19">
        <v>6995.9</v>
      </c>
      <c r="F86" s="20">
        <v>3.39E-2</v>
      </c>
      <c r="G86" s="21"/>
    </row>
    <row r="87" spans="1:7" x14ac:dyDescent="0.35">
      <c r="A87" s="13" t="s">
        <v>178</v>
      </c>
      <c r="B87" s="31"/>
      <c r="C87" s="31"/>
      <c r="D87" s="14"/>
      <c r="E87" s="15">
        <v>42.156540700000001</v>
      </c>
      <c r="F87" s="16">
        <v>2.04E-4</v>
      </c>
      <c r="G87" s="16"/>
    </row>
    <row r="88" spans="1:7" x14ac:dyDescent="0.35">
      <c r="A88" s="13" t="s">
        <v>179</v>
      </c>
      <c r="B88" s="31"/>
      <c r="C88" s="31"/>
      <c r="D88" s="14"/>
      <c r="E88" s="35">
        <v>-62.296540700000001</v>
      </c>
      <c r="F88" s="36">
        <v>-1.0399999999999999E-4</v>
      </c>
      <c r="G88" s="16">
        <v>5.3976999999999997E-2</v>
      </c>
    </row>
    <row r="89" spans="1:7" x14ac:dyDescent="0.35">
      <c r="A89" s="26" t="s">
        <v>180</v>
      </c>
      <c r="B89" s="34"/>
      <c r="C89" s="34"/>
      <c r="D89" s="27"/>
      <c r="E89" s="28">
        <v>206241.38</v>
      </c>
      <c r="F89" s="29">
        <v>1</v>
      </c>
      <c r="G89" s="29"/>
    </row>
    <row r="91" spans="1:7" x14ac:dyDescent="0.35">
      <c r="A91" s="1" t="s">
        <v>1024</v>
      </c>
    </row>
    <row r="92" spans="1:7" x14ac:dyDescent="0.35">
      <c r="A92" s="1" t="s">
        <v>181</v>
      </c>
    </row>
    <row r="94" spans="1:7" x14ac:dyDescent="0.35">
      <c r="A94" s="1" t="s">
        <v>183</v>
      </c>
    </row>
    <row r="95" spans="1:7" ht="29" customHeight="1" x14ac:dyDescent="0.35">
      <c r="A95" s="48" t="s">
        <v>184</v>
      </c>
      <c r="B95" s="3" t="s">
        <v>138</v>
      </c>
    </row>
    <row r="96" spans="1:7" x14ac:dyDescent="0.35">
      <c r="A96" t="s">
        <v>185</v>
      </c>
    </row>
    <row r="97" spans="1:3" x14ac:dyDescent="0.35">
      <c r="A97" t="s">
        <v>186</v>
      </c>
      <c r="B97" t="s">
        <v>187</v>
      </c>
      <c r="C97" t="s">
        <v>187</v>
      </c>
    </row>
    <row r="98" spans="1:3" x14ac:dyDescent="0.35">
      <c r="B98" s="49">
        <v>45869</v>
      </c>
      <c r="C98" s="49">
        <v>45898</v>
      </c>
    </row>
    <row r="99" spans="1:3" x14ac:dyDescent="0.35">
      <c r="A99" t="s">
        <v>1025</v>
      </c>
      <c r="B99">
        <v>31.589500000000001</v>
      </c>
      <c r="C99">
        <v>31.722899999999999</v>
      </c>
    </row>
    <row r="100" spans="1:3" x14ac:dyDescent="0.35">
      <c r="A100" t="s">
        <v>609</v>
      </c>
      <c r="B100" t="s">
        <v>610</v>
      </c>
      <c r="C100" t="s">
        <v>611</v>
      </c>
    </row>
    <row r="101" spans="1:3" x14ac:dyDescent="0.35">
      <c r="A101" t="s">
        <v>447</v>
      </c>
      <c r="B101">
        <v>31.593800000000002</v>
      </c>
      <c r="C101">
        <v>31.7272</v>
      </c>
    </row>
    <row r="102" spans="1:3" x14ac:dyDescent="0.35">
      <c r="A102" t="s">
        <v>189</v>
      </c>
      <c r="B102">
        <v>29.462399999999999</v>
      </c>
      <c r="C102">
        <v>29.5868</v>
      </c>
    </row>
    <row r="103" spans="1:3" x14ac:dyDescent="0.35">
      <c r="A103" t="s">
        <v>1026</v>
      </c>
      <c r="B103" t="s">
        <v>610</v>
      </c>
      <c r="C103" t="s">
        <v>611</v>
      </c>
    </row>
    <row r="104" spans="1:3" x14ac:dyDescent="0.35">
      <c r="A104" t="s">
        <v>1027</v>
      </c>
      <c r="B104">
        <v>24.513400000000001</v>
      </c>
      <c r="C104">
        <v>24.6038</v>
      </c>
    </row>
    <row r="105" spans="1:3" x14ac:dyDescent="0.35">
      <c r="A105" t="s">
        <v>1028</v>
      </c>
      <c r="B105" t="s">
        <v>610</v>
      </c>
      <c r="C105" t="s">
        <v>611</v>
      </c>
    </row>
    <row r="106" spans="1:3" x14ac:dyDescent="0.35">
      <c r="A106" t="s">
        <v>1029</v>
      </c>
      <c r="B106">
        <v>28.4099</v>
      </c>
      <c r="C106">
        <v>28.514700000000001</v>
      </c>
    </row>
    <row r="107" spans="1:3" x14ac:dyDescent="0.35">
      <c r="A107" t="s">
        <v>1030</v>
      </c>
      <c r="B107" t="s">
        <v>610</v>
      </c>
      <c r="C107" t="s">
        <v>611</v>
      </c>
    </row>
    <row r="108" spans="1:3" x14ac:dyDescent="0.35">
      <c r="A108" t="s">
        <v>1031</v>
      </c>
      <c r="B108">
        <v>28.6464</v>
      </c>
      <c r="C108">
        <v>28.752099999999999</v>
      </c>
    </row>
    <row r="109" spans="1:3" x14ac:dyDescent="0.35">
      <c r="A109" t="s">
        <v>1032</v>
      </c>
      <c r="B109">
        <v>26.947800000000001</v>
      </c>
      <c r="C109">
        <v>27.0472</v>
      </c>
    </row>
    <row r="110" spans="1:3" x14ac:dyDescent="0.35">
      <c r="A110" t="s">
        <v>615</v>
      </c>
      <c r="B110" t="s">
        <v>610</v>
      </c>
      <c r="C110" t="s">
        <v>611</v>
      </c>
    </row>
    <row r="111" spans="1:3" x14ac:dyDescent="0.35">
      <c r="A111" t="s">
        <v>619</v>
      </c>
    </row>
    <row r="113" spans="1:2" x14ac:dyDescent="0.35">
      <c r="A113" t="s">
        <v>192</v>
      </c>
      <c r="B113" s="3" t="s">
        <v>138</v>
      </c>
    </row>
    <row r="114" spans="1:2" x14ac:dyDescent="0.35">
      <c r="A114" t="s">
        <v>193</v>
      </c>
      <c r="B114" s="3" t="s">
        <v>138</v>
      </c>
    </row>
    <row r="115" spans="1:2" ht="58" customHeight="1" x14ac:dyDescent="0.35">
      <c r="A115" s="48" t="s">
        <v>194</v>
      </c>
      <c r="B115" s="3" t="s">
        <v>138</v>
      </c>
    </row>
    <row r="116" spans="1:2" ht="43.5" customHeight="1" x14ac:dyDescent="0.35">
      <c r="A116" s="48" t="s">
        <v>195</v>
      </c>
      <c r="B116" s="3" t="s">
        <v>138</v>
      </c>
    </row>
    <row r="117" spans="1:2" x14ac:dyDescent="0.35">
      <c r="A117" t="s">
        <v>196</v>
      </c>
      <c r="B117" s="50">
        <f>B132</f>
        <v>0.53787110120002279</v>
      </c>
    </row>
    <row r="118" spans="1:2" ht="72.5" customHeight="1" x14ac:dyDescent="0.35">
      <c r="A118" s="48" t="s">
        <v>197</v>
      </c>
      <c r="B118" s="3" t="s">
        <v>138</v>
      </c>
    </row>
    <row r="119" spans="1:2" x14ac:dyDescent="0.35">
      <c r="B119" s="3"/>
    </row>
    <row r="120" spans="1:2" ht="58" customHeight="1" x14ac:dyDescent="0.35">
      <c r="A120" s="48" t="s">
        <v>198</v>
      </c>
      <c r="B120" s="3" t="s">
        <v>138</v>
      </c>
    </row>
    <row r="121" spans="1:2" ht="58" customHeight="1" x14ac:dyDescent="0.35">
      <c r="A121" s="48" t="s">
        <v>199</v>
      </c>
      <c r="B121">
        <v>56004.82</v>
      </c>
    </row>
    <row r="122" spans="1:2" ht="43.5" customHeight="1" x14ac:dyDescent="0.35">
      <c r="A122" s="48" t="s">
        <v>200</v>
      </c>
      <c r="B122" s="3" t="s">
        <v>138</v>
      </c>
    </row>
    <row r="123" spans="1:2" ht="43.5" customHeight="1" x14ac:dyDescent="0.35">
      <c r="A123" s="48" t="s">
        <v>201</v>
      </c>
      <c r="B123" s="3" t="s">
        <v>138</v>
      </c>
    </row>
    <row r="125" spans="1:2" x14ac:dyDescent="0.35">
      <c r="A125" t="s">
        <v>202</v>
      </c>
    </row>
    <row r="126" spans="1:2" x14ac:dyDescent="0.35">
      <c r="A126" s="52" t="s">
        <v>203</v>
      </c>
      <c r="B126" s="52" t="s">
        <v>1033</v>
      </c>
    </row>
    <row r="127" spans="1:2" x14ac:dyDescent="0.35">
      <c r="A127" s="52" t="s">
        <v>205</v>
      </c>
      <c r="B127" s="52" t="s">
        <v>1034</v>
      </c>
    </row>
    <row r="128" spans="1:2" x14ac:dyDescent="0.35">
      <c r="A128" s="52"/>
      <c r="B128" s="52"/>
    </row>
    <row r="129" spans="1:6" x14ac:dyDescent="0.35">
      <c r="A129" s="52" t="s">
        <v>207</v>
      </c>
      <c r="B129" s="53">
        <v>6.1508632447470388</v>
      </c>
    </row>
    <row r="130" spans="1:6" x14ac:dyDescent="0.35">
      <c r="A130" s="52"/>
      <c r="B130" s="52"/>
    </row>
    <row r="131" spans="1:6" x14ac:dyDescent="0.35">
      <c r="A131" s="52" t="s">
        <v>208</v>
      </c>
      <c r="B131" s="54">
        <v>0.54059999999999997</v>
      </c>
    </row>
    <row r="132" spans="1:6" x14ac:dyDescent="0.35">
      <c r="A132" s="52" t="s">
        <v>209</v>
      </c>
      <c r="B132" s="54">
        <v>0.53787110120002279</v>
      </c>
    </row>
    <row r="133" spans="1:6" x14ac:dyDescent="0.35">
      <c r="A133" s="52"/>
      <c r="B133" s="52"/>
    </row>
    <row r="134" spans="1:6" x14ac:dyDescent="0.35">
      <c r="A134" s="52" t="s">
        <v>210</v>
      </c>
      <c r="B134" s="55">
        <v>45900</v>
      </c>
    </row>
    <row r="136" spans="1:6" ht="70" customHeight="1" x14ac:dyDescent="0.35">
      <c r="A136" s="83" t="s">
        <v>211</v>
      </c>
      <c r="B136" s="83" t="s">
        <v>212</v>
      </c>
      <c r="C136" s="83" t="s">
        <v>5</v>
      </c>
      <c r="D136" s="83" t="s">
        <v>6</v>
      </c>
      <c r="E136" s="83" t="s">
        <v>5</v>
      </c>
      <c r="F136" s="83" t="s">
        <v>6</v>
      </c>
    </row>
    <row r="137" spans="1:6" ht="70" customHeight="1" x14ac:dyDescent="0.35">
      <c r="A137" s="83" t="s">
        <v>1033</v>
      </c>
      <c r="B137" s="83"/>
      <c r="C137" s="83" t="s">
        <v>37</v>
      </c>
      <c r="D137" s="83"/>
      <c r="E137" s="83" t="s">
        <v>38</v>
      </c>
      <c r="F137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G91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1035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1036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1037</v>
      </c>
      <c r="B11" s="31" t="s">
        <v>1038</v>
      </c>
      <c r="C11" s="31" t="s">
        <v>143</v>
      </c>
      <c r="D11" s="14">
        <v>53500000</v>
      </c>
      <c r="E11" s="15">
        <v>55281.87</v>
      </c>
      <c r="F11" s="16">
        <v>8.8099999999999998E-2</v>
      </c>
      <c r="G11" s="16">
        <v>6.9439000000000001E-2</v>
      </c>
    </row>
    <row r="12" spans="1:7" x14ac:dyDescent="0.35">
      <c r="A12" s="13" t="s">
        <v>1039</v>
      </c>
      <c r="B12" s="31" t="s">
        <v>1040</v>
      </c>
      <c r="C12" s="31" t="s">
        <v>143</v>
      </c>
      <c r="D12" s="14">
        <v>50000000</v>
      </c>
      <c r="E12" s="15">
        <v>49438.3</v>
      </c>
      <c r="F12" s="16">
        <v>7.8799999999999995E-2</v>
      </c>
      <c r="G12" s="16">
        <v>7.1074999999999999E-2</v>
      </c>
    </row>
    <row r="13" spans="1:7" x14ac:dyDescent="0.35">
      <c r="A13" s="13" t="s">
        <v>1041</v>
      </c>
      <c r="B13" s="31" t="s">
        <v>1042</v>
      </c>
      <c r="C13" s="31" t="s">
        <v>146</v>
      </c>
      <c r="D13" s="14">
        <v>40500000</v>
      </c>
      <c r="E13" s="15">
        <v>41906.44</v>
      </c>
      <c r="F13" s="16">
        <v>6.6799999999999998E-2</v>
      </c>
      <c r="G13" s="16">
        <v>6.9348000000000007E-2</v>
      </c>
    </row>
    <row r="14" spans="1:7" x14ac:dyDescent="0.35">
      <c r="A14" s="13" t="s">
        <v>1043</v>
      </c>
      <c r="B14" s="31" t="s">
        <v>1044</v>
      </c>
      <c r="C14" s="31" t="s">
        <v>146</v>
      </c>
      <c r="D14" s="14">
        <v>39500000</v>
      </c>
      <c r="E14" s="15">
        <v>40276.06</v>
      </c>
      <c r="F14" s="16">
        <v>6.4199999999999993E-2</v>
      </c>
      <c r="G14" s="16">
        <v>7.1288000000000004E-2</v>
      </c>
    </row>
    <row r="15" spans="1:7" x14ac:dyDescent="0.35">
      <c r="A15" s="13" t="s">
        <v>1045</v>
      </c>
      <c r="B15" s="31" t="s">
        <v>1046</v>
      </c>
      <c r="C15" s="31" t="s">
        <v>146</v>
      </c>
      <c r="D15" s="14">
        <v>37700000</v>
      </c>
      <c r="E15" s="15">
        <v>38609.47</v>
      </c>
      <c r="F15" s="16">
        <v>6.1600000000000002E-2</v>
      </c>
      <c r="G15" s="16">
        <v>7.1550000000000002E-2</v>
      </c>
    </row>
    <row r="16" spans="1:7" x14ac:dyDescent="0.35">
      <c r="A16" s="13" t="s">
        <v>1047</v>
      </c>
      <c r="B16" s="31" t="s">
        <v>1048</v>
      </c>
      <c r="C16" s="31" t="s">
        <v>146</v>
      </c>
      <c r="D16" s="14">
        <v>37500000</v>
      </c>
      <c r="E16" s="15">
        <v>38292.15</v>
      </c>
      <c r="F16" s="16">
        <v>6.0999999999999999E-2</v>
      </c>
      <c r="G16" s="16">
        <v>7.1599999999999997E-2</v>
      </c>
    </row>
    <row r="17" spans="1:7" x14ac:dyDescent="0.35">
      <c r="A17" s="13" t="s">
        <v>1049</v>
      </c>
      <c r="B17" s="31" t="s">
        <v>1050</v>
      </c>
      <c r="C17" s="31" t="s">
        <v>146</v>
      </c>
      <c r="D17" s="14">
        <v>35000000</v>
      </c>
      <c r="E17" s="15">
        <v>35889.769999999997</v>
      </c>
      <c r="F17" s="16">
        <v>5.7200000000000001E-2</v>
      </c>
      <c r="G17" s="16">
        <v>6.9949999999999998E-2</v>
      </c>
    </row>
    <row r="18" spans="1:7" x14ac:dyDescent="0.35">
      <c r="A18" s="13" t="s">
        <v>1051</v>
      </c>
      <c r="B18" s="31" t="s">
        <v>1052</v>
      </c>
      <c r="C18" s="31" t="s">
        <v>143</v>
      </c>
      <c r="D18" s="14">
        <v>35000000</v>
      </c>
      <c r="E18" s="15">
        <v>35758.980000000003</v>
      </c>
      <c r="F18" s="16">
        <v>5.7000000000000002E-2</v>
      </c>
      <c r="G18" s="16">
        <v>7.1374999999999994E-2</v>
      </c>
    </row>
    <row r="19" spans="1:7" x14ac:dyDescent="0.35">
      <c r="A19" s="13" t="s">
        <v>1053</v>
      </c>
      <c r="B19" s="31" t="s">
        <v>1054</v>
      </c>
      <c r="C19" s="31" t="s">
        <v>146</v>
      </c>
      <c r="D19" s="14">
        <v>34500000</v>
      </c>
      <c r="E19" s="15">
        <v>35731.17</v>
      </c>
      <c r="F19" s="16">
        <v>5.7000000000000002E-2</v>
      </c>
      <c r="G19" s="16">
        <v>7.1288000000000004E-2</v>
      </c>
    </row>
    <row r="20" spans="1:7" x14ac:dyDescent="0.35">
      <c r="A20" s="13" t="s">
        <v>1055</v>
      </c>
      <c r="B20" s="31" t="s">
        <v>1056</v>
      </c>
      <c r="C20" s="31" t="s">
        <v>146</v>
      </c>
      <c r="D20" s="14">
        <v>35000000</v>
      </c>
      <c r="E20" s="15">
        <v>35725.760000000002</v>
      </c>
      <c r="F20" s="16">
        <v>5.7000000000000002E-2</v>
      </c>
      <c r="G20" s="16">
        <v>7.1550000000000002E-2</v>
      </c>
    </row>
    <row r="21" spans="1:7" x14ac:dyDescent="0.35">
      <c r="A21" s="13" t="s">
        <v>1057</v>
      </c>
      <c r="B21" s="31" t="s">
        <v>1058</v>
      </c>
      <c r="C21" s="31" t="s">
        <v>146</v>
      </c>
      <c r="D21" s="14">
        <v>24000000</v>
      </c>
      <c r="E21" s="15">
        <v>23741.45</v>
      </c>
      <c r="F21" s="16">
        <v>3.7900000000000003E-2</v>
      </c>
      <c r="G21" s="16">
        <v>7.1199999999999999E-2</v>
      </c>
    </row>
    <row r="22" spans="1:7" x14ac:dyDescent="0.35">
      <c r="A22" s="13" t="s">
        <v>1059</v>
      </c>
      <c r="B22" s="31" t="s">
        <v>1060</v>
      </c>
      <c r="C22" s="31" t="s">
        <v>146</v>
      </c>
      <c r="D22" s="14">
        <v>16000000</v>
      </c>
      <c r="E22" s="15">
        <v>16489.73</v>
      </c>
      <c r="F22" s="16">
        <v>2.63E-2</v>
      </c>
      <c r="G22" s="16">
        <v>7.1550000000000002E-2</v>
      </c>
    </row>
    <row r="23" spans="1:7" x14ac:dyDescent="0.35">
      <c r="A23" s="13" t="s">
        <v>1061</v>
      </c>
      <c r="B23" s="31" t="s">
        <v>1062</v>
      </c>
      <c r="C23" s="31" t="s">
        <v>146</v>
      </c>
      <c r="D23" s="14">
        <v>15000000</v>
      </c>
      <c r="E23" s="15">
        <v>15636.83</v>
      </c>
      <c r="F23" s="16">
        <v>2.4899999999999999E-2</v>
      </c>
      <c r="G23" s="16">
        <v>7.1082999999999993E-2</v>
      </c>
    </row>
    <row r="24" spans="1:7" x14ac:dyDescent="0.35">
      <c r="A24" s="13" t="s">
        <v>1063</v>
      </c>
      <c r="B24" s="31" t="s">
        <v>1064</v>
      </c>
      <c r="C24" s="31" t="s">
        <v>146</v>
      </c>
      <c r="D24" s="14">
        <v>14500000</v>
      </c>
      <c r="E24" s="15">
        <v>15635.12</v>
      </c>
      <c r="F24" s="16">
        <v>2.4899999999999999E-2</v>
      </c>
      <c r="G24" s="16">
        <v>7.1091000000000001E-2</v>
      </c>
    </row>
    <row r="25" spans="1:7" x14ac:dyDescent="0.35">
      <c r="A25" s="13" t="s">
        <v>1065</v>
      </c>
      <c r="B25" s="31" t="s">
        <v>1066</v>
      </c>
      <c r="C25" s="31" t="s">
        <v>146</v>
      </c>
      <c r="D25" s="14">
        <v>15000000</v>
      </c>
      <c r="E25" s="15">
        <v>15440.12</v>
      </c>
      <c r="F25" s="16">
        <v>2.46E-2</v>
      </c>
      <c r="G25" s="16">
        <v>7.1550000000000002E-2</v>
      </c>
    </row>
    <row r="26" spans="1:7" x14ac:dyDescent="0.35">
      <c r="A26" s="13" t="s">
        <v>1067</v>
      </c>
      <c r="B26" s="31" t="s">
        <v>1068</v>
      </c>
      <c r="C26" s="31" t="s">
        <v>146</v>
      </c>
      <c r="D26" s="14">
        <v>13500000</v>
      </c>
      <c r="E26" s="15">
        <v>13345.13</v>
      </c>
      <c r="F26" s="16">
        <v>2.1299999999999999E-2</v>
      </c>
      <c r="G26" s="16">
        <v>7.1400000000000005E-2</v>
      </c>
    </row>
    <row r="27" spans="1:7" x14ac:dyDescent="0.35">
      <c r="A27" s="13" t="s">
        <v>1069</v>
      </c>
      <c r="B27" s="31" t="s">
        <v>1070</v>
      </c>
      <c r="C27" s="31" t="s">
        <v>146</v>
      </c>
      <c r="D27" s="14">
        <v>10000000</v>
      </c>
      <c r="E27" s="15">
        <v>10370.200000000001</v>
      </c>
      <c r="F27" s="16">
        <v>1.6500000000000001E-2</v>
      </c>
      <c r="G27" s="16">
        <v>7.1550000000000002E-2</v>
      </c>
    </row>
    <row r="28" spans="1:7" x14ac:dyDescent="0.35">
      <c r="A28" s="13" t="s">
        <v>1071</v>
      </c>
      <c r="B28" s="31" t="s">
        <v>1072</v>
      </c>
      <c r="C28" s="31" t="s">
        <v>146</v>
      </c>
      <c r="D28" s="14">
        <v>9000000</v>
      </c>
      <c r="E28" s="15">
        <v>9275.92</v>
      </c>
      <c r="F28" s="16">
        <v>1.4800000000000001E-2</v>
      </c>
      <c r="G28" s="16">
        <v>7.0986999999999995E-2</v>
      </c>
    </row>
    <row r="29" spans="1:7" x14ac:dyDescent="0.35">
      <c r="A29" s="13" t="s">
        <v>1073</v>
      </c>
      <c r="B29" s="31" t="s">
        <v>1074</v>
      </c>
      <c r="C29" s="31" t="s">
        <v>146</v>
      </c>
      <c r="D29" s="14">
        <v>8000000</v>
      </c>
      <c r="E29" s="15">
        <v>8195.48</v>
      </c>
      <c r="F29" s="16">
        <v>1.3100000000000001E-2</v>
      </c>
      <c r="G29" s="16">
        <v>6.9849999999999995E-2</v>
      </c>
    </row>
    <row r="30" spans="1:7" x14ac:dyDescent="0.35">
      <c r="A30" s="13" t="s">
        <v>1075</v>
      </c>
      <c r="B30" s="31" t="s">
        <v>1076</v>
      </c>
      <c r="C30" s="31" t="s">
        <v>146</v>
      </c>
      <c r="D30" s="14">
        <v>5000000</v>
      </c>
      <c r="E30" s="15">
        <v>5086.8100000000004</v>
      </c>
      <c r="F30" s="16">
        <v>8.0999999999999996E-3</v>
      </c>
      <c r="G30" s="16">
        <v>6.8099999999999994E-2</v>
      </c>
    </row>
    <row r="31" spans="1:7" x14ac:dyDescent="0.35">
      <c r="A31" s="13" t="s">
        <v>1077</v>
      </c>
      <c r="B31" s="31" t="s">
        <v>1078</v>
      </c>
      <c r="C31" s="31" t="s">
        <v>146</v>
      </c>
      <c r="D31" s="14">
        <v>2500000</v>
      </c>
      <c r="E31" s="15">
        <v>2574.96</v>
      </c>
      <c r="F31" s="16">
        <v>4.1000000000000003E-3</v>
      </c>
      <c r="G31" s="16">
        <v>7.1288000000000004E-2</v>
      </c>
    </row>
    <row r="32" spans="1:7" x14ac:dyDescent="0.35">
      <c r="A32" s="13" t="s">
        <v>1079</v>
      </c>
      <c r="B32" s="31" t="s">
        <v>1080</v>
      </c>
      <c r="C32" s="31" t="s">
        <v>146</v>
      </c>
      <c r="D32" s="14">
        <v>1000000</v>
      </c>
      <c r="E32" s="15">
        <v>1028.5899999999999</v>
      </c>
      <c r="F32" s="16">
        <v>1.6000000000000001E-3</v>
      </c>
      <c r="G32" s="16">
        <v>7.1180999999999994E-2</v>
      </c>
    </row>
    <row r="33" spans="1:7" x14ac:dyDescent="0.35">
      <c r="A33" s="17" t="s">
        <v>172</v>
      </c>
      <c r="B33" s="32"/>
      <c r="C33" s="32"/>
      <c r="D33" s="18"/>
      <c r="E33" s="19">
        <v>543730.31000000006</v>
      </c>
      <c r="F33" s="20">
        <v>0.86680000000000001</v>
      </c>
      <c r="G33" s="21"/>
    </row>
    <row r="34" spans="1:7" x14ac:dyDescent="0.35">
      <c r="A34" s="13"/>
      <c r="B34" s="31"/>
      <c r="C34" s="31"/>
      <c r="D34" s="14"/>
      <c r="E34" s="15"/>
      <c r="F34" s="16"/>
      <c r="G34" s="16"/>
    </row>
    <row r="35" spans="1:7" x14ac:dyDescent="0.35">
      <c r="A35" s="17" t="s">
        <v>216</v>
      </c>
      <c r="B35" s="31"/>
      <c r="C35" s="31"/>
      <c r="D35" s="14"/>
      <c r="E35" s="15"/>
      <c r="F35" s="16"/>
      <c r="G35" s="16"/>
    </row>
    <row r="36" spans="1:7" x14ac:dyDescent="0.35">
      <c r="A36" s="13" t="s">
        <v>1081</v>
      </c>
      <c r="B36" s="31" t="s">
        <v>1082</v>
      </c>
      <c r="C36" s="31" t="s">
        <v>219</v>
      </c>
      <c r="D36" s="14">
        <v>56500000</v>
      </c>
      <c r="E36" s="15">
        <v>58471.85</v>
      </c>
      <c r="F36" s="16">
        <v>9.3200000000000005E-2</v>
      </c>
      <c r="G36" s="16">
        <v>6.7665000000000003E-2</v>
      </c>
    </row>
    <row r="37" spans="1:7" x14ac:dyDescent="0.35">
      <c r="A37" s="17" t="s">
        <v>172</v>
      </c>
      <c r="B37" s="32"/>
      <c r="C37" s="32"/>
      <c r="D37" s="18"/>
      <c r="E37" s="19">
        <v>58471.85</v>
      </c>
      <c r="F37" s="20">
        <v>9.3200000000000005E-2</v>
      </c>
      <c r="G37" s="21"/>
    </row>
    <row r="38" spans="1:7" x14ac:dyDescent="0.35">
      <c r="A38" s="13"/>
      <c r="B38" s="31"/>
      <c r="C38" s="31"/>
      <c r="D38" s="14"/>
      <c r="E38" s="15"/>
      <c r="F38" s="16"/>
      <c r="G38" s="16"/>
    </row>
    <row r="39" spans="1:7" x14ac:dyDescent="0.35">
      <c r="A39" s="17" t="s">
        <v>173</v>
      </c>
      <c r="B39" s="31"/>
      <c r="C39" s="31"/>
      <c r="D39" s="14"/>
      <c r="E39" s="15"/>
      <c r="F39" s="16"/>
      <c r="G39" s="16"/>
    </row>
    <row r="40" spans="1:7" x14ac:dyDescent="0.35">
      <c r="A40" s="17" t="s">
        <v>172</v>
      </c>
      <c r="B40" s="31"/>
      <c r="C40" s="31"/>
      <c r="D40" s="14"/>
      <c r="E40" s="22" t="s">
        <v>138</v>
      </c>
      <c r="F40" s="23" t="s">
        <v>138</v>
      </c>
      <c r="G40" s="16"/>
    </row>
    <row r="41" spans="1:7" x14ac:dyDescent="0.35">
      <c r="A41" s="13"/>
      <c r="B41" s="31"/>
      <c r="C41" s="31"/>
      <c r="D41" s="14"/>
      <c r="E41" s="15"/>
      <c r="F41" s="16"/>
      <c r="G41" s="16"/>
    </row>
    <row r="42" spans="1:7" x14ac:dyDescent="0.35">
      <c r="A42" s="17" t="s">
        <v>174</v>
      </c>
      <c r="B42" s="31"/>
      <c r="C42" s="31"/>
      <c r="D42" s="14"/>
      <c r="E42" s="15"/>
      <c r="F42" s="16"/>
      <c r="G42" s="16"/>
    </row>
    <row r="43" spans="1:7" x14ac:dyDescent="0.35">
      <c r="A43" s="17" t="s">
        <v>172</v>
      </c>
      <c r="B43" s="31"/>
      <c r="C43" s="31"/>
      <c r="D43" s="14"/>
      <c r="E43" s="22" t="s">
        <v>138</v>
      </c>
      <c r="F43" s="23" t="s">
        <v>138</v>
      </c>
      <c r="G43" s="16"/>
    </row>
    <row r="44" spans="1:7" x14ac:dyDescent="0.35">
      <c r="A44" s="13"/>
      <c r="B44" s="31"/>
      <c r="C44" s="31"/>
      <c r="D44" s="14"/>
      <c r="E44" s="15"/>
      <c r="F44" s="16"/>
      <c r="G44" s="16"/>
    </row>
    <row r="45" spans="1:7" x14ac:dyDescent="0.35">
      <c r="A45" s="24" t="s">
        <v>175</v>
      </c>
      <c r="B45" s="33"/>
      <c r="C45" s="33"/>
      <c r="D45" s="25"/>
      <c r="E45" s="19">
        <v>602202.16</v>
      </c>
      <c r="F45" s="20">
        <v>0.96</v>
      </c>
      <c r="G45" s="21"/>
    </row>
    <row r="46" spans="1:7" x14ac:dyDescent="0.35">
      <c r="A46" s="13"/>
      <c r="B46" s="31"/>
      <c r="C46" s="31"/>
      <c r="D46" s="14"/>
      <c r="E46" s="15"/>
      <c r="F46" s="16"/>
      <c r="G46" s="16"/>
    </row>
    <row r="47" spans="1:7" x14ac:dyDescent="0.35">
      <c r="A47" s="13"/>
      <c r="B47" s="31"/>
      <c r="C47" s="31"/>
      <c r="D47" s="14"/>
      <c r="E47" s="15"/>
      <c r="F47" s="16"/>
      <c r="G47" s="16"/>
    </row>
    <row r="48" spans="1:7" x14ac:dyDescent="0.35">
      <c r="A48" s="17" t="s">
        <v>176</v>
      </c>
      <c r="B48" s="31"/>
      <c r="C48" s="31"/>
      <c r="D48" s="14"/>
      <c r="E48" s="15"/>
      <c r="F48" s="16"/>
      <c r="G48" s="16"/>
    </row>
    <row r="49" spans="1:7" x14ac:dyDescent="0.35">
      <c r="A49" s="13" t="s">
        <v>177</v>
      </c>
      <c r="B49" s="31"/>
      <c r="C49" s="31"/>
      <c r="D49" s="14"/>
      <c r="E49" s="15">
        <v>417.81</v>
      </c>
      <c r="F49" s="16">
        <v>6.9999999999999999E-4</v>
      </c>
      <c r="G49" s="16">
        <v>5.3977999999999998E-2</v>
      </c>
    </row>
    <row r="50" spans="1:7" x14ac:dyDescent="0.35">
      <c r="A50" s="17" t="s">
        <v>172</v>
      </c>
      <c r="B50" s="32"/>
      <c r="C50" s="32"/>
      <c r="D50" s="18"/>
      <c r="E50" s="19">
        <v>417.81</v>
      </c>
      <c r="F50" s="20">
        <v>6.9999999999999999E-4</v>
      </c>
      <c r="G50" s="21"/>
    </row>
    <row r="51" spans="1:7" x14ac:dyDescent="0.35">
      <c r="A51" s="13"/>
      <c r="B51" s="31"/>
      <c r="C51" s="31"/>
      <c r="D51" s="14"/>
      <c r="E51" s="15"/>
      <c r="F51" s="16"/>
      <c r="G51" s="16"/>
    </row>
    <row r="52" spans="1:7" x14ac:dyDescent="0.35">
      <c r="A52" s="24" t="s">
        <v>175</v>
      </c>
      <c r="B52" s="33"/>
      <c r="C52" s="33"/>
      <c r="D52" s="25"/>
      <c r="E52" s="19">
        <v>417.81</v>
      </c>
      <c r="F52" s="20">
        <v>6.9999999999999999E-4</v>
      </c>
      <c r="G52" s="21"/>
    </row>
    <row r="53" spans="1:7" x14ac:dyDescent="0.35">
      <c r="A53" s="13" t="s">
        <v>178</v>
      </c>
      <c r="B53" s="31"/>
      <c r="C53" s="31"/>
      <c r="D53" s="14"/>
      <c r="E53" s="15">
        <v>24661.2825734</v>
      </c>
      <c r="F53" s="16">
        <v>3.9315999999999997E-2</v>
      </c>
      <c r="G53" s="16"/>
    </row>
    <row r="54" spans="1:7" x14ac:dyDescent="0.35">
      <c r="A54" s="13" t="s">
        <v>179</v>
      </c>
      <c r="B54" s="31"/>
      <c r="C54" s="31"/>
      <c r="D54" s="14"/>
      <c r="E54" s="35">
        <v>-35.742573399999998</v>
      </c>
      <c r="F54" s="36">
        <v>-1.5999999999999999E-5</v>
      </c>
      <c r="G54" s="16">
        <v>5.3976999999999997E-2</v>
      </c>
    </row>
    <row r="55" spans="1:7" x14ac:dyDescent="0.35">
      <c r="A55" s="26" t="s">
        <v>180</v>
      </c>
      <c r="B55" s="34"/>
      <c r="C55" s="34"/>
      <c r="D55" s="27"/>
      <c r="E55" s="28">
        <v>627245.51</v>
      </c>
      <c r="F55" s="29">
        <v>1</v>
      </c>
      <c r="G55" s="29"/>
    </row>
    <row r="57" spans="1:7" x14ac:dyDescent="0.35">
      <c r="A57" s="1" t="s">
        <v>181</v>
      </c>
    </row>
    <row r="58" spans="1:7" x14ac:dyDescent="0.35">
      <c r="A58" s="1" t="s">
        <v>1083</v>
      </c>
    </row>
    <row r="60" spans="1:7" x14ac:dyDescent="0.35">
      <c r="A60" s="1" t="s">
        <v>183</v>
      </c>
    </row>
    <row r="61" spans="1:7" ht="29" customHeight="1" x14ac:dyDescent="0.35">
      <c r="A61" s="48" t="s">
        <v>184</v>
      </c>
      <c r="B61" s="3" t="s">
        <v>138</v>
      </c>
    </row>
    <row r="62" spans="1:7" x14ac:dyDescent="0.35">
      <c r="A62" t="s">
        <v>185</v>
      </c>
    </row>
    <row r="63" spans="1:7" x14ac:dyDescent="0.35">
      <c r="A63" t="s">
        <v>1084</v>
      </c>
      <c r="B63" t="s">
        <v>187</v>
      </c>
      <c r="C63" t="s">
        <v>187</v>
      </c>
    </row>
    <row r="64" spans="1:7" x14ac:dyDescent="0.35">
      <c r="B64" s="49">
        <v>45869</v>
      </c>
      <c r="C64" s="49">
        <v>45898</v>
      </c>
    </row>
    <row r="65" spans="1:3" x14ac:dyDescent="0.35">
      <c r="A65" t="s">
        <v>1085</v>
      </c>
      <c r="B65">
        <v>1250.83</v>
      </c>
      <c r="C65">
        <v>1246.1548</v>
      </c>
    </row>
    <row r="67" spans="1:3" x14ac:dyDescent="0.35">
      <c r="A67" t="s">
        <v>192</v>
      </c>
      <c r="B67" s="3" t="s">
        <v>138</v>
      </c>
    </row>
    <row r="68" spans="1:3" x14ac:dyDescent="0.35">
      <c r="A68" t="s">
        <v>193</v>
      </c>
      <c r="B68" s="3" t="s">
        <v>138</v>
      </c>
    </row>
    <row r="69" spans="1:3" ht="58" customHeight="1" x14ac:dyDescent="0.35">
      <c r="A69" s="48" t="s">
        <v>194</v>
      </c>
      <c r="B69" s="3" t="s">
        <v>138</v>
      </c>
    </row>
    <row r="70" spans="1:3" ht="43.5" customHeight="1" x14ac:dyDescent="0.35">
      <c r="A70" s="48" t="s">
        <v>195</v>
      </c>
      <c r="B70" s="3" t="s">
        <v>138</v>
      </c>
    </row>
    <row r="71" spans="1:3" x14ac:dyDescent="0.35">
      <c r="A71" t="s">
        <v>196</v>
      </c>
      <c r="B71" s="50">
        <f>B86</f>
        <v>7.3634392261387633</v>
      </c>
    </row>
    <row r="72" spans="1:3" ht="72.5" customHeight="1" x14ac:dyDescent="0.35">
      <c r="A72" s="48" t="s">
        <v>197</v>
      </c>
      <c r="B72" s="3" t="s">
        <v>138</v>
      </c>
    </row>
    <row r="73" spans="1:3" x14ac:dyDescent="0.35">
      <c r="B73" s="3"/>
    </row>
    <row r="74" spans="1:3" ht="58" customHeight="1" x14ac:dyDescent="0.35">
      <c r="A74" s="48" t="s">
        <v>198</v>
      </c>
      <c r="B74" s="3" t="s">
        <v>138</v>
      </c>
    </row>
    <row r="75" spans="1:3" ht="58" customHeight="1" x14ac:dyDescent="0.35">
      <c r="A75" s="48" t="s">
        <v>199</v>
      </c>
      <c r="B75">
        <v>225802.11</v>
      </c>
    </row>
    <row r="76" spans="1:3" ht="43.5" customHeight="1" x14ac:dyDescent="0.35">
      <c r="A76" s="48" t="s">
        <v>200</v>
      </c>
      <c r="B76" s="3" t="s">
        <v>138</v>
      </c>
    </row>
    <row r="77" spans="1:3" ht="43.5" customHeight="1" x14ac:dyDescent="0.35">
      <c r="A77" s="48" t="s">
        <v>201</v>
      </c>
      <c r="B77" s="3" t="s">
        <v>138</v>
      </c>
    </row>
    <row r="79" spans="1:3" x14ac:dyDescent="0.35">
      <c r="A79" t="s">
        <v>202</v>
      </c>
    </row>
    <row r="80" spans="1:3" x14ac:dyDescent="0.35">
      <c r="A80" s="52" t="s">
        <v>203</v>
      </c>
      <c r="B80" s="52" t="s">
        <v>1086</v>
      </c>
    </row>
    <row r="81" spans="1:4" x14ac:dyDescent="0.35">
      <c r="A81" s="52" t="s">
        <v>205</v>
      </c>
      <c r="B81" s="52" t="s">
        <v>1087</v>
      </c>
    </row>
    <row r="82" spans="1:4" x14ac:dyDescent="0.35">
      <c r="A82" s="52"/>
      <c r="B82" s="52"/>
    </row>
    <row r="83" spans="1:4" x14ac:dyDescent="0.35">
      <c r="A83" s="52" t="s">
        <v>207</v>
      </c>
      <c r="B83" s="53">
        <v>7.0546430330881353</v>
      </c>
    </row>
    <row r="84" spans="1:4" x14ac:dyDescent="0.35">
      <c r="A84" s="52"/>
      <c r="B84" s="52"/>
    </row>
    <row r="85" spans="1:4" x14ac:dyDescent="0.35">
      <c r="A85" s="52" t="s">
        <v>208</v>
      </c>
      <c r="B85" s="54">
        <v>5.6914999999999996</v>
      </c>
    </row>
    <row r="86" spans="1:4" x14ac:dyDescent="0.35">
      <c r="A86" s="52" t="s">
        <v>209</v>
      </c>
      <c r="B86" s="54">
        <v>7.3634392261387633</v>
      </c>
    </row>
    <row r="87" spans="1:4" x14ac:dyDescent="0.35">
      <c r="A87" s="52"/>
      <c r="B87" s="52"/>
    </row>
    <row r="88" spans="1:4" x14ac:dyDescent="0.35">
      <c r="A88" s="52" t="s">
        <v>210</v>
      </c>
      <c r="B88" s="55">
        <v>45900</v>
      </c>
    </row>
    <row r="90" spans="1:4" ht="70" customHeight="1" x14ac:dyDescent="0.35">
      <c r="A90" s="83" t="s">
        <v>211</v>
      </c>
      <c r="B90" s="83" t="s">
        <v>212</v>
      </c>
      <c r="C90" s="83" t="s">
        <v>5</v>
      </c>
      <c r="D90" s="83" t="s">
        <v>6</v>
      </c>
    </row>
    <row r="91" spans="1:4" ht="70" customHeight="1" x14ac:dyDescent="0.35">
      <c r="A91" s="83" t="s">
        <v>1088</v>
      </c>
      <c r="B91" s="83"/>
      <c r="C91" s="83" t="s">
        <v>40</v>
      </c>
      <c r="D91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G81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1089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1090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7" t="s">
        <v>139</v>
      </c>
      <c r="B8" s="31"/>
      <c r="C8" s="31"/>
      <c r="D8" s="14"/>
      <c r="E8" s="15"/>
      <c r="F8" s="16"/>
      <c r="G8" s="16"/>
    </row>
    <row r="9" spans="1:7" x14ac:dyDescent="0.35">
      <c r="A9" s="17" t="s">
        <v>215</v>
      </c>
      <c r="B9" s="31"/>
      <c r="C9" s="31"/>
      <c r="D9" s="14"/>
      <c r="E9" s="15"/>
      <c r="F9" s="16"/>
      <c r="G9" s="16"/>
    </row>
    <row r="10" spans="1:7" x14ac:dyDescent="0.35">
      <c r="A10" s="17" t="s">
        <v>172</v>
      </c>
      <c r="B10" s="31"/>
      <c r="C10" s="31"/>
      <c r="D10" s="14"/>
      <c r="E10" s="22" t="s">
        <v>138</v>
      </c>
      <c r="F10" s="23" t="s">
        <v>138</v>
      </c>
      <c r="G10" s="16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17" t="s">
        <v>216</v>
      </c>
      <c r="B12" s="31"/>
      <c r="C12" s="31"/>
      <c r="D12" s="14"/>
      <c r="E12" s="15"/>
      <c r="F12" s="16"/>
      <c r="G12" s="16"/>
    </row>
    <row r="13" spans="1:7" x14ac:dyDescent="0.35">
      <c r="A13" s="13" t="s">
        <v>678</v>
      </c>
      <c r="B13" s="31" t="s">
        <v>679</v>
      </c>
      <c r="C13" s="31" t="s">
        <v>219</v>
      </c>
      <c r="D13" s="14">
        <v>4825000</v>
      </c>
      <c r="E13" s="15">
        <v>4949.21</v>
      </c>
      <c r="F13" s="16">
        <v>0.52280000000000004</v>
      </c>
      <c r="G13" s="16">
        <v>5.9325999999999997E-2</v>
      </c>
    </row>
    <row r="14" spans="1:7" x14ac:dyDescent="0.35">
      <c r="A14" s="17" t="s">
        <v>172</v>
      </c>
      <c r="B14" s="32"/>
      <c r="C14" s="32"/>
      <c r="D14" s="18"/>
      <c r="E14" s="19">
        <v>4949.21</v>
      </c>
      <c r="F14" s="20">
        <v>0.52280000000000004</v>
      </c>
      <c r="G14" s="21"/>
    </row>
    <row r="15" spans="1:7" x14ac:dyDescent="0.35">
      <c r="A15" s="13"/>
      <c r="B15" s="31"/>
      <c r="C15" s="31"/>
      <c r="D15" s="14"/>
      <c r="E15" s="15"/>
      <c r="F15" s="16"/>
      <c r="G15" s="16"/>
    </row>
    <row r="16" spans="1:7" x14ac:dyDescent="0.35">
      <c r="A16" s="17" t="s">
        <v>222</v>
      </c>
      <c r="B16" s="31"/>
      <c r="C16" s="31"/>
      <c r="D16" s="14"/>
      <c r="E16" s="15"/>
      <c r="F16" s="16"/>
      <c r="G16" s="16"/>
    </row>
    <row r="17" spans="1:7" x14ac:dyDescent="0.35">
      <c r="A17" s="13" t="s">
        <v>1091</v>
      </c>
      <c r="B17" s="31" t="s">
        <v>1092</v>
      </c>
      <c r="C17" s="31" t="s">
        <v>219</v>
      </c>
      <c r="D17" s="14">
        <v>1500000</v>
      </c>
      <c r="E17" s="15">
        <v>1518.85</v>
      </c>
      <c r="F17" s="16">
        <v>0.16039999999999999</v>
      </c>
      <c r="G17" s="16">
        <v>6.2702999999999995E-2</v>
      </c>
    </row>
    <row r="18" spans="1:7" x14ac:dyDescent="0.35">
      <c r="A18" s="13" t="s">
        <v>1093</v>
      </c>
      <c r="B18" s="31" t="s">
        <v>1094</v>
      </c>
      <c r="C18" s="31" t="s">
        <v>219</v>
      </c>
      <c r="D18" s="14">
        <v>1000000</v>
      </c>
      <c r="E18" s="15">
        <v>1021.6</v>
      </c>
      <c r="F18" s="16">
        <v>0.1079</v>
      </c>
      <c r="G18" s="16">
        <v>6.2755000000000005E-2</v>
      </c>
    </row>
    <row r="19" spans="1:7" x14ac:dyDescent="0.35">
      <c r="A19" s="13" t="s">
        <v>1095</v>
      </c>
      <c r="B19" s="31" t="s">
        <v>1096</v>
      </c>
      <c r="C19" s="31" t="s">
        <v>219</v>
      </c>
      <c r="D19" s="14">
        <v>500000</v>
      </c>
      <c r="E19" s="15">
        <v>510.41</v>
      </c>
      <c r="F19" s="16">
        <v>5.3900000000000003E-2</v>
      </c>
      <c r="G19" s="16">
        <v>6.3201999999999994E-2</v>
      </c>
    </row>
    <row r="20" spans="1:7" x14ac:dyDescent="0.35">
      <c r="A20" s="13" t="s">
        <v>1097</v>
      </c>
      <c r="B20" s="31" t="s">
        <v>1098</v>
      </c>
      <c r="C20" s="31" t="s">
        <v>219</v>
      </c>
      <c r="D20" s="14">
        <v>500000</v>
      </c>
      <c r="E20" s="15">
        <v>510.33</v>
      </c>
      <c r="F20" s="16">
        <v>5.3900000000000003E-2</v>
      </c>
      <c r="G20" s="16">
        <v>6.3201999999999994E-2</v>
      </c>
    </row>
    <row r="21" spans="1:7" x14ac:dyDescent="0.35">
      <c r="A21" s="13" t="s">
        <v>1099</v>
      </c>
      <c r="B21" s="31" t="s">
        <v>1100</v>
      </c>
      <c r="C21" s="31" t="s">
        <v>219</v>
      </c>
      <c r="D21" s="14">
        <v>500000</v>
      </c>
      <c r="E21" s="15">
        <v>510</v>
      </c>
      <c r="F21" s="16">
        <v>5.3900000000000003E-2</v>
      </c>
      <c r="G21" s="16">
        <v>6.3717999999999997E-2</v>
      </c>
    </row>
    <row r="22" spans="1:7" x14ac:dyDescent="0.35">
      <c r="A22" s="13" t="s">
        <v>1101</v>
      </c>
      <c r="B22" s="31" t="s">
        <v>1102</v>
      </c>
      <c r="C22" s="31" t="s">
        <v>219</v>
      </c>
      <c r="D22" s="14">
        <v>200000</v>
      </c>
      <c r="E22" s="15">
        <v>204.2</v>
      </c>
      <c r="F22" s="16">
        <v>2.1600000000000001E-2</v>
      </c>
      <c r="G22" s="16">
        <v>6.3717999999999997E-2</v>
      </c>
    </row>
    <row r="23" spans="1:7" x14ac:dyDescent="0.35">
      <c r="A23" s="17" t="s">
        <v>172</v>
      </c>
      <c r="B23" s="32"/>
      <c r="C23" s="32"/>
      <c r="D23" s="18"/>
      <c r="E23" s="19">
        <v>4275.3900000000003</v>
      </c>
      <c r="F23" s="20">
        <v>0.4516</v>
      </c>
      <c r="G23" s="21"/>
    </row>
    <row r="24" spans="1:7" x14ac:dyDescent="0.35">
      <c r="A24" s="13"/>
      <c r="B24" s="31"/>
      <c r="C24" s="31"/>
      <c r="D24" s="14"/>
      <c r="E24" s="15"/>
      <c r="F24" s="16"/>
      <c r="G24" s="16"/>
    </row>
    <row r="25" spans="1:7" x14ac:dyDescent="0.35">
      <c r="A25" s="13"/>
      <c r="B25" s="31"/>
      <c r="C25" s="31"/>
      <c r="D25" s="14"/>
      <c r="E25" s="15"/>
      <c r="F25" s="16"/>
      <c r="G25" s="16"/>
    </row>
    <row r="26" spans="1:7" x14ac:dyDescent="0.35">
      <c r="A26" s="17" t="s">
        <v>173</v>
      </c>
      <c r="B26" s="31"/>
      <c r="C26" s="31"/>
      <c r="D26" s="14"/>
      <c r="E26" s="15"/>
      <c r="F26" s="16"/>
      <c r="G26" s="16"/>
    </row>
    <row r="27" spans="1:7" x14ac:dyDescent="0.35">
      <c r="A27" s="17" t="s">
        <v>172</v>
      </c>
      <c r="B27" s="31"/>
      <c r="C27" s="31"/>
      <c r="D27" s="14"/>
      <c r="E27" s="22" t="s">
        <v>138</v>
      </c>
      <c r="F27" s="23" t="s">
        <v>138</v>
      </c>
      <c r="G27" s="16"/>
    </row>
    <row r="28" spans="1:7" x14ac:dyDescent="0.35">
      <c r="A28" s="13"/>
      <c r="B28" s="31"/>
      <c r="C28" s="31"/>
      <c r="D28" s="14"/>
      <c r="E28" s="15"/>
      <c r="F28" s="16"/>
      <c r="G28" s="16"/>
    </row>
    <row r="29" spans="1:7" x14ac:dyDescent="0.35">
      <c r="A29" s="17" t="s">
        <v>174</v>
      </c>
      <c r="B29" s="31"/>
      <c r="C29" s="31"/>
      <c r="D29" s="14"/>
      <c r="E29" s="15"/>
      <c r="F29" s="16"/>
      <c r="G29" s="16"/>
    </row>
    <row r="30" spans="1:7" x14ac:dyDescent="0.35">
      <c r="A30" s="17" t="s">
        <v>172</v>
      </c>
      <c r="B30" s="31"/>
      <c r="C30" s="31"/>
      <c r="D30" s="14"/>
      <c r="E30" s="22" t="s">
        <v>138</v>
      </c>
      <c r="F30" s="23" t="s">
        <v>138</v>
      </c>
      <c r="G30" s="16"/>
    </row>
    <row r="31" spans="1:7" x14ac:dyDescent="0.35">
      <c r="A31" s="13"/>
      <c r="B31" s="31"/>
      <c r="C31" s="31"/>
      <c r="D31" s="14"/>
      <c r="E31" s="15"/>
      <c r="F31" s="16"/>
      <c r="G31" s="16"/>
    </row>
    <row r="32" spans="1:7" x14ac:dyDescent="0.35">
      <c r="A32" s="24" t="s">
        <v>175</v>
      </c>
      <c r="B32" s="33"/>
      <c r="C32" s="33"/>
      <c r="D32" s="25"/>
      <c r="E32" s="19">
        <v>9224.6</v>
      </c>
      <c r="F32" s="20">
        <v>0.97440000000000004</v>
      </c>
      <c r="G32" s="21"/>
    </row>
    <row r="33" spans="1:7" x14ac:dyDescent="0.35">
      <c r="A33" s="13"/>
      <c r="B33" s="31"/>
      <c r="C33" s="31"/>
      <c r="D33" s="14"/>
      <c r="E33" s="15"/>
      <c r="F33" s="16"/>
      <c r="G33" s="16"/>
    </row>
    <row r="34" spans="1:7" x14ac:dyDescent="0.35">
      <c r="A34" s="13"/>
      <c r="B34" s="31"/>
      <c r="C34" s="31"/>
      <c r="D34" s="14"/>
      <c r="E34" s="15"/>
      <c r="F34" s="16"/>
      <c r="G34" s="16"/>
    </row>
    <row r="35" spans="1:7" x14ac:dyDescent="0.35">
      <c r="A35" s="17" t="s">
        <v>176</v>
      </c>
      <c r="B35" s="31"/>
      <c r="C35" s="31"/>
      <c r="D35" s="14"/>
      <c r="E35" s="15"/>
      <c r="F35" s="16"/>
      <c r="G35" s="16"/>
    </row>
    <row r="36" spans="1:7" x14ac:dyDescent="0.35">
      <c r="A36" s="13" t="s">
        <v>177</v>
      </c>
      <c r="B36" s="31"/>
      <c r="C36" s="31"/>
      <c r="D36" s="14"/>
      <c r="E36" s="15">
        <v>81.96</v>
      </c>
      <c r="F36" s="16">
        <v>8.6999999999999994E-3</v>
      </c>
      <c r="G36" s="16">
        <v>5.3977999999999998E-2</v>
      </c>
    </row>
    <row r="37" spans="1:7" x14ac:dyDescent="0.35">
      <c r="A37" s="17" t="s">
        <v>172</v>
      </c>
      <c r="B37" s="32"/>
      <c r="C37" s="32"/>
      <c r="D37" s="18"/>
      <c r="E37" s="19">
        <v>81.96</v>
      </c>
      <c r="F37" s="20">
        <v>8.6999999999999994E-3</v>
      </c>
      <c r="G37" s="21"/>
    </row>
    <row r="38" spans="1:7" x14ac:dyDescent="0.35">
      <c r="A38" s="13"/>
      <c r="B38" s="31"/>
      <c r="C38" s="31"/>
      <c r="D38" s="14"/>
      <c r="E38" s="15"/>
      <c r="F38" s="16"/>
      <c r="G38" s="16"/>
    </row>
    <row r="39" spans="1:7" x14ac:dyDescent="0.35">
      <c r="A39" s="24" t="s">
        <v>175</v>
      </c>
      <c r="B39" s="33"/>
      <c r="C39" s="33"/>
      <c r="D39" s="25"/>
      <c r="E39" s="19">
        <v>81.96</v>
      </c>
      <c r="F39" s="20">
        <v>8.6999999999999994E-3</v>
      </c>
      <c r="G39" s="21"/>
    </row>
    <row r="40" spans="1:7" x14ac:dyDescent="0.35">
      <c r="A40" s="13" t="s">
        <v>178</v>
      </c>
      <c r="B40" s="31"/>
      <c r="C40" s="31"/>
      <c r="D40" s="14"/>
      <c r="E40" s="15">
        <v>160.03371079999999</v>
      </c>
      <c r="F40" s="16">
        <v>1.6905E-2</v>
      </c>
      <c r="G40" s="16"/>
    </row>
    <row r="41" spans="1:7" x14ac:dyDescent="0.35">
      <c r="A41" s="13" t="s">
        <v>179</v>
      </c>
      <c r="B41" s="31"/>
      <c r="C41" s="31"/>
      <c r="D41" s="14"/>
      <c r="E41" s="35">
        <v>-0.2037108</v>
      </c>
      <c r="F41" s="36">
        <v>-5.0000000000000004E-6</v>
      </c>
      <c r="G41" s="16">
        <v>5.3977999999999998E-2</v>
      </c>
    </row>
    <row r="42" spans="1:7" x14ac:dyDescent="0.35">
      <c r="A42" s="26" t="s">
        <v>180</v>
      </c>
      <c r="B42" s="34"/>
      <c r="C42" s="34"/>
      <c r="D42" s="27"/>
      <c r="E42" s="28">
        <v>9466.39</v>
      </c>
      <c r="F42" s="29">
        <v>1</v>
      </c>
      <c r="G42" s="29"/>
    </row>
    <row r="44" spans="1:7" x14ac:dyDescent="0.35">
      <c r="A44" s="1" t="s">
        <v>181</v>
      </c>
    </row>
    <row r="45" spans="1:7" x14ac:dyDescent="0.35">
      <c r="A45" s="1" t="s">
        <v>1103</v>
      </c>
    </row>
    <row r="47" spans="1:7" x14ac:dyDescent="0.35">
      <c r="A47" s="1" t="s">
        <v>183</v>
      </c>
    </row>
    <row r="48" spans="1:7" x14ac:dyDescent="0.35">
      <c r="A48" s="48" t="s">
        <v>184</v>
      </c>
      <c r="B48" s="3" t="s">
        <v>138</v>
      </c>
    </row>
    <row r="49" spans="1:3" x14ac:dyDescent="0.35">
      <c r="A49" t="s">
        <v>185</v>
      </c>
    </row>
    <row r="50" spans="1:3" x14ac:dyDescent="0.35">
      <c r="A50" t="s">
        <v>186</v>
      </c>
      <c r="B50" t="s">
        <v>187</v>
      </c>
      <c r="C50" t="s">
        <v>187</v>
      </c>
    </row>
    <row r="51" spans="1:3" x14ac:dyDescent="0.35">
      <c r="B51" s="49">
        <v>45869</v>
      </c>
      <c r="C51" s="49">
        <v>45898</v>
      </c>
    </row>
    <row r="52" spans="1:3" x14ac:dyDescent="0.35">
      <c r="A52" t="s">
        <v>188</v>
      </c>
      <c r="B52">
        <v>12.469799999999999</v>
      </c>
      <c r="C52">
        <v>12.4916</v>
      </c>
    </row>
    <row r="53" spans="1:3" x14ac:dyDescent="0.35">
      <c r="A53" t="s">
        <v>189</v>
      </c>
      <c r="B53">
        <v>12.4693</v>
      </c>
      <c r="C53">
        <v>12.491</v>
      </c>
    </row>
    <row r="54" spans="1:3" x14ac:dyDescent="0.35">
      <c r="A54" t="s">
        <v>190</v>
      </c>
      <c r="B54">
        <v>12.384499999999999</v>
      </c>
      <c r="C54">
        <v>12.403700000000001</v>
      </c>
    </row>
    <row r="55" spans="1:3" x14ac:dyDescent="0.35">
      <c r="A55" t="s">
        <v>191</v>
      </c>
      <c r="B55">
        <v>12.3849</v>
      </c>
      <c r="C55">
        <v>12.404199999999999</v>
      </c>
    </row>
    <row r="57" spans="1:3" x14ac:dyDescent="0.35">
      <c r="A57" t="s">
        <v>192</v>
      </c>
      <c r="B57" s="3" t="s">
        <v>138</v>
      </c>
    </row>
    <row r="58" spans="1:3" x14ac:dyDescent="0.35">
      <c r="A58" t="s">
        <v>193</v>
      </c>
      <c r="B58" s="3" t="s">
        <v>138</v>
      </c>
    </row>
    <row r="59" spans="1:3" ht="29" customHeight="1" x14ac:dyDescent="0.35">
      <c r="A59" s="48" t="s">
        <v>194</v>
      </c>
      <c r="B59" s="3" t="s">
        <v>138</v>
      </c>
    </row>
    <row r="60" spans="1:3" ht="29" customHeight="1" x14ac:dyDescent="0.35">
      <c r="A60" s="48" t="s">
        <v>195</v>
      </c>
      <c r="B60" s="3" t="s">
        <v>138</v>
      </c>
    </row>
    <row r="61" spans="1:3" x14ac:dyDescent="0.35">
      <c r="A61" t="s">
        <v>196</v>
      </c>
      <c r="B61" s="50">
        <f>B76</f>
        <v>1.662973574896039</v>
      </c>
    </row>
    <row r="62" spans="1:3" ht="43.5" customHeight="1" x14ac:dyDescent="0.35">
      <c r="A62" s="48" t="s">
        <v>197</v>
      </c>
      <c r="B62" s="3" t="s">
        <v>138</v>
      </c>
    </row>
    <row r="63" spans="1:3" x14ac:dyDescent="0.35">
      <c r="B63" s="3"/>
    </row>
    <row r="64" spans="1:3" ht="29" customHeight="1" x14ac:dyDescent="0.35">
      <c r="A64" s="48" t="s">
        <v>198</v>
      </c>
      <c r="B64" s="3" t="s">
        <v>138</v>
      </c>
    </row>
    <row r="65" spans="1:4" ht="29" customHeight="1" x14ac:dyDescent="0.35">
      <c r="A65" s="48" t="s">
        <v>199</v>
      </c>
      <c r="B65" t="s">
        <v>138</v>
      </c>
    </row>
    <row r="66" spans="1:4" ht="29" customHeight="1" x14ac:dyDescent="0.35">
      <c r="A66" s="48" t="s">
        <v>200</v>
      </c>
      <c r="B66" s="3" t="s">
        <v>138</v>
      </c>
    </row>
    <row r="67" spans="1:4" ht="29" customHeight="1" x14ac:dyDescent="0.35">
      <c r="A67" s="48" t="s">
        <v>201</v>
      </c>
      <c r="B67" s="3" t="s">
        <v>138</v>
      </c>
    </row>
    <row r="69" spans="1:4" x14ac:dyDescent="0.35">
      <c r="A69" t="s">
        <v>202</v>
      </c>
    </row>
    <row r="70" spans="1:4" ht="58" customHeight="1" x14ac:dyDescent="0.35">
      <c r="A70" s="52" t="s">
        <v>203</v>
      </c>
      <c r="B70" s="56" t="s">
        <v>1104</v>
      </c>
    </row>
    <row r="71" spans="1:4" ht="43.5" customHeight="1" x14ac:dyDescent="0.35">
      <c r="A71" s="52" t="s">
        <v>205</v>
      </c>
      <c r="B71" s="56" t="s">
        <v>1105</v>
      </c>
    </row>
    <row r="72" spans="1:4" x14ac:dyDescent="0.35">
      <c r="A72" s="52"/>
      <c r="B72" s="52"/>
    </row>
    <row r="73" spans="1:4" x14ac:dyDescent="0.35">
      <c r="A73" s="52" t="s">
        <v>207</v>
      </c>
      <c r="B73" s="53">
        <v>6.0975648301394783</v>
      </c>
    </row>
    <row r="74" spans="1:4" x14ac:dyDescent="0.35">
      <c r="A74" s="52"/>
      <c r="B74" s="52"/>
    </row>
    <row r="75" spans="1:4" x14ac:dyDescent="0.35">
      <c r="A75" s="52" t="s">
        <v>208</v>
      </c>
      <c r="B75" s="54">
        <v>1.5713999999999999</v>
      </c>
    </row>
    <row r="76" spans="1:4" x14ac:dyDescent="0.35">
      <c r="A76" s="52" t="s">
        <v>209</v>
      </c>
      <c r="B76" s="54">
        <v>1.662973574896039</v>
      </c>
    </row>
    <row r="77" spans="1:4" x14ac:dyDescent="0.35">
      <c r="A77" s="52"/>
      <c r="B77" s="52"/>
    </row>
    <row r="78" spans="1:4" x14ac:dyDescent="0.35">
      <c r="A78" s="52" t="s">
        <v>210</v>
      </c>
      <c r="B78" s="55">
        <v>45900</v>
      </c>
    </row>
    <row r="80" spans="1:4" ht="70" customHeight="1" x14ac:dyDescent="0.35">
      <c r="A80" s="83" t="s">
        <v>211</v>
      </c>
      <c r="B80" s="83" t="s">
        <v>212</v>
      </c>
      <c r="C80" s="83" t="s">
        <v>5</v>
      </c>
      <c r="D80" s="83" t="s">
        <v>6</v>
      </c>
    </row>
    <row r="81" spans="1:4" ht="70" customHeight="1" x14ac:dyDescent="0.35">
      <c r="A81" s="83" t="s">
        <v>1106</v>
      </c>
      <c r="B81" s="83"/>
      <c r="C81" s="83" t="s">
        <v>42</v>
      </c>
      <c r="D81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G130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1107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1108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1109</v>
      </c>
      <c r="B11" s="31" t="s">
        <v>1110</v>
      </c>
      <c r="C11" s="31" t="s">
        <v>146</v>
      </c>
      <c r="D11" s="14">
        <v>60500000</v>
      </c>
      <c r="E11" s="15">
        <v>60742.79</v>
      </c>
      <c r="F11" s="16">
        <v>8.5199999999999998E-2</v>
      </c>
      <c r="G11" s="16">
        <v>6.3450000000000006E-2</v>
      </c>
    </row>
    <row r="12" spans="1:7" x14ac:dyDescent="0.35">
      <c r="A12" s="13" t="s">
        <v>1111</v>
      </c>
      <c r="B12" s="31" t="s">
        <v>1112</v>
      </c>
      <c r="C12" s="31" t="s">
        <v>146</v>
      </c>
      <c r="D12" s="14">
        <v>52500000</v>
      </c>
      <c r="E12" s="15">
        <v>52679.39</v>
      </c>
      <c r="F12" s="16">
        <v>7.3899999999999993E-2</v>
      </c>
      <c r="G12" s="16">
        <v>6.2800999999999996E-2</v>
      </c>
    </row>
    <row r="13" spans="1:7" x14ac:dyDescent="0.35">
      <c r="A13" s="13" t="s">
        <v>1113</v>
      </c>
      <c r="B13" s="31" t="s">
        <v>1114</v>
      </c>
      <c r="C13" s="31" t="s">
        <v>146</v>
      </c>
      <c r="D13" s="14">
        <v>51500000</v>
      </c>
      <c r="E13" s="15">
        <v>51740.45</v>
      </c>
      <c r="F13" s="16">
        <v>7.2499999999999995E-2</v>
      </c>
      <c r="G13" s="16">
        <v>6.1839999999999999E-2</v>
      </c>
    </row>
    <row r="14" spans="1:7" x14ac:dyDescent="0.35">
      <c r="A14" s="13" t="s">
        <v>1115</v>
      </c>
      <c r="B14" s="31" t="s">
        <v>1116</v>
      </c>
      <c r="C14" s="31" t="s">
        <v>143</v>
      </c>
      <c r="D14" s="14">
        <v>47500000</v>
      </c>
      <c r="E14" s="15">
        <v>47731.33</v>
      </c>
      <c r="F14" s="16">
        <v>6.6900000000000001E-2</v>
      </c>
      <c r="G14" s="16">
        <v>6.3450000000000006E-2</v>
      </c>
    </row>
    <row r="15" spans="1:7" x14ac:dyDescent="0.35">
      <c r="A15" s="13" t="s">
        <v>1117</v>
      </c>
      <c r="B15" s="31" t="s">
        <v>1118</v>
      </c>
      <c r="C15" s="31" t="s">
        <v>143</v>
      </c>
      <c r="D15" s="14">
        <v>42500000</v>
      </c>
      <c r="E15" s="15">
        <v>42656.23</v>
      </c>
      <c r="F15" s="16">
        <v>5.9799999999999999E-2</v>
      </c>
      <c r="G15" s="16">
        <v>6.4250000000000002E-2</v>
      </c>
    </row>
    <row r="16" spans="1:7" x14ac:dyDescent="0.35">
      <c r="A16" s="13" t="s">
        <v>1119</v>
      </c>
      <c r="B16" s="31" t="s">
        <v>1120</v>
      </c>
      <c r="C16" s="31" t="s">
        <v>146</v>
      </c>
      <c r="D16" s="14">
        <v>21300000</v>
      </c>
      <c r="E16" s="15">
        <v>21399.62</v>
      </c>
      <c r="F16" s="16">
        <v>0.03</v>
      </c>
      <c r="G16" s="16">
        <v>6.3949000000000006E-2</v>
      </c>
    </row>
    <row r="17" spans="1:7" x14ac:dyDescent="0.35">
      <c r="A17" s="13" t="s">
        <v>1121</v>
      </c>
      <c r="B17" s="31" t="s">
        <v>1122</v>
      </c>
      <c r="C17" s="31" t="s">
        <v>143</v>
      </c>
      <c r="D17" s="14">
        <v>17500000</v>
      </c>
      <c r="E17" s="15">
        <v>17597.77</v>
      </c>
      <c r="F17" s="16">
        <v>2.47E-2</v>
      </c>
      <c r="G17" s="16">
        <v>6.0048999999999998E-2</v>
      </c>
    </row>
    <row r="18" spans="1:7" x14ac:dyDescent="0.35">
      <c r="A18" s="13" t="s">
        <v>1123</v>
      </c>
      <c r="B18" s="31" t="s">
        <v>1124</v>
      </c>
      <c r="C18" s="31" t="s">
        <v>146</v>
      </c>
      <c r="D18" s="14">
        <v>15000000</v>
      </c>
      <c r="E18" s="15">
        <v>15079.92</v>
      </c>
      <c r="F18" s="16">
        <v>2.1100000000000001E-2</v>
      </c>
      <c r="G18" s="16">
        <v>6.2399999999999997E-2</v>
      </c>
    </row>
    <row r="19" spans="1:7" x14ac:dyDescent="0.35">
      <c r="A19" s="13" t="s">
        <v>1125</v>
      </c>
      <c r="B19" s="31" t="s">
        <v>1126</v>
      </c>
      <c r="C19" s="31" t="s">
        <v>146</v>
      </c>
      <c r="D19" s="14">
        <v>15000000</v>
      </c>
      <c r="E19" s="15">
        <v>15075.05</v>
      </c>
      <c r="F19" s="16">
        <v>2.1100000000000001E-2</v>
      </c>
      <c r="G19" s="16">
        <v>6.4000000000000001E-2</v>
      </c>
    </row>
    <row r="20" spans="1:7" x14ac:dyDescent="0.35">
      <c r="A20" s="13" t="s">
        <v>1127</v>
      </c>
      <c r="B20" s="31" t="s">
        <v>1128</v>
      </c>
      <c r="C20" s="31" t="s">
        <v>146</v>
      </c>
      <c r="D20" s="14">
        <v>11200000</v>
      </c>
      <c r="E20" s="15">
        <v>11324.08</v>
      </c>
      <c r="F20" s="16">
        <v>1.5900000000000001E-2</v>
      </c>
      <c r="G20" s="16">
        <v>6.2399999999999997E-2</v>
      </c>
    </row>
    <row r="21" spans="1:7" x14ac:dyDescent="0.35">
      <c r="A21" s="13" t="s">
        <v>1129</v>
      </c>
      <c r="B21" s="31" t="s">
        <v>1130</v>
      </c>
      <c r="C21" s="31" t="s">
        <v>159</v>
      </c>
      <c r="D21" s="14">
        <v>11000000</v>
      </c>
      <c r="E21" s="15">
        <v>10988.76</v>
      </c>
      <c r="F21" s="16">
        <v>1.54E-2</v>
      </c>
      <c r="G21" s="16">
        <v>6.2399000000000003E-2</v>
      </c>
    </row>
    <row r="22" spans="1:7" x14ac:dyDescent="0.35">
      <c r="A22" s="13" t="s">
        <v>1131</v>
      </c>
      <c r="B22" s="31" t="s">
        <v>1132</v>
      </c>
      <c r="C22" s="31" t="s">
        <v>146</v>
      </c>
      <c r="D22" s="14">
        <v>10000000</v>
      </c>
      <c r="E22" s="15">
        <v>9976.5300000000007</v>
      </c>
      <c r="F22" s="16">
        <v>1.4E-2</v>
      </c>
      <c r="G22" s="16">
        <v>6.3E-2</v>
      </c>
    </row>
    <row r="23" spans="1:7" x14ac:dyDescent="0.35">
      <c r="A23" s="13" t="s">
        <v>1133</v>
      </c>
      <c r="B23" s="31" t="s">
        <v>1134</v>
      </c>
      <c r="C23" s="31" t="s">
        <v>159</v>
      </c>
      <c r="D23" s="14">
        <v>7600000</v>
      </c>
      <c r="E23" s="15">
        <v>7625.22</v>
      </c>
      <c r="F23" s="16">
        <v>1.0699999999999999E-2</v>
      </c>
      <c r="G23" s="16">
        <v>6.1249999999999999E-2</v>
      </c>
    </row>
    <row r="24" spans="1:7" x14ac:dyDescent="0.35">
      <c r="A24" s="13" t="s">
        <v>1135</v>
      </c>
      <c r="B24" s="31" t="s">
        <v>1136</v>
      </c>
      <c r="C24" s="31" t="s">
        <v>146</v>
      </c>
      <c r="D24" s="14">
        <v>6000000</v>
      </c>
      <c r="E24" s="15">
        <v>6098.21</v>
      </c>
      <c r="F24" s="16">
        <v>8.6E-3</v>
      </c>
      <c r="G24" s="16">
        <v>6.1963999999999998E-2</v>
      </c>
    </row>
    <row r="25" spans="1:7" x14ac:dyDescent="0.35">
      <c r="A25" s="13" t="s">
        <v>1137</v>
      </c>
      <c r="B25" s="31" t="s">
        <v>1138</v>
      </c>
      <c r="C25" s="31" t="s">
        <v>146</v>
      </c>
      <c r="D25" s="14">
        <v>6000000</v>
      </c>
      <c r="E25" s="15">
        <v>6052.48</v>
      </c>
      <c r="F25" s="16">
        <v>8.5000000000000006E-3</v>
      </c>
      <c r="G25" s="16">
        <v>6.3939999999999997E-2</v>
      </c>
    </row>
    <row r="26" spans="1:7" x14ac:dyDescent="0.35">
      <c r="A26" s="13" t="s">
        <v>1139</v>
      </c>
      <c r="B26" s="31" t="s">
        <v>1140</v>
      </c>
      <c r="C26" s="31" t="s">
        <v>146</v>
      </c>
      <c r="D26" s="14">
        <v>5000000</v>
      </c>
      <c r="E26" s="15">
        <v>5029.01</v>
      </c>
      <c r="F26" s="16">
        <v>7.1000000000000004E-3</v>
      </c>
      <c r="G26" s="16">
        <v>6.0624999999999998E-2</v>
      </c>
    </row>
    <row r="27" spans="1:7" x14ac:dyDescent="0.35">
      <c r="A27" s="13" t="s">
        <v>1141</v>
      </c>
      <c r="B27" s="31" t="s">
        <v>1142</v>
      </c>
      <c r="C27" s="31" t="s">
        <v>159</v>
      </c>
      <c r="D27" s="14">
        <v>4000000</v>
      </c>
      <c r="E27" s="15">
        <v>4010.91</v>
      </c>
      <c r="F27" s="16">
        <v>5.5999999999999999E-3</v>
      </c>
      <c r="G27" s="16">
        <v>6.1498999999999998E-2</v>
      </c>
    </row>
    <row r="28" spans="1:7" x14ac:dyDescent="0.35">
      <c r="A28" s="13" t="s">
        <v>1143</v>
      </c>
      <c r="B28" s="31" t="s">
        <v>1144</v>
      </c>
      <c r="C28" s="31" t="s">
        <v>143</v>
      </c>
      <c r="D28" s="14">
        <v>3300000</v>
      </c>
      <c r="E28" s="15">
        <v>3310.68</v>
      </c>
      <c r="F28" s="16">
        <v>4.5999999999999999E-3</v>
      </c>
      <c r="G28" s="16">
        <v>6.1100000000000002E-2</v>
      </c>
    </row>
    <row r="29" spans="1:7" x14ac:dyDescent="0.35">
      <c r="A29" s="13" t="s">
        <v>1145</v>
      </c>
      <c r="B29" s="31" t="s">
        <v>1146</v>
      </c>
      <c r="C29" s="31" t="s">
        <v>146</v>
      </c>
      <c r="D29" s="14">
        <v>2700000</v>
      </c>
      <c r="E29" s="15">
        <v>2728.53</v>
      </c>
      <c r="F29" s="16">
        <v>3.8E-3</v>
      </c>
      <c r="G29" s="16">
        <v>6.2799999999999995E-2</v>
      </c>
    </row>
    <row r="30" spans="1:7" x14ac:dyDescent="0.35">
      <c r="A30" s="13" t="s">
        <v>1147</v>
      </c>
      <c r="B30" s="31" t="s">
        <v>1148</v>
      </c>
      <c r="C30" s="31" t="s">
        <v>146</v>
      </c>
      <c r="D30" s="14">
        <v>2500000</v>
      </c>
      <c r="E30" s="15">
        <v>2541.09</v>
      </c>
      <c r="F30" s="16">
        <v>3.5999999999999999E-3</v>
      </c>
      <c r="G30" s="16">
        <v>6.2114999999999997E-2</v>
      </c>
    </row>
    <row r="31" spans="1:7" x14ac:dyDescent="0.35">
      <c r="A31" s="13" t="s">
        <v>1149</v>
      </c>
      <c r="B31" s="31" t="s">
        <v>1150</v>
      </c>
      <c r="C31" s="31" t="s">
        <v>146</v>
      </c>
      <c r="D31" s="14">
        <v>2500000</v>
      </c>
      <c r="E31" s="15">
        <v>2512.4299999999998</v>
      </c>
      <c r="F31" s="16">
        <v>3.5000000000000001E-3</v>
      </c>
      <c r="G31" s="16">
        <v>6.5698999999999994E-2</v>
      </c>
    </row>
    <row r="32" spans="1:7" x14ac:dyDescent="0.35">
      <c r="A32" s="13" t="s">
        <v>1151</v>
      </c>
      <c r="B32" s="31" t="s">
        <v>1152</v>
      </c>
      <c r="C32" s="31" t="s">
        <v>146</v>
      </c>
      <c r="D32" s="14">
        <v>2000000</v>
      </c>
      <c r="E32" s="15">
        <v>2010.44</v>
      </c>
      <c r="F32" s="16">
        <v>2.8E-3</v>
      </c>
      <c r="G32" s="16">
        <v>5.9950000000000003E-2</v>
      </c>
    </row>
    <row r="33" spans="1:7" x14ac:dyDescent="0.35">
      <c r="A33" s="13" t="s">
        <v>1153</v>
      </c>
      <c r="B33" s="31" t="s">
        <v>1154</v>
      </c>
      <c r="C33" s="31" t="s">
        <v>146</v>
      </c>
      <c r="D33" s="14">
        <v>1500000</v>
      </c>
      <c r="E33" s="15">
        <v>1497.92</v>
      </c>
      <c r="F33" s="16">
        <v>2.0999999999999999E-3</v>
      </c>
      <c r="G33" s="16">
        <v>6.1624999999999999E-2</v>
      </c>
    </row>
    <row r="34" spans="1:7" x14ac:dyDescent="0.35">
      <c r="A34" s="13" t="s">
        <v>1155</v>
      </c>
      <c r="B34" s="31" t="s">
        <v>1156</v>
      </c>
      <c r="C34" s="31" t="s">
        <v>143</v>
      </c>
      <c r="D34" s="14">
        <v>1109000</v>
      </c>
      <c r="E34" s="15">
        <v>1120.69</v>
      </c>
      <c r="F34" s="16">
        <v>1.6000000000000001E-3</v>
      </c>
      <c r="G34" s="16">
        <v>6.1249999999999999E-2</v>
      </c>
    </row>
    <row r="35" spans="1:7" x14ac:dyDescent="0.35">
      <c r="A35" s="13" t="s">
        <v>1157</v>
      </c>
      <c r="B35" s="31" t="s">
        <v>1158</v>
      </c>
      <c r="C35" s="31" t="s">
        <v>143</v>
      </c>
      <c r="D35" s="14">
        <v>1000000</v>
      </c>
      <c r="E35" s="15">
        <v>1010.25</v>
      </c>
      <c r="F35" s="16">
        <v>1.4E-3</v>
      </c>
      <c r="G35" s="16">
        <v>6.1249999999999999E-2</v>
      </c>
    </row>
    <row r="36" spans="1:7" x14ac:dyDescent="0.35">
      <c r="A36" s="13" t="s">
        <v>1159</v>
      </c>
      <c r="B36" s="31" t="s">
        <v>1160</v>
      </c>
      <c r="C36" s="31" t="s">
        <v>146</v>
      </c>
      <c r="D36" s="14">
        <v>500000</v>
      </c>
      <c r="E36" s="15">
        <v>504.37</v>
      </c>
      <c r="F36" s="16">
        <v>6.9999999999999999E-4</v>
      </c>
      <c r="G36" s="16">
        <v>6.0623999999999997E-2</v>
      </c>
    </row>
    <row r="37" spans="1:7" x14ac:dyDescent="0.35">
      <c r="A37" s="13" t="s">
        <v>1161</v>
      </c>
      <c r="B37" s="31" t="s">
        <v>1162</v>
      </c>
      <c r="C37" s="31" t="s">
        <v>146</v>
      </c>
      <c r="D37" s="14">
        <v>500000</v>
      </c>
      <c r="E37" s="15">
        <v>498.63</v>
      </c>
      <c r="F37" s="16">
        <v>6.9999999999999999E-4</v>
      </c>
      <c r="G37" s="16">
        <v>6.1051000000000001E-2</v>
      </c>
    </row>
    <row r="38" spans="1:7" x14ac:dyDescent="0.35">
      <c r="A38" s="17" t="s">
        <v>172</v>
      </c>
      <c r="B38" s="32"/>
      <c r="C38" s="32"/>
      <c r="D38" s="18"/>
      <c r="E38" s="19">
        <v>403542.78</v>
      </c>
      <c r="F38" s="20">
        <v>0.56579999999999997</v>
      </c>
      <c r="G38" s="21"/>
    </row>
    <row r="39" spans="1:7" x14ac:dyDescent="0.35">
      <c r="A39" s="17" t="s">
        <v>222</v>
      </c>
      <c r="B39" s="31"/>
      <c r="C39" s="31"/>
      <c r="D39" s="14"/>
      <c r="E39" s="15"/>
      <c r="F39" s="16"/>
      <c r="G39" s="16"/>
    </row>
    <row r="40" spans="1:7" x14ac:dyDescent="0.35">
      <c r="A40" s="13" t="s">
        <v>1163</v>
      </c>
      <c r="B40" s="31" t="s">
        <v>1164</v>
      </c>
      <c r="C40" s="31" t="s">
        <v>219</v>
      </c>
      <c r="D40" s="14">
        <v>30000000</v>
      </c>
      <c r="E40" s="15">
        <v>30071.73</v>
      </c>
      <c r="F40" s="16">
        <v>4.2200000000000001E-2</v>
      </c>
      <c r="G40" s="16">
        <v>5.8273999999999999E-2</v>
      </c>
    </row>
    <row r="41" spans="1:7" x14ac:dyDescent="0.35">
      <c r="A41" s="13" t="s">
        <v>1165</v>
      </c>
      <c r="B41" s="31" t="s">
        <v>1166</v>
      </c>
      <c r="C41" s="31" t="s">
        <v>219</v>
      </c>
      <c r="D41" s="14">
        <v>26500000</v>
      </c>
      <c r="E41" s="15">
        <v>26866.97</v>
      </c>
      <c r="F41" s="16">
        <v>3.7699999999999997E-2</v>
      </c>
      <c r="G41" s="16">
        <v>5.8583999999999997E-2</v>
      </c>
    </row>
    <row r="42" spans="1:7" x14ac:dyDescent="0.35">
      <c r="A42" s="13" t="s">
        <v>1167</v>
      </c>
      <c r="B42" s="31" t="s">
        <v>1168</v>
      </c>
      <c r="C42" s="31" t="s">
        <v>219</v>
      </c>
      <c r="D42" s="14">
        <v>25500000</v>
      </c>
      <c r="E42" s="15">
        <v>25818.52</v>
      </c>
      <c r="F42" s="16">
        <v>3.6200000000000003E-2</v>
      </c>
      <c r="G42" s="16">
        <v>5.8583000000000003E-2</v>
      </c>
    </row>
    <row r="43" spans="1:7" x14ac:dyDescent="0.35">
      <c r="A43" s="13" t="s">
        <v>1169</v>
      </c>
      <c r="B43" s="31" t="s">
        <v>1170</v>
      </c>
      <c r="C43" s="31" t="s">
        <v>219</v>
      </c>
      <c r="D43" s="14">
        <v>22500000</v>
      </c>
      <c r="E43" s="15">
        <v>22813.85</v>
      </c>
      <c r="F43" s="16">
        <v>3.2000000000000001E-2</v>
      </c>
      <c r="G43" s="16">
        <v>5.8583999999999997E-2</v>
      </c>
    </row>
    <row r="44" spans="1:7" x14ac:dyDescent="0.35">
      <c r="A44" s="13" t="s">
        <v>1171</v>
      </c>
      <c r="B44" s="31" t="s">
        <v>1172</v>
      </c>
      <c r="C44" s="31" t="s">
        <v>219</v>
      </c>
      <c r="D44" s="14">
        <v>19500000</v>
      </c>
      <c r="E44" s="15">
        <v>19760.79</v>
      </c>
      <c r="F44" s="16">
        <v>2.7699999999999999E-2</v>
      </c>
      <c r="G44" s="16">
        <v>5.8633999999999999E-2</v>
      </c>
    </row>
    <row r="45" spans="1:7" x14ac:dyDescent="0.35">
      <c r="A45" s="13" t="s">
        <v>1173</v>
      </c>
      <c r="B45" s="31" t="s">
        <v>1174</v>
      </c>
      <c r="C45" s="31" t="s">
        <v>219</v>
      </c>
      <c r="D45" s="14">
        <v>15500000</v>
      </c>
      <c r="E45" s="15">
        <v>15711.96</v>
      </c>
      <c r="F45" s="16">
        <v>2.1999999999999999E-2</v>
      </c>
      <c r="G45" s="16">
        <v>5.8892E-2</v>
      </c>
    </row>
    <row r="46" spans="1:7" x14ac:dyDescent="0.35">
      <c r="A46" s="13" t="s">
        <v>1175</v>
      </c>
      <c r="B46" s="31" t="s">
        <v>1176</v>
      </c>
      <c r="C46" s="31" t="s">
        <v>219</v>
      </c>
      <c r="D46" s="14">
        <v>14500000</v>
      </c>
      <c r="E46" s="15">
        <v>14702.93</v>
      </c>
      <c r="F46" s="16">
        <v>2.06E-2</v>
      </c>
      <c r="G46" s="16">
        <v>5.8896999999999998E-2</v>
      </c>
    </row>
    <row r="47" spans="1:7" x14ac:dyDescent="0.35">
      <c r="A47" s="13" t="s">
        <v>1177</v>
      </c>
      <c r="B47" s="31" t="s">
        <v>1178</v>
      </c>
      <c r="C47" s="31" t="s">
        <v>219</v>
      </c>
      <c r="D47" s="14">
        <v>11500000</v>
      </c>
      <c r="E47" s="15">
        <v>11629.62</v>
      </c>
      <c r="F47" s="16">
        <v>1.6299999999999999E-2</v>
      </c>
      <c r="G47" s="16">
        <v>5.8893000000000001E-2</v>
      </c>
    </row>
    <row r="48" spans="1:7" x14ac:dyDescent="0.35">
      <c r="A48" s="13" t="s">
        <v>1179</v>
      </c>
      <c r="B48" s="31" t="s">
        <v>1180</v>
      </c>
      <c r="C48" s="31" t="s">
        <v>219</v>
      </c>
      <c r="D48" s="14">
        <v>11000000</v>
      </c>
      <c r="E48" s="15">
        <v>11153.38</v>
      </c>
      <c r="F48" s="16">
        <v>1.5599999999999999E-2</v>
      </c>
      <c r="G48" s="16">
        <v>5.9304000000000003E-2</v>
      </c>
    </row>
    <row r="49" spans="1:7" x14ac:dyDescent="0.35">
      <c r="A49" s="13" t="s">
        <v>1181</v>
      </c>
      <c r="B49" s="31" t="s">
        <v>1182</v>
      </c>
      <c r="C49" s="31" t="s">
        <v>219</v>
      </c>
      <c r="D49" s="14">
        <v>10500000</v>
      </c>
      <c r="E49" s="15">
        <v>10648.72</v>
      </c>
      <c r="F49" s="16">
        <v>1.49E-2</v>
      </c>
      <c r="G49" s="16">
        <v>5.9048000000000003E-2</v>
      </c>
    </row>
    <row r="50" spans="1:7" x14ac:dyDescent="0.35">
      <c r="A50" s="13" t="s">
        <v>1183</v>
      </c>
      <c r="B50" s="31" t="s">
        <v>1184</v>
      </c>
      <c r="C50" s="31" t="s">
        <v>219</v>
      </c>
      <c r="D50" s="14">
        <v>9000000</v>
      </c>
      <c r="E50" s="15">
        <v>9102.82</v>
      </c>
      <c r="F50" s="16">
        <v>1.2800000000000001E-2</v>
      </c>
      <c r="G50" s="16">
        <v>5.8633999999999999E-2</v>
      </c>
    </row>
    <row r="51" spans="1:7" x14ac:dyDescent="0.35">
      <c r="A51" s="13" t="s">
        <v>1185</v>
      </c>
      <c r="B51" s="31" t="s">
        <v>1186</v>
      </c>
      <c r="C51" s="31" t="s">
        <v>219</v>
      </c>
      <c r="D51" s="14">
        <v>8000000</v>
      </c>
      <c r="E51" s="15">
        <v>8106.99</v>
      </c>
      <c r="F51" s="16">
        <v>1.14E-2</v>
      </c>
      <c r="G51" s="16">
        <v>5.8633999999999999E-2</v>
      </c>
    </row>
    <row r="52" spans="1:7" x14ac:dyDescent="0.35">
      <c r="A52" s="13" t="s">
        <v>1187</v>
      </c>
      <c r="B52" s="31" t="s">
        <v>1188</v>
      </c>
      <c r="C52" s="31" t="s">
        <v>219</v>
      </c>
      <c r="D52" s="14">
        <v>7500000</v>
      </c>
      <c r="E52" s="15">
        <v>7601</v>
      </c>
      <c r="F52" s="16">
        <v>1.0699999999999999E-2</v>
      </c>
      <c r="G52" s="16">
        <v>5.8635E-2</v>
      </c>
    </row>
    <row r="53" spans="1:7" x14ac:dyDescent="0.35">
      <c r="A53" s="13" t="s">
        <v>1189</v>
      </c>
      <c r="B53" s="31" t="s">
        <v>1190</v>
      </c>
      <c r="C53" s="31" t="s">
        <v>219</v>
      </c>
      <c r="D53" s="14">
        <v>7219500</v>
      </c>
      <c r="E53" s="15">
        <v>7313.11</v>
      </c>
      <c r="F53" s="16">
        <v>1.03E-2</v>
      </c>
      <c r="G53" s="16">
        <v>5.9611999999999998E-2</v>
      </c>
    </row>
    <row r="54" spans="1:7" x14ac:dyDescent="0.35">
      <c r="A54" s="13" t="s">
        <v>1191</v>
      </c>
      <c r="B54" s="31" t="s">
        <v>1192</v>
      </c>
      <c r="C54" s="31" t="s">
        <v>219</v>
      </c>
      <c r="D54" s="14">
        <v>7000000</v>
      </c>
      <c r="E54" s="15">
        <v>7097.62</v>
      </c>
      <c r="F54" s="16">
        <v>0.01</v>
      </c>
      <c r="G54" s="16">
        <v>5.8994999999999999E-2</v>
      </c>
    </row>
    <row r="55" spans="1:7" x14ac:dyDescent="0.35">
      <c r="A55" s="13" t="s">
        <v>1193</v>
      </c>
      <c r="B55" s="31" t="s">
        <v>1194</v>
      </c>
      <c r="C55" s="31" t="s">
        <v>219</v>
      </c>
      <c r="D55" s="14">
        <v>6500000</v>
      </c>
      <c r="E55" s="15">
        <v>6591.01</v>
      </c>
      <c r="F55" s="16">
        <v>9.1999999999999998E-3</v>
      </c>
      <c r="G55" s="16">
        <v>5.8892E-2</v>
      </c>
    </row>
    <row r="56" spans="1:7" x14ac:dyDescent="0.35">
      <c r="A56" s="13" t="s">
        <v>1195</v>
      </c>
      <c r="B56" s="31" t="s">
        <v>1196</v>
      </c>
      <c r="C56" s="31" t="s">
        <v>219</v>
      </c>
      <c r="D56" s="14">
        <v>6500000</v>
      </c>
      <c r="E56" s="15">
        <v>6573.67</v>
      </c>
      <c r="F56" s="16">
        <v>9.1999999999999998E-3</v>
      </c>
      <c r="G56" s="16">
        <v>5.9046000000000001E-2</v>
      </c>
    </row>
    <row r="57" spans="1:7" x14ac:dyDescent="0.35">
      <c r="A57" s="13" t="s">
        <v>1197</v>
      </c>
      <c r="B57" s="31" t="s">
        <v>1198</v>
      </c>
      <c r="C57" s="31" t="s">
        <v>219</v>
      </c>
      <c r="D57" s="14">
        <v>6000000</v>
      </c>
      <c r="E57" s="15">
        <v>6068.91</v>
      </c>
      <c r="F57" s="16">
        <v>8.5000000000000006E-3</v>
      </c>
      <c r="G57" s="16">
        <v>5.8893000000000001E-2</v>
      </c>
    </row>
    <row r="58" spans="1:7" x14ac:dyDescent="0.35">
      <c r="A58" s="13" t="s">
        <v>1199</v>
      </c>
      <c r="B58" s="31" t="s">
        <v>1200</v>
      </c>
      <c r="C58" s="31" t="s">
        <v>219</v>
      </c>
      <c r="D58" s="14">
        <v>5000000</v>
      </c>
      <c r="E58" s="15">
        <v>5067.32</v>
      </c>
      <c r="F58" s="16">
        <v>7.1000000000000004E-3</v>
      </c>
      <c r="G58" s="16">
        <v>5.8946999999999999E-2</v>
      </c>
    </row>
    <row r="59" spans="1:7" x14ac:dyDescent="0.35">
      <c r="A59" s="13" t="s">
        <v>1201</v>
      </c>
      <c r="B59" s="31" t="s">
        <v>1202</v>
      </c>
      <c r="C59" s="31" t="s">
        <v>219</v>
      </c>
      <c r="D59" s="14">
        <v>5000000</v>
      </c>
      <c r="E59" s="15">
        <v>5050.84</v>
      </c>
      <c r="F59" s="16">
        <v>7.1000000000000004E-3</v>
      </c>
      <c r="G59" s="16">
        <v>5.8327999999999998E-2</v>
      </c>
    </row>
    <row r="60" spans="1:7" x14ac:dyDescent="0.35">
      <c r="A60" s="13" t="s">
        <v>1203</v>
      </c>
      <c r="B60" s="31" t="s">
        <v>1204</v>
      </c>
      <c r="C60" s="31" t="s">
        <v>219</v>
      </c>
      <c r="D60" s="14">
        <v>5000000</v>
      </c>
      <c r="E60" s="15">
        <v>5050.83</v>
      </c>
      <c r="F60" s="16">
        <v>7.1000000000000004E-3</v>
      </c>
      <c r="G60" s="16">
        <v>5.8737999999999999E-2</v>
      </c>
    </row>
    <row r="61" spans="1:7" x14ac:dyDescent="0.35">
      <c r="A61" s="13" t="s">
        <v>1205</v>
      </c>
      <c r="B61" s="31" t="s">
        <v>1206</v>
      </c>
      <c r="C61" s="31" t="s">
        <v>219</v>
      </c>
      <c r="D61" s="14">
        <v>5000000</v>
      </c>
      <c r="E61" s="15">
        <v>5043.78</v>
      </c>
      <c r="F61" s="16">
        <v>7.1000000000000004E-3</v>
      </c>
      <c r="G61" s="16">
        <v>5.8638999999999997E-2</v>
      </c>
    </row>
    <row r="62" spans="1:7" x14ac:dyDescent="0.35">
      <c r="A62" s="13" t="s">
        <v>1207</v>
      </c>
      <c r="B62" s="31" t="s">
        <v>1208</v>
      </c>
      <c r="C62" s="31" t="s">
        <v>219</v>
      </c>
      <c r="D62" s="14">
        <v>4000000</v>
      </c>
      <c r="E62" s="15">
        <v>4054.96</v>
      </c>
      <c r="F62" s="16">
        <v>5.7000000000000002E-3</v>
      </c>
      <c r="G62" s="16">
        <v>5.9355999999999999E-2</v>
      </c>
    </row>
    <row r="63" spans="1:7" x14ac:dyDescent="0.35">
      <c r="A63" s="13" t="s">
        <v>1209</v>
      </c>
      <c r="B63" s="31" t="s">
        <v>1210</v>
      </c>
      <c r="C63" s="31" t="s">
        <v>219</v>
      </c>
      <c r="D63" s="14">
        <v>3500000</v>
      </c>
      <c r="E63" s="15">
        <v>3548.73</v>
      </c>
      <c r="F63" s="16">
        <v>5.0000000000000001E-3</v>
      </c>
      <c r="G63" s="16">
        <v>5.8840999999999997E-2</v>
      </c>
    </row>
    <row r="64" spans="1:7" x14ac:dyDescent="0.35">
      <c r="A64" s="13" t="s">
        <v>1211</v>
      </c>
      <c r="B64" s="31" t="s">
        <v>1212</v>
      </c>
      <c r="C64" s="31" t="s">
        <v>219</v>
      </c>
      <c r="D64" s="14">
        <v>3000000</v>
      </c>
      <c r="E64" s="15">
        <v>3034.01</v>
      </c>
      <c r="F64" s="16">
        <v>4.3E-3</v>
      </c>
      <c r="G64" s="16">
        <v>5.8635E-2</v>
      </c>
    </row>
    <row r="65" spans="1:7" x14ac:dyDescent="0.35">
      <c r="A65" s="13" t="s">
        <v>1213</v>
      </c>
      <c r="B65" s="31" t="s">
        <v>1214</v>
      </c>
      <c r="C65" s="31" t="s">
        <v>219</v>
      </c>
      <c r="D65" s="14">
        <v>2500000</v>
      </c>
      <c r="E65" s="15">
        <v>2529.02</v>
      </c>
      <c r="F65" s="16">
        <v>3.5000000000000001E-3</v>
      </c>
      <c r="G65" s="16">
        <v>5.9824000000000002E-2</v>
      </c>
    </row>
    <row r="66" spans="1:7" x14ac:dyDescent="0.35">
      <c r="A66" s="13" t="s">
        <v>1215</v>
      </c>
      <c r="B66" s="31" t="s">
        <v>1216</v>
      </c>
      <c r="C66" s="31" t="s">
        <v>219</v>
      </c>
      <c r="D66" s="14">
        <v>1000000</v>
      </c>
      <c r="E66" s="15">
        <v>1011.3</v>
      </c>
      <c r="F66" s="16">
        <v>1.4E-3</v>
      </c>
      <c r="G66" s="16">
        <v>5.8635E-2</v>
      </c>
    </row>
    <row r="67" spans="1:7" x14ac:dyDescent="0.35">
      <c r="A67" s="13" t="s">
        <v>1217</v>
      </c>
      <c r="B67" s="31" t="s">
        <v>1218</v>
      </c>
      <c r="C67" s="31" t="s">
        <v>219</v>
      </c>
      <c r="D67" s="14">
        <v>500000</v>
      </c>
      <c r="E67" s="15">
        <v>506.55</v>
      </c>
      <c r="F67" s="16">
        <v>6.9999999999999999E-4</v>
      </c>
      <c r="G67" s="16">
        <v>5.9611999999999998E-2</v>
      </c>
    </row>
    <row r="68" spans="1:7" x14ac:dyDescent="0.35">
      <c r="A68" s="13" t="s">
        <v>1219</v>
      </c>
      <c r="B68" s="31" t="s">
        <v>1220</v>
      </c>
      <c r="C68" s="31" t="s">
        <v>219</v>
      </c>
      <c r="D68" s="14">
        <v>500000</v>
      </c>
      <c r="E68" s="15">
        <v>506.55</v>
      </c>
      <c r="F68" s="16">
        <v>6.9999999999999999E-4</v>
      </c>
      <c r="G68" s="16">
        <v>5.9611999999999998E-2</v>
      </c>
    </row>
    <row r="69" spans="1:7" x14ac:dyDescent="0.35">
      <c r="A69" s="13" t="s">
        <v>1221</v>
      </c>
      <c r="B69" s="31" t="s">
        <v>1222</v>
      </c>
      <c r="C69" s="31" t="s">
        <v>219</v>
      </c>
      <c r="D69" s="14">
        <v>500000</v>
      </c>
      <c r="E69" s="15">
        <v>506.23</v>
      </c>
      <c r="F69" s="16">
        <v>6.9999999999999999E-4</v>
      </c>
      <c r="G69" s="16">
        <v>5.8739E-2</v>
      </c>
    </row>
    <row r="70" spans="1:7" x14ac:dyDescent="0.35">
      <c r="A70" s="13" t="s">
        <v>1223</v>
      </c>
      <c r="B70" s="31" t="s">
        <v>1224</v>
      </c>
      <c r="C70" s="31" t="s">
        <v>219</v>
      </c>
      <c r="D70" s="14">
        <v>500000</v>
      </c>
      <c r="E70" s="15">
        <v>506.21</v>
      </c>
      <c r="F70" s="16">
        <v>6.9999999999999999E-4</v>
      </c>
      <c r="G70" s="16">
        <v>5.8793999999999999E-2</v>
      </c>
    </row>
    <row r="71" spans="1:7" x14ac:dyDescent="0.35">
      <c r="A71" s="13" t="s">
        <v>1225</v>
      </c>
      <c r="B71" s="31" t="s">
        <v>1226</v>
      </c>
      <c r="C71" s="31" t="s">
        <v>219</v>
      </c>
      <c r="D71" s="14">
        <v>500000</v>
      </c>
      <c r="E71" s="15">
        <v>502.53</v>
      </c>
      <c r="F71" s="16">
        <v>6.9999999999999999E-4</v>
      </c>
      <c r="G71" s="16">
        <v>5.9554999999999997E-2</v>
      </c>
    </row>
    <row r="72" spans="1:7" x14ac:dyDescent="0.35">
      <c r="A72" s="17" t="s">
        <v>172</v>
      </c>
      <c r="B72" s="32"/>
      <c r="C72" s="32"/>
      <c r="D72" s="18"/>
      <c r="E72" s="19">
        <v>284552.46000000002</v>
      </c>
      <c r="F72" s="20">
        <v>0.39910000000000001</v>
      </c>
      <c r="G72" s="21"/>
    </row>
    <row r="73" spans="1:7" x14ac:dyDescent="0.35">
      <c r="A73" s="13"/>
      <c r="B73" s="31"/>
      <c r="C73" s="31"/>
      <c r="D73" s="14"/>
      <c r="E73" s="15"/>
      <c r="F73" s="16"/>
      <c r="G73" s="16"/>
    </row>
    <row r="74" spans="1:7" x14ac:dyDescent="0.35">
      <c r="A74" s="13"/>
      <c r="B74" s="31"/>
      <c r="C74" s="31"/>
      <c r="D74" s="14"/>
      <c r="E74" s="15"/>
      <c r="F74" s="16"/>
      <c r="G74" s="16"/>
    </row>
    <row r="75" spans="1:7" x14ac:dyDescent="0.35">
      <c r="A75" s="17" t="s">
        <v>173</v>
      </c>
      <c r="B75" s="31"/>
      <c r="C75" s="31"/>
      <c r="D75" s="14"/>
      <c r="E75" s="15"/>
      <c r="F75" s="16"/>
      <c r="G75" s="16"/>
    </row>
    <row r="76" spans="1:7" x14ac:dyDescent="0.35">
      <c r="A76" s="17" t="s">
        <v>172</v>
      </c>
      <c r="B76" s="31"/>
      <c r="C76" s="31"/>
      <c r="D76" s="14"/>
      <c r="E76" s="22" t="s">
        <v>138</v>
      </c>
      <c r="F76" s="23" t="s">
        <v>138</v>
      </c>
      <c r="G76" s="16"/>
    </row>
    <row r="77" spans="1:7" x14ac:dyDescent="0.35">
      <c r="A77" s="13"/>
      <c r="B77" s="31"/>
      <c r="C77" s="31"/>
      <c r="D77" s="14"/>
      <c r="E77" s="15"/>
      <c r="F77" s="16"/>
      <c r="G77" s="16"/>
    </row>
    <row r="78" spans="1:7" x14ac:dyDescent="0.35">
      <c r="A78" s="17" t="s">
        <v>174</v>
      </c>
      <c r="B78" s="31"/>
      <c r="C78" s="31"/>
      <c r="D78" s="14"/>
      <c r="E78" s="15"/>
      <c r="F78" s="16"/>
      <c r="G78" s="16"/>
    </row>
    <row r="79" spans="1:7" x14ac:dyDescent="0.35">
      <c r="A79" s="17" t="s">
        <v>172</v>
      </c>
      <c r="B79" s="31"/>
      <c r="C79" s="31"/>
      <c r="D79" s="14"/>
      <c r="E79" s="22" t="s">
        <v>138</v>
      </c>
      <c r="F79" s="23" t="s">
        <v>138</v>
      </c>
      <c r="G79" s="16"/>
    </row>
    <row r="80" spans="1:7" x14ac:dyDescent="0.35">
      <c r="A80" s="13"/>
      <c r="B80" s="31"/>
      <c r="C80" s="31"/>
      <c r="D80" s="14"/>
      <c r="E80" s="15"/>
      <c r="F80" s="16"/>
      <c r="G80" s="16"/>
    </row>
    <row r="81" spans="1:7" x14ac:dyDescent="0.35">
      <c r="A81" s="24" t="s">
        <v>175</v>
      </c>
      <c r="B81" s="33"/>
      <c r="C81" s="33"/>
      <c r="D81" s="25"/>
      <c r="E81" s="19">
        <v>688095.24</v>
      </c>
      <c r="F81" s="20">
        <v>0.96489999999999998</v>
      </c>
      <c r="G81" s="21"/>
    </row>
    <row r="82" spans="1:7" x14ac:dyDescent="0.35">
      <c r="A82" s="13"/>
      <c r="B82" s="31"/>
      <c r="C82" s="31"/>
      <c r="D82" s="14"/>
      <c r="E82" s="15"/>
      <c r="F82" s="16"/>
      <c r="G82" s="16"/>
    </row>
    <row r="83" spans="1:7" x14ac:dyDescent="0.35">
      <c r="A83" s="13"/>
      <c r="B83" s="31"/>
      <c r="C83" s="31"/>
      <c r="D83" s="14"/>
      <c r="E83" s="15"/>
      <c r="F83" s="16"/>
      <c r="G83" s="16"/>
    </row>
    <row r="84" spans="1:7" x14ac:dyDescent="0.35">
      <c r="A84" s="17" t="s">
        <v>176</v>
      </c>
      <c r="B84" s="31"/>
      <c r="C84" s="31"/>
      <c r="D84" s="14"/>
      <c r="E84" s="15"/>
      <c r="F84" s="16"/>
      <c r="G84" s="16"/>
    </row>
    <row r="85" spans="1:7" x14ac:dyDescent="0.35">
      <c r="A85" s="13" t="s">
        <v>177</v>
      </c>
      <c r="B85" s="31"/>
      <c r="C85" s="31"/>
      <c r="D85" s="14"/>
      <c r="E85" s="15">
        <v>2794.76</v>
      </c>
      <c r="F85" s="16">
        <v>3.8999999999999998E-3</v>
      </c>
      <c r="G85" s="16">
        <v>5.3977999999999998E-2</v>
      </c>
    </row>
    <row r="86" spans="1:7" x14ac:dyDescent="0.35">
      <c r="A86" s="17" t="s">
        <v>172</v>
      </c>
      <c r="B86" s="32"/>
      <c r="C86" s="32"/>
      <c r="D86" s="18"/>
      <c r="E86" s="19">
        <v>2794.76</v>
      </c>
      <c r="F86" s="20">
        <v>3.8999999999999998E-3</v>
      </c>
      <c r="G86" s="21"/>
    </row>
    <row r="87" spans="1:7" x14ac:dyDescent="0.35">
      <c r="A87" s="13"/>
      <c r="B87" s="31"/>
      <c r="C87" s="31"/>
      <c r="D87" s="14"/>
      <c r="E87" s="15"/>
      <c r="F87" s="16"/>
      <c r="G87" s="16"/>
    </row>
    <row r="88" spans="1:7" x14ac:dyDescent="0.35">
      <c r="A88" s="24" t="s">
        <v>175</v>
      </c>
      <c r="B88" s="33"/>
      <c r="C88" s="33"/>
      <c r="D88" s="25"/>
      <c r="E88" s="19">
        <v>2794.76</v>
      </c>
      <c r="F88" s="20">
        <v>3.8999999999999998E-3</v>
      </c>
      <c r="G88" s="21"/>
    </row>
    <row r="89" spans="1:7" x14ac:dyDescent="0.35">
      <c r="A89" s="13" t="s">
        <v>178</v>
      </c>
      <c r="B89" s="31"/>
      <c r="C89" s="31"/>
      <c r="D89" s="14"/>
      <c r="E89" s="15">
        <v>22589.9376252</v>
      </c>
      <c r="F89" s="16">
        <v>3.1673E-2</v>
      </c>
      <c r="G89" s="16"/>
    </row>
    <row r="90" spans="1:7" x14ac:dyDescent="0.35">
      <c r="A90" s="13" t="s">
        <v>179</v>
      </c>
      <c r="B90" s="31"/>
      <c r="C90" s="31"/>
      <c r="D90" s="14"/>
      <c r="E90" s="35">
        <v>-265.06762520000001</v>
      </c>
      <c r="F90" s="36">
        <v>-4.73E-4</v>
      </c>
      <c r="G90" s="16">
        <v>5.3976999999999997E-2</v>
      </c>
    </row>
    <row r="91" spans="1:7" x14ac:dyDescent="0.35">
      <c r="A91" s="26" t="s">
        <v>180</v>
      </c>
      <c r="B91" s="34"/>
      <c r="C91" s="34"/>
      <c r="D91" s="27"/>
      <c r="E91" s="28">
        <v>713214.87</v>
      </c>
      <c r="F91" s="29">
        <v>1</v>
      </c>
      <c r="G91" s="29"/>
    </row>
    <row r="93" spans="1:7" x14ac:dyDescent="0.35">
      <c r="A93" s="1" t="s">
        <v>181</v>
      </c>
    </row>
    <row r="94" spans="1:7" x14ac:dyDescent="0.35">
      <c r="A94" s="1" t="s">
        <v>1227</v>
      </c>
    </row>
    <row r="96" spans="1:7" x14ac:dyDescent="0.35">
      <c r="A96" s="1" t="s">
        <v>183</v>
      </c>
    </row>
    <row r="97" spans="1:3" ht="29" customHeight="1" x14ac:dyDescent="0.35">
      <c r="A97" s="48" t="s">
        <v>184</v>
      </c>
      <c r="B97" s="3" t="s">
        <v>138</v>
      </c>
    </row>
    <row r="98" spans="1:3" x14ac:dyDescent="0.35">
      <c r="A98" t="s">
        <v>185</v>
      </c>
    </row>
    <row r="99" spans="1:3" x14ac:dyDescent="0.35">
      <c r="A99" t="s">
        <v>186</v>
      </c>
      <c r="B99" t="s">
        <v>187</v>
      </c>
      <c r="C99" t="s">
        <v>187</v>
      </c>
    </row>
    <row r="100" spans="1:3" x14ac:dyDescent="0.35">
      <c r="B100" s="49">
        <v>45869</v>
      </c>
      <c r="C100" s="49">
        <v>45898</v>
      </c>
    </row>
    <row r="101" spans="1:3" x14ac:dyDescent="0.35">
      <c r="A101" t="s">
        <v>447</v>
      </c>
      <c r="B101">
        <v>13.145099999999999</v>
      </c>
      <c r="C101">
        <v>13.2</v>
      </c>
    </row>
    <row r="102" spans="1:3" x14ac:dyDescent="0.35">
      <c r="A102" t="s">
        <v>189</v>
      </c>
      <c r="B102">
        <v>13.1457</v>
      </c>
      <c r="C102">
        <v>13.2006</v>
      </c>
    </row>
    <row r="103" spans="1:3" x14ac:dyDescent="0.35">
      <c r="A103" t="s">
        <v>448</v>
      </c>
      <c r="B103">
        <v>13.040699999999999</v>
      </c>
      <c r="C103">
        <v>13.0931</v>
      </c>
    </row>
    <row r="104" spans="1:3" x14ac:dyDescent="0.35">
      <c r="A104" t="s">
        <v>191</v>
      </c>
      <c r="B104">
        <v>13.0419</v>
      </c>
      <c r="C104">
        <v>13.0943</v>
      </c>
    </row>
    <row r="106" spans="1:3" x14ac:dyDescent="0.35">
      <c r="A106" t="s">
        <v>192</v>
      </c>
      <c r="B106" s="3" t="s">
        <v>138</v>
      </c>
    </row>
    <row r="107" spans="1:3" x14ac:dyDescent="0.35">
      <c r="A107" t="s">
        <v>193</v>
      </c>
      <c r="B107" s="3" t="s">
        <v>138</v>
      </c>
    </row>
    <row r="108" spans="1:3" ht="58" customHeight="1" x14ac:dyDescent="0.35">
      <c r="A108" s="48" t="s">
        <v>194</v>
      </c>
      <c r="B108" s="3" t="s">
        <v>138</v>
      </c>
    </row>
    <row r="109" spans="1:3" ht="43.5" customHeight="1" x14ac:dyDescent="0.35">
      <c r="A109" s="48" t="s">
        <v>195</v>
      </c>
      <c r="B109" s="3" t="s">
        <v>138</v>
      </c>
    </row>
    <row r="110" spans="1:3" x14ac:dyDescent="0.35">
      <c r="A110" t="s">
        <v>196</v>
      </c>
      <c r="B110" s="50">
        <f>B125</f>
        <v>0.47359846875154799</v>
      </c>
    </row>
    <row r="111" spans="1:3" ht="72.5" customHeight="1" x14ac:dyDescent="0.35">
      <c r="A111" s="48" t="s">
        <v>197</v>
      </c>
      <c r="B111" s="3" t="s">
        <v>138</v>
      </c>
    </row>
    <row r="112" spans="1:3" x14ac:dyDescent="0.35">
      <c r="B112" s="3"/>
    </row>
    <row r="113" spans="1:2" ht="58" customHeight="1" x14ac:dyDescent="0.35">
      <c r="A113" s="48" t="s">
        <v>198</v>
      </c>
      <c r="B113" s="3" t="s">
        <v>138</v>
      </c>
    </row>
    <row r="114" spans="1:2" ht="58" customHeight="1" x14ac:dyDescent="0.35">
      <c r="A114" s="48" t="s">
        <v>199</v>
      </c>
      <c r="B114">
        <v>14969.85</v>
      </c>
    </row>
    <row r="115" spans="1:2" ht="43.5" customHeight="1" x14ac:dyDescent="0.35">
      <c r="A115" s="48" t="s">
        <v>200</v>
      </c>
      <c r="B115" s="3" t="s">
        <v>138</v>
      </c>
    </row>
    <row r="116" spans="1:2" ht="43.5" customHeight="1" x14ac:dyDescent="0.35">
      <c r="A116" s="48" t="s">
        <v>201</v>
      </c>
      <c r="B116" s="3" t="s">
        <v>138</v>
      </c>
    </row>
    <row r="118" spans="1:2" x14ac:dyDescent="0.35">
      <c r="A118" t="s">
        <v>202</v>
      </c>
    </row>
    <row r="119" spans="1:2" ht="29" customHeight="1" x14ac:dyDescent="0.35">
      <c r="A119" s="52" t="s">
        <v>203</v>
      </c>
      <c r="B119" s="56" t="s">
        <v>1228</v>
      </c>
    </row>
    <row r="120" spans="1:2" x14ac:dyDescent="0.35">
      <c r="A120" s="52" t="s">
        <v>205</v>
      </c>
      <c r="B120" s="52" t="s">
        <v>1229</v>
      </c>
    </row>
    <row r="121" spans="1:2" x14ac:dyDescent="0.35">
      <c r="A121" s="52"/>
      <c r="B121" s="52"/>
    </row>
    <row r="122" spans="1:2" x14ac:dyDescent="0.35">
      <c r="A122" s="52" t="s">
        <v>207</v>
      </c>
      <c r="B122" s="53">
        <v>6.1158355861629206</v>
      </c>
    </row>
    <row r="123" spans="1:2" x14ac:dyDescent="0.35">
      <c r="A123" s="52"/>
      <c r="B123" s="52"/>
    </row>
    <row r="124" spans="1:2" x14ac:dyDescent="0.35">
      <c r="A124" s="52" t="s">
        <v>208</v>
      </c>
      <c r="B124" s="54">
        <v>0.4667</v>
      </c>
    </row>
    <row r="125" spans="1:2" x14ac:dyDescent="0.35">
      <c r="A125" s="52" t="s">
        <v>209</v>
      </c>
      <c r="B125" s="54">
        <v>0.47359846875154799</v>
      </c>
    </row>
    <row r="126" spans="1:2" x14ac:dyDescent="0.35">
      <c r="A126" s="52"/>
      <c r="B126" s="52"/>
    </row>
    <row r="127" spans="1:2" x14ac:dyDescent="0.35">
      <c r="A127" s="52" t="s">
        <v>210</v>
      </c>
      <c r="B127" s="55">
        <v>45900</v>
      </c>
    </row>
    <row r="129" spans="1:4" ht="70" customHeight="1" x14ac:dyDescent="0.35">
      <c r="A129" s="83" t="s">
        <v>211</v>
      </c>
      <c r="B129" s="83" t="s">
        <v>212</v>
      </c>
      <c r="C129" s="83" t="s">
        <v>5</v>
      </c>
      <c r="D129" s="83" t="s">
        <v>6</v>
      </c>
    </row>
    <row r="130" spans="1:4" ht="70" customHeight="1" x14ac:dyDescent="0.35">
      <c r="A130" s="83" t="s">
        <v>1230</v>
      </c>
      <c r="B130" s="83"/>
      <c r="C130" s="83" t="s">
        <v>44</v>
      </c>
      <c r="D130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82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128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129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141</v>
      </c>
      <c r="B11" s="31" t="s">
        <v>142</v>
      </c>
      <c r="C11" s="31" t="s">
        <v>143</v>
      </c>
      <c r="D11" s="14">
        <v>1000000</v>
      </c>
      <c r="E11" s="15">
        <v>1016.69</v>
      </c>
      <c r="F11" s="16">
        <v>0.1229</v>
      </c>
      <c r="G11" s="16">
        <v>7.2359999999999994E-2</v>
      </c>
    </row>
    <row r="12" spans="1:7" x14ac:dyDescent="0.35">
      <c r="A12" s="13" t="s">
        <v>144</v>
      </c>
      <c r="B12" s="31" t="s">
        <v>145</v>
      </c>
      <c r="C12" s="31" t="s">
        <v>146</v>
      </c>
      <c r="D12" s="14">
        <v>800000</v>
      </c>
      <c r="E12" s="15">
        <v>809.5</v>
      </c>
      <c r="F12" s="16">
        <v>9.7799999999999998E-2</v>
      </c>
      <c r="G12" s="16">
        <v>7.1300000000000002E-2</v>
      </c>
    </row>
    <row r="13" spans="1:7" x14ac:dyDescent="0.35">
      <c r="A13" s="13" t="s">
        <v>147</v>
      </c>
      <c r="B13" s="31" t="s">
        <v>148</v>
      </c>
      <c r="C13" s="31" t="s">
        <v>146</v>
      </c>
      <c r="D13" s="14">
        <v>500000</v>
      </c>
      <c r="E13" s="15">
        <v>509.91</v>
      </c>
      <c r="F13" s="16">
        <v>6.1600000000000002E-2</v>
      </c>
      <c r="G13" s="16">
        <v>7.1395E-2</v>
      </c>
    </row>
    <row r="14" spans="1:7" x14ac:dyDescent="0.35">
      <c r="A14" s="13" t="s">
        <v>149</v>
      </c>
      <c r="B14" s="31" t="s">
        <v>150</v>
      </c>
      <c r="C14" s="31" t="s">
        <v>143</v>
      </c>
      <c r="D14" s="14">
        <v>500000</v>
      </c>
      <c r="E14" s="15">
        <v>509.07</v>
      </c>
      <c r="F14" s="16">
        <v>6.1499999999999999E-2</v>
      </c>
      <c r="G14" s="16">
        <v>7.1098999999999996E-2</v>
      </c>
    </row>
    <row r="15" spans="1:7" x14ac:dyDescent="0.35">
      <c r="A15" s="13" t="s">
        <v>151</v>
      </c>
      <c r="B15" s="31" t="s">
        <v>152</v>
      </c>
      <c r="C15" s="31" t="s">
        <v>143</v>
      </c>
      <c r="D15" s="14">
        <v>500000</v>
      </c>
      <c r="E15" s="15">
        <v>508.79</v>
      </c>
      <c r="F15" s="16">
        <v>6.1499999999999999E-2</v>
      </c>
      <c r="G15" s="16">
        <v>7.2400000000000006E-2</v>
      </c>
    </row>
    <row r="16" spans="1:7" x14ac:dyDescent="0.35">
      <c r="A16" s="13" t="s">
        <v>153</v>
      </c>
      <c r="B16" s="31" t="s">
        <v>154</v>
      </c>
      <c r="C16" s="31" t="s">
        <v>146</v>
      </c>
      <c r="D16" s="14">
        <v>500000</v>
      </c>
      <c r="E16" s="15">
        <v>508.58</v>
      </c>
      <c r="F16" s="16">
        <v>6.1499999999999999E-2</v>
      </c>
      <c r="G16" s="16">
        <v>7.1300000000000002E-2</v>
      </c>
    </row>
    <row r="17" spans="1:7" x14ac:dyDescent="0.35">
      <c r="A17" s="13" t="s">
        <v>155</v>
      </c>
      <c r="B17" s="31" t="s">
        <v>156</v>
      </c>
      <c r="C17" s="31" t="s">
        <v>146</v>
      </c>
      <c r="D17" s="14">
        <v>500000</v>
      </c>
      <c r="E17" s="15">
        <v>508.48</v>
      </c>
      <c r="F17" s="16">
        <v>6.1499999999999999E-2</v>
      </c>
      <c r="G17" s="16">
        <v>7.0583000000000007E-2</v>
      </c>
    </row>
    <row r="18" spans="1:7" x14ac:dyDescent="0.35">
      <c r="A18" s="13" t="s">
        <v>157</v>
      </c>
      <c r="B18" s="31" t="s">
        <v>158</v>
      </c>
      <c r="C18" s="31" t="s">
        <v>159</v>
      </c>
      <c r="D18" s="14">
        <v>500000</v>
      </c>
      <c r="E18" s="15">
        <v>508.37</v>
      </c>
      <c r="F18" s="16">
        <v>6.1499999999999999E-2</v>
      </c>
      <c r="G18" s="16">
        <v>7.2312000000000001E-2</v>
      </c>
    </row>
    <row r="19" spans="1:7" x14ac:dyDescent="0.35">
      <c r="A19" s="13" t="s">
        <v>160</v>
      </c>
      <c r="B19" s="31" t="s">
        <v>161</v>
      </c>
      <c r="C19" s="31" t="s">
        <v>146</v>
      </c>
      <c r="D19" s="14">
        <v>500000</v>
      </c>
      <c r="E19" s="15">
        <v>508.08</v>
      </c>
      <c r="F19" s="16">
        <v>6.1400000000000003E-2</v>
      </c>
      <c r="G19" s="16">
        <v>6.8949999999999997E-2</v>
      </c>
    </row>
    <row r="20" spans="1:7" x14ac:dyDescent="0.35">
      <c r="A20" s="13" t="s">
        <v>162</v>
      </c>
      <c r="B20" s="31" t="s">
        <v>163</v>
      </c>
      <c r="C20" s="31" t="s">
        <v>146</v>
      </c>
      <c r="D20" s="14">
        <v>500000</v>
      </c>
      <c r="E20" s="15">
        <v>507.96</v>
      </c>
      <c r="F20" s="16">
        <v>6.1400000000000003E-2</v>
      </c>
      <c r="G20" s="16">
        <v>7.0999999999999994E-2</v>
      </c>
    </row>
    <row r="21" spans="1:7" x14ac:dyDescent="0.35">
      <c r="A21" s="13" t="s">
        <v>164</v>
      </c>
      <c r="B21" s="31" t="s">
        <v>165</v>
      </c>
      <c r="C21" s="31" t="s">
        <v>146</v>
      </c>
      <c r="D21" s="14">
        <v>500000</v>
      </c>
      <c r="E21" s="15">
        <v>507.9</v>
      </c>
      <c r="F21" s="16">
        <v>6.1400000000000003E-2</v>
      </c>
      <c r="G21" s="16">
        <v>7.1199999999999999E-2</v>
      </c>
    </row>
    <row r="22" spans="1:7" x14ac:dyDescent="0.35">
      <c r="A22" s="13" t="s">
        <v>166</v>
      </c>
      <c r="B22" s="31" t="s">
        <v>167</v>
      </c>
      <c r="C22" s="31" t="s">
        <v>146</v>
      </c>
      <c r="D22" s="14">
        <v>500000</v>
      </c>
      <c r="E22" s="15">
        <v>506.43</v>
      </c>
      <c r="F22" s="16">
        <v>6.1199999999999997E-2</v>
      </c>
      <c r="G22" s="16">
        <v>6.8500000000000005E-2</v>
      </c>
    </row>
    <row r="23" spans="1:7" x14ac:dyDescent="0.35">
      <c r="A23" s="13" t="s">
        <v>168</v>
      </c>
      <c r="B23" s="31" t="s">
        <v>169</v>
      </c>
      <c r="C23" s="31" t="s">
        <v>146</v>
      </c>
      <c r="D23" s="14">
        <v>500000</v>
      </c>
      <c r="E23" s="15">
        <v>506.18</v>
      </c>
      <c r="F23" s="16">
        <v>6.1199999999999997E-2</v>
      </c>
      <c r="G23" s="16">
        <v>6.9250000000000006E-2</v>
      </c>
    </row>
    <row r="24" spans="1:7" x14ac:dyDescent="0.35">
      <c r="A24" s="13" t="s">
        <v>170</v>
      </c>
      <c r="B24" s="31" t="s">
        <v>171</v>
      </c>
      <c r="C24" s="31" t="s">
        <v>146</v>
      </c>
      <c r="D24" s="14">
        <v>500000</v>
      </c>
      <c r="E24" s="15">
        <v>504.99</v>
      </c>
      <c r="F24" s="16">
        <v>6.0999999999999999E-2</v>
      </c>
      <c r="G24" s="16">
        <v>7.0499999999999993E-2</v>
      </c>
    </row>
    <row r="25" spans="1:7" x14ac:dyDescent="0.35">
      <c r="A25" s="17" t="s">
        <v>172</v>
      </c>
      <c r="B25" s="32"/>
      <c r="C25" s="32"/>
      <c r="D25" s="18"/>
      <c r="E25" s="19">
        <v>7920.93</v>
      </c>
      <c r="F25" s="20">
        <v>0.95740000000000003</v>
      </c>
      <c r="G25" s="21"/>
    </row>
    <row r="26" spans="1:7" x14ac:dyDescent="0.35">
      <c r="A26" s="13"/>
      <c r="B26" s="31"/>
      <c r="C26" s="31"/>
      <c r="D26" s="14"/>
      <c r="E26" s="15"/>
      <c r="F26" s="16"/>
      <c r="G26" s="16"/>
    </row>
    <row r="27" spans="1:7" x14ac:dyDescent="0.35">
      <c r="A27" s="17" t="s">
        <v>173</v>
      </c>
      <c r="B27" s="31"/>
      <c r="C27" s="31"/>
      <c r="D27" s="14"/>
      <c r="E27" s="15"/>
      <c r="F27" s="16"/>
      <c r="G27" s="16"/>
    </row>
    <row r="28" spans="1:7" x14ac:dyDescent="0.35">
      <c r="A28" s="17" t="s">
        <v>172</v>
      </c>
      <c r="B28" s="31"/>
      <c r="C28" s="31"/>
      <c r="D28" s="14"/>
      <c r="E28" s="22" t="s">
        <v>138</v>
      </c>
      <c r="F28" s="23" t="s">
        <v>138</v>
      </c>
      <c r="G28" s="16"/>
    </row>
    <row r="29" spans="1:7" x14ac:dyDescent="0.35">
      <c r="A29" s="13"/>
      <c r="B29" s="31"/>
      <c r="C29" s="31"/>
      <c r="D29" s="14"/>
      <c r="E29" s="15"/>
      <c r="F29" s="16"/>
      <c r="G29" s="16"/>
    </row>
    <row r="30" spans="1:7" x14ac:dyDescent="0.35">
      <c r="A30" s="17" t="s">
        <v>174</v>
      </c>
      <c r="B30" s="31"/>
      <c r="C30" s="31"/>
      <c r="D30" s="14"/>
      <c r="E30" s="15"/>
      <c r="F30" s="16"/>
      <c r="G30" s="16"/>
    </row>
    <row r="31" spans="1:7" x14ac:dyDescent="0.35">
      <c r="A31" s="17" t="s">
        <v>172</v>
      </c>
      <c r="B31" s="31"/>
      <c r="C31" s="31"/>
      <c r="D31" s="14"/>
      <c r="E31" s="22" t="s">
        <v>138</v>
      </c>
      <c r="F31" s="23" t="s">
        <v>138</v>
      </c>
      <c r="G31" s="16"/>
    </row>
    <row r="32" spans="1:7" x14ac:dyDescent="0.35">
      <c r="A32" s="13"/>
      <c r="B32" s="31"/>
      <c r="C32" s="31"/>
      <c r="D32" s="14"/>
      <c r="E32" s="15"/>
      <c r="F32" s="16"/>
      <c r="G32" s="16"/>
    </row>
    <row r="33" spans="1:7" x14ac:dyDescent="0.35">
      <c r="A33" s="24" t="s">
        <v>175</v>
      </c>
      <c r="B33" s="33"/>
      <c r="C33" s="33"/>
      <c r="D33" s="25"/>
      <c r="E33" s="19">
        <v>7920.93</v>
      </c>
      <c r="F33" s="20">
        <v>0.95740000000000003</v>
      </c>
      <c r="G33" s="21"/>
    </row>
    <row r="34" spans="1:7" x14ac:dyDescent="0.35">
      <c r="A34" s="13"/>
      <c r="B34" s="31"/>
      <c r="C34" s="31"/>
      <c r="D34" s="14"/>
      <c r="E34" s="15"/>
      <c r="F34" s="16"/>
      <c r="G34" s="16"/>
    </row>
    <row r="35" spans="1:7" x14ac:dyDescent="0.35">
      <c r="A35" s="13"/>
      <c r="B35" s="31"/>
      <c r="C35" s="31"/>
      <c r="D35" s="14"/>
      <c r="E35" s="15"/>
      <c r="F35" s="16"/>
      <c r="G35" s="16"/>
    </row>
    <row r="36" spans="1:7" x14ac:dyDescent="0.35">
      <c r="A36" s="17" t="s">
        <v>176</v>
      </c>
      <c r="B36" s="31"/>
      <c r="C36" s="31"/>
      <c r="D36" s="14"/>
      <c r="E36" s="15"/>
      <c r="F36" s="16"/>
      <c r="G36" s="16"/>
    </row>
    <row r="37" spans="1:7" x14ac:dyDescent="0.35">
      <c r="A37" s="13" t="s">
        <v>177</v>
      </c>
      <c r="B37" s="31"/>
      <c r="C37" s="31"/>
      <c r="D37" s="14"/>
      <c r="E37" s="15">
        <v>146.93</v>
      </c>
      <c r="F37" s="16">
        <v>1.78E-2</v>
      </c>
      <c r="G37" s="16">
        <v>5.3977999999999998E-2</v>
      </c>
    </row>
    <row r="38" spans="1:7" x14ac:dyDescent="0.35">
      <c r="A38" s="17" t="s">
        <v>172</v>
      </c>
      <c r="B38" s="32"/>
      <c r="C38" s="32"/>
      <c r="D38" s="18"/>
      <c r="E38" s="19">
        <v>146.93</v>
      </c>
      <c r="F38" s="20">
        <v>1.78E-2</v>
      </c>
      <c r="G38" s="21"/>
    </row>
    <row r="39" spans="1:7" x14ac:dyDescent="0.35">
      <c r="A39" s="13"/>
      <c r="B39" s="31"/>
      <c r="C39" s="31"/>
      <c r="D39" s="14"/>
      <c r="E39" s="15"/>
      <c r="F39" s="16"/>
      <c r="G39" s="16"/>
    </row>
    <row r="40" spans="1:7" x14ac:dyDescent="0.35">
      <c r="A40" s="24" t="s">
        <v>175</v>
      </c>
      <c r="B40" s="33"/>
      <c r="C40" s="33"/>
      <c r="D40" s="25"/>
      <c r="E40" s="19">
        <v>146.93</v>
      </c>
      <c r="F40" s="20">
        <v>1.78E-2</v>
      </c>
      <c r="G40" s="21"/>
    </row>
    <row r="41" spans="1:7" x14ac:dyDescent="0.35">
      <c r="A41" s="13" t="s">
        <v>178</v>
      </c>
      <c r="B41" s="31"/>
      <c r="C41" s="31"/>
      <c r="D41" s="14"/>
      <c r="E41" s="15">
        <v>204.27501860000001</v>
      </c>
      <c r="F41" s="16">
        <v>2.4691999999999999E-2</v>
      </c>
      <c r="G41" s="16"/>
    </row>
    <row r="42" spans="1:7" x14ac:dyDescent="0.35">
      <c r="A42" s="13" t="s">
        <v>179</v>
      </c>
      <c r="B42" s="31"/>
      <c r="C42" s="31"/>
      <c r="D42" s="14"/>
      <c r="E42" s="15">
        <v>0.73498140000000001</v>
      </c>
      <c r="F42" s="16">
        <v>1.08E-4</v>
      </c>
      <c r="G42" s="16">
        <v>5.3977999999999998E-2</v>
      </c>
    </row>
    <row r="43" spans="1:7" x14ac:dyDescent="0.35">
      <c r="A43" s="26" t="s">
        <v>180</v>
      </c>
      <c r="B43" s="34"/>
      <c r="C43" s="34"/>
      <c r="D43" s="27"/>
      <c r="E43" s="28">
        <v>8272.8700000000008</v>
      </c>
      <c r="F43" s="29">
        <v>1</v>
      </c>
      <c r="G43" s="29"/>
    </row>
    <row r="45" spans="1:7" x14ac:dyDescent="0.35">
      <c r="A45" s="1" t="s">
        <v>181</v>
      </c>
    </row>
    <row r="46" spans="1:7" x14ac:dyDescent="0.35">
      <c r="A46" s="1" t="s">
        <v>182</v>
      </c>
    </row>
    <row r="48" spans="1:7" x14ac:dyDescent="0.35">
      <c r="A48" s="1" t="s">
        <v>183</v>
      </c>
    </row>
    <row r="49" spans="1:3" x14ac:dyDescent="0.35">
      <c r="A49" s="48" t="s">
        <v>184</v>
      </c>
      <c r="B49" s="3" t="s">
        <v>138</v>
      </c>
    </row>
    <row r="50" spans="1:3" x14ac:dyDescent="0.35">
      <c r="A50" t="s">
        <v>185</v>
      </c>
    </row>
    <row r="51" spans="1:3" x14ac:dyDescent="0.35">
      <c r="A51" t="s">
        <v>186</v>
      </c>
      <c r="B51" t="s">
        <v>187</v>
      </c>
      <c r="C51" t="s">
        <v>187</v>
      </c>
    </row>
    <row r="52" spans="1:3" x14ac:dyDescent="0.35">
      <c r="B52" s="49">
        <v>45869</v>
      </c>
      <c r="C52" s="49">
        <v>45898</v>
      </c>
    </row>
    <row r="53" spans="1:3" x14ac:dyDescent="0.35">
      <c r="A53" t="s">
        <v>188</v>
      </c>
      <c r="B53">
        <v>10.464700000000001</v>
      </c>
      <c r="C53">
        <v>10.515700000000001</v>
      </c>
    </row>
    <row r="54" spans="1:3" x14ac:dyDescent="0.35">
      <c r="A54" t="s">
        <v>189</v>
      </c>
      <c r="B54">
        <v>10.464700000000001</v>
      </c>
      <c r="C54">
        <v>10.515700000000001</v>
      </c>
    </row>
    <row r="55" spans="1:3" x14ac:dyDescent="0.35">
      <c r="A55" t="s">
        <v>190</v>
      </c>
      <c r="B55">
        <v>10.4552</v>
      </c>
      <c r="C55">
        <v>10.5045</v>
      </c>
    </row>
    <row r="56" spans="1:3" x14ac:dyDescent="0.35">
      <c r="A56" t="s">
        <v>191</v>
      </c>
      <c r="B56">
        <v>10.4552</v>
      </c>
      <c r="C56">
        <v>10.5045</v>
      </c>
    </row>
    <row r="58" spans="1:3" x14ac:dyDescent="0.35">
      <c r="A58" t="s">
        <v>192</v>
      </c>
      <c r="B58" s="3" t="s">
        <v>138</v>
      </c>
    </row>
    <row r="59" spans="1:3" x14ac:dyDescent="0.35">
      <c r="A59" t="s">
        <v>193</v>
      </c>
      <c r="B59" s="3" t="s">
        <v>138</v>
      </c>
    </row>
    <row r="60" spans="1:3" ht="29" customHeight="1" x14ac:dyDescent="0.35">
      <c r="A60" s="48" t="s">
        <v>194</v>
      </c>
      <c r="B60" s="3" t="s">
        <v>138</v>
      </c>
    </row>
    <row r="61" spans="1:3" ht="29" customHeight="1" x14ac:dyDescent="0.35">
      <c r="A61" s="48" t="s">
        <v>195</v>
      </c>
      <c r="B61" s="3" t="s">
        <v>138</v>
      </c>
    </row>
    <row r="62" spans="1:3" x14ac:dyDescent="0.35">
      <c r="A62" t="s">
        <v>196</v>
      </c>
      <c r="B62" s="50">
        <f>B77</f>
        <v>1.699098192488433</v>
      </c>
    </row>
    <row r="63" spans="1:3" ht="43.5" customHeight="1" x14ac:dyDescent="0.35">
      <c r="A63" s="48" t="s">
        <v>197</v>
      </c>
      <c r="B63" s="3" t="s">
        <v>138</v>
      </c>
    </row>
    <row r="64" spans="1:3" x14ac:dyDescent="0.35">
      <c r="B64" s="3"/>
    </row>
    <row r="65" spans="1:2" ht="29" customHeight="1" x14ac:dyDescent="0.35">
      <c r="A65" s="48" t="s">
        <v>198</v>
      </c>
      <c r="B65" s="3" t="s">
        <v>138</v>
      </c>
    </row>
    <row r="66" spans="1:2" ht="29" customHeight="1" x14ac:dyDescent="0.35">
      <c r="A66" s="48" t="s">
        <v>199</v>
      </c>
      <c r="B66">
        <v>4965.91</v>
      </c>
    </row>
    <row r="67" spans="1:2" ht="29" customHeight="1" x14ac:dyDescent="0.35">
      <c r="A67" s="48" t="s">
        <v>200</v>
      </c>
      <c r="B67" s="3" t="s">
        <v>138</v>
      </c>
    </row>
    <row r="68" spans="1:2" ht="29" customHeight="1" x14ac:dyDescent="0.35">
      <c r="A68" s="48" t="s">
        <v>201</v>
      </c>
      <c r="B68" s="3" t="s">
        <v>138</v>
      </c>
    </row>
    <row r="70" spans="1:2" x14ac:dyDescent="0.35">
      <c r="A70" t="s">
        <v>202</v>
      </c>
    </row>
    <row r="71" spans="1:2" ht="58" customHeight="1" x14ac:dyDescent="0.35">
      <c r="A71" s="52" t="s">
        <v>203</v>
      </c>
      <c r="B71" s="56" t="s">
        <v>204</v>
      </c>
    </row>
    <row r="72" spans="1:2" ht="43.5" customHeight="1" x14ac:dyDescent="0.35">
      <c r="A72" s="52" t="s">
        <v>205</v>
      </c>
      <c r="B72" s="56" t="s">
        <v>206</v>
      </c>
    </row>
    <row r="73" spans="1:2" x14ac:dyDescent="0.35">
      <c r="A73" s="52"/>
      <c r="B73" s="52"/>
    </row>
    <row r="74" spans="1:2" x14ac:dyDescent="0.35">
      <c r="A74" s="52" t="s">
        <v>207</v>
      </c>
      <c r="B74" s="53">
        <v>7.0682504466879559</v>
      </c>
    </row>
    <row r="75" spans="1:2" x14ac:dyDescent="0.35">
      <c r="A75" s="52"/>
      <c r="B75" s="52"/>
    </row>
    <row r="76" spans="1:2" x14ac:dyDescent="0.35">
      <c r="A76" s="52" t="s">
        <v>208</v>
      </c>
      <c r="B76" s="54">
        <v>1.6181000000000001</v>
      </c>
    </row>
    <row r="77" spans="1:2" x14ac:dyDescent="0.35">
      <c r="A77" s="52" t="s">
        <v>209</v>
      </c>
      <c r="B77" s="54">
        <v>1.699098192488433</v>
      </c>
    </row>
    <row r="78" spans="1:2" x14ac:dyDescent="0.35">
      <c r="A78" s="52"/>
      <c r="B78" s="52"/>
    </row>
    <row r="79" spans="1:2" x14ac:dyDescent="0.35">
      <c r="A79" s="52" t="s">
        <v>210</v>
      </c>
      <c r="B79" s="55">
        <v>45900</v>
      </c>
    </row>
    <row r="81" spans="1:4" ht="70" customHeight="1" x14ac:dyDescent="0.35">
      <c r="A81" s="83" t="s">
        <v>211</v>
      </c>
      <c r="B81" s="83" t="s">
        <v>212</v>
      </c>
      <c r="C81" s="83" t="s">
        <v>5</v>
      </c>
      <c r="D81" s="83" t="s">
        <v>6</v>
      </c>
    </row>
    <row r="82" spans="1:4" ht="70" customHeight="1" x14ac:dyDescent="0.35">
      <c r="A82" s="83" t="s">
        <v>204</v>
      </c>
      <c r="B82" s="83"/>
      <c r="C82" s="83" t="s">
        <v>8</v>
      </c>
      <c r="D82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G143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3.7265625" bestFit="1" customWidth="1"/>
    <col min="2" max="2" width="22" bestFit="1" customWidth="1"/>
    <col min="3" max="3" width="43.4531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1231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1232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236</v>
      </c>
      <c r="B8" s="31" t="s">
        <v>237</v>
      </c>
      <c r="C8" s="31" t="s">
        <v>238</v>
      </c>
      <c r="D8" s="14">
        <v>2184576</v>
      </c>
      <c r="E8" s="15">
        <v>20788.43</v>
      </c>
      <c r="F8" s="16">
        <v>7.4899999999999994E-2</v>
      </c>
      <c r="G8" s="16"/>
    </row>
    <row r="9" spans="1:7" x14ac:dyDescent="0.35">
      <c r="A9" s="13" t="s">
        <v>242</v>
      </c>
      <c r="B9" s="31" t="s">
        <v>243</v>
      </c>
      <c r="C9" s="31" t="s">
        <v>238</v>
      </c>
      <c r="D9" s="14">
        <v>1075869</v>
      </c>
      <c r="E9" s="15">
        <v>15038.5</v>
      </c>
      <c r="F9" s="16">
        <v>5.4100000000000002E-2</v>
      </c>
      <c r="G9" s="16"/>
    </row>
    <row r="10" spans="1:7" x14ac:dyDescent="0.35">
      <c r="A10" s="13" t="s">
        <v>239</v>
      </c>
      <c r="B10" s="31" t="s">
        <v>240</v>
      </c>
      <c r="C10" s="31" t="s">
        <v>241</v>
      </c>
      <c r="D10" s="14">
        <v>867066</v>
      </c>
      <c r="E10" s="15">
        <v>11767.82</v>
      </c>
      <c r="F10" s="16">
        <v>4.24E-2</v>
      </c>
      <c r="G10" s="16"/>
    </row>
    <row r="11" spans="1:7" x14ac:dyDescent="0.35">
      <c r="A11" s="13" t="s">
        <v>247</v>
      </c>
      <c r="B11" s="31" t="s">
        <v>248</v>
      </c>
      <c r="C11" s="31" t="s">
        <v>249</v>
      </c>
      <c r="D11" s="14">
        <v>278624</v>
      </c>
      <c r="E11" s="15">
        <v>10033.25</v>
      </c>
      <c r="F11" s="16">
        <v>3.61E-2</v>
      </c>
      <c r="G11" s="16"/>
    </row>
    <row r="12" spans="1:7" x14ac:dyDescent="0.35">
      <c r="A12" s="13" t="s">
        <v>252</v>
      </c>
      <c r="B12" s="31" t="s">
        <v>253</v>
      </c>
      <c r="C12" s="31" t="s">
        <v>254</v>
      </c>
      <c r="D12" s="14">
        <v>618462</v>
      </c>
      <c r="E12" s="15">
        <v>9088.92</v>
      </c>
      <c r="F12" s="16">
        <v>3.27E-2</v>
      </c>
      <c r="G12" s="16"/>
    </row>
    <row r="13" spans="1:7" x14ac:dyDescent="0.35">
      <c r="A13" s="13" t="s">
        <v>281</v>
      </c>
      <c r="B13" s="31" t="s">
        <v>282</v>
      </c>
      <c r="C13" s="31" t="s">
        <v>283</v>
      </c>
      <c r="D13" s="14">
        <v>2373326</v>
      </c>
      <c r="E13" s="15">
        <v>7773.83</v>
      </c>
      <c r="F13" s="16">
        <v>2.8000000000000001E-2</v>
      </c>
      <c r="G13" s="16"/>
    </row>
    <row r="14" spans="1:7" x14ac:dyDescent="0.35">
      <c r="A14" s="13" t="s">
        <v>244</v>
      </c>
      <c r="B14" s="31" t="s">
        <v>245</v>
      </c>
      <c r="C14" s="31" t="s">
        <v>246</v>
      </c>
      <c r="D14" s="14">
        <v>372285</v>
      </c>
      <c r="E14" s="15">
        <v>7031.72</v>
      </c>
      <c r="F14" s="16">
        <v>2.53E-2</v>
      </c>
      <c r="G14" s="16"/>
    </row>
    <row r="15" spans="1:7" x14ac:dyDescent="0.35">
      <c r="A15" s="13" t="s">
        <v>264</v>
      </c>
      <c r="B15" s="31" t="s">
        <v>265</v>
      </c>
      <c r="C15" s="31" t="s">
        <v>266</v>
      </c>
      <c r="D15" s="14">
        <v>50810</v>
      </c>
      <c r="E15" s="15">
        <v>6422.38</v>
      </c>
      <c r="F15" s="16">
        <v>2.3099999999999999E-2</v>
      </c>
      <c r="G15" s="16"/>
    </row>
    <row r="16" spans="1:7" x14ac:dyDescent="0.35">
      <c r="A16" s="13" t="s">
        <v>250</v>
      </c>
      <c r="B16" s="31" t="s">
        <v>251</v>
      </c>
      <c r="C16" s="31" t="s">
        <v>238</v>
      </c>
      <c r="D16" s="14">
        <v>786589</v>
      </c>
      <c r="E16" s="15">
        <v>6312.38</v>
      </c>
      <c r="F16" s="16">
        <v>2.2700000000000001E-2</v>
      </c>
      <c r="G16" s="16"/>
    </row>
    <row r="17" spans="1:7" x14ac:dyDescent="0.35">
      <c r="A17" s="13" t="s">
        <v>364</v>
      </c>
      <c r="B17" s="31" t="s">
        <v>365</v>
      </c>
      <c r="C17" s="31" t="s">
        <v>272</v>
      </c>
      <c r="D17" s="14">
        <v>645355</v>
      </c>
      <c r="E17" s="15">
        <v>5665.25</v>
      </c>
      <c r="F17" s="16">
        <v>2.0400000000000001E-2</v>
      </c>
      <c r="G17" s="16"/>
    </row>
    <row r="18" spans="1:7" x14ac:dyDescent="0.35">
      <c r="A18" s="13" t="s">
        <v>325</v>
      </c>
      <c r="B18" s="31" t="s">
        <v>326</v>
      </c>
      <c r="C18" s="31" t="s">
        <v>254</v>
      </c>
      <c r="D18" s="14">
        <v>312720</v>
      </c>
      <c r="E18" s="15">
        <v>5392.23</v>
      </c>
      <c r="F18" s="16">
        <v>1.9400000000000001E-2</v>
      </c>
      <c r="G18" s="16"/>
    </row>
    <row r="19" spans="1:7" x14ac:dyDescent="0.35">
      <c r="A19" s="13" t="s">
        <v>315</v>
      </c>
      <c r="B19" s="31" t="s">
        <v>316</v>
      </c>
      <c r="C19" s="31" t="s">
        <v>254</v>
      </c>
      <c r="D19" s="14">
        <v>88458</v>
      </c>
      <c r="E19" s="15">
        <v>4693.1400000000003</v>
      </c>
      <c r="F19" s="16">
        <v>1.6899999999999998E-2</v>
      </c>
      <c r="G19" s="16"/>
    </row>
    <row r="20" spans="1:7" x14ac:dyDescent="0.35">
      <c r="A20" s="13" t="s">
        <v>409</v>
      </c>
      <c r="B20" s="31" t="s">
        <v>410</v>
      </c>
      <c r="C20" s="31" t="s">
        <v>370</v>
      </c>
      <c r="D20" s="14">
        <v>624933</v>
      </c>
      <c r="E20" s="15">
        <v>4338.91</v>
      </c>
      <c r="F20" s="16">
        <v>1.5599999999999999E-2</v>
      </c>
      <c r="G20" s="16"/>
    </row>
    <row r="21" spans="1:7" x14ac:dyDescent="0.35">
      <c r="A21" s="13" t="s">
        <v>302</v>
      </c>
      <c r="B21" s="31" t="s">
        <v>303</v>
      </c>
      <c r="C21" s="31" t="s">
        <v>304</v>
      </c>
      <c r="D21" s="14">
        <v>232102</v>
      </c>
      <c r="E21" s="15">
        <v>4110.0600000000004</v>
      </c>
      <c r="F21" s="16">
        <v>1.4800000000000001E-2</v>
      </c>
      <c r="G21" s="16"/>
    </row>
    <row r="22" spans="1:7" x14ac:dyDescent="0.35">
      <c r="A22" s="13" t="s">
        <v>429</v>
      </c>
      <c r="B22" s="31" t="s">
        <v>430</v>
      </c>
      <c r="C22" s="31" t="s">
        <v>345</v>
      </c>
      <c r="D22" s="14">
        <v>24255</v>
      </c>
      <c r="E22" s="15">
        <v>4048.16</v>
      </c>
      <c r="F22" s="16">
        <v>1.46E-2</v>
      </c>
      <c r="G22" s="16"/>
    </row>
    <row r="23" spans="1:7" x14ac:dyDescent="0.35">
      <c r="A23" s="13" t="s">
        <v>267</v>
      </c>
      <c r="B23" s="31" t="s">
        <v>268</v>
      </c>
      <c r="C23" s="31" t="s">
        <v>269</v>
      </c>
      <c r="D23" s="14">
        <v>125469</v>
      </c>
      <c r="E23" s="15">
        <v>4014.38</v>
      </c>
      <c r="F23" s="16">
        <v>1.4500000000000001E-2</v>
      </c>
      <c r="G23" s="16"/>
    </row>
    <row r="24" spans="1:7" x14ac:dyDescent="0.35">
      <c r="A24" s="13" t="s">
        <v>397</v>
      </c>
      <c r="B24" s="31" t="s">
        <v>398</v>
      </c>
      <c r="C24" s="31" t="s">
        <v>280</v>
      </c>
      <c r="D24" s="14">
        <v>65260</v>
      </c>
      <c r="E24" s="15">
        <v>4001.42</v>
      </c>
      <c r="F24" s="16">
        <v>1.44E-2</v>
      </c>
      <c r="G24" s="16"/>
    </row>
    <row r="25" spans="1:7" x14ac:dyDescent="0.35">
      <c r="A25" s="13" t="s">
        <v>305</v>
      </c>
      <c r="B25" s="31" t="s">
        <v>306</v>
      </c>
      <c r="C25" s="31" t="s">
        <v>307</v>
      </c>
      <c r="D25" s="14">
        <v>345802</v>
      </c>
      <c r="E25" s="15">
        <v>3991.59</v>
      </c>
      <c r="F25" s="16">
        <v>1.44E-2</v>
      </c>
      <c r="G25" s="16"/>
    </row>
    <row r="26" spans="1:7" x14ac:dyDescent="0.35">
      <c r="A26" s="13" t="s">
        <v>867</v>
      </c>
      <c r="B26" s="31" t="s">
        <v>868</v>
      </c>
      <c r="C26" s="31" t="s">
        <v>307</v>
      </c>
      <c r="D26" s="14">
        <v>419199</v>
      </c>
      <c r="E26" s="15">
        <v>3821</v>
      </c>
      <c r="F26" s="16">
        <v>1.38E-2</v>
      </c>
      <c r="G26" s="16"/>
    </row>
    <row r="27" spans="1:7" x14ac:dyDescent="0.35">
      <c r="A27" s="13" t="s">
        <v>278</v>
      </c>
      <c r="B27" s="31" t="s">
        <v>279</v>
      </c>
      <c r="C27" s="31" t="s">
        <v>280</v>
      </c>
      <c r="D27" s="14">
        <v>234560</v>
      </c>
      <c r="E27" s="15">
        <v>3740.06</v>
      </c>
      <c r="F27" s="16">
        <v>1.35E-2</v>
      </c>
      <c r="G27" s="16"/>
    </row>
    <row r="28" spans="1:7" x14ac:dyDescent="0.35">
      <c r="A28" s="13" t="s">
        <v>346</v>
      </c>
      <c r="B28" s="31" t="s">
        <v>347</v>
      </c>
      <c r="C28" s="31" t="s">
        <v>269</v>
      </c>
      <c r="D28" s="14">
        <v>113961</v>
      </c>
      <c r="E28" s="15">
        <v>3734.05</v>
      </c>
      <c r="F28" s="16">
        <v>1.34E-2</v>
      </c>
      <c r="G28" s="16"/>
    </row>
    <row r="29" spans="1:7" x14ac:dyDescent="0.35">
      <c r="A29" s="13" t="s">
        <v>343</v>
      </c>
      <c r="B29" s="31" t="s">
        <v>344</v>
      </c>
      <c r="C29" s="31" t="s">
        <v>345</v>
      </c>
      <c r="D29" s="14">
        <v>99866</v>
      </c>
      <c r="E29" s="15">
        <v>3623.94</v>
      </c>
      <c r="F29" s="16">
        <v>1.2999999999999999E-2</v>
      </c>
      <c r="G29" s="16"/>
    </row>
    <row r="30" spans="1:7" x14ac:dyDescent="0.35">
      <c r="A30" s="13" t="s">
        <v>1233</v>
      </c>
      <c r="B30" s="31" t="s">
        <v>1234</v>
      </c>
      <c r="C30" s="31" t="s">
        <v>263</v>
      </c>
      <c r="D30" s="14">
        <v>1137547</v>
      </c>
      <c r="E30" s="15">
        <v>3571.33</v>
      </c>
      <c r="F30" s="16">
        <v>1.29E-2</v>
      </c>
      <c r="G30" s="16"/>
    </row>
    <row r="31" spans="1:7" x14ac:dyDescent="0.35">
      <c r="A31" s="13" t="s">
        <v>286</v>
      </c>
      <c r="B31" s="31" t="s">
        <v>287</v>
      </c>
      <c r="C31" s="31" t="s">
        <v>257</v>
      </c>
      <c r="D31" s="14">
        <v>47618</v>
      </c>
      <c r="E31" s="15">
        <v>3518.97</v>
      </c>
      <c r="F31" s="16">
        <v>1.2699999999999999E-2</v>
      </c>
      <c r="G31" s="16"/>
    </row>
    <row r="32" spans="1:7" x14ac:dyDescent="0.35">
      <c r="A32" s="13" t="s">
        <v>298</v>
      </c>
      <c r="B32" s="31" t="s">
        <v>299</v>
      </c>
      <c r="C32" s="31" t="s">
        <v>254</v>
      </c>
      <c r="D32" s="14">
        <v>231761</v>
      </c>
      <c r="E32" s="15">
        <v>3371.66</v>
      </c>
      <c r="F32" s="16">
        <v>1.21E-2</v>
      </c>
      <c r="G32" s="16"/>
    </row>
    <row r="33" spans="1:7" x14ac:dyDescent="0.35">
      <c r="A33" s="13" t="s">
        <v>261</v>
      </c>
      <c r="B33" s="31" t="s">
        <v>262</v>
      </c>
      <c r="C33" s="31" t="s">
        <v>263</v>
      </c>
      <c r="D33" s="14">
        <v>62615</v>
      </c>
      <c r="E33" s="15">
        <v>3317.34</v>
      </c>
      <c r="F33" s="16">
        <v>1.1900000000000001E-2</v>
      </c>
      <c r="G33" s="16"/>
    </row>
    <row r="34" spans="1:7" x14ac:dyDescent="0.35">
      <c r="A34" s="13" t="s">
        <v>275</v>
      </c>
      <c r="B34" s="31" t="s">
        <v>276</v>
      </c>
      <c r="C34" s="31" t="s">
        <v>277</v>
      </c>
      <c r="D34" s="14">
        <v>121402</v>
      </c>
      <c r="E34" s="15">
        <v>3229.05</v>
      </c>
      <c r="F34" s="16">
        <v>1.1599999999999999E-2</v>
      </c>
      <c r="G34" s="16"/>
    </row>
    <row r="35" spans="1:7" x14ac:dyDescent="0.35">
      <c r="A35" s="13" t="s">
        <v>418</v>
      </c>
      <c r="B35" s="31" t="s">
        <v>419</v>
      </c>
      <c r="C35" s="31" t="s">
        <v>389</v>
      </c>
      <c r="D35" s="14">
        <v>164821</v>
      </c>
      <c r="E35" s="15">
        <v>3210.22</v>
      </c>
      <c r="F35" s="16">
        <v>1.1599999999999999E-2</v>
      </c>
      <c r="G35" s="16"/>
    </row>
    <row r="36" spans="1:7" x14ac:dyDescent="0.35">
      <c r="A36" s="13" t="s">
        <v>300</v>
      </c>
      <c r="B36" s="31" t="s">
        <v>301</v>
      </c>
      <c r="C36" s="31" t="s">
        <v>254</v>
      </c>
      <c r="D36" s="14">
        <v>214801</v>
      </c>
      <c r="E36" s="15">
        <v>3182.06</v>
      </c>
      <c r="F36" s="16">
        <v>1.15E-2</v>
      </c>
      <c r="G36" s="16"/>
    </row>
    <row r="37" spans="1:7" x14ac:dyDescent="0.35">
      <c r="A37" s="13" t="s">
        <v>273</v>
      </c>
      <c r="B37" s="31" t="s">
        <v>274</v>
      </c>
      <c r="C37" s="31" t="s">
        <v>238</v>
      </c>
      <c r="D37" s="14">
        <v>160012</v>
      </c>
      <c r="E37" s="15">
        <v>3136.72</v>
      </c>
      <c r="F37" s="16">
        <v>1.1299999999999999E-2</v>
      </c>
      <c r="G37" s="16"/>
    </row>
    <row r="38" spans="1:7" x14ac:dyDescent="0.35">
      <c r="A38" s="13" t="s">
        <v>460</v>
      </c>
      <c r="B38" s="31" t="s">
        <v>461</v>
      </c>
      <c r="C38" s="31" t="s">
        <v>269</v>
      </c>
      <c r="D38" s="14">
        <v>49483</v>
      </c>
      <c r="E38" s="15">
        <v>3019.95</v>
      </c>
      <c r="F38" s="16">
        <v>1.09E-2</v>
      </c>
      <c r="G38" s="16"/>
    </row>
    <row r="39" spans="1:7" x14ac:dyDescent="0.35">
      <c r="A39" s="13" t="s">
        <v>258</v>
      </c>
      <c r="B39" s="31" t="s">
        <v>259</v>
      </c>
      <c r="C39" s="31" t="s">
        <v>260</v>
      </c>
      <c r="D39" s="14">
        <v>811959</v>
      </c>
      <c r="E39" s="15">
        <v>2999.38</v>
      </c>
      <c r="F39" s="16">
        <v>1.0800000000000001E-2</v>
      </c>
      <c r="G39" s="16"/>
    </row>
    <row r="40" spans="1:7" x14ac:dyDescent="0.35">
      <c r="A40" s="13" t="s">
        <v>376</v>
      </c>
      <c r="B40" s="31" t="s">
        <v>377</v>
      </c>
      <c r="C40" s="31" t="s">
        <v>378</v>
      </c>
      <c r="D40" s="14">
        <v>1915601</v>
      </c>
      <c r="E40" s="15">
        <v>2959.22</v>
      </c>
      <c r="F40" s="16">
        <v>1.0699999999999999E-2</v>
      </c>
      <c r="G40" s="16"/>
    </row>
    <row r="41" spans="1:7" x14ac:dyDescent="0.35">
      <c r="A41" s="13" t="s">
        <v>403</v>
      </c>
      <c r="B41" s="31" t="s">
        <v>404</v>
      </c>
      <c r="C41" s="31" t="s">
        <v>405</v>
      </c>
      <c r="D41" s="14">
        <v>102837</v>
      </c>
      <c r="E41" s="15">
        <v>2933.43</v>
      </c>
      <c r="F41" s="16">
        <v>1.06E-2</v>
      </c>
      <c r="G41" s="16"/>
    </row>
    <row r="42" spans="1:7" x14ac:dyDescent="0.35">
      <c r="A42" s="13" t="s">
        <v>317</v>
      </c>
      <c r="B42" s="31" t="s">
        <v>318</v>
      </c>
      <c r="C42" s="31" t="s">
        <v>272</v>
      </c>
      <c r="D42" s="14">
        <v>496436</v>
      </c>
      <c r="E42" s="15">
        <v>2880.57</v>
      </c>
      <c r="F42" s="16">
        <v>1.04E-2</v>
      </c>
      <c r="G42" s="16"/>
    </row>
    <row r="43" spans="1:7" x14ac:dyDescent="0.35">
      <c r="A43" s="13" t="s">
        <v>335</v>
      </c>
      <c r="B43" s="31" t="s">
        <v>336</v>
      </c>
      <c r="C43" s="31" t="s">
        <v>269</v>
      </c>
      <c r="D43" s="14">
        <v>19301</v>
      </c>
      <c r="E43" s="15">
        <v>2854.81</v>
      </c>
      <c r="F43" s="16">
        <v>1.03E-2</v>
      </c>
      <c r="G43" s="16"/>
    </row>
    <row r="44" spans="1:7" x14ac:dyDescent="0.35">
      <c r="A44" s="13" t="s">
        <v>270</v>
      </c>
      <c r="B44" s="31" t="s">
        <v>271</v>
      </c>
      <c r="C44" s="31" t="s">
        <v>272</v>
      </c>
      <c r="D44" s="14">
        <v>107756</v>
      </c>
      <c r="E44" s="15">
        <v>2842.39</v>
      </c>
      <c r="F44" s="16">
        <v>1.0200000000000001E-2</v>
      </c>
      <c r="G44" s="16"/>
    </row>
    <row r="45" spans="1:7" x14ac:dyDescent="0.35">
      <c r="A45" s="13" t="s">
        <v>462</v>
      </c>
      <c r="B45" s="31" t="s">
        <v>463</v>
      </c>
      <c r="C45" s="31" t="s">
        <v>290</v>
      </c>
      <c r="D45" s="14">
        <v>48337</v>
      </c>
      <c r="E45" s="15">
        <v>2815.15</v>
      </c>
      <c r="F45" s="16">
        <v>1.01E-2</v>
      </c>
      <c r="G45" s="16"/>
    </row>
    <row r="46" spans="1:7" x14ac:dyDescent="0.35">
      <c r="A46" s="13" t="s">
        <v>453</v>
      </c>
      <c r="B46" s="31" t="s">
        <v>454</v>
      </c>
      <c r="C46" s="31" t="s">
        <v>363</v>
      </c>
      <c r="D46" s="14">
        <v>385371</v>
      </c>
      <c r="E46" s="15">
        <v>2797.22</v>
      </c>
      <c r="F46" s="16">
        <v>1.01E-2</v>
      </c>
      <c r="G46" s="16"/>
    </row>
    <row r="47" spans="1:7" x14ac:dyDescent="0.35">
      <c r="A47" s="13" t="s">
        <v>413</v>
      </c>
      <c r="B47" s="31" t="s">
        <v>414</v>
      </c>
      <c r="C47" s="31" t="s">
        <v>415</v>
      </c>
      <c r="D47" s="14">
        <v>382910</v>
      </c>
      <c r="E47" s="15">
        <v>2695.49</v>
      </c>
      <c r="F47" s="16">
        <v>9.7000000000000003E-3</v>
      </c>
      <c r="G47" s="16"/>
    </row>
    <row r="48" spans="1:7" x14ac:dyDescent="0.35">
      <c r="A48" s="13" t="s">
        <v>390</v>
      </c>
      <c r="B48" s="31" t="s">
        <v>391</v>
      </c>
      <c r="C48" s="31" t="s">
        <v>257</v>
      </c>
      <c r="D48" s="14">
        <v>256231</v>
      </c>
      <c r="E48" s="15">
        <v>2616.63</v>
      </c>
      <c r="F48" s="16">
        <v>9.4000000000000004E-3</v>
      </c>
      <c r="G48" s="16"/>
    </row>
    <row r="49" spans="1:7" x14ac:dyDescent="0.35">
      <c r="A49" s="13" t="s">
        <v>357</v>
      </c>
      <c r="B49" s="31" t="s">
        <v>358</v>
      </c>
      <c r="C49" s="31" t="s">
        <v>272</v>
      </c>
      <c r="D49" s="14">
        <v>214501</v>
      </c>
      <c r="E49" s="15">
        <v>2613.91</v>
      </c>
      <c r="F49" s="16">
        <v>9.4000000000000004E-3</v>
      </c>
      <c r="G49" s="16"/>
    </row>
    <row r="50" spans="1:7" x14ac:dyDescent="0.35">
      <c r="A50" s="13" t="s">
        <v>1235</v>
      </c>
      <c r="B50" s="31" t="s">
        <v>1236</v>
      </c>
      <c r="C50" s="31" t="s">
        <v>396</v>
      </c>
      <c r="D50" s="14">
        <v>54848</v>
      </c>
      <c r="E50" s="15">
        <v>2571</v>
      </c>
      <c r="F50" s="16">
        <v>9.2999999999999992E-3</v>
      </c>
      <c r="G50" s="16"/>
    </row>
    <row r="51" spans="1:7" x14ac:dyDescent="0.35">
      <c r="A51" s="13" t="s">
        <v>361</v>
      </c>
      <c r="B51" s="31" t="s">
        <v>362</v>
      </c>
      <c r="C51" s="31" t="s">
        <v>363</v>
      </c>
      <c r="D51" s="14">
        <v>239116</v>
      </c>
      <c r="E51" s="15">
        <v>2547.54</v>
      </c>
      <c r="F51" s="16">
        <v>9.1999999999999998E-3</v>
      </c>
      <c r="G51" s="16"/>
    </row>
    <row r="52" spans="1:7" x14ac:dyDescent="0.35">
      <c r="A52" s="13" t="s">
        <v>1237</v>
      </c>
      <c r="B52" s="31" t="s">
        <v>1238</v>
      </c>
      <c r="C52" s="31" t="s">
        <v>272</v>
      </c>
      <c r="D52" s="14">
        <v>56273</v>
      </c>
      <c r="E52" s="15">
        <v>2528.7399999999998</v>
      </c>
      <c r="F52" s="16">
        <v>9.1000000000000004E-3</v>
      </c>
      <c r="G52" s="16"/>
    </row>
    <row r="53" spans="1:7" x14ac:dyDescent="0.35">
      <c r="A53" s="13" t="s">
        <v>319</v>
      </c>
      <c r="B53" s="31" t="s">
        <v>320</v>
      </c>
      <c r="C53" s="31" t="s">
        <v>272</v>
      </c>
      <c r="D53" s="14">
        <v>167611</v>
      </c>
      <c r="E53" s="15">
        <v>2381.25</v>
      </c>
      <c r="F53" s="16">
        <v>8.6E-3</v>
      </c>
      <c r="G53" s="16"/>
    </row>
    <row r="54" spans="1:7" x14ac:dyDescent="0.35">
      <c r="A54" s="13" t="s">
        <v>1239</v>
      </c>
      <c r="B54" s="31" t="s">
        <v>1240</v>
      </c>
      <c r="C54" s="31" t="s">
        <v>540</v>
      </c>
      <c r="D54" s="14">
        <v>310729</v>
      </c>
      <c r="E54" s="15">
        <v>2356.7199999999998</v>
      </c>
      <c r="F54" s="16">
        <v>8.5000000000000006E-3</v>
      </c>
      <c r="G54" s="16"/>
    </row>
    <row r="55" spans="1:7" x14ac:dyDescent="0.35">
      <c r="A55" s="13" t="s">
        <v>341</v>
      </c>
      <c r="B55" s="31" t="s">
        <v>342</v>
      </c>
      <c r="C55" s="31" t="s">
        <v>293</v>
      </c>
      <c r="D55" s="14">
        <v>183870</v>
      </c>
      <c r="E55" s="15">
        <v>2351.6999999999998</v>
      </c>
      <c r="F55" s="16">
        <v>8.5000000000000006E-3</v>
      </c>
      <c r="G55" s="16"/>
    </row>
    <row r="56" spans="1:7" x14ac:dyDescent="0.35">
      <c r="A56" s="13" t="s">
        <v>333</v>
      </c>
      <c r="B56" s="31" t="s">
        <v>334</v>
      </c>
      <c r="C56" s="31" t="s">
        <v>238</v>
      </c>
      <c r="D56" s="14">
        <v>356941</v>
      </c>
      <c r="E56" s="15">
        <v>2331.1799999999998</v>
      </c>
      <c r="F56" s="16">
        <v>8.3999999999999995E-3</v>
      </c>
      <c r="G56" s="16"/>
    </row>
    <row r="57" spans="1:7" x14ac:dyDescent="0.35">
      <c r="A57" s="13" t="s">
        <v>374</v>
      </c>
      <c r="B57" s="31" t="s">
        <v>375</v>
      </c>
      <c r="C57" s="31" t="s">
        <v>280</v>
      </c>
      <c r="D57" s="14">
        <v>166060</v>
      </c>
      <c r="E57" s="15">
        <v>2298.9299999999998</v>
      </c>
      <c r="F57" s="16">
        <v>8.3000000000000001E-3</v>
      </c>
      <c r="G57" s="16"/>
    </row>
    <row r="58" spans="1:7" x14ac:dyDescent="0.35">
      <c r="A58" s="13" t="s">
        <v>394</v>
      </c>
      <c r="B58" s="31" t="s">
        <v>395</v>
      </c>
      <c r="C58" s="31" t="s">
        <v>396</v>
      </c>
      <c r="D58" s="14">
        <v>79161</v>
      </c>
      <c r="E58" s="15">
        <v>2245.3200000000002</v>
      </c>
      <c r="F58" s="16">
        <v>8.0999999999999996E-3</v>
      </c>
      <c r="G58" s="16"/>
    </row>
    <row r="59" spans="1:7" x14ac:dyDescent="0.35">
      <c r="A59" s="13" t="s">
        <v>350</v>
      </c>
      <c r="B59" s="31" t="s">
        <v>351</v>
      </c>
      <c r="C59" s="31" t="s">
        <v>280</v>
      </c>
      <c r="D59" s="14">
        <v>115445</v>
      </c>
      <c r="E59" s="15">
        <v>2187.5700000000002</v>
      </c>
      <c r="F59" s="16">
        <v>7.9000000000000008E-3</v>
      </c>
      <c r="G59" s="16"/>
    </row>
    <row r="60" spans="1:7" x14ac:dyDescent="0.35">
      <c r="A60" s="13" t="s">
        <v>288</v>
      </c>
      <c r="B60" s="31" t="s">
        <v>289</v>
      </c>
      <c r="C60" s="31" t="s">
        <v>290</v>
      </c>
      <c r="D60" s="14">
        <v>275471</v>
      </c>
      <c r="E60" s="15">
        <v>2177.0500000000002</v>
      </c>
      <c r="F60" s="16">
        <v>7.7999999999999996E-3</v>
      </c>
      <c r="G60" s="16"/>
    </row>
    <row r="61" spans="1:7" x14ac:dyDescent="0.35">
      <c r="A61" s="13" t="s">
        <v>431</v>
      </c>
      <c r="B61" s="31" t="s">
        <v>432</v>
      </c>
      <c r="C61" s="31" t="s">
        <v>389</v>
      </c>
      <c r="D61" s="14">
        <v>144726</v>
      </c>
      <c r="E61" s="15">
        <v>2175.52</v>
      </c>
      <c r="F61" s="16">
        <v>7.7999999999999996E-3</v>
      </c>
      <c r="G61" s="16"/>
    </row>
    <row r="62" spans="1:7" x14ac:dyDescent="0.35">
      <c r="A62" s="13" t="s">
        <v>359</v>
      </c>
      <c r="B62" s="31" t="s">
        <v>360</v>
      </c>
      <c r="C62" s="31" t="s">
        <v>293</v>
      </c>
      <c r="D62" s="14">
        <v>74071</v>
      </c>
      <c r="E62" s="15">
        <v>2124.9499999999998</v>
      </c>
      <c r="F62" s="16">
        <v>7.7000000000000002E-3</v>
      </c>
      <c r="G62" s="16"/>
    </row>
    <row r="63" spans="1:7" x14ac:dyDescent="0.35">
      <c r="A63" s="13" t="s">
        <v>371</v>
      </c>
      <c r="B63" s="31" t="s">
        <v>372</v>
      </c>
      <c r="C63" s="31" t="s">
        <v>373</v>
      </c>
      <c r="D63" s="14">
        <v>55446</v>
      </c>
      <c r="E63" s="15">
        <v>2112.83</v>
      </c>
      <c r="F63" s="16">
        <v>7.6E-3</v>
      </c>
      <c r="G63" s="16"/>
    </row>
    <row r="64" spans="1:7" x14ac:dyDescent="0.35">
      <c r="A64" s="13" t="s">
        <v>1241</v>
      </c>
      <c r="B64" s="31" t="s">
        <v>1242</v>
      </c>
      <c r="C64" s="31" t="s">
        <v>373</v>
      </c>
      <c r="D64" s="14">
        <v>55022</v>
      </c>
      <c r="E64" s="15">
        <v>2105.25</v>
      </c>
      <c r="F64" s="16">
        <v>7.6E-3</v>
      </c>
      <c r="G64" s="16"/>
    </row>
    <row r="65" spans="1:7" x14ac:dyDescent="0.35">
      <c r="A65" s="13" t="s">
        <v>406</v>
      </c>
      <c r="B65" s="31" t="s">
        <v>407</v>
      </c>
      <c r="C65" s="31" t="s">
        <v>408</v>
      </c>
      <c r="D65" s="14">
        <v>537809</v>
      </c>
      <c r="E65" s="15">
        <v>2099.0700000000002</v>
      </c>
      <c r="F65" s="16">
        <v>7.6E-3</v>
      </c>
      <c r="G65" s="16"/>
    </row>
    <row r="66" spans="1:7" x14ac:dyDescent="0.35">
      <c r="A66" s="13" t="s">
        <v>437</v>
      </c>
      <c r="B66" s="31" t="s">
        <v>438</v>
      </c>
      <c r="C66" s="31" t="s">
        <v>263</v>
      </c>
      <c r="D66" s="14">
        <v>1232056</v>
      </c>
      <c r="E66" s="15">
        <v>1840.81</v>
      </c>
      <c r="F66" s="16">
        <v>6.6E-3</v>
      </c>
      <c r="G66" s="16"/>
    </row>
    <row r="67" spans="1:7" x14ac:dyDescent="0.35">
      <c r="A67" s="13" t="s">
        <v>1243</v>
      </c>
      <c r="B67" s="31" t="s">
        <v>1244</v>
      </c>
      <c r="C67" s="31" t="s">
        <v>378</v>
      </c>
      <c r="D67" s="14">
        <v>202744</v>
      </c>
      <c r="E67" s="15">
        <v>1546.84</v>
      </c>
      <c r="F67" s="16">
        <v>5.5999999999999999E-3</v>
      </c>
      <c r="G67" s="16"/>
    </row>
    <row r="68" spans="1:7" x14ac:dyDescent="0.35">
      <c r="A68" s="13" t="s">
        <v>284</v>
      </c>
      <c r="B68" s="31" t="s">
        <v>285</v>
      </c>
      <c r="C68" s="31" t="s">
        <v>272</v>
      </c>
      <c r="D68" s="14">
        <v>110461</v>
      </c>
      <c r="E68" s="15">
        <v>1546.34</v>
      </c>
      <c r="F68" s="16">
        <v>5.5999999999999999E-3</v>
      </c>
      <c r="G68" s="16"/>
    </row>
    <row r="69" spans="1:7" x14ac:dyDescent="0.35">
      <c r="A69" s="13" t="s">
        <v>1245</v>
      </c>
      <c r="B69" s="31" t="s">
        <v>1246</v>
      </c>
      <c r="C69" s="31" t="s">
        <v>293</v>
      </c>
      <c r="D69" s="14">
        <v>22092</v>
      </c>
      <c r="E69" s="15">
        <v>1527.11</v>
      </c>
      <c r="F69" s="16">
        <v>5.4999999999999997E-3</v>
      </c>
      <c r="G69" s="16"/>
    </row>
    <row r="70" spans="1:7" x14ac:dyDescent="0.35">
      <c r="A70" s="13" t="s">
        <v>718</v>
      </c>
      <c r="B70" s="31" t="s">
        <v>719</v>
      </c>
      <c r="C70" s="31" t="s">
        <v>269</v>
      </c>
      <c r="D70" s="14">
        <v>16245</v>
      </c>
      <c r="E70" s="15">
        <v>1402.19</v>
      </c>
      <c r="F70" s="16">
        <v>5.0000000000000001E-3</v>
      </c>
      <c r="G70" s="16"/>
    </row>
    <row r="71" spans="1:7" x14ac:dyDescent="0.35">
      <c r="A71" s="13" t="s">
        <v>799</v>
      </c>
      <c r="B71" s="31" t="s">
        <v>800</v>
      </c>
      <c r="C71" s="31" t="s">
        <v>428</v>
      </c>
      <c r="D71" s="14">
        <v>22665</v>
      </c>
      <c r="E71" s="15">
        <v>1387.78</v>
      </c>
      <c r="F71" s="16">
        <v>5.0000000000000001E-3</v>
      </c>
      <c r="G71" s="16"/>
    </row>
    <row r="72" spans="1:7" x14ac:dyDescent="0.35">
      <c r="A72" s="13" t="s">
        <v>416</v>
      </c>
      <c r="B72" s="31" t="s">
        <v>417</v>
      </c>
      <c r="C72" s="31" t="s">
        <v>345</v>
      </c>
      <c r="D72" s="14">
        <v>89380</v>
      </c>
      <c r="E72" s="15">
        <v>1363.58</v>
      </c>
      <c r="F72" s="16">
        <v>4.8999999999999998E-3</v>
      </c>
      <c r="G72" s="16"/>
    </row>
    <row r="73" spans="1:7" x14ac:dyDescent="0.35">
      <c r="A73" s="13" t="s">
        <v>294</v>
      </c>
      <c r="B73" s="31" t="s">
        <v>295</v>
      </c>
      <c r="C73" s="31" t="s">
        <v>238</v>
      </c>
      <c r="D73" s="14">
        <v>633550</v>
      </c>
      <c r="E73" s="15">
        <v>1356.11</v>
      </c>
      <c r="F73" s="16">
        <v>4.8999999999999998E-3</v>
      </c>
      <c r="G73" s="16"/>
    </row>
    <row r="74" spans="1:7" x14ac:dyDescent="0.35">
      <c r="A74" s="13" t="s">
        <v>327</v>
      </c>
      <c r="B74" s="31" t="s">
        <v>328</v>
      </c>
      <c r="C74" s="31" t="s">
        <v>238</v>
      </c>
      <c r="D74" s="14">
        <v>680366</v>
      </c>
      <c r="E74" s="15">
        <v>1333.86</v>
      </c>
      <c r="F74" s="16">
        <v>4.7999999999999996E-3</v>
      </c>
      <c r="G74" s="16"/>
    </row>
    <row r="75" spans="1:7" x14ac:dyDescent="0.35">
      <c r="A75" s="13" t="s">
        <v>1247</v>
      </c>
      <c r="B75" s="31" t="s">
        <v>1248</v>
      </c>
      <c r="C75" s="31" t="s">
        <v>370</v>
      </c>
      <c r="D75" s="14">
        <v>47946</v>
      </c>
      <c r="E75" s="15">
        <v>1332.52</v>
      </c>
      <c r="F75" s="16">
        <v>4.7999999999999996E-3</v>
      </c>
      <c r="G75" s="16"/>
    </row>
    <row r="76" spans="1:7" x14ac:dyDescent="0.35">
      <c r="A76" s="13" t="s">
        <v>1249</v>
      </c>
      <c r="B76" s="31" t="s">
        <v>1250</v>
      </c>
      <c r="C76" s="31" t="s">
        <v>545</v>
      </c>
      <c r="D76" s="14">
        <v>1042490</v>
      </c>
      <c r="E76" s="15">
        <v>1323.75</v>
      </c>
      <c r="F76" s="16">
        <v>4.7999999999999996E-3</v>
      </c>
      <c r="G76" s="16"/>
    </row>
    <row r="77" spans="1:7" x14ac:dyDescent="0.35">
      <c r="A77" s="13" t="s">
        <v>455</v>
      </c>
      <c r="B77" s="31" t="s">
        <v>456</v>
      </c>
      <c r="C77" s="31" t="s">
        <v>370</v>
      </c>
      <c r="D77" s="14">
        <v>25276</v>
      </c>
      <c r="E77" s="15">
        <v>1263.55</v>
      </c>
      <c r="F77" s="16">
        <v>4.4999999999999997E-3</v>
      </c>
      <c r="G77" s="16"/>
    </row>
    <row r="78" spans="1:7" x14ac:dyDescent="0.35">
      <c r="A78" s="13" t="s">
        <v>1251</v>
      </c>
      <c r="B78" s="31" t="s">
        <v>1252</v>
      </c>
      <c r="C78" s="31" t="s">
        <v>545</v>
      </c>
      <c r="D78" s="14">
        <v>32045</v>
      </c>
      <c r="E78" s="15">
        <v>1143.3</v>
      </c>
      <c r="F78" s="16">
        <v>4.1000000000000003E-3</v>
      </c>
      <c r="G78" s="16"/>
    </row>
    <row r="79" spans="1:7" x14ac:dyDescent="0.35">
      <c r="A79" s="13" t="s">
        <v>308</v>
      </c>
      <c r="B79" s="31" t="s">
        <v>309</v>
      </c>
      <c r="C79" s="31" t="s">
        <v>310</v>
      </c>
      <c r="D79" s="14">
        <v>62600</v>
      </c>
      <c r="E79" s="15">
        <v>1130.24</v>
      </c>
      <c r="F79" s="16">
        <v>4.1000000000000003E-3</v>
      </c>
      <c r="G79" s="16"/>
    </row>
    <row r="80" spans="1:7" x14ac:dyDescent="0.35">
      <c r="A80" s="13" t="s">
        <v>1253</v>
      </c>
      <c r="B80" s="31" t="s">
        <v>1254</v>
      </c>
      <c r="C80" s="31" t="s">
        <v>269</v>
      </c>
      <c r="D80" s="14">
        <v>166627</v>
      </c>
      <c r="E80" s="15">
        <v>1114.73</v>
      </c>
      <c r="F80" s="16">
        <v>4.0000000000000001E-3</v>
      </c>
      <c r="G80" s="16"/>
    </row>
    <row r="81" spans="1:7" x14ac:dyDescent="0.35">
      <c r="A81" s="13" t="s">
        <v>482</v>
      </c>
      <c r="B81" s="31" t="s">
        <v>483</v>
      </c>
      <c r="C81" s="31" t="s">
        <v>428</v>
      </c>
      <c r="D81" s="14">
        <v>41945</v>
      </c>
      <c r="E81" s="15">
        <v>1091.8699999999999</v>
      </c>
      <c r="F81" s="16">
        <v>3.8999999999999998E-3</v>
      </c>
      <c r="G81" s="16"/>
    </row>
    <row r="82" spans="1:7" x14ac:dyDescent="0.35">
      <c r="A82" s="13" t="s">
        <v>420</v>
      </c>
      <c r="B82" s="31" t="s">
        <v>421</v>
      </c>
      <c r="C82" s="31" t="s">
        <v>280</v>
      </c>
      <c r="D82" s="14">
        <v>115624</v>
      </c>
      <c r="E82" s="15">
        <v>1083.3399999999999</v>
      </c>
      <c r="F82" s="16">
        <v>3.8999999999999998E-3</v>
      </c>
      <c r="G82" s="16"/>
    </row>
    <row r="83" spans="1:7" x14ac:dyDescent="0.35">
      <c r="A83" s="13" t="s">
        <v>1255</v>
      </c>
      <c r="B83" s="31" t="s">
        <v>1256</v>
      </c>
      <c r="C83" s="31" t="s">
        <v>345</v>
      </c>
      <c r="D83" s="14">
        <v>78738</v>
      </c>
      <c r="E83" s="15">
        <v>952.41</v>
      </c>
      <c r="F83" s="16">
        <v>3.3999999999999998E-3</v>
      </c>
      <c r="G83" s="16"/>
    </row>
    <row r="84" spans="1:7" x14ac:dyDescent="0.35">
      <c r="A84" s="13" t="s">
        <v>724</v>
      </c>
      <c r="B84" s="31" t="s">
        <v>725</v>
      </c>
      <c r="C84" s="31" t="s">
        <v>405</v>
      </c>
      <c r="D84" s="14">
        <v>169838</v>
      </c>
      <c r="E84" s="15">
        <v>827.37</v>
      </c>
      <c r="F84" s="16">
        <v>3.0000000000000001E-3</v>
      </c>
      <c r="G84" s="16"/>
    </row>
    <row r="85" spans="1:7" x14ac:dyDescent="0.35">
      <c r="A85" s="13" t="s">
        <v>1257</v>
      </c>
      <c r="B85" s="31" t="s">
        <v>1258</v>
      </c>
      <c r="C85" s="31" t="s">
        <v>373</v>
      </c>
      <c r="D85" s="14">
        <v>43665</v>
      </c>
      <c r="E85" s="15">
        <v>593.76</v>
      </c>
      <c r="F85" s="16">
        <v>2.0999999999999999E-3</v>
      </c>
      <c r="G85" s="16"/>
    </row>
    <row r="86" spans="1:7" x14ac:dyDescent="0.35">
      <c r="A86" s="13" t="s">
        <v>1259</v>
      </c>
      <c r="B86" s="31" t="s">
        <v>1260</v>
      </c>
      <c r="C86" s="31" t="s">
        <v>263</v>
      </c>
      <c r="D86" s="14">
        <v>64924</v>
      </c>
      <c r="E86" s="15">
        <v>481.05</v>
      </c>
      <c r="F86" s="16">
        <v>1.6999999999999999E-3</v>
      </c>
      <c r="G86" s="16"/>
    </row>
    <row r="87" spans="1:7" x14ac:dyDescent="0.35">
      <c r="A87" s="13" t="s">
        <v>435</v>
      </c>
      <c r="B87" s="31" t="s">
        <v>436</v>
      </c>
      <c r="C87" s="31" t="s">
        <v>272</v>
      </c>
      <c r="D87" s="14">
        <v>17159</v>
      </c>
      <c r="E87" s="15">
        <v>133.53</v>
      </c>
      <c r="F87" s="16">
        <v>5.0000000000000001E-4</v>
      </c>
      <c r="G87" s="16"/>
    </row>
    <row r="88" spans="1:7" x14ac:dyDescent="0.35">
      <c r="A88" s="13" t="s">
        <v>433</v>
      </c>
      <c r="B88" s="31" t="s">
        <v>434</v>
      </c>
      <c r="C88" s="31" t="s">
        <v>370</v>
      </c>
      <c r="D88" s="14">
        <v>11</v>
      </c>
      <c r="E88" s="15">
        <v>0.37</v>
      </c>
      <c r="F88" s="16">
        <v>0</v>
      </c>
      <c r="G88" s="16"/>
    </row>
    <row r="89" spans="1:7" x14ac:dyDescent="0.35">
      <c r="A89" s="13" t="s">
        <v>1261</v>
      </c>
      <c r="B89" s="31" t="s">
        <v>1262</v>
      </c>
      <c r="C89" s="31" t="s">
        <v>370</v>
      </c>
      <c r="D89" s="14">
        <v>11</v>
      </c>
      <c r="E89" s="15">
        <v>0.34</v>
      </c>
      <c r="F89" s="16">
        <v>0</v>
      </c>
      <c r="G89" s="16"/>
    </row>
    <row r="90" spans="1:7" x14ac:dyDescent="0.35">
      <c r="A90" s="17" t="s">
        <v>172</v>
      </c>
      <c r="B90" s="32"/>
      <c r="C90" s="32"/>
      <c r="D90" s="18"/>
      <c r="E90" s="37">
        <v>272368.28999999998</v>
      </c>
      <c r="F90" s="38">
        <v>0.98089999999999999</v>
      </c>
      <c r="G90" s="21"/>
    </row>
    <row r="91" spans="1:7" x14ac:dyDescent="0.35">
      <c r="A91" s="13"/>
      <c r="B91" s="31"/>
      <c r="C91" s="31"/>
      <c r="D91" s="14"/>
      <c r="E91" s="15"/>
      <c r="F91" s="16"/>
      <c r="G91" s="16"/>
    </row>
    <row r="92" spans="1:7" x14ac:dyDescent="0.35">
      <c r="A92" s="24" t="s">
        <v>175</v>
      </c>
      <c r="B92" s="33"/>
      <c r="C92" s="33"/>
      <c r="D92" s="25"/>
      <c r="E92" s="37">
        <v>272368.28999999998</v>
      </c>
      <c r="F92" s="38">
        <v>0.98089999999999999</v>
      </c>
      <c r="G92" s="21"/>
    </row>
    <row r="93" spans="1:7" x14ac:dyDescent="0.35">
      <c r="A93" s="13"/>
      <c r="B93" s="31"/>
      <c r="C93" s="31"/>
      <c r="D93" s="14"/>
      <c r="E93" s="15"/>
      <c r="F93" s="16"/>
      <c r="G93" s="16"/>
    </row>
    <row r="94" spans="1:7" x14ac:dyDescent="0.35">
      <c r="A94" s="13"/>
      <c r="B94" s="31"/>
      <c r="C94" s="31"/>
      <c r="D94" s="14"/>
      <c r="E94" s="15"/>
      <c r="F94" s="16"/>
      <c r="G94" s="16"/>
    </row>
    <row r="95" spans="1:7" x14ac:dyDescent="0.35">
      <c r="A95" s="17" t="s">
        <v>439</v>
      </c>
      <c r="B95" s="31"/>
      <c r="C95" s="31"/>
      <c r="D95" s="14"/>
      <c r="E95" s="15"/>
      <c r="F95" s="16"/>
      <c r="G95" s="16"/>
    </row>
    <row r="96" spans="1:7" x14ac:dyDescent="0.35">
      <c r="A96" s="13" t="s">
        <v>440</v>
      </c>
      <c r="B96" s="31" t="s">
        <v>441</v>
      </c>
      <c r="C96" s="31"/>
      <c r="D96" s="14">
        <v>40703.391000000003</v>
      </c>
      <c r="E96" s="15">
        <v>1400.59</v>
      </c>
      <c r="F96" s="16">
        <v>5.0000000000000001E-3</v>
      </c>
      <c r="G96" s="16"/>
    </row>
    <row r="97" spans="1:7" x14ac:dyDescent="0.35">
      <c r="A97" s="13"/>
      <c r="B97" s="31"/>
      <c r="C97" s="31"/>
      <c r="D97" s="14"/>
      <c r="E97" s="15"/>
      <c r="F97" s="16"/>
      <c r="G97" s="16"/>
    </row>
    <row r="98" spans="1:7" x14ac:dyDescent="0.35">
      <c r="A98" s="24" t="s">
        <v>175</v>
      </c>
      <c r="B98" s="33"/>
      <c r="C98" s="33"/>
      <c r="D98" s="25"/>
      <c r="E98" s="19">
        <v>1400.59</v>
      </c>
      <c r="F98" s="20">
        <v>5.0000000000000001E-3</v>
      </c>
      <c r="G98" s="21"/>
    </row>
    <row r="99" spans="1:7" x14ac:dyDescent="0.35">
      <c r="A99" s="17"/>
      <c r="B99" s="32"/>
      <c r="C99" s="32"/>
      <c r="D99" s="18"/>
      <c r="E99" s="41"/>
      <c r="F99" s="21"/>
      <c r="G99" s="21"/>
    </row>
    <row r="100" spans="1:7" x14ac:dyDescent="0.35">
      <c r="A100" s="17" t="s">
        <v>442</v>
      </c>
      <c r="B100" s="31"/>
      <c r="C100" s="31"/>
      <c r="D100" s="14"/>
      <c r="E100" s="15"/>
      <c r="F100" s="16"/>
      <c r="G100" s="16"/>
    </row>
    <row r="101" spans="1:7" x14ac:dyDescent="0.35">
      <c r="A101" s="17" t="s">
        <v>443</v>
      </c>
      <c r="B101" s="31"/>
      <c r="C101" s="31"/>
      <c r="D101" s="14"/>
      <c r="E101" s="15"/>
      <c r="F101" s="16"/>
      <c r="G101" s="16"/>
    </row>
    <row r="102" spans="1:7" x14ac:dyDescent="0.35">
      <c r="A102" s="17" t="s">
        <v>235</v>
      </c>
      <c r="B102" s="31"/>
      <c r="C102" s="31"/>
      <c r="D102" s="14"/>
      <c r="E102" s="15"/>
      <c r="F102" s="16"/>
      <c r="G102" s="16"/>
    </row>
    <row r="103" spans="1:7" x14ac:dyDescent="0.35">
      <c r="A103" s="13" t="s">
        <v>444</v>
      </c>
      <c r="B103" s="31" t="s">
        <v>445</v>
      </c>
      <c r="C103" s="31" t="s">
        <v>269</v>
      </c>
      <c r="D103" s="14">
        <v>455844</v>
      </c>
      <c r="E103" s="15">
        <v>45.58</v>
      </c>
      <c r="F103" s="16">
        <v>2.0000000000000001E-4</v>
      </c>
      <c r="G103" s="16"/>
    </row>
    <row r="104" spans="1:7" x14ac:dyDescent="0.35">
      <c r="A104" s="24" t="s">
        <v>446</v>
      </c>
      <c r="B104" s="33"/>
      <c r="C104" s="33"/>
      <c r="D104" s="25"/>
      <c r="E104" s="19">
        <v>45.58</v>
      </c>
      <c r="F104" s="20">
        <v>2.0000000000000001E-4</v>
      </c>
      <c r="G104" s="21"/>
    </row>
    <row r="105" spans="1:7" x14ac:dyDescent="0.35">
      <c r="A105" s="13"/>
      <c r="B105" s="31"/>
      <c r="C105" s="31"/>
      <c r="D105" s="14"/>
      <c r="E105" s="15"/>
      <c r="F105" s="16"/>
      <c r="G105" s="16"/>
    </row>
    <row r="106" spans="1:7" x14ac:dyDescent="0.35">
      <c r="A106" s="13"/>
      <c r="B106" s="31"/>
      <c r="C106" s="31"/>
      <c r="D106" s="14"/>
      <c r="E106" s="15"/>
      <c r="F106" s="16"/>
      <c r="G106" s="16"/>
    </row>
    <row r="107" spans="1:7" x14ac:dyDescent="0.35">
      <c r="A107" s="13"/>
      <c r="B107" s="31"/>
      <c r="C107" s="31"/>
      <c r="D107" s="14"/>
      <c r="E107" s="15"/>
      <c r="F107" s="16"/>
      <c r="G107" s="16"/>
    </row>
    <row r="108" spans="1:7" x14ac:dyDescent="0.35">
      <c r="A108" s="17" t="s">
        <v>176</v>
      </c>
      <c r="B108" s="31"/>
      <c r="C108" s="31"/>
      <c r="D108" s="14"/>
      <c r="E108" s="15"/>
      <c r="F108" s="16"/>
      <c r="G108" s="16"/>
    </row>
    <row r="109" spans="1:7" x14ac:dyDescent="0.35">
      <c r="A109" s="13" t="s">
        <v>177</v>
      </c>
      <c r="B109" s="31"/>
      <c r="C109" s="31"/>
      <c r="D109" s="14"/>
      <c r="E109" s="15">
        <v>4464.0200000000004</v>
      </c>
      <c r="F109" s="16">
        <v>1.61E-2</v>
      </c>
      <c r="G109" s="16">
        <v>5.3977999999999998E-2</v>
      </c>
    </row>
    <row r="110" spans="1:7" x14ac:dyDescent="0.35">
      <c r="A110" s="17" t="s">
        <v>172</v>
      </c>
      <c r="B110" s="32"/>
      <c r="C110" s="32"/>
      <c r="D110" s="18"/>
      <c r="E110" s="37">
        <v>4464.0200000000004</v>
      </c>
      <c r="F110" s="38">
        <v>1.61E-2</v>
      </c>
      <c r="G110" s="21"/>
    </row>
    <row r="111" spans="1:7" x14ac:dyDescent="0.35">
      <c r="A111" s="13"/>
      <c r="B111" s="31"/>
      <c r="C111" s="31"/>
      <c r="D111" s="14"/>
      <c r="E111" s="15"/>
      <c r="F111" s="16"/>
      <c r="G111" s="16"/>
    </row>
    <row r="112" spans="1:7" x14ac:dyDescent="0.35">
      <c r="A112" s="24" t="s">
        <v>175</v>
      </c>
      <c r="B112" s="33"/>
      <c r="C112" s="33"/>
      <c r="D112" s="25"/>
      <c r="E112" s="19">
        <v>4464.0200000000004</v>
      </c>
      <c r="F112" s="20">
        <v>1.61E-2</v>
      </c>
      <c r="G112" s="21"/>
    </row>
    <row r="113" spans="1:7" x14ac:dyDescent="0.35">
      <c r="A113" s="13" t="s">
        <v>178</v>
      </c>
      <c r="B113" s="31"/>
      <c r="C113" s="31"/>
      <c r="D113" s="14"/>
      <c r="E113" s="15">
        <v>1.9804837</v>
      </c>
      <c r="F113" s="16">
        <v>6.9999999999999999E-6</v>
      </c>
      <c r="G113" s="16"/>
    </row>
    <row r="114" spans="1:7" x14ac:dyDescent="0.35">
      <c r="A114" s="13" t="s">
        <v>179</v>
      </c>
      <c r="B114" s="31"/>
      <c r="C114" s="31"/>
      <c r="D114" s="14"/>
      <c r="E114" s="35">
        <v>-553.8904837</v>
      </c>
      <c r="F114" s="36">
        <v>-2.2070000000000002E-3</v>
      </c>
      <c r="G114" s="16">
        <v>5.3977999999999998E-2</v>
      </c>
    </row>
    <row r="115" spans="1:7" x14ac:dyDescent="0.35">
      <c r="A115" s="26" t="s">
        <v>180</v>
      </c>
      <c r="B115" s="34"/>
      <c r="C115" s="34"/>
      <c r="D115" s="27"/>
      <c r="E115" s="28">
        <v>277726.57</v>
      </c>
      <c r="F115" s="29">
        <v>1</v>
      </c>
      <c r="G115" s="29"/>
    </row>
    <row r="117" spans="1:7" x14ac:dyDescent="0.35">
      <c r="A117" s="1" t="s">
        <v>181</v>
      </c>
    </row>
    <row r="120" spans="1:7" x14ac:dyDescent="0.35">
      <c r="A120" s="1" t="s">
        <v>183</v>
      </c>
    </row>
    <row r="121" spans="1:7" x14ac:dyDescent="0.35">
      <c r="A121" s="48" t="s">
        <v>184</v>
      </c>
      <c r="B121" s="3" t="s">
        <v>138</v>
      </c>
    </row>
    <row r="122" spans="1:7" x14ac:dyDescent="0.35">
      <c r="A122" t="s">
        <v>185</v>
      </c>
    </row>
    <row r="123" spans="1:7" x14ac:dyDescent="0.35">
      <c r="A123" t="s">
        <v>186</v>
      </c>
      <c r="B123" t="s">
        <v>187</v>
      </c>
      <c r="C123" t="s">
        <v>187</v>
      </c>
    </row>
    <row r="124" spans="1:7" x14ac:dyDescent="0.35">
      <c r="B124" s="49">
        <v>45869</v>
      </c>
      <c r="C124" s="49">
        <v>45898</v>
      </c>
    </row>
    <row r="125" spans="1:7" x14ac:dyDescent="0.35">
      <c r="A125" t="s">
        <v>447</v>
      </c>
      <c r="B125">
        <v>43.326999999999998</v>
      </c>
      <c r="C125">
        <v>43.093000000000004</v>
      </c>
    </row>
    <row r="126" spans="1:7" x14ac:dyDescent="0.35">
      <c r="A126" t="s">
        <v>189</v>
      </c>
      <c r="B126">
        <v>35.570999999999998</v>
      </c>
      <c r="C126">
        <v>35.378999999999998</v>
      </c>
    </row>
    <row r="127" spans="1:7" x14ac:dyDescent="0.35">
      <c r="A127" t="s">
        <v>448</v>
      </c>
      <c r="B127">
        <v>37.439</v>
      </c>
      <c r="C127">
        <v>37.192999999999998</v>
      </c>
    </row>
    <row r="128" spans="1:7" x14ac:dyDescent="0.35">
      <c r="A128" t="s">
        <v>191</v>
      </c>
      <c r="B128">
        <v>30.742000000000001</v>
      </c>
      <c r="C128">
        <v>30.539000000000001</v>
      </c>
    </row>
    <row r="130" spans="1:4" x14ac:dyDescent="0.35">
      <c r="A130" t="s">
        <v>192</v>
      </c>
      <c r="B130" s="3" t="s">
        <v>138</v>
      </c>
    </row>
    <row r="131" spans="1:4" x14ac:dyDescent="0.35">
      <c r="A131" t="s">
        <v>193</v>
      </c>
      <c r="B131" s="3" t="s">
        <v>138</v>
      </c>
    </row>
    <row r="132" spans="1:4" ht="29" customHeight="1" x14ac:dyDescent="0.35">
      <c r="A132" s="48" t="s">
        <v>194</v>
      </c>
      <c r="B132" s="3" t="s">
        <v>138</v>
      </c>
    </row>
    <row r="133" spans="1:4" ht="29" customHeight="1" x14ac:dyDescent="0.35">
      <c r="A133" s="48" t="s">
        <v>195</v>
      </c>
      <c r="B133" s="3" t="s">
        <v>138</v>
      </c>
    </row>
    <row r="134" spans="1:4" x14ac:dyDescent="0.35">
      <c r="A134" t="s">
        <v>449</v>
      </c>
      <c r="B134" s="50">
        <v>0.40610000000000002</v>
      </c>
    </row>
    <row r="135" spans="1:4" ht="29" customHeight="1" x14ac:dyDescent="0.35">
      <c r="A135" s="48" t="s">
        <v>197</v>
      </c>
      <c r="B135" s="3" t="s">
        <v>138</v>
      </c>
    </row>
    <row r="136" spans="1:4" x14ac:dyDescent="0.35">
      <c r="B136" s="3"/>
    </row>
    <row r="137" spans="1:4" ht="29" customHeight="1" x14ac:dyDescent="0.35">
      <c r="A137" s="48" t="s">
        <v>198</v>
      </c>
      <c r="B137" s="3" t="s">
        <v>138</v>
      </c>
    </row>
    <row r="138" spans="1:4" ht="29" customHeight="1" x14ac:dyDescent="0.35">
      <c r="A138" s="48" t="s">
        <v>199</v>
      </c>
      <c r="B138" t="s">
        <v>138</v>
      </c>
    </row>
    <row r="139" spans="1:4" x14ac:dyDescent="0.35">
      <c r="A139" s="48" t="s">
        <v>200</v>
      </c>
      <c r="B139" s="3" t="s">
        <v>138</v>
      </c>
    </row>
    <row r="140" spans="1:4" ht="29" customHeight="1" x14ac:dyDescent="0.35">
      <c r="A140" s="48" t="s">
        <v>201</v>
      </c>
      <c r="B140" s="3" t="s">
        <v>138</v>
      </c>
    </row>
    <row r="142" spans="1:4" ht="70" customHeight="1" x14ac:dyDescent="0.35">
      <c r="A142" s="83" t="s">
        <v>211</v>
      </c>
      <c r="B142" s="83" t="s">
        <v>212</v>
      </c>
      <c r="C142" s="83" t="s">
        <v>5</v>
      </c>
      <c r="D142" s="83" t="s">
        <v>6</v>
      </c>
    </row>
    <row r="143" spans="1:4" ht="70" customHeight="1" x14ac:dyDescent="0.35">
      <c r="A143" s="83" t="s">
        <v>1263</v>
      </c>
      <c r="B143" s="83"/>
      <c r="C143" s="83" t="s">
        <v>13</v>
      </c>
      <c r="D143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G99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1264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1265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236</v>
      </c>
      <c r="B8" s="31" t="s">
        <v>237</v>
      </c>
      <c r="C8" s="31" t="s">
        <v>238</v>
      </c>
      <c r="D8" s="14">
        <v>256852</v>
      </c>
      <c r="E8" s="15">
        <v>2444.1999999999998</v>
      </c>
      <c r="F8" s="16">
        <v>0.13089999999999999</v>
      </c>
      <c r="G8" s="16"/>
    </row>
    <row r="9" spans="1:7" x14ac:dyDescent="0.35">
      <c r="A9" s="13" t="s">
        <v>242</v>
      </c>
      <c r="B9" s="31" t="s">
        <v>243</v>
      </c>
      <c r="C9" s="31" t="s">
        <v>238</v>
      </c>
      <c r="D9" s="14">
        <v>120056</v>
      </c>
      <c r="E9" s="15">
        <v>1678.14</v>
      </c>
      <c r="F9" s="16">
        <v>8.9899999999999994E-2</v>
      </c>
      <c r="G9" s="16"/>
    </row>
    <row r="10" spans="1:7" x14ac:dyDescent="0.35">
      <c r="A10" s="13" t="s">
        <v>239</v>
      </c>
      <c r="B10" s="31" t="s">
        <v>240</v>
      </c>
      <c r="C10" s="31" t="s">
        <v>241</v>
      </c>
      <c r="D10" s="14">
        <v>114118</v>
      </c>
      <c r="E10" s="15">
        <v>1548.81</v>
      </c>
      <c r="F10" s="16">
        <v>8.3000000000000004E-2</v>
      </c>
      <c r="G10" s="16"/>
    </row>
    <row r="11" spans="1:7" x14ac:dyDescent="0.35">
      <c r="A11" s="13" t="s">
        <v>252</v>
      </c>
      <c r="B11" s="31" t="s">
        <v>253</v>
      </c>
      <c r="C11" s="31" t="s">
        <v>254</v>
      </c>
      <c r="D11" s="14">
        <v>60672</v>
      </c>
      <c r="E11" s="15">
        <v>891.64</v>
      </c>
      <c r="F11" s="16">
        <v>4.7800000000000002E-2</v>
      </c>
      <c r="G11" s="16"/>
    </row>
    <row r="12" spans="1:7" x14ac:dyDescent="0.35">
      <c r="A12" s="13" t="s">
        <v>244</v>
      </c>
      <c r="B12" s="31" t="s">
        <v>245</v>
      </c>
      <c r="C12" s="31" t="s">
        <v>246</v>
      </c>
      <c r="D12" s="14">
        <v>45907</v>
      </c>
      <c r="E12" s="15">
        <v>867.09</v>
      </c>
      <c r="F12" s="16">
        <v>4.6399999999999997E-2</v>
      </c>
      <c r="G12" s="16"/>
    </row>
    <row r="13" spans="1:7" x14ac:dyDescent="0.35">
      <c r="A13" s="13" t="s">
        <v>247</v>
      </c>
      <c r="B13" s="31" t="s">
        <v>248</v>
      </c>
      <c r="C13" s="31" t="s">
        <v>249</v>
      </c>
      <c r="D13" s="14">
        <v>19776</v>
      </c>
      <c r="E13" s="15">
        <v>712.13</v>
      </c>
      <c r="F13" s="16">
        <v>3.8100000000000002E-2</v>
      </c>
      <c r="G13" s="16"/>
    </row>
    <row r="14" spans="1:7" x14ac:dyDescent="0.35">
      <c r="A14" s="13" t="s">
        <v>296</v>
      </c>
      <c r="B14" s="31" t="s">
        <v>297</v>
      </c>
      <c r="C14" s="31" t="s">
        <v>277</v>
      </c>
      <c r="D14" s="14">
        <v>156799</v>
      </c>
      <c r="E14" s="15">
        <v>642.48</v>
      </c>
      <c r="F14" s="16">
        <v>3.44E-2</v>
      </c>
      <c r="G14" s="16"/>
    </row>
    <row r="15" spans="1:7" x14ac:dyDescent="0.35">
      <c r="A15" s="13" t="s">
        <v>311</v>
      </c>
      <c r="B15" s="31" t="s">
        <v>312</v>
      </c>
      <c r="C15" s="31" t="s">
        <v>254</v>
      </c>
      <c r="D15" s="14">
        <v>17202</v>
      </c>
      <c r="E15" s="15">
        <v>530.63</v>
      </c>
      <c r="F15" s="16">
        <v>2.8400000000000002E-2</v>
      </c>
      <c r="G15" s="16"/>
    </row>
    <row r="16" spans="1:7" x14ac:dyDescent="0.35">
      <c r="A16" s="13" t="s">
        <v>250</v>
      </c>
      <c r="B16" s="31" t="s">
        <v>251</v>
      </c>
      <c r="C16" s="31" t="s">
        <v>238</v>
      </c>
      <c r="D16" s="14">
        <v>64713</v>
      </c>
      <c r="E16" s="15">
        <v>519.32000000000005</v>
      </c>
      <c r="F16" s="16">
        <v>2.7799999999999998E-2</v>
      </c>
      <c r="G16" s="16"/>
    </row>
    <row r="17" spans="1:7" x14ac:dyDescent="0.35">
      <c r="A17" s="13" t="s">
        <v>313</v>
      </c>
      <c r="B17" s="31" t="s">
        <v>314</v>
      </c>
      <c r="C17" s="31" t="s">
        <v>238</v>
      </c>
      <c r="D17" s="14">
        <v>48204</v>
      </c>
      <c r="E17" s="15">
        <v>503.83</v>
      </c>
      <c r="F17" s="16">
        <v>2.7E-2</v>
      </c>
      <c r="G17" s="16"/>
    </row>
    <row r="18" spans="1:7" x14ac:dyDescent="0.35">
      <c r="A18" s="13" t="s">
        <v>273</v>
      </c>
      <c r="B18" s="31" t="s">
        <v>274</v>
      </c>
      <c r="C18" s="31" t="s">
        <v>238</v>
      </c>
      <c r="D18" s="14">
        <v>24764</v>
      </c>
      <c r="E18" s="15">
        <v>485.45</v>
      </c>
      <c r="F18" s="16">
        <v>2.5999999999999999E-2</v>
      </c>
      <c r="G18" s="16"/>
    </row>
    <row r="19" spans="1:7" x14ac:dyDescent="0.35">
      <c r="A19" s="13" t="s">
        <v>267</v>
      </c>
      <c r="B19" s="31" t="s">
        <v>268</v>
      </c>
      <c r="C19" s="31" t="s">
        <v>269</v>
      </c>
      <c r="D19" s="14">
        <v>14884</v>
      </c>
      <c r="E19" s="15">
        <v>476.21</v>
      </c>
      <c r="F19" s="16">
        <v>2.5499999999999998E-2</v>
      </c>
      <c r="G19" s="16"/>
    </row>
    <row r="20" spans="1:7" x14ac:dyDescent="0.35">
      <c r="A20" s="13" t="s">
        <v>275</v>
      </c>
      <c r="B20" s="31" t="s">
        <v>276</v>
      </c>
      <c r="C20" s="31" t="s">
        <v>277</v>
      </c>
      <c r="D20" s="14">
        <v>14947</v>
      </c>
      <c r="E20" s="15">
        <v>397.56</v>
      </c>
      <c r="F20" s="16">
        <v>2.1299999999999999E-2</v>
      </c>
      <c r="G20" s="16"/>
    </row>
    <row r="21" spans="1:7" x14ac:dyDescent="0.35">
      <c r="A21" s="13" t="s">
        <v>364</v>
      </c>
      <c r="B21" s="31" t="s">
        <v>365</v>
      </c>
      <c r="C21" s="31" t="s">
        <v>272</v>
      </c>
      <c r="D21" s="14">
        <v>44758</v>
      </c>
      <c r="E21" s="15">
        <v>392.91</v>
      </c>
      <c r="F21" s="16">
        <v>2.1000000000000001E-2</v>
      </c>
      <c r="G21" s="16"/>
    </row>
    <row r="22" spans="1:7" x14ac:dyDescent="0.35">
      <c r="A22" s="13" t="s">
        <v>1233</v>
      </c>
      <c r="B22" s="31" t="s">
        <v>1234</v>
      </c>
      <c r="C22" s="31" t="s">
        <v>263</v>
      </c>
      <c r="D22" s="14">
        <v>117071</v>
      </c>
      <c r="E22" s="15">
        <v>367.54</v>
      </c>
      <c r="F22" s="16">
        <v>1.9699999999999999E-2</v>
      </c>
      <c r="G22" s="16"/>
    </row>
    <row r="23" spans="1:7" x14ac:dyDescent="0.35">
      <c r="A23" s="13" t="s">
        <v>335</v>
      </c>
      <c r="B23" s="31" t="s">
        <v>336</v>
      </c>
      <c r="C23" s="31" t="s">
        <v>269</v>
      </c>
      <c r="D23" s="14">
        <v>2210</v>
      </c>
      <c r="E23" s="15">
        <v>326.88</v>
      </c>
      <c r="F23" s="16">
        <v>1.7500000000000002E-2</v>
      </c>
      <c r="G23" s="16"/>
    </row>
    <row r="24" spans="1:7" x14ac:dyDescent="0.35">
      <c r="A24" s="13" t="s">
        <v>278</v>
      </c>
      <c r="B24" s="31" t="s">
        <v>279</v>
      </c>
      <c r="C24" s="31" t="s">
        <v>280</v>
      </c>
      <c r="D24" s="14">
        <v>18161</v>
      </c>
      <c r="E24" s="15">
        <v>289.58</v>
      </c>
      <c r="F24" s="16">
        <v>1.55E-2</v>
      </c>
      <c r="G24" s="16"/>
    </row>
    <row r="25" spans="1:7" x14ac:dyDescent="0.35">
      <c r="A25" s="13" t="s">
        <v>281</v>
      </c>
      <c r="B25" s="31" t="s">
        <v>282</v>
      </c>
      <c r="C25" s="31" t="s">
        <v>283</v>
      </c>
      <c r="D25" s="14">
        <v>79865</v>
      </c>
      <c r="E25" s="15">
        <v>261.60000000000002</v>
      </c>
      <c r="F25" s="16">
        <v>1.4E-2</v>
      </c>
      <c r="G25" s="16"/>
    </row>
    <row r="26" spans="1:7" x14ac:dyDescent="0.35">
      <c r="A26" s="13" t="s">
        <v>298</v>
      </c>
      <c r="B26" s="31" t="s">
        <v>299</v>
      </c>
      <c r="C26" s="31" t="s">
        <v>254</v>
      </c>
      <c r="D26" s="14">
        <v>17843</v>
      </c>
      <c r="E26" s="15">
        <v>259.58</v>
      </c>
      <c r="F26" s="16">
        <v>1.3899999999999999E-2</v>
      </c>
      <c r="G26" s="16"/>
    </row>
    <row r="27" spans="1:7" x14ac:dyDescent="0.35">
      <c r="A27" s="13" t="s">
        <v>264</v>
      </c>
      <c r="B27" s="31" t="s">
        <v>265</v>
      </c>
      <c r="C27" s="31" t="s">
        <v>266</v>
      </c>
      <c r="D27" s="14">
        <v>1999</v>
      </c>
      <c r="E27" s="15">
        <v>252.67</v>
      </c>
      <c r="F27" s="16">
        <v>1.35E-2</v>
      </c>
      <c r="G27" s="16"/>
    </row>
    <row r="28" spans="1:7" x14ac:dyDescent="0.35">
      <c r="A28" s="13" t="s">
        <v>343</v>
      </c>
      <c r="B28" s="31" t="s">
        <v>344</v>
      </c>
      <c r="C28" s="31" t="s">
        <v>345</v>
      </c>
      <c r="D28" s="14">
        <v>6948</v>
      </c>
      <c r="E28" s="15">
        <v>252.13</v>
      </c>
      <c r="F28" s="16">
        <v>1.35E-2</v>
      </c>
      <c r="G28" s="16"/>
    </row>
    <row r="29" spans="1:7" x14ac:dyDescent="0.35">
      <c r="A29" s="13" t="s">
        <v>1253</v>
      </c>
      <c r="B29" s="31" t="s">
        <v>1254</v>
      </c>
      <c r="C29" s="31" t="s">
        <v>269</v>
      </c>
      <c r="D29" s="14">
        <v>35155</v>
      </c>
      <c r="E29" s="15">
        <v>235.19</v>
      </c>
      <c r="F29" s="16">
        <v>1.26E-2</v>
      </c>
      <c r="G29" s="16"/>
    </row>
    <row r="30" spans="1:7" x14ac:dyDescent="0.35">
      <c r="A30" s="13" t="s">
        <v>258</v>
      </c>
      <c r="B30" s="31" t="s">
        <v>259</v>
      </c>
      <c r="C30" s="31" t="s">
        <v>260</v>
      </c>
      <c r="D30" s="14">
        <v>60324</v>
      </c>
      <c r="E30" s="15">
        <v>222.84</v>
      </c>
      <c r="F30" s="16">
        <v>1.1900000000000001E-2</v>
      </c>
      <c r="G30" s="16"/>
    </row>
    <row r="31" spans="1:7" x14ac:dyDescent="0.35">
      <c r="A31" s="13" t="s">
        <v>376</v>
      </c>
      <c r="B31" s="31" t="s">
        <v>377</v>
      </c>
      <c r="C31" s="31" t="s">
        <v>378</v>
      </c>
      <c r="D31" s="14">
        <v>139283</v>
      </c>
      <c r="E31" s="15">
        <v>215.16</v>
      </c>
      <c r="F31" s="16">
        <v>1.15E-2</v>
      </c>
      <c r="G31" s="16"/>
    </row>
    <row r="32" spans="1:7" x14ac:dyDescent="0.35">
      <c r="A32" s="13" t="s">
        <v>1266</v>
      </c>
      <c r="B32" s="31" t="s">
        <v>1267</v>
      </c>
      <c r="C32" s="31" t="s">
        <v>283</v>
      </c>
      <c r="D32" s="14">
        <v>76313</v>
      </c>
      <c r="E32" s="15">
        <v>210.05</v>
      </c>
      <c r="F32" s="16">
        <v>1.1299999999999999E-2</v>
      </c>
      <c r="G32" s="16"/>
    </row>
    <row r="33" spans="1:7" x14ac:dyDescent="0.35">
      <c r="A33" s="13" t="s">
        <v>261</v>
      </c>
      <c r="B33" s="31" t="s">
        <v>262</v>
      </c>
      <c r="C33" s="31" t="s">
        <v>263</v>
      </c>
      <c r="D33" s="14">
        <v>3743</v>
      </c>
      <c r="E33" s="15">
        <v>198.3</v>
      </c>
      <c r="F33" s="16">
        <v>1.06E-2</v>
      </c>
      <c r="G33" s="16"/>
    </row>
    <row r="34" spans="1:7" x14ac:dyDescent="0.35">
      <c r="A34" s="13" t="s">
        <v>716</v>
      </c>
      <c r="B34" s="31" t="s">
        <v>717</v>
      </c>
      <c r="C34" s="31" t="s">
        <v>345</v>
      </c>
      <c r="D34" s="14">
        <v>7620</v>
      </c>
      <c r="E34" s="15">
        <v>191.92</v>
      </c>
      <c r="F34" s="16">
        <v>1.03E-2</v>
      </c>
      <c r="G34" s="16"/>
    </row>
    <row r="35" spans="1:7" x14ac:dyDescent="0.35">
      <c r="A35" s="13" t="s">
        <v>1268</v>
      </c>
      <c r="B35" s="31" t="s">
        <v>1269</v>
      </c>
      <c r="C35" s="31" t="s">
        <v>266</v>
      </c>
      <c r="D35" s="14">
        <v>6434</v>
      </c>
      <c r="E35" s="15">
        <v>178.58</v>
      </c>
      <c r="F35" s="16">
        <v>9.5999999999999992E-3</v>
      </c>
      <c r="G35" s="16"/>
    </row>
    <row r="36" spans="1:7" x14ac:dyDescent="0.35">
      <c r="A36" s="13" t="s">
        <v>1270</v>
      </c>
      <c r="B36" s="31" t="s">
        <v>1271</v>
      </c>
      <c r="C36" s="31" t="s">
        <v>272</v>
      </c>
      <c r="D36" s="14">
        <v>9148</v>
      </c>
      <c r="E36" s="15">
        <v>175.05</v>
      </c>
      <c r="F36" s="16">
        <v>9.4000000000000004E-3</v>
      </c>
      <c r="G36" s="16"/>
    </row>
    <row r="37" spans="1:7" x14ac:dyDescent="0.35">
      <c r="A37" s="13" t="s">
        <v>422</v>
      </c>
      <c r="B37" s="31" t="s">
        <v>423</v>
      </c>
      <c r="C37" s="31" t="s">
        <v>272</v>
      </c>
      <c r="D37" s="14">
        <v>55190</v>
      </c>
      <c r="E37" s="15">
        <v>172.03</v>
      </c>
      <c r="F37" s="16">
        <v>9.1999999999999998E-3</v>
      </c>
      <c r="G37" s="16"/>
    </row>
    <row r="38" spans="1:7" x14ac:dyDescent="0.35">
      <c r="A38" s="13" t="s">
        <v>413</v>
      </c>
      <c r="B38" s="31" t="s">
        <v>414</v>
      </c>
      <c r="C38" s="31" t="s">
        <v>415</v>
      </c>
      <c r="D38" s="14">
        <v>24391</v>
      </c>
      <c r="E38" s="15">
        <v>171.7</v>
      </c>
      <c r="F38" s="16">
        <v>9.1999999999999998E-3</v>
      </c>
      <c r="G38" s="16"/>
    </row>
    <row r="39" spans="1:7" x14ac:dyDescent="0.35">
      <c r="A39" s="13" t="s">
        <v>392</v>
      </c>
      <c r="B39" s="31" t="s">
        <v>393</v>
      </c>
      <c r="C39" s="31" t="s">
        <v>378</v>
      </c>
      <c r="D39" s="14">
        <v>15986</v>
      </c>
      <c r="E39" s="15">
        <v>164.11</v>
      </c>
      <c r="F39" s="16">
        <v>8.8000000000000005E-3</v>
      </c>
      <c r="G39" s="16"/>
    </row>
    <row r="40" spans="1:7" x14ac:dyDescent="0.35">
      <c r="A40" s="13" t="s">
        <v>1272</v>
      </c>
      <c r="B40" s="31" t="s">
        <v>1273</v>
      </c>
      <c r="C40" s="31" t="s">
        <v>1274</v>
      </c>
      <c r="D40" s="14">
        <v>12430</v>
      </c>
      <c r="E40" s="15">
        <v>163.18</v>
      </c>
      <c r="F40" s="16">
        <v>8.6999999999999994E-3</v>
      </c>
      <c r="G40" s="16"/>
    </row>
    <row r="41" spans="1:7" x14ac:dyDescent="0.35">
      <c r="A41" s="13" t="s">
        <v>718</v>
      </c>
      <c r="B41" s="31" t="s">
        <v>719</v>
      </c>
      <c r="C41" s="31" t="s">
        <v>269</v>
      </c>
      <c r="D41" s="14">
        <v>1866</v>
      </c>
      <c r="E41" s="15">
        <v>161.06</v>
      </c>
      <c r="F41" s="16">
        <v>8.6E-3</v>
      </c>
      <c r="G41" s="16"/>
    </row>
    <row r="42" spans="1:7" x14ac:dyDescent="0.35">
      <c r="A42" s="13" t="s">
        <v>300</v>
      </c>
      <c r="B42" s="31" t="s">
        <v>301</v>
      </c>
      <c r="C42" s="31" t="s">
        <v>254</v>
      </c>
      <c r="D42" s="14">
        <v>10687</v>
      </c>
      <c r="E42" s="15">
        <v>158.32</v>
      </c>
      <c r="F42" s="16">
        <v>8.5000000000000006E-3</v>
      </c>
      <c r="G42" s="16"/>
    </row>
    <row r="43" spans="1:7" x14ac:dyDescent="0.35">
      <c r="A43" s="13" t="s">
        <v>1275</v>
      </c>
      <c r="B43" s="31" t="s">
        <v>1276</v>
      </c>
      <c r="C43" s="31" t="s">
        <v>408</v>
      </c>
      <c r="D43" s="14">
        <v>65425</v>
      </c>
      <c r="E43" s="15">
        <v>152.9</v>
      </c>
      <c r="F43" s="16">
        <v>8.2000000000000007E-3</v>
      </c>
      <c r="G43" s="16"/>
    </row>
    <row r="44" spans="1:7" x14ac:dyDescent="0.35">
      <c r="A44" s="13" t="s">
        <v>863</v>
      </c>
      <c r="B44" s="31" t="s">
        <v>864</v>
      </c>
      <c r="C44" s="31" t="s">
        <v>280</v>
      </c>
      <c r="D44" s="14">
        <v>9474</v>
      </c>
      <c r="E44" s="15">
        <v>150.58000000000001</v>
      </c>
      <c r="F44" s="16">
        <v>8.0999999999999996E-3</v>
      </c>
      <c r="G44" s="16"/>
    </row>
    <row r="45" spans="1:7" x14ac:dyDescent="0.35">
      <c r="A45" s="13" t="s">
        <v>713</v>
      </c>
      <c r="B45" s="31" t="s">
        <v>714</v>
      </c>
      <c r="C45" s="31" t="s">
        <v>715</v>
      </c>
      <c r="D45" s="14">
        <v>38258</v>
      </c>
      <c r="E45" s="15">
        <v>143.38999999999999</v>
      </c>
      <c r="F45" s="16">
        <v>7.7000000000000002E-3</v>
      </c>
      <c r="G45" s="16"/>
    </row>
    <row r="46" spans="1:7" x14ac:dyDescent="0.35">
      <c r="A46" s="13" t="s">
        <v>460</v>
      </c>
      <c r="B46" s="31" t="s">
        <v>461</v>
      </c>
      <c r="C46" s="31" t="s">
        <v>269</v>
      </c>
      <c r="D46" s="14">
        <v>2317</v>
      </c>
      <c r="E46" s="15">
        <v>141.41</v>
      </c>
      <c r="F46" s="16">
        <v>7.6E-3</v>
      </c>
      <c r="G46" s="16"/>
    </row>
    <row r="47" spans="1:7" x14ac:dyDescent="0.35">
      <c r="A47" s="13" t="s">
        <v>464</v>
      </c>
      <c r="B47" s="31" t="s">
        <v>465</v>
      </c>
      <c r="C47" s="31" t="s">
        <v>290</v>
      </c>
      <c r="D47" s="14">
        <v>12078</v>
      </c>
      <c r="E47" s="15">
        <v>139.65</v>
      </c>
      <c r="F47" s="16">
        <v>7.4999999999999997E-3</v>
      </c>
      <c r="G47" s="16"/>
    </row>
    <row r="48" spans="1:7" x14ac:dyDescent="0.35">
      <c r="A48" s="13" t="s">
        <v>1277</v>
      </c>
      <c r="B48" s="31" t="s">
        <v>1278</v>
      </c>
      <c r="C48" s="31" t="s">
        <v>310</v>
      </c>
      <c r="D48" s="14">
        <v>18050</v>
      </c>
      <c r="E48" s="15">
        <v>139.36000000000001</v>
      </c>
      <c r="F48" s="16">
        <v>7.4999999999999997E-3</v>
      </c>
      <c r="G48" s="16"/>
    </row>
    <row r="49" spans="1:7" x14ac:dyDescent="0.35">
      <c r="A49" s="13" t="s">
        <v>317</v>
      </c>
      <c r="B49" s="31" t="s">
        <v>318</v>
      </c>
      <c r="C49" s="31" t="s">
        <v>272</v>
      </c>
      <c r="D49" s="14">
        <v>23575</v>
      </c>
      <c r="E49" s="15">
        <v>136.79</v>
      </c>
      <c r="F49" s="16">
        <v>7.3000000000000001E-3</v>
      </c>
      <c r="G49" s="16"/>
    </row>
    <row r="50" spans="1:7" x14ac:dyDescent="0.35">
      <c r="A50" s="13" t="s">
        <v>308</v>
      </c>
      <c r="B50" s="31" t="s">
        <v>309</v>
      </c>
      <c r="C50" s="31" t="s">
        <v>310</v>
      </c>
      <c r="D50" s="14">
        <v>7552</v>
      </c>
      <c r="E50" s="15">
        <v>136.35</v>
      </c>
      <c r="F50" s="16">
        <v>7.3000000000000001E-3</v>
      </c>
      <c r="G50" s="16"/>
    </row>
    <row r="51" spans="1:7" x14ac:dyDescent="0.35">
      <c r="A51" s="13" t="s">
        <v>865</v>
      </c>
      <c r="B51" s="31" t="s">
        <v>866</v>
      </c>
      <c r="C51" s="31" t="s">
        <v>307</v>
      </c>
      <c r="D51" s="14">
        <v>1702</v>
      </c>
      <c r="E51" s="15">
        <v>129.52000000000001</v>
      </c>
      <c r="F51" s="16">
        <v>6.8999999999999999E-3</v>
      </c>
      <c r="G51" s="16"/>
    </row>
    <row r="52" spans="1:7" x14ac:dyDescent="0.35">
      <c r="A52" s="13" t="s">
        <v>722</v>
      </c>
      <c r="B52" s="31" t="s">
        <v>723</v>
      </c>
      <c r="C52" s="31" t="s">
        <v>280</v>
      </c>
      <c r="D52" s="14">
        <v>10256</v>
      </c>
      <c r="E52" s="15">
        <v>129.24</v>
      </c>
      <c r="F52" s="16">
        <v>6.8999999999999999E-3</v>
      </c>
      <c r="G52" s="16"/>
    </row>
    <row r="53" spans="1:7" x14ac:dyDescent="0.35">
      <c r="A53" s="13" t="s">
        <v>728</v>
      </c>
      <c r="B53" s="31" t="s">
        <v>729</v>
      </c>
      <c r="C53" s="31" t="s">
        <v>254</v>
      </c>
      <c r="D53" s="14">
        <v>48042</v>
      </c>
      <c r="E53" s="15">
        <v>119.82</v>
      </c>
      <c r="F53" s="16">
        <v>6.4000000000000003E-3</v>
      </c>
      <c r="G53" s="16"/>
    </row>
    <row r="54" spans="1:7" x14ac:dyDescent="0.35">
      <c r="A54" s="13" t="s">
        <v>361</v>
      </c>
      <c r="B54" s="31" t="s">
        <v>362</v>
      </c>
      <c r="C54" s="31" t="s">
        <v>363</v>
      </c>
      <c r="D54" s="14">
        <v>10969</v>
      </c>
      <c r="E54" s="15">
        <v>116.86</v>
      </c>
      <c r="F54" s="16">
        <v>6.3E-3</v>
      </c>
      <c r="G54" s="16"/>
    </row>
    <row r="55" spans="1:7" x14ac:dyDescent="0.35">
      <c r="A55" s="13" t="s">
        <v>720</v>
      </c>
      <c r="B55" s="31" t="s">
        <v>721</v>
      </c>
      <c r="C55" s="31" t="s">
        <v>269</v>
      </c>
      <c r="D55" s="14">
        <v>2187</v>
      </c>
      <c r="E55" s="15">
        <v>111.27</v>
      </c>
      <c r="F55" s="16">
        <v>6.0000000000000001E-3</v>
      </c>
      <c r="G55" s="16"/>
    </row>
    <row r="56" spans="1:7" x14ac:dyDescent="0.35">
      <c r="A56" s="13" t="s">
        <v>1279</v>
      </c>
      <c r="B56" s="31" t="s">
        <v>1280</v>
      </c>
      <c r="C56" s="31" t="s">
        <v>1281</v>
      </c>
      <c r="D56" s="14">
        <v>4387</v>
      </c>
      <c r="E56" s="15">
        <v>98.47</v>
      </c>
      <c r="F56" s="16">
        <v>5.3E-3</v>
      </c>
      <c r="G56" s="16"/>
    </row>
    <row r="57" spans="1:7" x14ac:dyDescent="0.35">
      <c r="A57" s="13" t="s">
        <v>1282</v>
      </c>
      <c r="B57" s="31" t="s">
        <v>1283</v>
      </c>
      <c r="C57" s="31" t="s">
        <v>238</v>
      </c>
      <c r="D57" s="14">
        <v>11093</v>
      </c>
      <c r="E57" s="15">
        <v>82.03</v>
      </c>
      <c r="F57" s="16">
        <v>4.4000000000000003E-3</v>
      </c>
      <c r="G57" s="16"/>
    </row>
    <row r="58" spans="1:7" x14ac:dyDescent="0.35">
      <c r="A58" s="17" t="s">
        <v>172</v>
      </c>
      <c r="B58" s="32"/>
      <c r="C58" s="32"/>
      <c r="D58" s="18"/>
      <c r="E58" s="37">
        <v>18645.509999999998</v>
      </c>
      <c r="F58" s="38">
        <v>0.99870000000000003</v>
      </c>
      <c r="G58" s="21"/>
    </row>
    <row r="59" spans="1:7" x14ac:dyDescent="0.35">
      <c r="A59" s="17" t="s">
        <v>546</v>
      </c>
      <c r="B59" s="31"/>
      <c r="C59" s="31"/>
      <c r="D59" s="14"/>
      <c r="E59" s="15"/>
      <c r="F59" s="16"/>
      <c r="G59" s="16"/>
    </row>
    <row r="60" spans="1:7" x14ac:dyDescent="0.35">
      <c r="A60" s="17" t="s">
        <v>172</v>
      </c>
      <c r="B60" s="31"/>
      <c r="C60" s="31"/>
      <c r="D60" s="14"/>
      <c r="E60" s="39" t="s">
        <v>138</v>
      </c>
      <c r="F60" s="40" t="s">
        <v>138</v>
      </c>
      <c r="G60" s="16"/>
    </row>
    <row r="61" spans="1:7" x14ac:dyDescent="0.35">
      <c r="A61" s="24" t="s">
        <v>175</v>
      </c>
      <c r="B61" s="33"/>
      <c r="C61" s="33"/>
      <c r="D61" s="25"/>
      <c r="E61" s="28">
        <v>18645.509999999998</v>
      </c>
      <c r="F61" s="29">
        <v>0.99870000000000003</v>
      </c>
      <c r="G61" s="21"/>
    </row>
    <row r="62" spans="1:7" x14ac:dyDescent="0.35">
      <c r="A62" s="13"/>
      <c r="B62" s="31"/>
      <c r="C62" s="31"/>
      <c r="D62" s="14"/>
      <c r="E62" s="15"/>
      <c r="F62" s="16"/>
      <c r="G62" s="16"/>
    </row>
    <row r="63" spans="1:7" x14ac:dyDescent="0.35">
      <c r="A63" s="13"/>
      <c r="B63" s="31"/>
      <c r="C63" s="31"/>
      <c r="D63" s="14"/>
      <c r="E63" s="15"/>
      <c r="F63" s="16"/>
      <c r="G63" s="16"/>
    </row>
    <row r="64" spans="1:7" x14ac:dyDescent="0.35">
      <c r="A64" s="17" t="s">
        <v>176</v>
      </c>
      <c r="B64" s="31"/>
      <c r="C64" s="31"/>
      <c r="D64" s="14"/>
      <c r="E64" s="15"/>
      <c r="F64" s="16"/>
      <c r="G64" s="16"/>
    </row>
    <row r="65" spans="1:7" x14ac:dyDescent="0.35">
      <c r="A65" s="13" t="s">
        <v>177</v>
      </c>
      <c r="B65" s="31"/>
      <c r="C65" s="31"/>
      <c r="D65" s="14"/>
      <c r="E65" s="15">
        <v>62.97</v>
      </c>
      <c r="F65" s="16">
        <v>3.3999999999999998E-3</v>
      </c>
      <c r="G65" s="16">
        <v>5.3977999999999998E-2</v>
      </c>
    </row>
    <row r="66" spans="1:7" x14ac:dyDescent="0.35">
      <c r="A66" s="17" t="s">
        <v>172</v>
      </c>
      <c r="B66" s="32"/>
      <c r="C66" s="32"/>
      <c r="D66" s="18"/>
      <c r="E66" s="37">
        <v>62.97</v>
      </c>
      <c r="F66" s="38">
        <v>3.3999999999999998E-3</v>
      </c>
      <c r="G66" s="21"/>
    </row>
    <row r="67" spans="1:7" x14ac:dyDescent="0.35">
      <c r="A67" s="13"/>
      <c r="B67" s="31"/>
      <c r="C67" s="31"/>
      <c r="D67" s="14"/>
      <c r="E67" s="15"/>
      <c r="F67" s="16"/>
      <c r="G67" s="16"/>
    </row>
    <row r="68" spans="1:7" x14ac:dyDescent="0.35">
      <c r="A68" s="24" t="s">
        <v>175</v>
      </c>
      <c r="B68" s="33"/>
      <c r="C68" s="33"/>
      <c r="D68" s="25"/>
      <c r="E68" s="19">
        <v>62.97</v>
      </c>
      <c r="F68" s="20">
        <v>3.3999999999999998E-3</v>
      </c>
      <c r="G68" s="21"/>
    </row>
    <row r="69" spans="1:7" x14ac:dyDescent="0.35">
      <c r="A69" s="13" t="s">
        <v>178</v>
      </c>
      <c r="B69" s="31"/>
      <c r="C69" s="31"/>
      <c r="D69" s="14"/>
      <c r="E69" s="15">
        <v>2.7937900000000002E-2</v>
      </c>
      <c r="F69" s="16">
        <v>9.9999999999999995E-7</v>
      </c>
      <c r="G69" s="16"/>
    </row>
    <row r="70" spans="1:7" x14ac:dyDescent="0.35">
      <c r="A70" s="13" t="s">
        <v>179</v>
      </c>
      <c r="B70" s="31"/>
      <c r="C70" s="31"/>
      <c r="D70" s="14"/>
      <c r="E70" s="35">
        <v>-37.387937899999997</v>
      </c>
      <c r="F70" s="36">
        <v>-2.101E-3</v>
      </c>
      <c r="G70" s="16">
        <v>5.3977999999999998E-2</v>
      </c>
    </row>
    <row r="71" spans="1:7" x14ac:dyDescent="0.35">
      <c r="A71" s="26" t="s">
        <v>180</v>
      </c>
      <c r="B71" s="34"/>
      <c r="C71" s="34"/>
      <c r="D71" s="27"/>
      <c r="E71" s="28">
        <v>18671.12</v>
      </c>
      <c r="F71" s="29">
        <v>1</v>
      </c>
      <c r="G71" s="29"/>
    </row>
    <row r="76" spans="1:7" x14ac:dyDescent="0.35">
      <c r="A76" s="1" t="s">
        <v>183</v>
      </c>
    </row>
    <row r="77" spans="1:7" x14ac:dyDescent="0.35">
      <c r="A77" s="48" t="s">
        <v>184</v>
      </c>
      <c r="B77" s="3" t="s">
        <v>138</v>
      </c>
    </row>
    <row r="78" spans="1:7" x14ac:dyDescent="0.35">
      <c r="A78" t="s">
        <v>185</v>
      </c>
    </row>
    <row r="79" spans="1:7" x14ac:dyDescent="0.35">
      <c r="A79" t="s">
        <v>186</v>
      </c>
      <c r="B79" t="s">
        <v>187</v>
      </c>
      <c r="C79" t="s">
        <v>187</v>
      </c>
    </row>
    <row r="80" spans="1:7" x14ac:dyDescent="0.35">
      <c r="B80" s="49">
        <v>45869</v>
      </c>
      <c r="C80" s="49">
        <v>45898</v>
      </c>
    </row>
    <row r="81" spans="1:3" x14ac:dyDescent="0.35">
      <c r="A81" t="s">
        <v>447</v>
      </c>
      <c r="B81">
        <v>14.525</v>
      </c>
      <c r="C81">
        <v>14.3484</v>
      </c>
    </row>
    <row r="82" spans="1:3" x14ac:dyDescent="0.35">
      <c r="A82" t="s">
        <v>189</v>
      </c>
      <c r="B82">
        <v>14.324</v>
      </c>
      <c r="C82">
        <v>14.149800000000001</v>
      </c>
    </row>
    <row r="83" spans="1:3" x14ac:dyDescent="0.35">
      <c r="A83" t="s">
        <v>448</v>
      </c>
      <c r="B83">
        <v>14.072900000000001</v>
      </c>
      <c r="C83">
        <v>13.896800000000001</v>
      </c>
    </row>
    <row r="84" spans="1:3" x14ac:dyDescent="0.35">
      <c r="A84" t="s">
        <v>191</v>
      </c>
      <c r="B84">
        <v>14.072699999999999</v>
      </c>
      <c r="C84">
        <v>13.896599999999999</v>
      </c>
    </row>
    <row r="86" spans="1:3" x14ac:dyDescent="0.35">
      <c r="A86" t="s">
        <v>192</v>
      </c>
      <c r="B86" s="3" t="s">
        <v>138</v>
      </c>
    </row>
    <row r="87" spans="1:3" x14ac:dyDescent="0.35">
      <c r="A87" t="s">
        <v>193</v>
      </c>
      <c r="B87" s="3" t="s">
        <v>138</v>
      </c>
    </row>
    <row r="88" spans="1:3" ht="29" customHeight="1" x14ac:dyDescent="0.35">
      <c r="A88" s="48" t="s">
        <v>194</v>
      </c>
      <c r="B88" s="3" t="s">
        <v>138</v>
      </c>
    </row>
    <row r="89" spans="1:3" ht="29" customHeight="1" x14ac:dyDescent="0.35">
      <c r="A89" s="48" t="s">
        <v>195</v>
      </c>
      <c r="B89" s="3" t="s">
        <v>138</v>
      </c>
    </row>
    <row r="90" spans="1:3" x14ac:dyDescent="0.35">
      <c r="A90" t="s">
        <v>449</v>
      </c>
      <c r="B90" s="50">
        <v>5.5399999999999998E-2</v>
      </c>
    </row>
    <row r="91" spans="1:3" ht="43.5" customHeight="1" x14ac:dyDescent="0.35">
      <c r="A91" s="48" t="s">
        <v>197</v>
      </c>
      <c r="B91" s="3" t="s">
        <v>138</v>
      </c>
    </row>
    <row r="92" spans="1:3" x14ac:dyDescent="0.35">
      <c r="B92" s="3"/>
    </row>
    <row r="93" spans="1:3" ht="29" customHeight="1" x14ac:dyDescent="0.35">
      <c r="A93" s="48" t="s">
        <v>198</v>
      </c>
      <c r="B93" s="3" t="s">
        <v>138</v>
      </c>
    </row>
    <row r="94" spans="1:3" ht="29" customHeight="1" x14ac:dyDescent="0.35">
      <c r="A94" s="48" t="s">
        <v>199</v>
      </c>
      <c r="B94">
        <v>234.49</v>
      </c>
    </row>
    <row r="95" spans="1:3" ht="29" customHeight="1" x14ac:dyDescent="0.35">
      <c r="A95" s="48" t="s">
        <v>200</v>
      </c>
      <c r="B95" s="3" t="s">
        <v>138</v>
      </c>
    </row>
    <row r="96" spans="1:3" ht="29" customHeight="1" x14ac:dyDescent="0.35">
      <c r="A96" s="48" t="s">
        <v>201</v>
      </c>
      <c r="B96" s="3" t="s">
        <v>138</v>
      </c>
    </row>
    <row r="98" spans="1:4" ht="70" customHeight="1" x14ac:dyDescent="0.35">
      <c r="A98" s="83" t="s">
        <v>211</v>
      </c>
      <c r="B98" s="83" t="s">
        <v>212</v>
      </c>
      <c r="C98" s="83" t="s">
        <v>5</v>
      </c>
      <c r="D98" s="83" t="s">
        <v>6</v>
      </c>
    </row>
    <row r="99" spans="1:4" ht="70" customHeight="1" x14ac:dyDescent="0.35">
      <c r="A99" s="83" t="s">
        <v>1284</v>
      </c>
      <c r="B99" s="83"/>
      <c r="C99" s="83" t="s">
        <v>47</v>
      </c>
      <c r="D99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G99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1285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1286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1287</v>
      </c>
      <c r="B8" s="31" t="s">
        <v>1288</v>
      </c>
      <c r="C8" s="31" t="s">
        <v>310</v>
      </c>
      <c r="D8" s="14">
        <v>352296</v>
      </c>
      <c r="E8" s="15">
        <v>5644.49</v>
      </c>
      <c r="F8" s="16">
        <v>4.9299999999999997E-2</v>
      </c>
      <c r="G8" s="16"/>
    </row>
    <row r="9" spans="1:7" x14ac:dyDescent="0.35">
      <c r="A9" s="13" t="s">
        <v>305</v>
      </c>
      <c r="B9" s="31" t="s">
        <v>306</v>
      </c>
      <c r="C9" s="31" t="s">
        <v>307</v>
      </c>
      <c r="D9" s="14">
        <v>485441</v>
      </c>
      <c r="E9" s="15">
        <v>5603.45</v>
      </c>
      <c r="F9" s="16">
        <v>4.9000000000000002E-2</v>
      </c>
      <c r="G9" s="16"/>
    </row>
    <row r="10" spans="1:7" x14ac:dyDescent="0.35">
      <c r="A10" s="13" t="s">
        <v>466</v>
      </c>
      <c r="B10" s="31" t="s">
        <v>467</v>
      </c>
      <c r="C10" s="31" t="s">
        <v>370</v>
      </c>
      <c r="D10" s="14">
        <v>8201201</v>
      </c>
      <c r="E10" s="15">
        <v>4627.9399999999996</v>
      </c>
      <c r="F10" s="16">
        <v>4.0500000000000001E-2</v>
      </c>
      <c r="G10" s="16"/>
    </row>
    <row r="11" spans="1:7" x14ac:dyDescent="0.35">
      <c r="A11" s="13" t="s">
        <v>255</v>
      </c>
      <c r="B11" s="31" t="s">
        <v>256</v>
      </c>
      <c r="C11" s="31" t="s">
        <v>257</v>
      </c>
      <c r="D11" s="14">
        <v>215670</v>
      </c>
      <c r="E11" s="15">
        <v>4520.87</v>
      </c>
      <c r="F11" s="16">
        <v>3.95E-2</v>
      </c>
      <c r="G11" s="16"/>
    </row>
    <row r="12" spans="1:7" x14ac:dyDescent="0.35">
      <c r="A12" s="13" t="s">
        <v>325</v>
      </c>
      <c r="B12" s="31" t="s">
        <v>326</v>
      </c>
      <c r="C12" s="31" t="s">
        <v>254</v>
      </c>
      <c r="D12" s="14">
        <v>251341</v>
      </c>
      <c r="E12" s="15">
        <v>4333.87</v>
      </c>
      <c r="F12" s="16">
        <v>3.7900000000000003E-2</v>
      </c>
      <c r="G12" s="16"/>
    </row>
    <row r="13" spans="1:7" x14ac:dyDescent="0.35">
      <c r="A13" s="13" t="s">
        <v>474</v>
      </c>
      <c r="B13" s="31" t="s">
        <v>475</v>
      </c>
      <c r="C13" s="31" t="s">
        <v>396</v>
      </c>
      <c r="D13" s="14">
        <v>30973</v>
      </c>
      <c r="E13" s="15">
        <v>4272.7299999999996</v>
      </c>
      <c r="F13" s="16">
        <v>3.7400000000000003E-2</v>
      </c>
      <c r="G13" s="16"/>
    </row>
    <row r="14" spans="1:7" x14ac:dyDescent="0.35">
      <c r="A14" s="13" t="s">
        <v>1289</v>
      </c>
      <c r="B14" s="31" t="s">
        <v>1290</v>
      </c>
      <c r="C14" s="31" t="s">
        <v>304</v>
      </c>
      <c r="D14" s="14">
        <v>329171</v>
      </c>
      <c r="E14" s="15">
        <v>3973.09</v>
      </c>
      <c r="F14" s="16">
        <v>3.4700000000000002E-2</v>
      </c>
      <c r="G14" s="16"/>
    </row>
    <row r="15" spans="1:7" x14ac:dyDescent="0.35">
      <c r="A15" s="13" t="s">
        <v>315</v>
      </c>
      <c r="B15" s="31" t="s">
        <v>316</v>
      </c>
      <c r="C15" s="31" t="s">
        <v>254</v>
      </c>
      <c r="D15" s="14">
        <v>71340</v>
      </c>
      <c r="E15" s="15">
        <v>3784.94</v>
      </c>
      <c r="F15" s="16">
        <v>3.3099999999999997E-2</v>
      </c>
      <c r="G15" s="16"/>
    </row>
    <row r="16" spans="1:7" x14ac:dyDescent="0.35">
      <c r="A16" s="13" t="s">
        <v>394</v>
      </c>
      <c r="B16" s="31" t="s">
        <v>395</v>
      </c>
      <c r="C16" s="31" t="s">
        <v>396</v>
      </c>
      <c r="D16" s="14">
        <v>129192</v>
      </c>
      <c r="E16" s="15">
        <v>3664.4</v>
      </c>
      <c r="F16" s="16">
        <v>3.2000000000000001E-2</v>
      </c>
      <c r="G16" s="16"/>
    </row>
    <row r="17" spans="1:7" x14ac:dyDescent="0.35">
      <c r="A17" s="13" t="s">
        <v>429</v>
      </c>
      <c r="B17" s="31" t="s">
        <v>430</v>
      </c>
      <c r="C17" s="31" t="s">
        <v>345</v>
      </c>
      <c r="D17" s="14">
        <v>21175</v>
      </c>
      <c r="E17" s="15">
        <v>3534.11</v>
      </c>
      <c r="F17" s="16">
        <v>3.09E-2</v>
      </c>
      <c r="G17" s="16"/>
    </row>
    <row r="18" spans="1:7" x14ac:dyDescent="0.35">
      <c r="A18" s="13" t="s">
        <v>867</v>
      </c>
      <c r="B18" s="31" t="s">
        <v>868</v>
      </c>
      <c r="C18" s="31" t="s">
        <v>307</v>
      </c>
      <c r="D18" s="14">
        <v>384734</v>
      </c>
      <c r="E18" s="15">
        <v>3506.85</v>
      </c>
      <c r="F18" s="16">
        <v>3.0700000000000002E-2</v>
      </c>
      <c r="G18" s="16"/>
    </row>
    <row r="19" spans="1:7" x14ac:dyDescent="0.35">
      <c r="A19" s="13" t="s">
        <v>470</v>
      </c>
      <c r="B19" s="31" t="s">
        <v>471</v>
      </c>
      <c r="C19" s="31" t="s">
        <v>257</v>
      </c>
      <c r="D19" s="14">
        <v>64187</v>
      </c>
      <c r="E19" s="15">
        <v>3506.54</v>
      </c>
      <c r="F19" s="16">
        <v>3.0700000000000002E-2</v>
      </c>
      <c r="G19" s="16"/>
    </row>
    <row r="20" spans="1:7" x14ac:dyDescent="0.35">
      <c r="A20" s="13" t="s">
        <v>476</v>
      </c>
      <c r="B20" s="31" t="s">
        <v>477</v>
      </c>
      <c r="C20" s="31" t="s">
        <v>478</v>
      </c>
      <c r="D20" s="14">
        <v>148359</v>
      </c>
      <c r="E20" s="15">
        <v>3425.76</v>
      </c>
      <c r="F20" s="16">
        <v>2.9899999999999999E-2</v>
      </c>
      <c r="G20" s="16"/>
    </row>
    <row r="21" spans="1:7" x14ac:dyDescent="0.35">
      <c r="A21" s="13" t="s">
        <v>1291</v>
      </c>
      <c r="B21" s="31" t="s">
        <v>1292</v>
      </c>
      <c r="C21" s="31" t="s">
        <v>266</v>
      </c>
      <c r="D21" s="14">
        <v>45640</v>
      </c>
      <c r="E21" s="15">
        <v>3170.38</v>
      </c>
      <c r="F21" s="16">
        <v>2.7699999999999999E-2</v>
      </c>
      <c r="G21" s="16"/>
    </row>
    <row r="22" spans="1:7" x14ac:dyDescent="0.35">
      <c r="A22" s="13" t="s">
        <v>1293</v>
      </c>
      <c r="B22" s="31" t="s">
        <v>1294</v>
      </c>
      <c r="C22" s="31" t="s">
        <v>272</v>
      </c>
      <c r="D22" s="14">
        <v>343665</v>
      </c>
      <c r="E22" s="15">
        <v>2761.35</v>
      </c>
      <c r="F22" s="16">
        <v>2.41E-2</v>
      </c>
      <c r="G22" s="16"/>
    </row>
    <row r="23" spans="1:7" x14ac:dyDescent="0.35">
      <c r="A23" s="13" t="s">
        <v>1295</v>
      </c>
      <c r="B23" s="31" t="s">
        <v>1296</v>
      </c>
      <c r="C23" s="31" t="s">
        <v>370</v>
      </c>
      <c r="D23" s="14">
        <v>13874</v>
      </c>
      <c r="E23" s="15">
        <v>2651.32</v>
      </c>
      <c r="F23" s="16">
        <v>2.3199999999999998E-2</v>
      </c>
      <c r="G23" s="16"/>
    </row>
    <row r="24" spans="1:7" x14ac:dyDescent="0.35">
      <c r="A24" s="13" t="s">
        <v>453</v>
      </c>
      <c r="B24" s="31" t="s">
        <v>454</v>
      </c>
      <c r="C24" s="31" t="s">
        <v>363</v>
      </c>
      <c r="D24" s="14">
        <v>357204</v>
      </c>
      <c r="E24" s="15">
        <v>2592.77</v>
      </c>
      <c r="F24" s="16">
        <v>2.2700000000000001E-2</v>
      </c>
      <c r="G24" s="16"/>
    </row>
    <row r="25" spans="1:7" x14ac:dyDescent="0.35">
      <c r="A25" s="13" t="s">
        <v>302</v>
      </c>
      <c r="B25" s="31" t="s">
        <v>303</v>
      </c>
      <c r="C25" s="31" t="s">
        <v>304</v>
      </c>
      <c r="D25" s="14">
        <v>146133</v>
      </c>
      <c r="E25" s="15">
        <v>2587.7199999999998</v>
      </c>
      <c r="F25" s="16">
        <v>2.2599999999999999E-2</v>
      </c>
      <c r="G25" s="16"/>
    </row>
    <row r="26" spans="1:7" x14ac:dyDescent="0.35">
      <c r="A26" s="13" t="s">
        <v>1297</v>
      </c>
      <c r="B26" s="31" t="s">
        <v>1298</v>
      </c>
      <c r="C26" s="31" t="s">
        <v>478</v>
      </c>
      <c r="D26" s="14">
        <v>361313</v>
      </c>
      <c r="E26" s="15">
        <v>2586.1</v>
      </c>
      <c r="F26" s="16">
        <v>2.2599999999999999E-2</v>
      </c>
      <c r="G26" s="16"/>
    </row>
    <row r="27" spans="1:7" x14ac:dyDescent="0.35">
      <c r="A27" s="13" t="s">
        <v>1299</v>
      </c>
      <c r="B27" s="31" t="s">
        <v>1300</v>
      </c>
      <c r="C27" s="31" t="s">
        <v>238</v>
      </c>
      <c r="D27" s="14">
        <v>334811</v>
      </c>
      <c r="E27" s="15">
        <v>2404.11</v>
      </c>
      <c r="F27" s="16">
        <v>2.1000000000000001E-2</v>
      </c>
      <c r="G27" s="16"/>
    </row>
    <row r="28" spans="1:7" x14ac:dyDescent="0.35">
      <c r="A28" s="13" t="s">
        <v>1301</v>
      </c>
      <c r="B28" s="31" t="s">
        <v>1302</v>
      </c>
      <c r="C28" s="31" t="s">
        <v>263</v>
      </c>
      <c r="D28" s="14">
        <v>986445</v>
      </c>
      <c r="E28" s="15">
        <v>2270.3000000000002</v>
      </c>
      <c r="F28" s="16">
        <v>1.9800000000000002E-2</v>
      </c>
      <c r="G28" s="16"/>
    </row>
    <row r="29" spans="1:7" x14ac:dyDescent="0.35">
      <c r="A29" s="13" t="s">
        <v>1237</v>
      </c>
      <c r="B29" s="31" t="s">
        <v>1238</v>
      </c>
      <c r="C29" s="31" t="s">
        <v>272</v>
      </c>
      <c r="D29" s="14">
        <v>49174</v>
      </c>
      <c r="E29" s="15">
        <v>2209.73</v>
      </c>
      <c r="F29" s="16">
        <v>1.9300000000000001E-2</v>
      </c>
      <c r="G29" s="16"/>
    </row>
    <row r="30" spans="1:7" x14ac:dyDescent="0.35">
      <c r="A30" s="13" t="s">
        <v>1303</v>
      </c>
      <c r="B30" s="31" t="s">
        <v>1304</v>
      </c>
      <c r="C30" s="31" t="s">
        <v>238</v>
      </c>
      <c r="D30" s="14">
        <v>1144752</v>
      </c>
      <c r="E30" s="15">
        <v>2194.6</v>
      </c>
      <c r="F30" s="16">
        <v>1.9199999999999998E-2</v>
      </c>
      <c r="G30" s="16"/>
    </row>
    <row r="31" spans="1:7" x14ac:dyDescent="0.35">
      <c r="A31" s="13" t="s">
        <v>1305</v>
      </c>
      <c r="B31" s="31" t="s">
        <v>1306</v>
      </c>
      <c r="C31" s="31" t="s">
        <v>246</v>
      </c>
      <c r="D31" s="14">
        <v>642550</v>
      </c>
      <c r="E31" s="15">
        <v>2175.67</v>
      </c>
      <c r="F31" s="16">
        <v>1.9E-2</v>
      </c>
      <c r="G31" s="16"/>
    </row>
    <row r="32" spans="1:7" x14ac:dyDescent="0.35">
      <c r="A32" s="13" t="s">
        <v>270</v>
      </c>
      <c r="B32" s="31" t="s">
        <v>271</v>
      </c>
      <c r="C32" s="31" t="s">
        <v>272</v>
      </c>
      <c r="D32" s="14">
        <v>81955</v>
      </c>
      <c r="E32" s="15">
        <v>2161.81</v>
      </c>
      <c r="F32" s="16">
        <v>1.89E-2</v>
      </c>
      <c r="G32" s="16"/>
    </row>
    <row r="33" spans="1:7" x14ac:dyDescent="0.35">
      <c r="A33" s="13" t="s">
        <v>482</v>
      </c>
      <c r="B33" s="31" t="s">
        <v>483</v>
      </c>
      <c r="C33" s="31" t="s">
        <v>428</v>
      </c>
      <c r="D33" s="14">
        <v>81581</v>
      </c>
      <c r="E33" s="15">
        <v>2123.64</v>
      </c>
      <c r="F33" s="16">
        <v>1.8599999999999998E-2</v>
      </c>
      <c r="G33" s="16"/>
    </row>
    <row r="34" spans="1:7" x14ac:dyDescent="0.35">
      <c r="A34" s="13" t="s">
        <v>424</v>
      </c>
      <c r="B34" s="31" t="s">
        <v>425</v>
      </c>
      <c r="C34" s="31" t="s">
        <v>373</v>
      </c>
      <c r="D34" s="14">
        <v>129843</v>
      </c>
      <c r="E34" s="15">
        <v>2083.59</v>
      </c>
      <c r="F34" s="16">
        <v>1.8200000000000001E-2</v>
      </c>
      <c r="G34" s="16"/>
    </row>
    <row r="35" spans="1:7" x14ac:dyDescent="0.35">
      <c r="A35" s="13" t="s">
        <v>350</v>
      </c>
      <c r="B35" s="31" t="s">
        <v>351</v>
      </c>
      <c r="C35" s="31" t="s">
        <v>280</v>
      </c>
      <c r="D35" s="14">
        <v>107010</v>
      </c>
      <c r="E35" s="15">
        <v>2027.73</v>
      </c>
      <c r="F35" s="16">
        <v>1.77E-2</v>
      </c>
      <c r="G35" s="16"/>
    </row>
    <row r="36" spans="1:7" x14ac:dyDescent="0.35">
      <c r="A36" s="13" t="s">
        <v>1307</v>
      </c>
      <c r="B36" s="31" t="s">
        <v>1308</v>
      </c>
      <c r="C36" s="31" t="s">
        <v>1309</v>
      </c>
      <c r="D36" s="14">
        <v>153994</v>
      </c>
      <c r="E36" s="15">
        <v>1984.67</v>
      </c>
      <c r="F36" s="16">
        <v>1.7299999999999999E-2</v>
      </c>
      <c r="G36" s="16"/>
    </row>
    <row r="37" spans="1:7" x14ac:dyDescent="0.35">
      <c r="A37" s="13" t="s">
        <v>1310</v>
      </c>
      <c r="B37" s="31" t="s">
        <v>1311</v>
      </c>
      <c r="C37" s="31" t="s">
        <v>293</v>
      </c>
      <c r="D37" s="14">
        <v>1302</v>
      </c>
      <c r="E37" s="15">
        <v>1835.23</v>
      </c>
      <c r="F37" s="16">
        <v>1.6E-2</v>
      </c>
      <c r="G37" s="16"/>
    </row>
    <row r="38" spans="1:7" x14ac:dyDescent="0.35">
      <c r="A38" s="13" t="s">
        <v>479</v>
      </c>
      <c r="B38" s="31" t="s">
        <v>480</v>
      </c>
      <c r="C38" s="31" t="s">
        <v>481</v>
      </c>
      <c r="D38" s="14">
        <v>4121</v>
      </c>
      <c r="E38" s="15">
        <v>1827.05</v>
      </c>
      <c r="F38" s="16">
        <v>1.6E-2</v>
      </c>
      <c r="G38" s="16"/>
    </row>
    <row r="39" spans="1:7" x14ac:dyDescent="0.35">
      <c r="A39" s="13" t="s">
        <v>339</v>
      </c>
      <c r="B39" s="31" t="s">
        <v>340</v>
      </c>
      <c r="C39" s="31" t="s">
        <v>241</v>
      </c>
      <c r="D39" s="14">
        <v>460864</v>
      </c>
      <c r="E39" s="15">
        <v>1732.39</v>
      </c>
      <c r="F39" s="16">
        <v>1.5100000000000001E-2</v>
      </c>
      <c r="G39" s="16"/>
    </row>
    <row r="40" spans="1:7" x14ac:dyDescent="0.35">
      <c r="A40" s="13" t="s">
        <v>1312</v>
      </c>
      <c r="B40" s="31" t="s">
        <v>1313</v>
      </c>
      <c r="C40" s="31" t="s">
        <v>260</v>
      </c>
      <c r="D40" s="14">
        <v>98893</v>
      </c>
      <c r="E40" s="15">
        <v>1419.81</v>
      </c>
      <c r="F40" s="16">
        <v>1.24E-2</v>
      </c>
      <c r="G40" s="16"/>
    </row>
    <row r="41" spans="1:7" x14ac:dyDescent="0.35">
      <c r="A41" s="13" t="s">
        <v>770</v>
      </c>
      <c r="B41" s="31" t="s">
        <v>771</v>
      </c>
      <c r="C41" s="31" t="s">
        <v>246</v>
      </c>
      <c r="D41" s="14">
        <v>78006</v>
      </c>
      <c r="E41" s="15">
        <v>1383.83</v>
      </c>
      <c r="F41" s="16">
        <v>1.21E-2</v>
      </c>
      <c r="G41" s="16"/>
    </row>
    <row r="42" spans="1:7" x14ac:dyDescent="0.35">
      <c r="A42" s="13" t="s">
        <v>1314</v>
      </c>
      <c r="B42" s="31" t="s">
        <v>1315</v>
      </c>
      <c r="C42" s="31" t="s">
        <v>540</v>
      </c>
      <c r="D42" s="14">
        <v>218418</v>
      </c>
      <c r="E42" s="15">
        <v>1371.12</v>
      </c>
      <c r="F42" s="16">
        <v>1.2E-2</v>
      </c>
      <c r="G42" s="16"/>
    </row>
    <row r="43" spans="1:7" x14ac:dyDescent="0.35">
      <c r="A43" s="13" t="s">
        <v>1316</v>
      </c>
      <c r="B43" s="31" t="s">
        <v>1317</v>
      </c>
      <c r="C43" s="31" t="s">
        <v>345</v>
      </c>
      <c r="D43" s="14">
        <v>221095</v>
      </c>
      <c r="E43" s="15">
        <v>1178.44</v>
      </c>
      <c r="F43" s="16">
        <v>1.03E-2</v>
      </c>
      <c r="G43" s="16"/>
    </row>
    <row r="44" spans="1:7" x14ac:dyDescent="0.35">
      <c r="A44" s="13" t="s">
        <v>1318</v>
      </c>
      <c r="B44" s="31" t="s">
        <v>1319</v>
      </c>
      <c r="C44" s="31" t="s">
        <v>266</v>
      </c>
      <c r="D44" s="14">
        <v>46625</v>
      </c>
      <c r="E44" s="15">
        <v>1119.7</v>
      </c>
      <c r="F44" s="16">
        <v>9.7999999999999997E-3</v>
      </c>
      <c r="G44" s="16"/>
    </row>
    <row r="45" spans="1:7" x14ac:dyDescent="0.35">
      <c r="A45" s="13" t="s">
        <v>1320</v>
      </c>
      <c r="B45" s="31" t="s">
        <v>1321</v>
      </c>
      <c r="C45" s="31" t="s">
        <v>272</v>
      </c>
      <c r="D45" s="14">
        <v>508135</v>
      </c>
      <c r="E45" s="15">
        <v>1103.47</v>
      </c>
      <c r="F45" s="16">
        <v>9.5999999999999992E-3</v>
      </c>
      <c r="G45" s="16"/>
    </row>
    <row r="46" spans="1:7" x14ac:dyDescent="0.35">
      <c r="A46" s="13" t="s">
        <v>355</v>
      </c>
      <c r="B46" s="31" t="s">
        <v>356</v>
      </c>
      <c r="C46" s="31" t="s">
        <v>280</v>
      </c>
      <c r="D46" s="14">
        <v>3419</v>
      </c>
      <c r="E46" s="15">
        <v>1076.3</v>
      </c>
      <c r="F46" s="16">
        <v>9.4000000000000004E-3</v>
      </c>
      <c r="G46" s="16"/>
    </row>
    <row r="47" spans="1:7" x14ac:dyDescent="0.35">
      <c r="A47" s="13" t="s">
        <v>333</v>
      </c>
      <c r="B47" s="31" t="s">
        <v>334</v>
      </c>
      <c r="C47" s="31" t="s">
        <v>238</v>
      </c>
      <c r="D47" s="14">
        <v>160638</v>
      </c>
      <c r="E47" s="15">
        <v>1049.1300000000001</v>
      </c>
      <c r="F47" s="16">
        <v>9.1999999999999998E-3</v>
      </c>
      <c r="G47" s="16"/>
    </row>
    <row r="48" spans="1:7" x14ac:dyDescent="0.35">
      <c r="A48" s="13" t="s">
        <v>497</v>
      </c>
      <c r="B48" s="31" t="s">
        <v>498</v>
      </c>
      <c r="C48" s="31" t="s">
        <v>280</v>
      </c>
      <c r="D48" s="14">
        <v>33537</v>
      </c>
      <c r="E48" s="15">
        <v>934.01</v>
      </c>
      <c r="F48" s="16">
        <v>8.2000000000000007E-3</v>
      </c>
      <c r="G48" s="16"/>
    </row>
    <row r="49" spans="1:7" x14ac:dyDescent="0.35">
      <c r="A49" s="13" t="s">
        <v>341</v>
      </c>
      <c r="B49" s="31" t="s">
        <v>342</v>
      </c>
      <c r="C49" s="31" t="s">
        <v>293</v>
      </c>
      <c r="D49" s="14">
        <v>67799</v>
      </c>
      <c r="E49" s="15">
        <v>867.15</v>
      </c>
      <c r="F49" s="16">
        <v>7.6E-3</v>
      </c>
      <c r="G49" s="16"/>
    </row>
    <row r="50" spans="1:7" x14ac:dyDescent="0.35">
      <c r="A50" s="13" t="s">
        <v>1322</v>
      </c>
      <c r="B50" s="31" t="s">
        <v>1323</v>
      </c>
      <c r="C50" s="31" t="s">
        <v>529</v>
      </c>
      <c r="D50" s="14">
        <v>371632</v>
      </c>
      <c r="E50" s="15">
        <v>768.31</v>
      </c>
      <c r="F50" s="16">
        <v>6.7000000000000002E-3</v>
      </c>
      <c r="G50" s="16"/>
    </row>
    <row r="51" spans="1:7" x14ac:dyDescent="0.35">
      <c r="A51" s="13" t="s">
        <v>374</v>
      </c>
      <c r="B51" s="31" t="s">
        <v>375</v>
      </c>
      <c r="C51" s="31" t="s">
        <v>280</v>
      </c>
      <c r="D51" s="14">
        <v>54733</v>
      </c>
      <c r="E51" s="15">
        <v>757.72</v>
      </c>
      <c r="F51" s="16">
        <v>6.6E-3</v>
      </c>
      <c r="G51" s="16"/>
    </row>
    <row r="52" spans="1:7" x14ac:dyDescent="0.35">
      <c r="A52" s="13" t="s">
        <v>1324</v>
      </c>
      <c r="B52" s="31" t="s">
        <v>1325</v>
      </c>
      <c r="C52" s="31" t="s">
        <v>481</v>
      </c>
      <c r="D52" s="14">
        <v>72962</v>
      </c>
      <c r="E52" s="15">
        <v>719.7</v>
      </c>
      <c r="F52" s="16">
        <v>6.3E-3</v>
      </c>
      <c r="G52" s="16"/>
    </row>
    <row r="53" spans="1:7" x14ac:dyDescent="0.35">
      <c r="A53" s="13" t="s">
        <v>1326</v>
      </c>
      <c r="B53" s="31" t="s">
        <v>1327</v>
      </c>
      <c r="C53" s="31" t="s">
        <v>345</v>
      </c>
      <c r="D53" s="14">
        <v>132560</v>
      </c>
      <c r="E53" s="15">
        <v>668.3</v>
      </c>
      <c r="F53" s="16">
        <v>5.7999999999999996E-3</v>
      </c>
      <c r="G53" s="16"/>
    </row>
    <row r="54" spans="1:7" x14ac:dyDescent="0.35">
      <c r="A54" s="13" t="s">
        <v>879</v>
      </c>
      <c r="B54" s="31" t="s">
        <v>880</v>
      </c>
      <c r="C54" s="31" t="s">
        <v>280</v>
      </c>
      <c r="D54" s="14">
        <v>181540</v>
      </c>
      <c r="E54" s="15">
        <v>632.39</v>
      </c>
      <c r="F54" s="16">
        <v>5.4999999999999997E-3</v>
      </c>
      <c r="G54" s="16"/>
    </row>
    <row r="55" spans="1:7" x14ac:dyDescent="0.35">
      <c r="A55" s="13" t="s">
        <v>1328</v>
      </c>
      <c r="B55" s="31" t="s">
        <v>1329</v>
      </c>
      <c r="C55" s="31" t="s">
        <v>272</v>
      </c>
      <c r="D55" s="14">
        <v>11720</v>
      </c>
      <c r="E55" s="15">
        <v>584.36</v>
      </c>
      <c r="F55" s="16">
        <v>5.1000000000000004E-3</v>
      </c>
      <c r="G55" s="16"/>
    </row>
    <row r="56" spans="1:7" x14ac:dyDescent="0.35">
      <c r="A56" s="13" t="s">
        <v>1330</v>
      </c>
      <c r="B56" s="31" t="s">
        <v>1331</v>
      </c>
      <c r="C56" s="31" t="s">
        <v>249</v>
      </c>
      <c r="D56" s="14">
        <v>175149</v>
      </c>
      <c r="E56" s="15">
        <v>530</v>
      </c>
      <c r="F56" s="16">
        <v>4.5999999999999999E-3</v>
      </c>
      <c r="G56" s="16"/>
    </row>
    <row r="57" spans="1:7" x14ac:dyDescent="0.35">
      <c r="A57" s="13" t="s">
        <v>1332</v>
      </c>
      <c r="B57" s="31" t="s">
        <v>1333</v>
      </c>
      <c r="C57" s="31" t="s">
        <v>1334</v>
      </c>
      <c r="D57" s="14">
        <v>34276</v>
      </c>
      <c r="E57" s="15">
        <v>421.66</v>
      </c>
      <c r="F57" s="16">
        <v>3.7000000000000002E-3</v>
      </c>
      <c r="G57" s="16"/>
    </row>
    <row r="58" spans="1:7" x14ac:dyDescent="0.35">
      <c r="A58" s="17" t="s">
        <v>172</v>
      </c>
      <c r="B58" s="32"/>
      <c r="C58" s="32"/>
      <c r="D58" s="18"/>
      <c r="E58" s="37">
        <v>114364.6</v>
      </c>
      <c r="F58" s="38">
        <v>0.99950000000000006</v>
      </c>
      <c r="G58" s="21"/>
    </row>
    <row r="59" spans="1:7" x14ac:dyDescent="0.35">
      <c r="A59" s="17" t="s">
        <v>546</v>
      </c>
      <c r="B59" s="31"/>
      <c r="C59" s="31"/>
      <c r="D59" s="14"/>
      <c r="E59" s="15"/>
      <c r="F59" s="16"/>
      <c r="G59" s="16"/>
    </row>
    <row r="60" spans="1:7" x14ac:dyDescent="0.35">
      <c r="A60" s="17" t="s">
        <v>172</v>
      </c>
      <c r="B60" s="31"/>
      <c r="C60" s="31"/>
      <c r="D60" s="14"/>
      <c r="E60" s="39" t="s">
        <v>138</v>
      </c>
      <c r="F60" s="40" t="s">
        <v>138</v>
      </c>
      <c r="G60" s="16"/>
    </row>
    <row r="61" spans="1:7" x14ac:dyDescent="0.35">
      <c r="A61" s="24" t="s">
        <v>175</v>
      </c>
      <c r="B61" s="33"/>
      <c r="C61" s="33"/>
      <c r="D61" s="25"/>
      <c r="E61" s="28">
        <v>114364.6</v>
      </c>
      <c r="F61" s="29">
        <v>0.99950000000000006</v>
      </c>
      <c r="G61" s="21"/>
    </row>
    <row r="62" spans="1:7" x14ac:dyDescent="0.35">
      <c r="A62" s="13"/>
      <c r="B62" s="31"/>
      <c r="C62" s="31"/>
      <c r="D62" s="14"/>
      <c r="E62" s="15"/>
      <c r="F62" s="16"/>
      <c r="G62" s="16"/>
    </row>
    <row r="63" spans="1:7" x14ac:dyDescent="0.35">
      <c r="A63" s="13"/>
      <c r="B63" s="31"/>
      <c r="C63" s="31"/>
      <c r="D63" s="14"/>
      <c r="E63" s="15"/>
      <c r="F63" s="16"/>
      <c r="G63" s="16"/>
    </row>
    <row r="64" spans="1:7" x14ac:dyDescent="0.35">
      <c r="A64" s="17" t="s">
        <v>176</v>
      </c>
      <c r="B64" s="31"/>
      <c r="C64" s="31"/>
      <c r="D64" s="14"/>
      <c r="E64" s="15"/>
      <c r="F64" s="16"/>
      <c r="G64" s="16"/>
    </row>
    <row r="65" spans="1:7" x14ac:dyDescent="0.35">
      <c r="A65" s="13" t="s">
        <v>177</v>
      </c>
      <c r="B65" s="31"/>
      <c r="C65" s="31"/>
      <c r="D65" s="14"/>
      <c r="E65" s="15">
        <v>307.86</v>
      </c>
      <c r="F65" s="16">
        <v>2.7000000000000001E-3</v>
      </c>
      <c r="G65" s="16">
        <v>5.3977999999999998E-2</v>
      </c>
    </row>
    <row r="66" spans="1:7" x14ac:dyDescent="0.35">
      <c r="A66" s="17" t="s">
        <v>172</v>
      </c>
      <c r="B66" s="32"/>
      <c r="C66" s="32"/>
      <c r="D66" s="18"/>
      <c r="E66" s="37">
        <v>307.86</v>
      </c>
      <c r="F66" s="38">
        <v>2.7000000000000001E-3</v>
      </c>
      <c r="G66" s="21"/>
    </row>
    <row r="67" spans="1:7" x14ac:dyDescent="0.35">
      <c r="A67" s="13"/>
      <c r="B67" s="31"/>
      <c r="C67" s="31"/>
      <c r="D67" s="14"/>
      <c r="E67" s="15"/>
      <c r="F67" s="16"/>
      <c r="G67" s="16"/>
    </row>
    <row r="68" spans="1:7" x14ac:dyDescent="0.35">
      <c r="A68" s="24" t="s">
        <v>175</v>
      </c>
      <c r="B68" s="33"/>
      <c r="C68" s="33"/>
      <c r="D68" s="25"/>
      <c r="E68" s="19">
        <v>307.86</v>
      </c>
      <c r="F68" s="20">
        <v>2.7000000000000001E-3</v>
      </c>
      <c r="G68" s="21"/>
    </row>
    <row r="69" spans="1:7" x14ac:dyDescent="0.35">
      <c r="A69" s="13" t="s">
        <v>178</v>
      </c>
      <c r="B69" s="31"/>
      <c r="C69" s="31"/>
      <c r="D69" s="14"/>
      <c r="E69" s="15">
        <v>0.13658509999999999</v>
      </c>
      <c r="F69" s="16">
        <v>9.9999999999999995E-7</v>
      </c>
      <c r="G69" s="16"/>
    </row>
    <row r="70" spans="1:7" x14ac:dyDescent="0.35">
      <c r="A70" s="13" t="s">
        <v>179</v>
      </c>
      <c r="B70" s="31"/>
      <c r="C70" s="31"/>
      <c r="D70" s="14"/>
      <c r="E70" s="35">
        <v>-278.7465851</v>
      </c>
      <c r="F70" s="36">
        <v>-2.2009999999999998E-3</v>
      </c>
      <c r="G70" s="16">
        <v>5.3976999999999997E-2</v>
      </c>
    </row>
    <row r="71" spans="1:7" x14ac:dyDescent="0.35">
      <c r="A71" s="26" t="s">
        <v>180</v>
      </c>
      <c r="B71" s="34"/>
      <c r="C71" s="34"/>
      <c r="D71" s="27"/>
      <c r="E71" s="28">
        <v>114393.85</v>
      </c>
      <c r="F71" s="29">
        <v>1</v>
      </c>
      <c r="G71" s="29"/>
    </row>
    <row r="76" spans="1:7" x14ac:dyDescent="0.35">
      <c r="A76" s="1" t="s">
        <v>183</v>
      </c>
    </row>
    <row r="77" spans="1:7" x14ac:dyDescent="0.35">
      <c r="A77" s="48" t="s">
        <v>184</v>
      </c>
      <c r="B77" s="3" t="s">
        <v>138</v>
      </c>
    </row>
    <row r="78" spans="1:7" x14ac:dyDescent="0.35">
      <c r="A78" t="s">
        <v>185</v>
      </c>
    </row>
    <row r="79" spans="1:7" x14ac:dyDescent="0.35">
      <c r="A79" t="s">
        <v>186</v>
      </c>
      <c r="B79" t="s">
        <v>187</v>
      </c>
      <c r="C79" t="s">
        <v>187</v>
      </c>
    </row>
    <row r="80" spans="1:7" x14ac:dyDescent="0.35">
      <c r="B80" s="49">
        <v>45869</v>
      </c>
      <c r="C80" s="49">
        <v>45898</v>
      </c>
    </row>
    <row r="81" spans="1:3" x14ac:dyDescent="0.35">
      <c r="A81" t="s">
        <v>188</v>
      </c>
      <c r="B81">
        <v>18.086099999999998</v>
      </c>
      <c r="C81">
        <v>17.5517</v>
      </c>
    </row>
    <row r="82" spans="1:3" x14ac:dyDescent="0.35">
      <c r="A82" t="s">
        <v>189</v>
      </c>
      <c r="B82">
        <v>18.089099999999998</v>
      </c>
      <c r="C82">
        <v>17.554600000000001</v>
      </c>
    </row>
    <row r="83" spans="1:3" x14ac:dyDescent="0.35">
      <c r="A83" t="s">
        <v>190</v>
      </c>
      <c r="B83">
        <v>17.744</v>
      </c>
      <c r="C83">
        <v>17.21</v>
      </c>
    </row>
    <row r="84" spans="1:3" x14ac:dyDescent="0.35">
      <c r="A84" t="s">
        <v>191</v>
      </c>
      <c r="B84">
        <v>17.7441</v>
      </c>
      <c r="C84">
        <v>17.210100000000001</v>
      </c>
    </row>
    <row r="86" spans="1:3" x14ac:dyDescent="0.35">
      <c r="A86" t="s">
        <v>192</v>
      </c>
      <c r="B86" s="3" t="s">
        <v>138</v>
      </c>
    </row>
    <row r="87" spans="1:3" x14ac:dyDescent="0.35">
      <c r="A87" t="s">
        <v>193</v>
      </c>
      <c r="B87" s="3" t="s">
        <v>138</v>
      </c>
    </row>
    <row r="88" spans="1:3" ht="29" customHeight="1" x14ac:dyDescent="0.35">
      <c r="A88" s="48" t="s">
        <v>194</v>
      </c>
      <c r="B88" s="3" t="s">
        <v>138</v>
      </c>
    </row>
    <row r="89" spans="1:3" ht="29" customHeight="1" x14ac:dyDescent="0.35">
      <c r="A89" s="48" t="s">
        <v>195</v>
      </c>
      <c r="B89" s="3" t="s">
        <v>138</v>
      </c>
    </row>
    <row r="90" spans="1:3" x14ac:dyDescent="0.35">
      <c r="A90" t="s">
        <v>449</v>
      </c>
      <c r="B90" s="50">
        <v>1.0976999999999999</v>
      </c>
    </row>
    <row r="91" spans="1:3" ht="43.5" customHeight="1" x14ac:dyDescent="0.35">
      <c r="A91" s="48" t="s">
        <v>197</v>
      </c>
      <c r="B91" s="3" t="s">
        <v>138</v>
      </c>
    </row>
    <row r="92" spans="1:3" x14ac:dyDescent="0.35">
      <c r="B92" s="3"/>
    </row>
    <row r="93" spans="1:3" ht="29" customHeight="1" x14ac:dyDescent="0.35">
      <c r="A93" s="48" t="s">
        <v>198</v>
      </c>
      <c r="B93" s="3" t="s">
        <v>138</v>
      </c>
    </row>
    <row r="94" spans="1:3" ht="29" customHeight="1" x14ac:dyDescent="0.35">
      <c r="A94" s="48" t="s">
        <v>199</v>
      </c>
      <c r="B94" t="s">
        <v>138</v>
      </c>
    </row>
    <row r="95" spans="1:3" ht="29" customHeight="1" x14ac:dyDescent="0.35">
      <c r="A95" s="48" t="s">
        <v>200</v>
      </c>
      <c r="B95" s="3" t="s">
        <v>138</v>
      </c>
    </row>
    <row r="96" spans="1:3" ht="29" customHeight="1" x14ac:dyDescent="0.35">
      <c r="A96" s="48" t="s">
        <v>201</v>
      </c>
      <c r="B96" s="3" t="s">
        <v>138</v>
      </c>
    </row>
    <row r="98" spans="1:4" ht="70" customHeight="1" x14ac:dyDescent="0.35">
      <c r="A98" s="83" t="s">
        <v>211</v>
      </c>
      <c r="B98" s="83" t="s">
        <v>212</v>
      </c>
      <c r="C98" s="83" t="s">
        <v>5</v>
      </c>
      <c r="D98" s="83" t="s">
        <v>6</v>
      </c>
    </row>
    <row r="99" spans="1:4" ht="70" customHeight="1" x14ac:dyDescent="0.35">
      <c r="A99" s="83" t="s">
        <v>1335</v>
      </c>
      <c r="B99" s="83"/>
      <c r="C99" s="83" t="s">
        <v>49</v>
      </c>
      <c r="D99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G52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5.542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1336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1337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236</v>
      </c>
      <c r="B8" s="31" t="s">
        <v>237</v>
      </c>
      <c r="C8" s="31" t="s">
        <v>238</v>
      </c>
      <c r="D8" s="14">
        <v>13624</v>
      </c>
      <c r="E8" s="15">
        <v>129.65</v>
      </c>
      <c r="F8" s="16">
        <v>0.2853</v>
      </c>
      <c r="G8" s="16"/>
    </row>
    <row r="9" spans="1:7" x14ac:dyDescent="0.35">
      <c r="A9" s="13" t="s">
        <v>242</v>
      </c>
      <c r="B9" s="31" t="s">
        <v>243</v>
      </c>
      <c r="C9" s="31" t="s">
        <v>238</v>
      </c>
      <c r="D9" s="14">
        <v>8446</v>
      </c>
      <c r="E9" s="15">
        <v>118.06</v>
      </c>
      <c r="F9" s="16">
        <v>0.25979999999999998</v>
      </c>
      <c r="G9" s="16"/>
    </row>
    <row r="10" spans="1:7" x14ac:dyDescent="0.35">
      <c r="A10" s="13" t="s">
        <v>250</v>
      </c>
      <c r="B10" s="31" t="s">
        <v>251</v>
      </c>
      <c r="C10" s="31" t="s">
        <v>238</v>
      </c>
      <c r="D10" s="14">
        <v>5142</v>
      </c>
      <c r="E10" s="15">
        <v>41.26</v>
      </c>
      <c r="F10" s="16">
        <v>9.0800000000000006E-2</v>
      </c>
      <c r="G10" s="16"/>
    </row>
    <row r="11" spans="1:7" x14ac:dyDescent="0.35">
      <c r="A11" s="13" t="s">
        <v>273</v>
      </c>
      <c r="B11" s="31" t="s">
        <v>274</v>
      </c>
      <c r="C11" s="31" t="s">
        <v>238</v>
      </c>
      <c r="D11" s="14">
        <v>1872</v>
      </c>
      <c r="E11" s="15">
        <v>36.700000000000003</v>
      </c>
      <c r="F11" s="16">
        <v>8.0799999999999997E-2</v>
      </c>
      <c r="G11" s="16"/>
    </row>
    <row r="12" spans="1:7" x14ac:dyDescent="0.35">
      <c r="A12" s="13" t="s">
        <v>313</v>
      </c>
      <c r="B12" s="31" t="s">
        <v>314</v>
      </c>
      <c r="C12" s="31" t="s">
        <v>238</v>
      </c>
      <c r="D12" s="14">
        <v>3391</v>
      </c>
      <c r="E12" s="15">
        <v>35.44</v>
      </c>
      <c r="F12" s="16">
        <v>7.8E-2</v>
      </c>
      <c r="G12" s="16"/>
    </row>
    <row r="13" spans="1:7" x14ac:dyDescent="0.35">
      <c r="A13" s="13" t="s">
        <v>1282</v>
      </c>
      <c r="B13" s="31" t="s">
        <v>1283</v>
      </c>
      <c r="C13" s="31" t="s">
        <v>238</v>
      </c>
      <c r="D13" s="14">
        <v>2063</v>
      </c>
      <c r="E13" s="15">
        <v>15.26</v>
      </c>
      <c r="F13" s="16">
        <v>3.3599999999999998E-2</v>
      </c>
      <c r="G13" s="16"/>
    </row>
    <row r="14" spans="1:7" x14ac:dyDescent="0.35">
      <c r="A14" s="13" t="s">
        <v>1303</v>
      </c>
      <c r="B14" s="31" t="s">
        <v>1304</v>
      </c>
      <c r="C14" s="31" t="s">
        <v>238</v>
      </c>
      <c r="D14" s="14">
        <v>7687</v>
      </c>
      <c r="E14" s="15">
        <v>14.74</v>
      </c>
      <c r="F14" s="16">
        <v>3.2399999999999998E-2</v>
      </c>
      <c r="G14" s="16"/>
    </row>
    <row r="15" spans="1:7" x14ac:dyDescent="0.35">
      <c r="A15" s="13" t="s">
        <v>1338</v>
      </c>
      <c r="B15" s="31" t="s">
        <v>1339</v>
      </c>
      <c r="C15" s="31" t="s">
        <v>238</v>
      </c>
      <c r="D15" s="14">
        <v>20700</v>
      </c>
      <c r="E15" s="15">
        <v>14.07</v>
      </c>
      <c r="F15" s="16">
        <v>3.1E-2</v>
      </c>
      <c r="G15" s="16"/>
    </row>
    <row r="16" spans="1:7" x14ac:dyDescent="0.35">
      <c r="A16" s="13" t="s">
        <v>1340</v>
      </c>
      <c r="B16" s="31" t="s">
        <v>1341</v>
      </c>
      <c r="C16" s="31" t="s">
        <v>238</v>
      </c>
      <c r="D16" s="14">
        <v>5800</v>
      </c>
      <c r="E16" s="15">
        <v>13.5</v>
      </c>
      <c r="F16" s="16">
        <v>2.9700000000000001E-2</v>
      </c>
      <c r="G16" s="16"/>
    </row>
    <row r="17" spans="1:7" x14ac:dyDescent="0.35">
      <c r="A17" s="13" t="s">
        <v>1299</v>
      </c>
      <c r="B17" s="31" t="s">
        <v>1300</v>
      </c>
      <c r="C17" s="31" t="s">
        <v>238</v>
      </c>
      <c r="D17" s="14">
        <v>1760</v>
      </c>
      <c r="E17" s="15">
        <v>12.64</v>
      </c>
      <c r="F17" s="16">
        <v>2.7799999999999998E-2</v>
      </c>
      <c r="G17" s="16"/>
    </row>
    <row r="18" spans="1:7" x14ac:dyDescent="0.35">
      <c r="A18" s="13" t="s">
        <v>1342</v>
      </c>
      <c r="B18" s="31" t="s">
        <v>1343</v>
      </c>
      <c r="C18" s="31" t="s">
        <v>238</v>
      </c>
      <c r="D18" s="14">
        <v>10560</v>
      </c>
      <c r="E18" s="15">
        <v>10.96</v>
      </c>
      <c r="F18" s="16">
        <v>2.41E-2</v>
      </c>
      <c r="G18" s="16"/>
    </row>
    <row r="19" spans="1:7" x14ac:dyDescent="0.35">
      <c r="A19" s="13" t="s">
        <v>1344</v>
      </c>
      <c r="B19" s="31" t="s">
        <v>1345</v>
      </c>
      <c r="C19" s="31" t="s">
        <v>238</v>
      </c>
      <c r="D19" s="14">
        <v>10800</v>
      </c>
      <c r="E19" s="15">
        <v>10.9</v>
      </c>
      <c r="F19" s="16">
        <v>2.4E-2</v>
      </c>
      <c r="G19" s="16"/>
    </row>
    <row r="20" spans="1:7" x14ac:dyDescent="0.35">
      <c r="A20" s="17" t="s">
        <v>172</v>
      </c>
      <c r="B20" s="32"/>
      <c r="C20" s="32"/>
      <c r="D20" s="18"/>
      <c r="E20" s="37">
        <v>453.18</v>
      </c>
      <c r="F20" s="38">
        <v>0.99729999999999996</v>
      </c>
      <c r="G20" s="21"/>
    </row>
    <row r="21" spans="1:7" x14ac:dyDescent="0.35">
      <c r="A21" s="17" t="s">
        <v>546</v>
      </c>
      <c r="B21" s="31"/>
      <c r="C21" s="31"/>
      <c r="D21" s="14"/>
      <c r="E21" s="15"/>
      <c r="F21" s="16"/>
      <c r="G21" s="16"/>
    </row>
    <row r="22" spans="1:7" x14ac:dyDescent="0.35">
      <c r="A22" s="17" t="s">
        <v>172</v>
      </c>
      <c r="B22" s="31"/>
      <c r="C22" s="31"/>
      <c r="D22" s="14"/>
      <c r="E22" s="39" t="s">
        <v>138</v>
      </c>
      <c r="F22" s="40" t="s">
        <v>138</v>
      </c>
      <c r="G22" s="16"/>
    </row>
    <row r="23" spans="1:7" x14ac:dyDescent="0.35">
      <c r="A23" s="24" t="s">
        <v>175</v>
      </c>
      <c r="B23" s="33"/>
      <c r="C23" s="33"/>
      <c r="D23" s="25"/>
      <c r="E23" s="28">
        <v>453.18</v>
      </c>
      <c r="F23" s="29">
        <v>0.99729999999999996</v>
      </c>
      <c r="G23" s="21"/>
    </row>
    <row r="24" spans="1:7" x14ac:dyDescent="0.35">
      <c r="A24" s="13"/>
      <c r="B24" s="31"/>
      <c r="C24" s="31"/>
      <c r="D24" s="14"/>
      <c r="E24" s="15"/>
      <c r="F24" s="16"/>
      <c r="G24" s="16"/>
    </row>
    <row r="25" spans="1:7" x14ac:dyDescent="0.35">
      <c r="A25" s="13" t="s">
        <v>178</v>
      </c>
      <c r="B25" s="31"/>
      <c r="C25" s="31"/>
      <c r="D25" s="14"/>
      <c r="E25" s="15">
        <v>0</v>
      </c>
      <c r="F25" s="16">
        <v>0</v>
      </c>
      <c r="G25" s="16"/>
    </row>
    <row r="26" spans="1:7" x14ac:dyDescent="0.35">
      <c r="A26" s="13" t="s">
        <v>179</v>
      </c>
      <c r="B26" s="31"/>
      <c r="C26" s="31"/>
      <c r="D26" s="14"/>
      <c r="E26" s="15">
        <v>1.22</v>
      </c>
      <c r="F26" s="16">
        <v>2.7000000000000001E-3</v>
      </c>
      <c r="G26" s="16"/>
    </row>
    <row r="27" spans="1:7" x14ac:dyDescent="0.35">
      <c r="A27" s="26" t="s">
        <v>180</v>
      </c>
      <c r="B27" s="34"/>
      <c r="C27" s="34"/>
      <c r="D27" s="27"/>
      <c r="E27" s="28">
        <v>454.4</v>
      </c>
      <c r="F27" s="29">
        <v>1</v>
      </c>
      <c r="G27" s="29"/>
    </row>
    <row r="32" spans="1:7" x14ac:dyDescent="0.35">
      <c r="A32" s="1" t="s">
        <v>183</v>
      </c>
    </row>
    <row r="33" spans="1:3" x14ac:dyDescent="0.35">
      <c r="A33" s="48" t="s">
        <v>184</v>
      </c>
      <c r="B33" s="3" t="s">
        <v>138</v>
      </c>
    </row>
    <row r="34" spans="1:3" x14ac:dyDescent="0.35">
      <c r="A34" t="s">
        <v>185</v>
      </c>
    </row>
    <row r="35" spans="1:3" x14ac:dyDescent="0.35">
      <c r="A35" t="s">
        <v>186</v>
      </c>
      <c r="B35" t="s">
        <v>187</v>
      </c>
      <c r="C35" t="s">
        <v>187</v>
      </c>
    </row>
    <row r="36" spans="1:3" x14ac:dyDescent="0.35">
      <c r="B36" s="49">
        <v>45869</v>
      </c>
      <c r="C36" s="49">
        <v>45898</v>
      </c>
    </row>
    <row r="37" spans="1:3" x14ac:dyDescent="0.35">
      <c r="A37" t="s">
        <v>190</v>
      </c>
      <c r="B37">
        <v>56.197499999999998</v>
      </c>
      <c r="C37">
        <v>54.0015</v>
      </c>
    </row>
    <row r="39" spans="1:3" x14ac:dyDescent="0.35">
      <c r="A39" t="s">
        <v>192</v>
      </c>
      <c r="B39" s="3" t="s">
        <v>138</v>
      </c>
    </row>
    <row r="40" spans="1:3" x14ac:dyDescent="0.35">
      <c r="A40" t="s">
        <v>193</v>
      </c>
      <c r="B40" s="3" t="s">
        <v>138</v>
      </c>
    </row>
    <row r="41" spans="1:3" ht="29" customHeight="1" x14ac:dyDescent="0.35">
      <c r="A41" s="48" t="s">
        <v>194</v>
      </c>
      <c r="B41" s="3" t="s">
        <v>138</v>
      </c>
    </row>
    <row r="42" spans="1:3" ht="29" customHeight="1" x14ac:dyDescent="0.35">
      <c r="A42" s="48" t="s">
        <v>195</v>
      </c>
      <c r="B42" s="3" t="s">
        <v>138</v>
      </c>
    </row>
    <row r="43" spans="1:3" x14ac:dyDescent="0.35">
      <c r="A43" t="s">
        <v>449</v>
      </c>
      <c r="B43" s="50">
        <v>2.5659999999999998</v>
      </c>
    </row>
    <row r="44" spans="1:3" ht="43.5" customHeight="1" x14ac:dyDescent="0.35">
      <c r="A44" s="48" t="s">
        <v>197</v>
      </c>
      <c r="B44" s="3" t="s">
        <v>138</v>
      </c>
    </row>
    <row r="45" spans="1:3" x14ac:dyDescent="0.35">
      <c r="B45" s="3"/>
    </row>
    <row r="46" spans="1:3" ht="29" customHeight="1" x14ac:dyDescent="0.35">
      <c r="A46" s="48" t="s">
        <v>198</v>
      </c>
      <c r="B46" s="3" t="s">
        <v>138</v>
      </c>
    </row>
    <row r="47" spans="1:3" ht="29" customHeight="1" x14ac:dyDescent="0.35">
      <c r="A47" s="48" t="s">
        <v>199</v>
      </c>
      <c r="B47" t="s">
        <v>138</v>
      </c>
    </row>
    <row r="48" spans="1:3" ht="29" customHeight="1" x14ac:dyDescent="0.35">
      <c r="A48" s="48" t="s">
        <v>200</v>
      </c>
      <c r="B48" s="3" t="s">
        <v>138</v>
      </c>
    </row>
    <row r="49" spans="1:4" ht="29" customHeight="1" x14ac:dyDescent="0.35">
      <c r="A49" s="48" t="s">
        <v>201</v>
      </c>
      <c r="B49" s="3" t="s">
        <v>138</v>
      </c>
    </row>
    <row r="51" spans="1:4" ht="70" customHeight="1" x14ac:dyDescent="0.35">
      <c r="A51" s="83" t="s">
        <v>211</v>
      </c>
      <c r="B51" s="83" t="s">
        <v>212</v>
      </c>
      <c r="C51" s="83" t="s">
        <v>5</v>
      </c>
      <c r="D51" s="83" t="s">
        <v>6</v>
      </c>
    </row>
    <row r="52" spans="1:4" ht="70" customHeight="1" x14ac:dyDescent="0.35">
      <c r="A52" s="83" t="s">
        <v>1346</v>
      </c>
      <c r="B52" s="83"/>
      <c r="C52" s="83" t="s">
        <v>51</v>
      </c>
      <c r="D52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G146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1347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1348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1349</v>
      </c>
      <c r="B11" s="31" t="s">
        <v>1350</v>
      </c>
      <c r="C11" s="31" t="s">
        <v>146</v>
      </c>
      <c r="D11" s="14">
        <v>179500000</v>
      </c>
      <c r="E11" s="15">
        <v>182005.1</v>
      </c>
      <c r="F11" s="16">
        <v>7.22E-2</v>
      </c>
      <c r="G11" s="16">
        <v>7.0050000000000001E-2</v>
      </c>
    </row>
    <row r="12" spans="1:7" x14ac:dyDescent="0.35">
      <c r="A12" s="13" t="s">
        <v>1351</v>
      </c>
      <c r="B12" s="31" t="s">
        <v>1352</v>
      </c>
      <c r="C12" s="31" t="s">
        <v>146</v>
      </c>
      <c r="D12" s="14">
        <v>127500000</v>
      </c>
      <c r="E12" s="15">
        <v>131982.39000000001</v>
      </c>
      <c r="F12" s="16">
        <v>5.2299999999999999E-2</v>
      </c>
      <c r="G12" s="16">
        <v>6.9500000000000006E-2</v>
      </c>
    </row>
    <row r="13" spans="1:7" x14ac:dyDescent="0.35">
      <c r="A13" s="13" t="s">
        <v>1353</v>
      </c>
      <c r="B13" s="31" t="s">
        <v>1354</v>
      </c>
      <c r="C13" s="31" t="s">
        <v>146</v>
      </c>
      <c r="D13" s="14">
        <v>117500000</v>
      </c>
      <c r="E13" s="15">
        <v>121521.56</v>
      </c>
      <c r="F13" s="16">
        <v>4.82E-2</v>
      </c>
      <c r="G13" s="16">
        <v>6.9599999999999995E-2</v>
      </c>
    </row>
    <row r="14" spans="1:7" x14ac:dyDescent="0.35">
      <c r="A14" s="13" t="s">
        <v>567</v>
      </c>
      <c r="B14" s="31" t="s">
        <v>568</v>
      </c>
      <c r="C14" s="31" t="s">
        <v>146</v>
      </c>
      <c r="D14" s="14">
        <v>97500000</v>
      </c>
      <c r="E14" s="15">
        <v>98549.59</v>
      </c>
      <c r="F14" s="16">
        <v>3.9100000000000003E-2</v>
      </c>
      <c r="G14" s="16">
        <v>6.7398E-2</v>
      </c>
    </row>
    <row r="15" spans="1:7" x14ac:dyDescent="0.35">
      <c r="A15" s="13" t="s">
        <v>590</v>
      </c>
      <c r="B15" s="31" t="s">
        <v>591</v>
      </c>
      <c r="C15" s="31" t="s">
        <v>146</v>
      </c>
      <c r="D15" s="14">
        <v>90000000</v>
      </c>
      <c r="E15" s="15">
        <v>91459.71</v>
      </c>
      <c r="F15" s="16">
        <v>3.6299999999999999E-2</v>
      </c>
      <c r="G15" s="16">
        <v>6.9599999999999995E-2</v>
      </c>
    </row>
    <row r="16" spans="1:7" x14ac:dyDescent="0.35">
      <c r="A16" s="13" t="s">
        <v>1355</v>
      </c>
      <c r="B16" s="31" t="s">
        <v>1356</v>
      </c>
      <c r="C16" s="31" t="s">
        <v>143</v>
      </c>
      <c r="D16" s="14">
        <v>85500000</v>
      </c>
      <c r="E16" s="15">
        <v>87208.72</v>
      </c>
      <c r="F16" s="16">
        <v>3.4599999999999999E-2</v>
      </c>
      <c r="G16" s="16">
        <v>6.7833000000000004E-2</v>
      </c>
    </row>
    <row r="17" spans="1:7" x14ac:dyDescent="0.35">
      <c r="A17" s="13" t="s">
        <v>1357</v>
      </c>
      <c r="B17" s="31" t="s">
        <v>1358</v>
      </c>
      <c r="C17" s="31" t="s">
        <v>146</v>
      </c>
      <c r="D17" s="14">
        <v>81737000</v>
      </c>
      <c r="E17" s="15">
        <v>83195.679999999993</v>
      </c>
      <c r="F17" s="16">
        <v>3.3000000000000002E-2</v>
      </c>
      <c r="G17" s="16">
        <v>6.6947999999999994E-2</v>
      </c>
    </row>
    <row r="18" spans="1:7" x14ac:dyDescent="0.35">
      <c r="A18" s="13" t="s">
        <v>1359</v>
      </c>
      <c r="B18" s="31" t="s">
        <v>1360</v>
      </c>
      <c r="C18" s="31" t="s">
        <v>146</v>
      </c>
      <c r="D18" s="14">
        <v>81000000</v>
      </c>
      <c r="E18" s="15">
        <v>82793.34</v>
      </c>
      <c r="F18" s="16">
        <v>3.2800000000000003E-2</v>
      </c>
      <c r="G18" s="16">
        <v>6.9771E-2</v>
      </c>
    </row>
    <row r="19" spans="1:7" x14ac:dyDescent="0.35">
      <c r="A19" s="13" t="s">
        <v>1361</v>
      </c>
      <c r="B19" s="31" t="s">
        <v>1362</v>
      </c>
      <c r="C19" s="31" t="s">
        <v>143</v>
      </c>
      <c r="D19" s="14">
        <v>80000000</v>
      </c>
      <c r="E19" s="15">
        <v>81923.600000000006</v>
      </c>
      <c r="F19" s="16">
        <v>3.2500000000000001E-2</v>
      </c>
      <c r="G19" s="16">
        <v>6.9550000000000001E-2</v>
      </c>
    </row>
    <row r="20" spans="1:7" x14ac:dyDescent="0.35">
      <c r="A20" s="13" t="s">
        <v>1363</v>
      </c>
      <c r="B20" s="31" t="s">
        <v>1364</v>
      </c>
      <c r="C20" s="31" t="s">
        <v>146</v>
      </c>
      <c r="D20" s="14">
        <v>73000000</v>
      </c>
      <c r="E20" s="15">
        <v>74775</v>
      </c>
      <c r="F20" s="16">
        <v>2.9700000000000001E-2</v>
      </c>
      <c r="G20" s="16">
        <v>6.8650000000000003E-2</v>
      </c>
    </row>
    <row r="21" spans="1:7" x14ac:dyDescent="0.35">
      <c r="A21" s="13" t="s">
        <v>1365</v>
      </c>
      <c r="B21" s="31" t="s">
        <v>1366</v>
      </c>
      <c r="C21" s="31" t="s">
        <v>146</v>
      </c>
      <c r="D21" s="14">
        <v>72500000</v>
      </c>
      <c r="E21" s="15">
        <v>73801.16</v>
      </c>
      <c r="F21" s="16">
        <v>2.93E-2</v>
      </c>
      <c r="G21" s="16">
        <v>6.7699999999999996E-2</v>
      </c>
    </row>
    <row r="22" spans="1:7" x14ac:dyDescent="0.35">
      <c r="A22" s="13" t="s">
        <v>1367</v>
      </c>
      <c r="B22" s="31" t="s">
        <v>1368</v>
      </c>
      <c r="C22" s="31" t="s">
        <v>146</v>
      </c>
      <c r="D22" s="14">
        <v>70200000</v>
      </c>
      <c r="E22" s="15">
        <v>72334.92</v>
      </c>
      <c r="F22" s="16">
        <v>2.87E-2</v>
      </c>
      <c r="G22" s="16">
        <v>6.8099999999999994E-2</v>
      </c>
    </row>
    <row r="23" spans="1:7" x14ac:dyDescent="0.35">
      <c r="A23" s="13" t="s">
        <v>1369</v>
      </c>
      <c r="B23" s="31" t="s">
        <v>1370</v>
      </c>
      <c r="C23" s="31" t="s">
        <v>146</v>
      </c>
      <c r="D23" s="14">
        <v>61500000</v>
      </c>
      <c r="E23" s="15">
        <v>62082.16</v>
      </c>
      <c r="F23" s="16">
        <v>2.46E-2</v>
      </c>
      <c r="G23" s="16">
        <v>7.1452000000000002E-2</v>
      </c>
    </row>
    <row r="24" spans="1:7" x14ac:dyDescent="0.35">
      <c r="A24" s="13" t="s">
        <v>1371</v>
      </c>
      <c r="B24" s="31" t="s">
        <v>1372</v>
      </c>
      <c r="C24" s="31" t="s">
        <v>146</v>
      </c>
      <c r="D24" s="14">
        <v>61000000</v>
      </c>
      <c r="E24" s="15">
        <v>61244.67</v>
      </c>
      <c r="F24" s="16">
        <v>2.4299999999999999E-2</v>
      </c>
      <c r="G24" s="16">
        <v>6.9771E-2</v>
      </c>
    </row>
    <row r="25" spans="1:7" x14ac:dyDescent="0.35">
      <c r="A25" s="13" t="s">
        <v>562</v>
      </c>
      <c r="B25" s="31" t="s">
        <v>563</v>
      </c>
      <c r="C25" s="31" t="s">
        <v>564</v>
      </c>
      <c r="D25" s="14">
        <v>56000000</v>
      </c>
      <c r="E25" s="15">
        <v>57370.94</v>
      </c>
      <c r="F25" s="16">
        <v>2.2700000000000001E-2</v>
      </c>
      <c r="G25" s="16">
        <v>6.7049999999999998E-2</v>
      </c>
    </row>
    <row r="26" spans="1:7" x14ac:dyDescent="0.35">
      <c r="A26" s="13" t="s">
        <v>592</v>
      </c>
      <c r="B26" s="31" t="s">
        <v>593</v>
      </c>
      <c r="C26" s="31" t="s">
        <v>146</v>
      </c>
      <c r="D26" s="14">
        <v>53700000</v>
      </c>
      <c r="E26" s="15">
        <v>54773.57</v>
      </c>
      <c r="F26" s="16">
        <v>2.1700000000000001E-2</v>
      </c>
      <c r="G26" s="16">
        <v>6.9500000000000006E-2</v>
      </c>
    </row>
    <row r="27" spans="1:7" x14ac:dyDescent="0.35">
      <c r="A27" s="13" t="s">
        <v>1373</v>
      </c>
      <c r="B27" s="31" t="s">
        <v>1374</v>
      </c>
      <c r="C27" s="31" t="s">
        <v>146</v>
      </c>
      <c r="D27" s="14">
        <v>45000000</v>
      </c>
      <c r="E27" s="15">
        <v>45785.88</v>
      </c>
      <c r="F27" s="16">
        <v>1.8200000000000001E-2</v>
      </c>
      <c r="G27" s="16">
        <v>6.9349999999999995E-2</v>
      </c>
    </row>
    <row r="28" spans="1:7" x14ac:dyDescent="0.35">
      <c r="A28" s="13" t="s">
        <v>574</v>
      </c>
      <c r="B28" s="31" t="s">
        <v>575</v>
      </c>
      <c r="C28" s="31" t="s">
        <v>146</v>
      </c>
      <c r="D28" s="14">
        <v>43200000</v>
      </c>
      <c r="E28" s="15">
        <v>44172.52</v>
      </c>
      <c r="F28" s="16">
        <v>1.7500000000000002E-2</v>
      </c>
      <c r="G28" s="16">
        <v>6.8099999999999994E-2</v>
      </c>
    </row>
    <row r="29" spans="1:7" x14ac:dyDescent="0.35">
      <c r="A29" s="13" t="s">
        <v>1375</v>
      </c>
      <c r="B29" s="31" t="s">
        <v>1376</v>
      </c>
      <c r="C29" s="31" t="s">
        <v>146</v>
      </c>
      <c r="D29" s="14">
        <v>38500000</v>
      </c>
      <c r="E29" s="15">
        <v>39330.33</v>
      </c>
      <c r="F29" s="16">
        <v>1.5599999999999999E-2</v>
      </c>
      <c r="G29" s="16">
        <v>7.1452000000000002E-2</v>
      </c>
    </row>
    <row r="30" spans="1:7" x14ac:dyDescent="0.35">
      <c r="A30" s="13" t="s">
        <v>1377</v>
      </c>
      <c r="B30" s="31" t="s">
        <v>1378</v>
      </c>
      <c r="C30" s="31" t="s">
        <v>146</v>
      </c>
      <c r="D30" s="14">
        <v>37500000</v>
      </c>
      <c r="E30" s="15">
        <v>38109.79</v>
      </c>
      <c r="F30" s="16">
        <v>1.5100000000000001E-2</v>
      </c>
      <c r="G30" s="16">
        <v>6.9500000000000006E-2</v>
      </c>
    </row>
    <row r="31" spans="1:7" x14ac:dyDescent="0.35">
      <c r="A31" s="13" t="s">
        <v>1379</v>
      </c>
      <c r="B31" s="31" t="s">
        <v>1380</v>
      </c>
      <c r="C31" s="31" t="s">
        <v>146</v>
      </c>
      <c r="D31" s="14">
        <v>37000000</v>
      </c>
      <c r="E31" s="15">
        <v>37802.720000000001</v>
      </c>
      <c r="F31" s="16">
        <v>1.4999999999999999E-2</v>
      </c>
      <c r="G31" s="16">
        <v>6.93E-2</v>
      </c>
    </row>
    <row r="32" spans="1:7" x14ac:dyDescent="0.35">
      <c r="A32" s="13" t="s">
        <v>1381</v>
      </c>
      <c r="B32" s="31" t="s">
        <v>1382</v>
      </c>
      <c r="C32" s="31" t="s">
        <v>143</v>
      </c>
      <c r="D32" s="14">
        <v>35500000</v>
      </c>
      <c r="E32" s="15">
        <v>36227.32</v>
      </c>
      <c r="F32" s="16">
        <v>1.44E-2</v>
      </c>
      <c r="G32" s="16">
        <v>6.9928000000000004E-2</v>
      </c>
    </row>
    <row r="33" spans="1:7" x14ac:dyDescent="0.35">
      <c r="A33" s="13" t="s">
        <v>565</v>
      </c>
      <c r="B33" s="31" t="s">
        <v>566</v>
      </c>
      <c r="C33" s="31" t="s">
        <v>146</v>
      </c>
      <c r="D33" s="14">
        <v>34000000</v>
      </c>
      <c r="E33" s="15">
        <v>34621.550000000003</v>
      </c>
      <c r="F33" s="16">
        <v>1.37E-2</v>
      </c>
      <c r="G33" s="16">
        <v>6.93E-2</v>
      </c>
    </row>
    <row r="34" spans="1:7" x14ac:dyDescent="0.35">
      <c r="A34" s="13" t="s">
        <v>1383</v>
      </c>
      <c r="B34" s="31" t="s">
        <v>1384</v>
      </c>
      <c r="C34" s="31" t="s">
        <v>146</v>
      </c>
      <c r="D34" s="14">
        <v>28500000</v>
      </c>
      <c r="E34" s="15">
        <v>29017.7</v>
      </c>
      <c r="F34" s="16">
        <v>1.15E-2</v>
      </c>
      <c r="G34" s="16">
        <v>6.9349999999999995E-2</v>
      </c>
    </row>
    <row r="35" spans="1:7" x14ac:dyDescent="0.35">
      <c r="A35" s="13" t="s">
        <v>582</v>
      </c>
      <c r="B35" s="31" t="s">
        <v>583</v>
      </c>
      <c r="C35" s="31" t="s">
        <v>159</v>
      </c>
      <c r="D35" s="14">
        <v>27000000</v>
      </c>
      <c r="E35" s="15">
        <v>28228.31</v>
      </c>
      <c r="F35" s="16">
        <v>1.12E-2</v>
      </c>
      <c r="G35" s="16">
        <v>6.7686999999999997E-2</v>
      </c>
    </row>
    <row r="36" spans="1:7" x14ac:dyDescent="0.35">
      <c r="A36" s="13" t="s">
        <v>1385</v>
      </c>
      <c r="B36" s="31" t="s">
        <v>1386</v>
      </c>
      <c r="C36" s="31" t="s">
        <v>146</v>
      </c>
      <c r="D36" s="14">
        <v>27500000</v>
      </c>
      <c r="E36" s="15">
        <v>28109.54</v>
      </c>
      <c r="F36" s="16">
        <v>1.11E-2</v>
      </c>
      <c r="G36" s="16">
        <v>6.9550000000000001E-2</v>
      </c>
    </row>
    <row r="37" spans="1:7" x14ac:dyDescent="0.35">
      <c r="A37" s="13" t="s">
        <v>1387</v>
      </c>
      <c r="B37" s="31" t="s">
        <v>1388</v>
      </c>
      <c r="C37" s="31" t="s">
        <v>146</v>
      </c>
      <c r="D37" s="14">
        <v>25000000</v>
      </c>
      <c r="E37" s="15">
        <v>25795.03</v>
      </c>
      <c r="F37" s="16">
        <v>1.0200000000000001E-2</v>
      </c>
      <c r="G37" s="16">
        <v>6.9599999999999995E-2</v>
      </c>
    </row>
    <row r="38" spans="1:7" x14ac:dyDescent="0.35">
      <c r="A38" s="13" t="s">
        <v>1389</v>
      </c>
      <c r="B38" s="31" t="s">
        <v>1390</v>
      </c>
      <c r="C38" s="31" t="s">
        <v>146</v>
      </c>
      <c r="D38" s="14">
        <v>24500000</v>
      </c>
      <c r="E38" s="15">
        <v>24972.240000000002</v>
      </c>
      <c r="F38" s="16">
        <v>9.9000000000000008E-3</v>
      </c>
      <c r="G38" s="16">
        <v>6.93E-2</v>
      </c>
    </row>
    <row r="39" spans="1:7" x14ac:dyDescent="0.35">
      <c r="A39" s="13" t="s">
        <v>1391</v>
      </c>
      <c r="B39" s="31" t="s">
        <v>1392</v>
      </c>
      <c r="C39" s="31" t="s">
        <v>146</v>
      </c>
      <c r="D39" s="14">
        <v>20500000</v>
      </c>
      <c r="E39" s="15">
        <v>20864.29</v>
      </c>
      <c r="F39" s="16">
        <v>8.3000000000000001E-3</v>
      </c>
      <c r="G39" s="16">
        <v>6.7500000000000004E-2</v>
      </c>
    </row>
    <row r="40" spans="1:7" x14ac:dyDescent="0.35">
      <c r="A40" s="13" t="s">
        <v>572</v>
      </c>
      <c r="B40" s="31" t="s">
        <v>573</v>
      </c>
      <c r="C40" s="31" t="s">
        <v>146</v>
      </c>
      <c r="D40" s="14">
        <v>18000000</v>
      </c>
      <c r="E40" s="15">
        <v>19070.87</v>
      </c>
      <c r="F40" s="16">
        <v>7.6E-3</v>
      </c>
      <c r="G40" s="16">
        <v>6.9150000000000003E-2</v>
      </c>
    </row>
    <row r="41" spans="1:7" x14ac:dyDescent="0.35">
      <c r="A41" s="13" t="s">
        <v>1393</v>
      </c>
      <c r="B41" s="31" t="s">
        <v>1394</v>
      </c>
      <c r="C41" s="31" t="s">
        <v>146</v>
      </c>
      <c r="D41" s="14">
        <v>17500000</v>
      </c>
      <c r="E41" s="15">
        <v>18354.98</v>
      </c>
      <c r="F41" s="16">
        <v>7.3000000000000001E-3</v>
      </c>
      <c r="G41" s="16">
        <v>6.8099999999999994E-2</v>
      </c>
    </row>
    <row r="42" spans="1:7" x14ac:dyDescent="0.35">
      <c r="A42" s="13" t="s">
        <v>1395</v>
      </c>
      <c r="B42" s="31" t="s">
        <v>1396</v>
      </c>
      <c r="C42" s="31" t="s">
        <v>146</v>
      </c>
      <c r="D42" s="14">
        <v>17500000</v>
      </c>
      <c r="E42" s="15">
        <v>17941.419999999998</v>
      </c>
      <c r="F42" s="16">
        <v>7.1000000000000004E-3</v>
      </c>
      <c r="G42" s="16">
        <v>6.5848000000000004E-2</v>
      </c>
    </row>
    <row r="43" spans="1:7" x14ac:dyDescent="0.35">
      <c r="A43" s="13" t="s">
        <v>569</v>
      </c>
      <c r="B43" s="31" t="s">
        <v>570</v>
      </c>
      <c r="C43" s="31" t="s">
        <v>571</v>
      </c>
      <c r="D43" s="14">
        <v>17500000</v>
      </c>
      <c r="E43" s="15">
        <v>17775.330000000002</v>
      </c>
      <c r="F43" s="16">
        <v>7.0000000000000001E-3</v>
      </c>
      <c r="G43" s="16">
        <v>7.1849999999999997E-2</v>
      </c>
    </row>
    <row r="44" spans="1:7" x14ac:dyDescent="0.35">
      <c r="A44" s="13" t="s">
        <v>1397</v>
      </c>
      <c r="B44" s="31" t="s">
        <v>1398</v>
      </c>
      <c r="C44" s="31" t="s">
        <v>146</v>
      </c>
      <c r="D44" s="14">
        <v>16500000</v>
      </c>
      <c r="E44" s="15">
        <v>17236.990000000002</v>
      </c>
      <c r="F44" s="16">
        <v>6.7999999999999996E-3</v>
      </c>
      <c r="G44" s="16">
        <v>6.9150000000000003E-2</v>
      </c>
    </row>
    <row r="45" spans="1:7" x14ac:dyDescent="0.35">
      <c r="A45" s="13" t="s">
        <v>1399</v>
      </c>
      <c r="B45" s="31" t="s">
        <v>1400</v>
      </c>
      <c r="C45" s="31" t="s">
        <v>146</v>
      </c>
      <c r="D45" s="14">
        <v>15000000</v>
      </c>
      <c r="E45" s="15">
        <v>15321.56</v>
      </c>
      <c r="F45" s="16">
        <v>6.1000000000000004E-3</v>
      </c>
      <c r="G45" s="16">
        <v>6.7049999999999998E-2</v>
      </c>
    </row>
    <row r="46" spans="1:7" x14ac:dyDescent="0.35">
      <c r="A46" s="13" t="s">
        <v>1401</v>
      </c>
      <c r="B46" s="31" t="s">
        <v>1402</v>
      </c>
      <c r="C46" s="31" t="s">
        <v>146</v>
      </c>
      <c r="D46" s="14">
        <v>15000000</v>
      </c>
      <c r="E46" s="15">
        <v>15253.16</v>
      </c>
      <c r="F46" s="16">
        <v>6.0000000000000001E-3</v>
      </c>
      <c r="G46" s="16">
        <v>6.9349999999999995E-2</v>
      </c>
    </row>
    <row r="47" spans="1:7" x14ac:dyDescent="0.35">
      <c r="A47" s="13" t="s">
        <v>1403</v>
      </c>
      <c r="B47" s="31" t="s">
        <v>1404</v>
      </c>
      <c r="C47" s="31" t="s">
        <v>143</v>
      </c>
      <c r="D47" s="14">
        <v>15000000</v>
      </c>
      <c r="E47" s="15">
        <v>15122.54</v>
      </c>
      <c r="F47" s="16">
        <v>6.0000000000000001E-3</v>
      </c>
      <c r="G47" s="16">
        <v>7.0000000000000007E-2</v>
      </c>
    </row>
    <row r="48" spans="1:7" x14ac:dyDescent="0.35">
      <c r="A48" s="13" t="s">
        <v>1405</v>
      </c>
      <c r="B48" s="31" t="s">
        <v>1406</v>
      </c>
      <c r="C48" s="31" t="s">
        <v>146</v>
      </c>
      <c r="D48" s="14">
        <v>14000000</v>
      </c>
      <c r="E48" s="15">
        <v>14765.52</v>
      </c>
      <c r="F48" s="16">
        <v>5.8999999999999999E-3</v>
      </c>
      <c r="G48" s="16">
        <v>6.9486999999999993E-2</v>
      </c>
    </row>
    <row r="49" spans="1:7" x14ac:dyDescent="0.35">
      <c r="A49" s="13" t="s">
        <v>1407</v>
      </c>
      <c r="B49" s="31" t="s">
        <v>1408</v>
      </c>
      <c r="C49" s="31" t="s">
        <v>146</v>
      </c>
      <c r="D49" s="14">
        <v>12500000</v>
      </c>
      <c r="E49" s="15">
        <v>12949.34</v>
      </c>
      <c r="F49" s="16">
        <v>5.1000000000000004E-3</v>
      </c>
      <c r="G49" s="16">
        <v>6.9250000000000006E-2</v>
      </c>
    </row>
    <row r="50" spans="1:7" x14ac:dyDescent="0.35">
      <c r="A50" s="13" t="s">
        <v>1409</v>
      </c>
      <c r="B50" s="31" t="s">
        <v>1410</v>
      </c>
      <c r="C50" s="31" t="s">
        <v>146</v>
      </c>
      <c r="D50" s="14">
        <v>11950000</v>
      </c>
      <c r="E50" s="15">
        <v>12555.57</v>
      </c>
      <c r="F50" s="16">
        <v>5.0000000000000001E-3</v>
      </c>
      <c r="G50" s="16">
        <v>6.6724000000000006E-2</v>
      </c>
    </row>
    <row r="51" spans="1:7" x14ac:dyDescent="0.35">
      <c r="A51" s="13" t="s">
        <v>586</v>
      </c>
      <c r="B51" s="31" t="s">
        <v>587</v>
      </c>
      <c r="C51" s="31" t="s">
        <v>143</v>
      </c>
      <c r="D51" s="14">
        <v>11500000</v>
      </c>
      <c r="E51" s="15">
        <v>11968.06</v>
      </c>
      <c r="F51" s="16">
        <v>4.7000000000000002E-3</v>
      </c>
      <c r="G51" s="16">
        <v>6.8049999999999999E-2</v>
      </c>
    </row>
    <row r="52" spans="1:7" x14ac:dyDescent="0.35">
      <c r="A52" s="13" t="s">
        <v>1411</v>
      </c>
      <c r="B52" s="31" t="s">
        <v>1412</v>
      </c>
      <c r="C52" s="31" t="s">
        <v>146</v>
      </c>
      <c r="D52" s="14">
        <v>10500000</v>
      </c>
      <c r="E52" s="15">
        <v>10772.77</v>
      </c>
      <c r="F52" s="16">
        <v>4.3E-3</v>
      </c>
      <c r="G52" s="16">
        <v>6.7424999999999999E-2</v>
      </c>
    </row>
    <row r="53" spans="1:7" x14ac:dyDescent="0.35">
      <c r="A53" s="13" t="s">
        <v>1413</v>
      </c>
      <c r="B53" s="31" t="s">
        <v>1414</v>
      </c>
      <c r="C53" s="31" t="s">
        <v>146</v>
      </c>
      <c r="D53" s="14">
        <v>10300000</v>
      </c>
      <c r="E53" s="15">
        <v>10673.85</v>
      </c>
      <c r="F53" s="16">
        <v>4.1999999999999997E-3</v>
      </c>
      <c r="G53" s="16">
        <v>6.9500000000000006E-2</v>
      </c>
    </row>
    <row r="54" spans="1:7" x14ac:dyDescent="0.35">
      <c r="A54" s="13" t="s">
        <v>1415</v>
      </c>
      <c r="B54" s="31" t="s">
        <v>1416</v>
      </c>
      <c r="C54" s="31" t="s">
        <v>146</v>
      </c>
      <c r="D54" s="14">
        <v>10000000</v>
      </c>
      <c r="E54" s="15">
        <v>10401.77</v>
      </c>
      <c r="F54" s="16">
        <v>4.1000000000000003E-3</v>
      </c>
      <c r="G54" s="16">
        <v>6.93E-2</v>
      </c>
    </row>
    <row r="55" spans="1:7" x14ac:dyDescent="0.35">
      <c r="A55" s="13" t="s">
        <v>1417</v>
      </c>
      <c r="B55" s="31" t="s">
        <v>1418</v>
      </c>
      <c r="C55" s="31" t="s">
        <v>146</v>
      </c>
      <c r="D55" s="14">
        <v>10000000</v>
      </c>
      <c r="E55" s="15">
        <v>10114.34</v>
      </c>
      <c r="F55" s="16">
        <v>4.0000000000000001E-3</v>
      </c>
      <c r="G55" s="16">
        <v>6.8099999999999994E-2</v>
      </c>
    </row>
    <row r="56" spans="1:7" x14ac:dyDescent="0.35">
      <c r="A56" s="13" t="s">
        <v>584</v>
      </c>
      <c r="B56" s="31" t="s">
        <v>585</v>
      </c>
      <c r="C56" s="31" t="s">
        <v>146</v>
      </c>
      <c r="D56" s="14">
        <v>7500000</v>
      </c>
      <c r="E56" s="15">
        <v>7831.99</v>
      </c>
      <c r="F56" s="16">
        <v>3.0999999999999999E-3</v>
      </c>
      <c r="G56" s="16">
        <v>6.8099999999999994E-2</v>
      </c>
    </row>
    <row r="57" spans="1:7" x14ac:dyDescent="0.35">
      <c r="A57" s="13" t="s">
        <v>1419</v>
      </c>
      <c r="B57" s="31" t="s">
        <v>1420</v>
      </c>
      <c r="C57" s="31" t="s">
        <v>146</v>
      </c>
      <c r="D57" s="14">
        <v>7000000</v>
      </c>
      <c r="E57" s="15">
        <v>7309.13</v>
      </c>
      <c r="F57" s="16">
        <v>2.8999999999999998E-3</v>
      </c>
      <c r="G57" s="16">
        <v>6.7699999999999996E-2</v>
      </c>
    </row>
    <row r="58" spans="1:7" x14ac:dyDescent="0.35">
      <c r="A58" s="13" t="s">
        <v>1421</v>
      </c>
      <c r="B58" s="31" t="s">
        <v>1422</v>
      </c>
      <c r="C58" s="31" t="s">
        <v>146</v>
      </c>
      <c r="D58" s="14">
        <v>7000000</v>
      </c>
      <c r="E58" s="15">
        <v>7065.99</v>
      </c>
      <c r="F58" s="16">
        <v>2.8E-3</v>
      </c>
      <c r="G58" s="16">
        <v>7.0000000000000007E-2</v>
      </c>
    </row>
    <row r="59" spans="1:7" x14ac:dyDescent="0.35">
      <c r="A59" s="13" t="s">
        <v>1423</v>
      </c>
      <c r="B59" s="31" t="s">
        <v>1424</v>
      </c>
      <c r="C59" s="31" t="s">
        <v>146</v>
      </c>
      <c r="D59" s="14">
        <v>6500000</v>
      </c>
      <c r="E59" s="15">
        <v>6895.56</v>
      </c>
      <c r="F59" s="16">
        <v>2.7000000000000001E-3</v>
      </c>
      <c r="G59" s="16">
        <v>6.9250000000000006E-2</v>
      </c>
    </row>
    <row r="60" spans="1:7" x14ac:dyDescent="0.35">
      <c r="A60" s="13" t="s">
        <v>1425</v>
      </c>
      <c r="B60" s="31" t="s">
        <v>1426</v>
      </c>
      <c r="C60" s="31" t="s">
        <v>564</v>
      </c>
      <c r="D60" s="14">
        <v>6500000</v>
      </c>
      <c r="E60" s="15">
        <v>6657.79</v>
      </c>
      <c r="F60" s="16">
        <v>2.5999999999999999E-3</v>
      </c>
      <c r="G60" s="16">
        <v>6.7949999999999997E-2</v>
      </c>
    </row>
    <row r="61" spans="1:7" x14ac:dyDescent="0.35">
      <c r="A61" s="13" t="s">
        <v>1427</v>
      </c>
      <c r="B61" s="31" t="s">
        <v>1428</v>
      </c>
      <c r="C61" s="31" t="s">
        <v>146</v>
      </c>
      <c r="D61" s="14">
        <v>5500000</v>
      </c>
      <c r="E61" s="15">
        <v>5825.11</v>
      </c>
      <c r="F61" s="16">
        <v>2.3E-3</v>
      </c>
      <c r="G61" s="16">
        <v>6.9150000000000003E-2</v>
      </c>
    </row>
    <row r="62" spans="1:7" x14ac:dyDescent="0.35">
      <c r="A62" s="13" t="s">
        <v>1429</v>
      </c>
      <c r="B62" s="31" t="s">
        <v>1430</v>
      </c>
      <c r="C62" s="31" t="s">
        <v>146</v>
      </c>
      <c r="D62" s="14">
        <v>5500000</v>
      </c>
      <c r="E62" s="15">
        <v>5748.36</v>
      </c>
      <c r="F62" s="16">
        <v>2.3E-3</v>
      </c>
      <c r="G62" s="16">
        <v>6.8099999999999994E-2</v>
      </c>
    </row>
    <row r="63" spans="1:7" x14ac:dyDescent="0.35">
      <c r="A63" s="13" t="s">
        <v>1431</v>
      </c>
      <c r="B63" s="31" t="s">
        <v>1432</v>
      </c>
      <c r="C63" s="31" t="s">
        <v>146</v>
      </c>
      <c r="D63" s="14">
        <v>5500000</v>
      </c>
      <c r="E63" s="15">
        <v>5618.06</v>
      </c>
      <c r="F63" s="16">
        <v>2.2000000000000001E-3</v>
      </c>
      <c r="G63" s="16">
        <v>6.7733000000000002E-2</v>
      </c>
    </row>
    <row r="64" spans="1:7" x14ac:dyDescent="0.35">
      <c r="A64" s="13" t="s">
        <v>1433</v>
      </c>
      <c r="B64" s="31" t="s">
        <v>1434</v>
      </c>
      <c r="C64" s="31" t="s">
        <v>159</v>
      </c>
      <c r="D64" s="14">
        <v>5100000</v>
      </c>
      <c r="E64" s="15">
        <v>5146.38</v>
      </c>
      <c r="F64" s="16">
        <v>2E-3</v>
      </c>
      <c r="G64" s="16">
        <v>6.8699999999999997E-2</v>
      </c>
    </row>
    <row r="65" spans="1:7" x14ac:dyDescent="0.35">
      <c r="A65" s="13" t="s">
        <v>1435</v>
      </c>
      <c r="B65" s="31" t="s">
        <v>1436</v>
      </c>
      <c r="C65" s="31" t="s">
        <v>143</v>
      </c>
      <c r="D65" s="14">
        <v>5000000</v>
      </c>
      <c r="E65" s="15">
        <v>4961.7299999999996</v>
      </c>
      <c r="F65" s="16">
        <v>2E-3</v>
      </c>
      <c r="G65" s="16">
        <v>6.9150000000000003E-2</v>
      </c>
    </row>
    <row r="66" spans="1:7" x14ac:dyDescent="0.35">
      <c r="A66" s="13" t="s">
        <v>1437</v>
      </c>
      <c r="B66" s="31" t="s">
        <v>1438</v>
      </c>
      <c r="C66" s="31" t="s">
        <v>146</v>
      </c>
      <c r="D66" s="14">
        <v>4000000</v>
      </c>
      <c r="E66" s="15">
        <v>4210.3999999999996</v>
      </c>
      <c r="F66" s="16">
        <v>1.6999999999999999E-3</v>
      </c>
      <c r="G66" s="16">
        <v>6.7424999999999999E-2</v>
      </c>
    </row>
    <row r="67" spans="1:7" x14ac:dyDescent="0.35">
      <c r="A67" s="13" t="s">
        <v>1439</v>
      </c>
      <c r="B67" s="31" t="s">
        <v>1440</v>
      </c>
      <c r="C67" s="31" t="s">
        <v>143</v>
      </c>
      <c r="D67" s="14">
        <v>3800000</v>
      </c>
      <c r="E67" s="15">
        <v>3868.57</v>
      </c>
      <c r="F67" s="16">
        <v>1.5E-3</v>
      </c>
      <c r="G67" s="16">
        <v>6.8699999999999997E-2</v>
      </c>
    </row>
    <row r="68" spans="1:7" x14ac:dyDescent="0.35">
      <c r="A68" s="13" t="s">
        <v>1441</v>
      </c>
      <c r="B68" s="31" t="s">
        <v>1442</v>
      </c>
      <c r="C68" s="31" t="s">
        <v>146</v>
      </c>
      <c r="D68" s="14">
        <v>3500000</v>
      </c>
      <c r="E68" s="15">
        <v>3655.86</v>
      </c>
      <c r="F68" s="16">
        <v>1.4E-3</v>
      </c>
      <c r="G68" s="16">
        <v>6.9498000000000004E-2</v>
      </c>
    </row>
    <row r="69" spans="1:7" x14ac:dyDescent="0.35">
      <c r="A69" s="13" t="s">
        <v>588</v>
      </c>
      <c r="B69" s="31" t="s">
        <v>589</v>
      </c>
      <c r="C69" s="31" t="s">
        <v>146</v>
      </c>
      <c r="D69" s="14">
        <v>3500000</v>
      </c>
      <c r="E69" s="15">
        <v>3568.19</v>
      </c>
      <c r="F69" s="16">
        <v>1.4E-3</v>
      </c>
      <c r="G69" s="16">
        <v>6.7424999999999999E-2</v>
      </c>
    </row>
    <row r="70" spans="1:7" x14ac:dyDescent="0.35">
      <c r="A70" s="13" t="s">
        <v>1443</v>
      </c>
      <c r="B70" s="31" t="s">
        <v>1444</v>
      </c>
      <c r="C70" s="31" t="s">
        <v>146</v>
      </c>
      <c r="D70" s="14">
        <v>3000000</v>
      </c>
      <c r="E70" s="15">
        <v>3170.57</v>
      </c>
      <c r="F70" s="16">
        <v>1.2999999999999999E-3</v>
      </c>
      <c r="G70" s="16">
        <v>6.7833000000000004E-2</v>
      </c>
    </row>
    <row r="71" spans="1:7" x14ac:dyDescent="0.35">
      <c r="A71" s="13" t="s">
        <v>1445</v>
      </c>
      <c r="B71" s="31" t="s">
        <v>1446</v>
      </c>
      <c r="C71" s="31" t="s">
        <v>146</v>
      </c>
      <c r="D71" s="14">
        <v>3000000</v>
      </c>
      <c r="E71" s="15">
        <v>3139.45</v>
      </c>
      <c r="F71" s="16">
        <v>1.1999999999999999E-3</v>
      </c>
      <c r="G71" s="16">
        <v>6.8699999999999997E-2</v>
      </c>
    </row>
    <row r="72" spans="1:7" x14ac:dyDescent="0.35">
      <c r="A72" s="13" t="s">
        <v>1447</v>
      </c>
      <c r="B72" s="31" t="s">
        <v>1448</v>
      </c>
      <c r="C72" s="31" t="s">
        <v>146</v>
      </c>
      <c r="D72" s="14">
        <v>2500000</v>
      </c>
      <c r="E72" s="15">
        <v>2718.17</v>
      </c>
      <c r="F72" s="16">
        <v>1.1000000000000001E-3</v>
      </c>
      <c r="G72" s="16">
        <v>6.7424999999999999E-2</v>
      </c>
    </row>
    <row r="73" spans="1:7" x14ac:dyDescent="0.35">
      <c r="A73" s="13" t="s">
        <v>1449</v>
      </c>
      <c r="B73" s="31" t="s">
        <v>1450</v>
      </c>
      <c r="C73" s="31" t="s">
        <v>146</v>
      </c>
      <c r="D73" s="14">
        <v>2500000</v>
      </c>
      <c r="E73" s="15">
        <v>2641.34</v>
      </c>
      <c r="F73" s="16">
        <v>1E-3</v>
      </c>
      <c r="G73" s="16">
        <v>6.7835000000000006E-2</v>
      </c>
    </row>
    <row r="74" spans="1:7" x14ac:dyDescent="0.35">
      <c r="A74" s="13" t="s">
        <v>1451</v>
      </c>
      <c r="B74" s="31" t="s">
        <v>1452</v>
      </c>
      <c r="C74" s="31" t="s">
        <v>146</v>
      </c>
      <c r="D74" s="14">
        <v>2000000</v>
      </c>
      <c r="E74" s="15">
        <v>2065.13</v>
      </c>
      <c r="F74" s="16">
        <v>8.0000000000000004E-4</v>
      </c>
      <c r="G74" s="16">
        <v>6.93E-2</v>
      </c>
    </row>
    <row r="75" spans="1:7" x14ac:dyDescent="0.35">
      <c r="A75" s="13" t="s">
        <v>1453</v>
      </c>
      <c r="B75" s="31" t="s">
        <v>1454</v>
      </c>
      <c r="C75" s="31" t="s">
        <v>146</v>
      </c>
      <c r="D75" s="14">
        <v>1500000</v>
      </c>
      <c r="E75" s="15">
        <v>1567.99</v>
      </c>
      <c r="F75" s="16">
        <v>5.9999999999999995E-4</v>
      </c>
      <c r="G75" s="16">
        <v>6.9500000000000006E-2</v>
      </c>
    </row>
    <row r="76" spans="1:7" x14ac:dyDescent="0.35">
      <c r="A76" s="13" t="s">
        <v>1455</v>
      </c>
      <c r="B76" s="31" t="s">
        <v>1456</v>
      </c>
      <c r="C76" s="31" t="s">
        <v>564</v>
      </c>
      <c r="D76" s="14">
        <v>1500000</v>
      </c>
      <c r="E76" s="15">
        <v>1522.12</v>
      </c>
      <c r="F76" s="16">
        <v>5.9999999999999995E-4</v>
      </c>
      <c r="G76" s="16">
        <v>6.9550000000000001E-2</v>
      </c>
    </row>
    <row r="77" spans="1:7" x14ac:dyDescent="0.35">
      <c r="A77" s="13" t="s">
        <v>1457</v>
      </c>
      <c r="B77" s="31" t="s">
        <v>1458</v>
      </c>
      <c r="C77" s="31" t="s">
        <v>146</v>
      </c>
      <c r="D77" s="14">
        <v>1000000</v>
      </c>
      <c r="E77" s="15">
        <v>1074.6400000000001</v>
      </c>
      <c r="F77" s="16">
        <v>4.0000000000000002E-4</v>
      </c>
      <c r="G77" s="16">
        <v>6.7931000000000005E-2</v>
      </c>
    </row>
    <row r="78" spans="1:7" x14ac:dyDescent="0.35">
      <c r="A78" s="13" t="s">
        <v>1459</v>
      </c>
      <c r="B78" s="31" t="s">
        <v>1460</v>
      </c>
      <c r="C78" s="31" t="s">
        <v>146</v>
      </c>
      <c r="D78" s="14">
        <v>1000000</v>
      </c>
      <c r="E78" s="15">
        <v>1072.1400000000001</v>
      </c>
      <c r="F78" s="16">
        <v>4.0000000000000002E-4</v>
      </c>
      <c r="G78" s="16">
        <v>6.8099999999999994E-2</v>
      </c>
    </row>
    <row r="79" spans="1:7" x14ac:dyDescent="0.35">
      <c r="A79" s="13" t="s">
        <v>594</v>
      </c>
      <c r="B79" s="31" t="s">
        <v>595</v>
      </c>
      <c r="C79" s="31" t="s">
        <v>146</v>
      </c>
      <c r="D79" s="14">
        <v>1000000</v>
      </c>
      <c r="E79" s="15">
        <v>1063.1300000000001</v>
      </c>
      <c r="F79" s="16">
        <v>4.0000000000000002E-4</v>
      </c>
      <c r="G79" s="16">
        <v>6.7733000000000002E-2</v>
      </c>
    </row>
    <row r="80" spans="1:7" x14ac:dyDescent="0.35">
      <c r="A80" s="13" t="s">
        <v>1461</v>
      </c>
      <c r="B80" s="31" t="s">
        <v>1462</v>
      </c>
      <c r="C80" s="31" t="s">
        <v>143</v>
      </c>
      <c r="D80" s="14">
        <v>1000000</v>
      </c>
      <c r="E80" s="15">
        <v>1017.88</v>
      </c>
      <c r="F80" s="16">
        <v>4.0000000000000002E-4</v>
      </c>
      <c r="G80" s="16">
        <v>6.8598999999999993E-2</v>
      </c>
    </row>
    <row r="81" spans="1:7" x14ac:dyDescent="0.35">
      <c r="A81" s="13" t="s">
        <v>1463</v>
      </c>
      <c r="B81" s="31" t="s">
        <v>1464</v>
      </c>
      <c r="C81" s="31" t="s">
        <v>146</v>
      </c>
      <c r="D81" s="14">
        <v>500000</v>
      </c>
      <c r="E81" s="15">
        <v>528.19000000000005</v>
      </c>
      <c r="F81" s="16">
        <v>2.0000000000000001E-4</v>
      </c>
      <c r="G81" s="16">
        <v>6.6989000000000007E-2</v>
      </c>
    </row>
    <row r="82" spans="1:7" x14ac:dyDescent="0.35">
      <c r="A82" s="13" t="s">
        <v>1465</v>
      </c>
      <c r="B82" s="31" t="s">
        <v>1466</v>
      </c>
      <c r="C82" s="31" t="s">
        <v>146</v>
      </c>
      <c r="D82" s="14">
        <v>500000</v>
      </c>
      <c r="E82" s="15">
        <v>525.70000000000005</v>
      </c>
      <c r="F82" s="16">
        <v>2.0000000000000001E-4</v>
      </c>
      <c r="G82" s="16">
        <v>6.6600000000000006E-2</v>
      </c>
    </row>
    <row r="83" spans="1:7" x14ac:dyDescent="0.35">
      <c r="A83" s="13" t="s">
        <v>1467</v>
      </c>
      <c r="B83" s="31" t="s">
        <v>1468</v>
      </c>
      <c r="C83" s="31" t="s">
        <v>146</v>
      </c>
      <c r="D83" s="14">
        <v>500000</v>
      </c>
      <c r="E83" s="15">
        <v>521.48</v>
      </c>
      <c r="F83" s="16">
        <v>2.0000000000000001E-4</v>
      </c>
      <c r="G83" s="16">
        <v>6.7424999999999999E-2</v>
      </c>
    </row>
    <row r="84" spans="1:7" x14ac:dyDescent="0.35">
      <c r="A84" s="13" t="s">
        <v>1469</v>
      </c>
      <c r="B84" s="31" t="s">
        <v>1470</v>
      </c>
      <c r="C84" s="31" t="s">
        <v>564</v>
      </c>
      <c r="D84" s="14">
        <v>500000</v>
      </c>
      <c r="E84" s="15">
        <v>515.97</v>
      </c>
      <c r="F84" s="16">
        <v>2.0000000000000001E-4</v>
      </c>
      <c r="G84" s="16">
        <v>6.8099999999999994E-2</v>
      </c>
    </row>
    <row r="85" spans="1:7" x14ac:dyDescent="0.35">
      <c r="A85" s="13" t="s">
        <v>576</v>
      </c>
      <c r="B85" s="31" t="s">
        <v>577</v>
      </c>
      <c r="C85" s="31" t="s">
        <v>146</v>
      </c>
      <c r="D85" s="14">
        <v>400000</v>
      </c>
      <c r="E85" s="15">
        <v>428.35</v>
      </c>
      <c r="F85" s="16">
        <v>2.0000000000000001E-4</v>
      </c>
      <c r="G85" s="16">
        <v>6.8099999999999994E-2</v>
      </c>
    </row>
    <row r="86" spans="1:7" x14ac:dyDescent="0.35">
      <c r="A86" s="17" t="s">
        <v>172</v>
      </c>
      <c r="B86" s="32"/>
      <c r="C86" s="32"/>
      <c r="D86" s="18"/>
      <c r="E86" s="19">
        <v>2182272.77</v>
      </c>
      <c r="F86" s="20">
        <v>0.86499999999999999</v>
      </c>
      <c r="G86" s="21"/>
    </row>
    <row r="87" spans="1:7" x14ac:dyDescent="0.35">
      <c r="A87" s="13"/>
      <c r="B87" s="31"/>
      <c r="C87" s="31"/>
      <c r="D87" s="14"/>
      <c r="E87" s="15"/>
      <c r="F87" s="16"/>
      <c r="G87" s="16"/>
    </row>
    <row r="88" spans="1:7" x14ac:dyDescent="0.35">
      <c r="A88" s="17" t="s">
        <v>216</v>
      </c>
      <c r="B88" s="31"/>
      <c r="C88" s="31"/>
      <c r="D88" s="14"/>
      <c r="E88" s="15"/>
      <c r="F88" s="16"/>
      <c r="G88" s="16"/>
    </row>
    <row r="89" spans="1:7" x14ac:dyDescent="0.35">
      <c r="A89" s="13" t="s">
        <v>676</v>
      </c>
      <c r="B89" s="31" t="s">
        <v>677</v>
      </c>
      <c r="C89" s="31" t="s">
        <v>219</v>
      </c>
      <c r="D89" s="14">
        <v>153000000</v>
      </c>
      <c r="E89" s="15">
        <v>155606.51</v>
      </c>
      <c r="F89" s="16">
        <v>6.1699999999999998E-2</v>
      </c>
      <c r="G89" s="16">
        <v>6.3882999999999995E-2</v>
      </c>
    </row>
    <row r="90" spans="1:7" x14ac:dyDescent="0.35">
      <c r="A90" s="13" t="s">
        <v>674</v>
      </c>
      <c r="B90" s="31" t="s">
        <v>675</v>
      </c>
      <c r="C90" s="31" t="s">
        <v>219</v>
      </c>
      <c r="D90" s="14">
        <v>57000000</v>
      </c>
      <c r="E90" s="15">
        <v>58520.65</v>
      </c>
      <c r="F90" s="16">
        <v>2.3199999999999998E-2</v>
      </c>
      <c r="G90" s="16">
        <v>6.3618999999999995E-2</v>
      </c>
    </row>
    <row r="91" spans="1:7" x14ac:dyDescent="0.35">
      <c r="A91" s="13" t="s">
        <v>1471</v>
      </c>
      <c r="B91" s="31" t="s">
        <v>1472</v>
      </c>
      <c r="C91" s="31" t="s">
        <v>219</v>
      </c>
      <c r="D91" s="14">
        <v>31500000</v>
      </c>
      <c r="E91" s="15">
        <v>32314.75</v>
      </c>
      <c r="F91" s="16">
        <v>1.2800000000000001E-2</v>
      </c>
      <c r="G91" s="16">
        <v>6.3502000000000003E-2</v>
      </c>
    </row>
    <row r="92" spans="1:7" x14ac:dyDescent="0.35">
      <c r="A92" s="17" t="s">
        <v>172</v>
      </c>
      <c r="B92" s="32"/>
      <c r="C92" s="32"/>
      <c r="D92" s="18"/>
      <c r="E92" s="19">
        <v>246441.91</v>
      </c>
      <c r="F92" s="20">
        <v>9.7699999999999995E-2</v>
      </c>
      <c r="G92" s="21"/>
    </row>
    <row r="93" spans="1:7" x14ac:dyDescent="0.35">
      <c r="A93" s="13"/>
      <c r="B93" s="31"/>
      <c r="C93" s="31"/>
      <c r="D93" s="14"/>
      <c r="E93" s="15"/>
      <c r="F93" s="16"/>
      <c r="G93" s="16"/>
    </row>
    <row r="94" spans="1:7" x14ac:dyDescent="0.35">
      <c r="A94" s="17" t="s">
        <v>173</v>
      </c>
      <c r="B94" s="31"/>
      <c r="C94" s="31"/>
      <c r="D94" s="14"/>
      <c r="E94" s="15"/>
      <c r="F94" s="16"/>
      <c r="G94" s="16"/>
    </row>
    <row r="95" spans="1:7" x14ac:dyDescent="0.35">
      <c r="A95" s="17" t="s">
        <v>172</v>
      </c>
      <c r="B95" s="31"/>
      <c r="C95" s="31"/>
      <c r="D95" s="14"/>
      <c r="E95" s="22" t="s">
        <v>138</v>
      </c>
      <c r="F95" s="23" t="s">
        <v>138</v>
      </c>
      <c r="G95" s="16"/>
    </row>
    <row r="96" spans="1:7" x14ac:dyDescent="0.35">
      <c r="A96" s="13"/>
      <c r="B96" s="31"/>
      <c r="C96" s="31"/>
      <c r="D96" s="14"/>
      <c r="E96" s="15"/>
      <c r="F96" s="16"/>
      <c r="G96" s="16"/>
    </row>
    <row r="97" spans="1:7" x14ac:dyDescent="0.35">
      <c r="A97" s="17" t="s">
        <v>174</v>
      </c>
      <c r="B97" s="31"/>
      <c r="C97" s="31"/>
      <c r="D97" s="14"/>
      <c r="E97" s="15"/>
      <c r="F97" s="16"/>
      <c r="G97" s="16"/>
    </row>
    <row r="98" spans="1:7" x14ac:dyDescent="0.35">
      <c r="A98" s="17" t="s">
        <v>172</v>
      </c>
      <c r="B98" s="31"/>
      <c r="C98" s="31"/>
      <c r="D98" s="14"/>
      <c r="E98" s="22" t="s">
        <v>138</v>
      </c>
      <c r="F98" s="23" t="s">
        <v>138</v>
      </c>
      <c r="G98" s="16"/>
    </row>
    <row r="99" spans="1:7" x14ac:dyDescent="0.35">
      <c r="A99" s="13"/>
      <c r="B99" s="31"/>
      <c r="C99" s="31"/>
      <c r="D99" s="14"/>
      <c r="E99" s="15"/>
      <c r="F99" s="16"/>
      <c r="G99" s="16"/>
    </row>
    <row r="100" spans="1:7" x14ac:dyDescent="0.35">
      <c r="A100" s="24" t="s">
        <v>175</v>
      </c>
      <c r="B100" s="33"/>
      <c r="C100" s="33"/>
      <c r="D100" s="25"/>
      <c r="E100" s="19">
        <v>2428714.6800000002</v>
      </c>
      <c r="F100" s="20">
        <v>0.9627</v>
      </c>
      <c r="G100" s="21"/>
    </row>
    <row r="101" spans="1:7" x14ac:dyDescent="0.35">
      <c r="A101" s="13"/>
      <c r="B101" s="31"/>
      <c r="C101" s="31"/>
      <c r="D101" s="14"/>
      <c r="E101" s="15"/>
      <c r="F101" s="16"/>
      <c r="G101" s="16"/>
    </row>
    <row r="102" spans="1:7" x14ac:dyDescent="0.35">
      <c r="A102" s="13"/>
      <c r="B102" s="31"/>
      <c r="C102" s="31"/>
      <c r="D102" s="14"/>
      <c r="E102" s="15"/>
      <c r="F102" s="16"/>
      <c r="G102" s="16"/>
    </row>
    <row r="103" spans="1:7" x14ac:dyDescent="0.35">
      <c r="A103" s="17" t="s">
        <v>176</v>
      </c>
      <c r="B103" s="31"/>
      <c r="C103" s="31"/>
      <c r="D103" s="14"/>
      <c r="E103" s="15"/>
      <c r="F103" s="16"/>
      <c r="G103" s="16"/>
    </row>
    <row r="104" spans="1:7" x14ac:dyDescent="0.35">
      <c r="A104" s="13" t="s">
        <v>177</v>
      </c>
      <c r="B104" s="31"/>
      <c r="C104" s="31"/>
      <c r="D104" s="14"/>
      <c r="E104" s="15">
        <v>5839.41</v>
      </c>
      <c r="F104" s="16">
        <v>2.3E-3</v>
      </c>
      <c r="G104" s="16">
        <v>5.3977999999999998E-2</v>
      </c>
    </row>
    <row r="105" spans="1:7" x14ac:dyDescent="0.35">
      <c r="A105" s="17" t="s">
        <v>172</v>
      </c>
      <c r="B105" s="32"/>
      <c r="C105" s="32"/>
      <c r="D105" s="18"/>
      <c r="E105" s="19">
        <v>5839.41</v>
      </c>
      <c r="F105" s="20">
        <v>2.3E-3</v>
      </c>
      <c r="G105" s="21"/>
    </row>
    <row r="106" spans="1:7" x14ac:dyDescent="0.35">
      <c r="A106" s="13"/>
      <c r="B106" s="31"/>
      <c r="C106" s="31"/>
      <c r="D106" s="14"/>
      <c r="E106" s="15"/>
      <c r="F106" s="16"/>
      <c r="G106" s="16"/>
    </row>
    <row r="107" spans="1:7" x14ac:dyDescent="0.35">
      <c r="A107" s="24" t="s">
        <v>175</v>
      </c>
      <c r="B107" s="33"/>
      <c r="C107" s="33"/>
      <c r="D107" s="25"/>
      <c r="E107" s="19">
        <v>5839.41</v>
      </c>
      <c r="F107" s="20">
        <v>2.3E-3</v>
      </c>
      <c r="G107" s="21"/>
    </row>
    <row r="108" spans="1:7" x14ac:dyDescent="0.35">
      <c r="A108" s="13" t="s">
        <v>178</v>
      </c>
      <c r="B108" s="31"/>
      <c r="C108" s="31"/>
      <c r="D108" s="14"/>
      <c r="E108" s="15">
        <v>87449.764062699993</v>
      </c>
      <c r="F108" s="16">
        <v>3.4676999999999999E-2</v>
      </c>
      <c r="G108" s="16"/>
    </row>
    <row r="109" spans="1:7" x14ac:dyDescent="0.35">
      <c r="A109" s="13" t="s">
        <v>179</v>
      </c>
      <c r="B109" s="31"/>
      <c r="C109" s="31"/>
      <c r="D109" s="14"/>
      <c r="E109" s="35">
        <v>-176.7740627</v>
      </c>
      <c r="F109" s="16">
        <v>3.2299999999999999E-4</v>
      </c>
      <c r="G109" s="16">
        <v>5.3977999999999998E-2</v>
      </c>
    </row>
    <row r="110" spans="1:7" x14ac:dyDescent="0.35">
      <c r="A110" s="26" t="s">
        <v>180</v>
      </c>
      <c r="B110" s="34"/>
      <c r="C110" s="34"/>
      <c r="D110" s="27"/>
      <c r="E110" s="28">
        <v>2521827.08</v>
      </c>
      <c r="F110" s="29">
        <v>1</v>
      </c>
      <c r="G110" s="29"/>
    </row>
    <row r="112" spans="1:7" x14ac:dyDescent="0.35">
      <c r="A112" s="1" t="s">
        <v>181</v>
      </c>
    </row>
    <row r="113" spans="1:3" x14ac:dyDescent="0.35">
      <c r="A113" s="1" t="s">
        <v>1473</v>
      </c>
    </row>
    <row r="115" spans="1:3" x14ac:dyDescent="0.35">
      <c r="A115" s="1" t="s">
        <v>183</v>
      </c>
    </row>
    <row r="116" spans="1:3" ht="29" customHeight="1" x14ac:dyDescent="0.35">
      <c r="A116" s="48" t="s">
        <v>184</v>
      </c>
      <c r="B116" s="3" t="s">
        <v>138</v>
      </c>
    </row>
    <row r="117" spans="1:3" x14ac:dyDescent="0.35">
      <c r="A117" t="s">
        <v>185</v>
      </c>
    </row>
    <row r="118" spans="1:3" x14ac:dyDescent="0.35">
      <c r="A118" t="s">
        <v>1084</v>
      </c>
      <c r="B118" t="s">
        <v>187</v>
      </c>
      <c r="C118" t="s">
        <v>187</v>
      </c>
    </row>
    <row r="119" spans="1:3" x14ac:dyDescent="0.35">
      <c r="B119" s="49">
        <v>45869</v>
      </c>
      <c r="C119" s="49">
        <v>45898</v>
      </c>
    </row>
    <row r="120" spans="1:3" x14ac:dyDescent="0.35">
      <c r="A120" t="s">
        <v>1085</v>
      </c>
      <c r="B120">
        <v>1530.2207000000001</v>
      </c>
      <c r="C120">
        <v>1528.0661</v>
      </c>
    </row>
    <row r="122" spans="1:3" x14ac:dyDescent="0.35">
      <c r="A122" t="s">
        <v>192</v>
      </c>
      <c r="B122" s="3" t="s">
        <v>138</v>
      </c>
    </row>
    <row r="123" spans="1:3" x14ac:dyDescent="0.35">
      <c r="A123" t="s">
        <v>193</v>
      </c>
      <c r="B123" s="3" t="s">
        <v>138</v>
      </c>
    </row>
    <row r="124" spans="1:3" ht="58" customHeight="1" x14ac:dyDescent="0.35">
      <c r="A124" s="48" t="s">
        <v>194</v>
      </c>
      <c r="B124" s="3" t="s">
        <v>138</v>
      </c>
    </row>
    <row r="125" spans="1:3" ht="43.5" customHeight="1" x14ac:dyDescent="0.35">
      <c r="A125" s="48" t="s">
        <v>195</v>
      </c>
      <c r="B125" s="3" t="s">
        <v>138</v>
      </c>
    </row>
    <row r="126" spans="1:3" x14ac:dyDescent="0.35">
      <c r="A126" t="s">
        <v>196</v>
      </c>
      <c r="B126" s="50">
        <f>B141</f>
        <v>4.2505928835997846</v>
      </c>
    </row>
    <row r="127" spans="1:3" ht="72.5" customHeight="1" x14ac:dyDescent="0.35">
      <c r="A127" s="48" t="s">
        <v>197</v>
      </c>
      <c r="B127" s="3" t="s">
        <v>138</v>
      </c>
    </row>
    <row r="128" spans="1:3" x14ac:dyDescent="0.35">
      <c r="B128" s="3"/>
    </row>
    <row r="129" spans="1:2" ht="58" customHeight="1" x14ac:dyDescent="0.35">
      <c r="A129" s="48" t="s">
        <v>198</v>
      </c>
      <c r="B129" s="3" t="s">
        <v>138</v>
      </c>
    </row>
    <row r="130" spans="1:2" ht="58" customHeight="1" x14ac:dyDescent="0.35">
      <c r="A130" s="48" t="s">
        <v>199</v>
      </c>
      <c r="B130">
        <v>963756.23</v>
      </c>
    </row>
    <row r="131" spans="1:2" ht="43.5" customHeight="1" x14ac:dyDescent="0.35">
      <c r="A131" s="48" t="s">
        <v>200</v>
      </c>
      <c r="B131" s="3" t="s">
        <v>138</v>
      </c>
    </row>
    <row r="132" spans="1:2" ht="43.5" customHeight="1" x14ac:dyDescent="0.35">
      <c r="A132" s="48" t="s">
        <v>201</v>
      </c>
      <c r="B132" s="3" t="s">
        <v>138</v>
      </c>
    </row>
    <row r="134" spans="1:2" x14ac:dyDescent="0.35">
      <c r="A134" t="s">
        <v>202</v>
      </c>
    </row>
    <row r="135" spans="1:2" x14ac:dyDescent="0.35">
      <c r="A135" s="52" t="s">
        <v>203</v>
      </c>
      <c r="B135" s="52" t="s">
        <v>1474</v>
      </c>
    </row>
    <row r="136" spans="1:2" x14ac:dyDescent="0.35">
      <c r="A136" s="52" t="s">
        <v>205</v>
      </c>
      <c r="B136" s="52" t="s">
        <v>1087</v>
      </c>
    </row>
    <row r="137" spans="1:2" x14ac:dyDescent="0.35">
      <c r="A137" s="52"/>
      <c r="B137" s="52"/>
    </row>
    <row r="138" spans="1:2" x14ac:dyDescent="0.35">
      <c r="A138" s="52" t="s">
        <v>207</v>
      </c>
      <c r="B138" s="53">
        <v>6.8446587261568119</v>
      </c>
    </row>
    <row r="139" spans="1:2" x14ac:dyDescent="0.35">
      <c r="A139" s="52"/>
      <c r="B139" s="52"/>
    </row>
    <row r="140" spans="1:2" x14ac:dyDescent="0.35">
      <c r="A140" s="52" t="s">
        <v>208</v>
      </c>
      <c r="B140" s="54">
        <v>3.6566000000000001</v>
      </c>
    </row>
    <row r="141" spans="1:2" x14ac:dyDescent="0.35">
      <c r="A141" s="52" t="s">
        <v>209</v>
      </c>
      <c r="B141" s="54">
        <v>4.2505928835997846</v>
      </c>
    </row>
    <row r="142" spans="1:2" x14ac:dyDescent="0.35">
      <c r="A142" s="52"/>
      <c r="B142" s="52"/>
    </row>
    <row r="143" spans="1:2" x14ac:dyDescent="0.35">
      <c r="A143" s="52" t="s">
        <v>210</v>
      </c>
      <c r="B143" s="55">
        <v>45900</v>
      </c>
    </row>
    <row r="145" spans="1:4" ht="70" customHeight="1" x14ac:dyDescent="0.35">
      <c r="A145" s="83" t="s">
        <v>211</v>
      </c>
      <c r="B145" s="83" t="s">
        <v>212</v>
      </c>
      <c r="C145" s="83" t="s">
        <v>5</v>
      </c>
      <c r="D145" s="83" t="s">
        <v>6</v>
      </c>
    </row>
    <row r="146" spans="1:4" ht="70" customHeight="1" x14ac:dyDescent="0.35">
      <c r="A146" s="83" t="s">
        <v>1474</v>
      </c>
      <c r="B146" s="83"/>
      <c r="C146" s="83" t="s">
        <v>53</v>
      </c>
      <c r="D146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G152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3.7265625" bestFit="1" customWidth="1"/>
    <col min="2" max="2" width="22" bestFit="1" customWidth="1"/>
    <col min="3" max="3" width="29.72656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1475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1476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236</v>
      </c>
      <c r="B8" s="31" t="s">
        <v>237</v>
      </c>
      <c r="C8" s="31" t="s">
        <v>238</v>
      </c>
      <c r="D8" s="14">
        <v>2387998</v>
      </c>
      <c r="E8" s="15">
        <v>22724.19</v>
      </c>
      <c r="F8" s="16">
        <v>5.62E-2</v>
      </c>
      <c r="G8" s="16"/>
    </row>
    <row r="9" spans="1:7" x14ac:dyDescent="0.35">
      <c r="A9" s="13" t="s">
        <v>242</v>
      </c>
      <c r="B9" s="31" t="s">
        <v>243</v>
      </c>
      <c r="C9" s="31" t="s">
        <v>238</v>
      </c>
      <c r="D9" s="14">
        <v>920644</v>
      </c>
      <c r="E9" s="15">
        <v>12868.76</v>
      </c>
      <c r="F9" s="16">
        <v>3.1800000000000002E-2</v>
      </c>
      <c r="G9" s="16"/>
    </row>
    <row r="10" spans="1:7" x14ac:dyDescent="0.35">
      <c r="A10" s="13" t="s">
        <v>239</v>
      </c>
      <c r="B10" s="31" t="s">
        <v>240</v>
      </c>
      <c r="C10" s="31" t="s">
        <v>241</v>
      </c>
      <c r="D10" s="14">
        <v>913837</v>
      </c>
      <c r="E10" s="15">
        <v>12402.6</v>
      </c>
      <c r="F10" s="16">
        <v>3.0700000000000002E-2</v>
      </c>
      <c r="G10" s="16"/>
    </row>
    <row r="11" spans="1:7" x14ac:dyDescent="0.35">
      <c r="A11" s="13" t="s">
        <v>305</v>
      </c>
      <c r="B11" s="31" t="s">
        <v>306</v>
      </c>
      <c r="C11" s="31" t="s">
        <v>307</v>
      </c>
      <c r="D11" s="14">
        <v>780042</v>
      </c>
      <c r="E11" s="15">
        <v>9004.02</v>
      </c>
      <c r="F11" s="16">
        <v>2.23E-2</v>
      </c>
      <c r="G11" s="16"/>
    </row>
    <row r="12" spans="1:7" x14ac:dyDescent="0.35">
      <c r="A12" s="13" t="s">
        <v>244</v>
      </c>
      <c r="B12" s="31" t="s">
        <v>245</v>
      </c>
      <c r="C12" s="31" t="s">
        <v>246</v>
      </c>
      <c r="D12" s="14">
        <v>405093</v>
      </c>
      <c r="E12" s="15">
        <v>7651.4</v>
      </c>
      <c r="F12" s="16">
        <v>1.89E-2</v>
      </c>
      <c r="G12" s="16"/>
    </row>
    <row r="13" spans="1:7" x14ac:dyDescent="0.35">
      <c r="A13" s="13" t="s">
        <v>429</v>
      </c>
      <c r="B13" s="31" t="s">
        <v>430</v>
      </c>
      <c r="C13" s="31" t="s">
        <v>345</v>
      </c>
      <c r="D13" s="14">
        <v>45516</v>
      </c>
      <c r="E13" s="15">
        <v>7596.62</v>
      </c>
      <c r="F13" s="16">
        <v>1.8800000000000001E-2</v>
      </c>
      <c r="G13" s="16"/>
    </row>
    <row r="14" spans="1:7" x14ac:dyDescent="0.35">
      <c r="A14" s="13" t="s">
        <v>247</v>
      </c>
      <c r="B14" s="31" t="s">
        <v>248</v>
      </c>
      <c r="C14" s="31" t="s">
        <v>249</v>
      </c>
      <c r="D14" s="14">
        <v>205969</v>
      </c>
      <c r="E14" s="15">
        <v>7416.94</v>
      </c>
      <c r="F14" s="16">
        <v>1.84E-2</v>
      </c>
      <c r="G14" s="16"/>
    </row>
    <row r="15" spans="1:7" x14ac:dyDescent="0.35">
      <c r="A15" s="13" t="s">
        <v>341</v>
      </c>
      <c r="B15" s="31" t="s">
        <v>342</v>
      </c>
      <c r="C15" s="31" t="s">
        <v>293</v>
      </c>
      <c r="D15" s="14">
        <v>531885</v>
      </c>
      <c r="E15" s="15">
        <v>6802.81</v>
      </c>
      <c r="F15" s="16">
        <v>1.6799999999999999E-2</v>
      </c>
      <c r="G15" s="16"/>
    </row>
    <row r="16" spans="1:7" x14ac:dyDescent="0.35">
      <c r="A16" s="13" t="s">
        <v>333</v>
      </c>
      <c r="B16" s="31" t="s">
        <v>334</v>
      </c>
      <c r="C16" s="31" t="s">
        <v>238</v>
      </c>
      <c r="D16" s="14">
        <v>1031527</v>
      </c>
      <c r="E16" s="15">
        <v>6736.9</v>
      </c>
      <c r="F16" s="16">
        <v>1.67E-2</v>
      </c>
      <c r="G16" s="16"/>
    </row>
    <row r="17" spans="1:7" x14ac:dyDescent="0.35">
      <c r="A17" s="13" t="s">
        <v>867</v>
      </c>
      <c r="B17" s="31" t="s">
        <v>868</v>
      </c>
      <c r="C17" s="31" t="s">
        <v>307</v>
      </c>
      <c r="D17" s="14">
        <v>719844</v>
      </c>
      <c r="E17" s="15">
        <v>6561.38</v>
      </c>
      <c r="F17" s="16">
        <v>1.6199999999999999E-2</v>
      </c>
      <c r="G17" s="16"/>
    </row>
    <row r="18" spans="1:7" x14ac:dyDescent="0.35">
      <c r="A18" s="13" t="s">
        <v>252</v>
      </c>
      <c r="B18" s="31" t="s">
        <v>253</v>
      </c>
      <c r="C18" s="31" t="s">
        <v>254</v>
      </c>
      <c r="D18" s="14">
        <v>446425</v>
      </c>
      <c r="E18" s="15">
        <v>6560.66</v>
      </c>
      <c r="F18" s="16">
        <v>1.6199999999999999E-2</v>
      </c>
      <c r="G18" s="16"/>
    </row>
    <row r="19" spans="1:7" x14ac:dyDescent="0.35">
      <c r="A19" s="13" t="s">
        <v>1233</v>
      </c>
      <c r="B19" s="31" t="s">
        <v>1234</v>
      </c>
      <c r="C19" s="31" t="s">
        <v>263</v>
      </c>
      <c r="D19" s="14">
        <v>2045981</v>
      </c>
      <c r="E19" s="15">
        <v>6423.36</v>
      </c>
      <c r="F19" s="16">
        <v>1.5900000000000001E-2</v>
      </c>
      <c r="G19" s="16"/>
    </row>
    <row r="20" spans="1:7" x14ac:dyDescent="0.35">
      <c r="A20" s="13" t="s">
        <v>1287</v>
      </c>
      <c r="B20" s="31" t="s">
        <v>1288</v>
      </c>
      <c r="C20" s="31" t="s">
        <v>310</v>
      </c>
      <c r="D20" s="14">
        <v>393340</v>
      </c>
      <c r="E20" s="15">
        <v>6302.09</v>
      </c>
      <c r="F20" s="16">
        <v>1.5599999999999999E-2</v>
      </c>
      <c r="G20" s="16"/>
    </row>
    <row r="21" spans="1:7" x14ac:dyDescent="0.35">
      <c r="A21" s="13" t="s">
        <v>315</v>
      </c>
      <c r="B21" s="31" t="s">
        <v>316</v>
      </c>
      <c r="C21" s="31" t="s">
        <v>254</v>
      </c>
      <c r="D21" s="14">
        <v>115520</v>
      </c>
      <c r="E21" s="15">
        <v>6128.91</v>
      </c>
      <c r="F21" s="16">
        <v>1.52E-2</v>
      </c>
      <c r="G21" s="16"/>
    </row>
    <row r="22" spans="1:7" x14ac:dyDescent="0.35">
      <c r="A22" s="13" t="s">
        <v>250</v>
      </c>
      <c r="B22" s="31" t="s">
        <v>251</v>
      </c>
      <c r="C22" s="31" t="s">
        <v>238</v>
      </c>
      <c r="D22" s="14">
        <v>739755</v>
      </c>
      <c r="E22" s="15">
        <v>5936.53</v>
      </c>
      <c r="F22" s="16">
        <v>1.47E-2</v>
      </c>
      <c r="G22" s="16"/>
    </row>
    <row r="23" spans="1:7" x14ac:dyDescent="0.35">
      <c r="A23" s="13" t="s">
        <v>1303</v>
      </c>
      <c r="B23" s="31" t="s">
        <v>1304</v>
      </c>
      <c r="C23" s="31" t="s">
        <v>238</v>
      </c>
      <c r="D23" s="14">
        <v>2973665</v>
      </c>
      <c r="E23" s="15">
        <v>5700.81</v>
      </c>
      <c r="F23" s="16">
        <v>1.41E-2</v>
      </c>
      <c r="G23" s="16"/>
    </row>
    <row r="24" spans="1:7" x14ac:dyDescent="0.35">
      <c r="A24" s="13" t="s">
        <v>350</v>
      </c>
      <c r="B24" s="31" t="s">
        <v>351</v>
      </c>
      <c r="C24" s="31" t="s">
        <v>280</v>
      </c>
      <c r="D24" s="14">
        <v>298580</v>
      </c>
      <c r="E24" s="15">
        <v>5657.79</v>
      </c>
      <c r="F24" s="16">
        <v>1.4E-2</v>
      </c>
      <c r="G24" s="16"/>
    </row>
    <row r="25" spans="1:7" x14ac:dyDescent="0.35">
      <c r="A25" s="13" t="s">
        <v>302</v>
      </c>
      <c r="B25" s="31" t="s">
        <v>303</v>
      </c>
      <c r="C25" s="31" t="s">
        <v>304</v>
      </c>
      <c r="D25" s="14">
        <v>318891</v>
      </c>
      <c r="E25" s="15">
        <v>5646.92</v>
      </c>
      <c r="F25" s="16">
        <v>1.4E-2</v>
      </c>
      <c r="G25" s="16"/>
    </row>
    <row r="26" spans="1:7" x14ac:dyDescent="0.35">
      <c r="A26" s="13" t="s">
        <v>325</v>
      </c>
      <c r="B26" s="31" t="s">
        <v>326</v>
      </c>
      <c r="C26" s="31" t="s">
        <v>254</v>
      </c>
      <c r="D26" s="14">
        <v>326170</v>
      </c>
      <c r="E26" s="15">
        <v>5624.15</v>
      </c>
      <c r="F26" s="16">
        <v>1.3899999999999999E-2</v>
      </c>
      <c r="G26" s="16"/>
    </row>
    <row r="27" spans="1:7" x14ac:dyDescent="0.35">
      <c r="A27" s="13" t="s">
        <v>348</v>
      </c>
      <c r="B27" s="31" t="s">
        <v>349</v>
      </c>
      <c r="C27" s="31" t="s">
        <v>254</v>
      </c>
      <c r="D27" s="14">
        <v>199669</v>
      </c>
      <c r="E27" s="15">
        <v>5566.77</v>
      </c>
      <c r="F27" s="16">
        <v>1.38E-2</v>
      </c>
      <c r="G27" s="16"/>
    </row>
    <row r="28" spans="1:7" x14ac:dyDescent="0.35">
      <c r="A28" s="13" t="s">
        <v>258</v>
      </c>
      <c r="B28" s="31" t="s">
        <v>259</v>
      </c>
      <c r="C28" s="31" t="s">
        <v>260</v>
      </c>
      <c r="D28" s="14">
        <v>1491402</v>
      </c>
      <c r="E28" s="15">
        <v>5509.24</v>
      </c>
      <c r="F28" s="16">
        <v>1.3599999999999999E-2</v>
      </c>
      <c r="G28" s="16"/>
    </row>
    <row r="29" spans="1:7" x14ac:dyDescent="0.35">
      <c r="A29" s="13" t="s">
        <v>1241</v>
      </c>
      <c r="B29" s="31" t="s">
        <v>1242</v>
      </c>
      <c r="C29" s="31" t="s">
        <v>373</v>
      </c>
      <c r="D29" s="14">
        <v>143278</v>
      </c>
      <c r="E29" s="15">
        <v>5482.1</v>
      </c>
      <c r="F29" s="16">
        <v>1.3599999999999999E-2</v>
      </c>
      <c r="G29" s="16"/>
    </row>
    <row r="30" spans="1:7" x14ac:dyDescent="0.35">
      <c r="A30" s="13" t="s">
        <v>261</v>
      </c>
      <c r="B30" s="31" t="s">
        <v>262</v>
      </c>
      <c r="C30" s="31" t="s">
        <v>263</v>
      </c>
      <c r="D30" s="14">
        <v>102381</v>
      </c>
      <c r="E30" s="15">
        <v>5424.15</v>
      </c>
      <c r="F30" s="16">
        <v>1.34E-2</v>
      </c>
      <c r="G30" s="16"/>
    </row>
    <row r="31" spans="1:7" x14ac:dyDescent="0.35">
      <c r="A31" s="13" t="s">
        <v>1237</v>
      </c>
      <c r="B31" s="31" t="s">
        <v>1238</v>
      </c>
      <c r="C31" s="31" t="s">
        <v>272</v>
      </c>
      <c r="D31" s="14">
        <v>117843</v>
      </c>
      <c r="E31" s="15">
        <v>5295.51</v>
      </c>
      <c r="F31" s="16">
        <v>1.3100000000000001E-2</v>
      </c>
      <c r="G31" s="16"/>
    </row>
    <row r="32" spans="1:7" x14ac:dyDescent="0.35">
      <c r="A32" s="13" t="s">
        <v>267</v>
      </c>
      <c r="B32" s="31" t="s">
        <v>268</v>
      </c>
      <c r="C32" s="31" t="s">
        <v>269</v>
      </c>
      <c r="D32" s="14">
        <v>161053</v>
      </c>
      <c r="E32" s="15">
        <v>5152.8900000000003</v>
      </c>
      <c r="F32" s="16">
        <v>1.2699999999999999E-2</v>
      </c>
      <c r="G32" s="16"/>
    </row>
    <row r="33" spans="1:7" x14ac:dyDescent="0.35">
      <c r="A33" s="13" t="s">
        <v>296</v>
      </c>
      <c r="B33" s="31" t="s">
        <v>297</v>
      </c>
      <c r="C33" s="31" t="s">
        <v>277</v>
      </c>
      <c r="D33" s="14">
        <v>1216675</v>
      </c>
      <c r="E33" s="15">
        <v>4985.33</v>
      </c>
      <c r="F33" s="16">
        <v>1.23E-2</v>
      </c>
      <c r="G33" s="16"/>
    </row>
    <row r="34" spans="1:7" x14ac:dyDescent="0.35">
      <c r="A34" s="13" t="s">
        <v>474</v>
      </c>
      <c r="B34" s="31" t="s">
        <v>475</v>
      </c>
      <c r="C34" s="31" t="s">
        <v>396</v>
      </c>
      <c r="D34" s="14">
        <v>35329</v>
      </c>
      <c r="E34" s="15">
        <v>4873.6400000000003</v>
      </c>
      <c r="F34" s="16">
        <v>1.21E-2</v>
      </c>
      <c r="G34" s="16"/>
    </row>
    <row r="35" spans="1:7" x14ac:dyDescent="0.35">
      <c r="A35" s="13" t="s">
        <v>1291</v>
      </c>
      <c r="B35" s="31" t="s">
        <v>1292</v>
      </c>
      <c r="C35" s="31" t="s">
        <v>266</v>
      </c>
      <c r="D35" s="14">
        <v>69187</v>
      </c>
      <c r="E35" s="15">
        <v>4806.07</v>
      </c>
      <c r="F35" s="16">
        <v>1.1900000000000001E-2</v>
      </c>
      <c r="G35" s="16"/>
    </row>
    <row r="36" spans="1:7" x14ac:dyDescent="0.35">
      <c r="A36" s="13" t="s">
        <v>424</v>
      </c>
      <c r="B36" s="31" t="s">
        <v>425</v>
      </c>
      <c r="C36" s="31" t="s">
        <v>373</v>
      </c>
      <c r="D36" s="14">
        <v>297847</v>
      </c>
      <c r="E36" s="15">
        <v>4779.55</v>
      </c>
      <c r="F36" s="16">
        <v>1.18E-2</v>
      </c>
      <c r="G36" s="16"/>
    </row>
    <row r="37" spans="1:7" x14ac:dyDescent="0.35">
      <c r="A37" s="13" t="s">
        <v>319</v>
      </c>
      <c r="B37" s="31" t="s">
        <v>320</v>
      </c>
      <c r="C37" s="31" t="s">
        <v>272</v>
      </c>
      <c r="D37" s="14">
        <v>331865</v>
      </c>
      <c r="E37" s="15">
        <v>4714.8100000000004</v>
      </c>
      <c r="F37" s="16">
        <v>1.17E-2</v>
      </c>
      <c r="G37" s="16"/>
    </row>
    <row r="38" spans="1:7" x14ac:dyDescent="0.35">
      <c r="A38" s="13" t="s">
        <v>346</v>
      </c>
      <c r="B38" s="31" t="s">
        <v>347</v>
      </c>
      <c r="C38" s="31" t="s">
        <v>269</v>
      </c>
      <c r="D38" s="14">
        <v>140236</v>
      </c>
      <c r="E38" s="15">
        <v>4594.97</v>
      </c>
      <c r="F38" s="16">
        <v>1.14E-2</v>
      </c>
      <c r="G38" s="16"/>
    </row>
    <row r="39" spans="1:7" x14ac:dyDescent="0.35">
      <c r="A39" s="13" t="s">
        <v>713</v>
      </c>
      <c r="B39" s="31" t="s">
        <v>714</v>
      </c>
      <c r="C39" s="31" t="s">
        <v>715</v>
      </c>
      <c r="D39" s="14">
        <v>1194293</v>
      </c>
      <c r="E39" s="15">
        <v>4476.21</v>
      </c>
      <c r="F39" s="16">
        <v>1.11E-2</v>
      </c>
      <c r="G39" s="16"/>
    </row>
    <row r="40" spans="1:7" x14ac:dyDescent="0.35">
      <c r="A40" s="13" t="s">
        <v>264</v>
      </c>
      <c r="B40" s="31" t="s">
        <v>265</v>
      </c>
      <c r="C40" s="31" t="s">
        <v>266</v>
      </c>
      <c r="D40" s="14">
        <v>34098</v>
      </c>
      <c r="E40" s="15">
        <v>4309.99</v>
      </c>
      <c r="F40" s="16">
        <v>1.0699999999999999E-2</v>
      </c>
      <c r="G40" s="16"/>
    </row>
    <row r="41" spans="1:7" x14ac:dyDescent="0.35">
      <c r="A41" s="13" t="s">
        <v>278</v>
      </c>
      <c r="B41" s="31" t="s">
        <v>279</v>
      </c>
      <c r="C41" s="31" t="s">
        <v>280</v>
      </c>
      <c r="D41" s="14">
        <v>269488</v>
      </c>
      <c r="E41" s="15">
        <v>4296.99</v>
      </c>
      <c r="F41" s="16">
        <v>1.06E-2</v>
      </c>
      <c r="G41" s="16"/>
    </row>
    <row r="42" spans="1:7" x14ac:dyDescent="0.35">
      <c r="A42" s="13" t="s">
        <v>431</v>
      </c>
      <c r="B42" s="31" t="s">
        <v>432</v>
      </c>
      <c r="C42" s="31" t="s">
        <v>389</v>
      </c>
      <c r="D42" s="14">
        <v>284816</v>
      </c>
      <c r="E42" s="15">
        <v>4281.3500000000004</v>
      </c>
      <c r="F42" s="16">
        <v>1.06E-2</v>
      </c>
      <c r="G42" s="16"/>
    </row>
    <row r="43" spans="1:7" x14ac:dyDescent="0.35">
      <c r="A43" s="13" t="s">
        <v>368</v>
      </c>
      <c r="B43" s="31" t="s">
        <v>369</v>
      </c>
      <c r="C43" s="31" t="s">
        <v>370</v>
      </c>
      <c r="D43" s="14">
        <v>2013931</v>
      </c>
      <c r="E43" s="15">
        <v>4189.18</v>
      </c>
      <c r="F43" s="16">
        <v>1.04E-2</v>
      </c>
      <c r="G43" s="16"/>
    </row>
    <row r="44" spans="1:7" x14ac:dyDescent="0.35">
      <c r="A44" s="13" t="s">
        <v>1318</v>
      </c>
      <c r="B44" s="31" t="s">
        <v>1319</v>
      </c>
      <c r="C44" s="31" t="s">
        <v>266</v>
      </c>
      <c r="D44" s="14">
        <v>169350</v>
      </c>
      <c r="E44" s="15">
        <v>4066.94</v>
      </c>
      <c r="F44" s="16">
        <v>1.01E-2</v>
      </c>
      <c r="G44" s="16"/>
    </row>
    <row r="45" spans="1:7" x14ac:dyDescent="0.35">
      <c r="A45" s="13" t="s">
        <v>300</v>
      </c>
      <c r="B45" s="31" t="s">
        <v>301</v>
      </c>
      <c r="C45" s="31" t="s">
        <v>254</v>
      </c>
      <c r="D45" s="14">
        <v>270080</v>
      </c>
      <c r="E45" s="15">
        <v>4000.97</v>
      </c>
      <c r="F45" s="16">
        <v>9.9000000000000008E-3</v>
      </c>
      <c r="G45" s="16"/>
    </row>
    <row r="46" spans="1:7" x14ac:dyDescent="0.35">
      <c r="A46" s="13" t="s">
        <v>409</v>
      </c>
      <c r="B46" s="31" t="s">
        <v>410</v>
      </c>
      <c r="C46" s="31" t="s">
        <v>370</v>
      </c>
      <c r="D46" s="14">
        <v>574244</v>
      </c>
      <c r="E46" s="15">
        <v>3986.98</v>
      </c>
      <c r="F46" s="16">
        <v>9.9000000000000008E-3</v>
      </c>
      <c r="G46" s="16"/>
    </row>
    <row r="47" spans="1:7" x14ac:dyDescent="0.35">
      <c r="A47" s="13" t="s">
        <v>1340</v>
      </c>
      <c r="B47" s="31" t="s">
        <v>1341</v>
      </c>
      <c r="C47" s="31" t="s">
        <v>238</v>
      </c>
      <c r="D47" s="14">
        <v>1696166</v>
      </c>
      <c r="E47" s="15">
        <v>3949.18</v>
      </c>
      <c r="F47" s="16">
        <v>9.7999999999999997E-3</v>
      </c>
      <c r="G47" s="16"/>
    </row>
    <row r="48" spans="1:7" x14ac:dyDescent="0.35">
      <c r="A48" s="13" t="s">
        <v>869</v>
      </c>
      <c r="B48" s="31" t="s">
        <v>870</v>
      </c>
      <c r="C48" s="31" t="s">
        <v>280</v>
      </c>
      <c r="D48" s="14">
        <v>159074</v>
      </c>
      <c r="E48" s="15">
        <v>3931.35</v>
      </c>
      <c r="F48" s="16">
        <v>9.7000000000000003E-3</v>
      </c>
      <c r="G48" s="16"/>
    </row>
    <row r="49" spans="1:7" x14ac:dyDescent="0.35">
      <c r="A49" s="13" t="s">
        <v>1477</v>
      </c>
      <c r="B49" s="31" t="s">
        <v>1478</v>
      </c>
      <c r="C49" s="31" t="s">
        <v>478</v>
      </c>
      <c r="D49" s="14">
        <v>104973</v>
      </c>
      <c r="E49" s="15">
        <v>3878.54</v>
      </c>
      <c r="F49" s="16">
        <v>9.5999999999999992E-3</v>
      </c>
      <c r="G49" s="16"/>
    </row>
    <row r="50" spans="1:7" x14ac:dyDescent="0.35">
      <c r="A50" s="13" t="s">
        <v>317</v>
      </c>
      <c r="B50" s="31" t="s">
        <v>318</v>
      </c>
      <c r="C50" s="31" t="s">
        <v>272</v>
      </c>
      <c r="D50" s="14">
        <v>664865</v>
      </c>
      <c r="E50" s="15">
        <v>3857.88</v>
      </c>
      <c r="F50" s="16">
        <v>9.4999999999999998E-3</v>
      </c>
      <c r="G50" s="16"/>
    </row>
    <row r="51" spans="1:7" x14ac:dyDescent="0.35">
      <c r="A51" s="13" t="s">
        <v>337</v>
      </c>
      <c r="B51" s="31" t="s">
        <v>338</v>
      </c>
      <c r="C51" s="31" t="s">
        <v>249</v>
      </c>
      <c r="D51" s="14">
        <v>128366</v>
      </c>
      <c r="E51" s="15">
        <v>3855.99</v>
      </c>
      <c r="F51" s="16">
        <v>9.4999999999999998E-3</v>
      </c>
      <c r="G51" s="16"/>
    </row>
    <row r="52" spans="1:7" x14ac:dyDescent="0.35">
      <c r="A52" s="13" t="s">
        <v>1479</v>
      </c>
      <c r="B52" s="31" t="s">
        <v>1480</v>
      </c>
      <c r="C52" s="31" t="s">
        <v>272</v>
      </c>
      <c r="D52" s="14">
        <v>530924</v>
      </c>
      <c r="E52" s="15">
        <v>3810.18</v>
      </c>
      <c r="F52" s="16">
        <v>9.4000000000000004E-3</v>
      </c>
      <c r="G52" s="16"/>
    </row>
    <row r="53" spans="1:7" x14ac:dyDescent="0.35">
      <c r="A53" s="13" t="s">
        <v>1481</v>
      </c>
      <c r="B53" s="31" t="s">
        <v>1482</v>
      </c>
      <c r="C53" s="31" t="s">
        <v>396</v>
      </c>
      <c r="D53" s="14">
        <v>517371</v>
      </c>
      <c r="E53" s="15">
        <v>3808.37</v>
      </c>
      <c r="F53" s="16">
        <v>9.4000000000000004E-3</v>
      </c>
      <c r="G53" s="16"/>
    </row>
    <row r="54" spans="1:7" x14ac:dyDescent="0.35">
      <c r="A54" s="13" t="s">
        <v>270</v>
      </c>
      <c r="B54" s="31" t="s">
        <v>271</v>
      </c>
      <c r="C54" s="31" t="s">
        <v>272</v>
      </c>
      <c r="D54" s="14">
        <v>142573</v>
      </c>
      <c r="E54" s="15">
        <v>3760.79</v>
      </c>
      <c r="F54" s="16">
        <v>9.2999999999999992E-3</v>
      </c>
      <c r="G54" s="16"/>
    </row>
    <row r="55" spans="1:7" x14ac:dyDescent="0.35">
      <c r="A55" s="13" t="s">
        <v>403</v>
      </c>
      <c r="B55" s="31" t="s">
        <v>404</v>
      </c>
      <c r="C55" s="31" t="s">
        <v>405</v>
      </c>
      <c r="D55" s="14">
        <v>129702</v>
      </c>
      <c r="E55" s="15">
        <v>3699.75</v>
      </c>
      <c r="F55" s="16">
        <v>9.1999999999999998E-3</v>
      </c>
      <c r="G55" s="16"/>
    </row>
    <row r="56" spans="1:7" x14ac:dyDescent="0.35">
      <c r="A56" s="13" t="s">
        <v>371</v>
      </c>
      <c r="B56" s="31" t="s">
        <v>372</v>
      </c>
      <c r="C56" s="31" t="s">
        <v>373</v>
      </c>
      <c r="D56" s="14">
        <v>96674</v>
      </c>
      <c r="E56" s="15">
        <v>3683.86</v>
      </c>
      <c r="F56" s="16">
        <v>9.1000000000000004E-3</v>
      </c>
      <c r="G56" s="16"/>
    </row>
    <row r="57" spans="1:7" x14ac:dyDescent="0.35">
      <c r="A57" s="13" t="s">
        <v>286</v>
      </c>
      <c r="B57" s="31" t="s">
        <v>287</v>
      </c>
      <c r="C57" s="31" t="s">
        <v>257</v>
      </c>
      <c r="D57" s="14">
        <v>49516</v>
      </c>
      <c r="E57" s="15">
        <v>3659.23</v>
      </c>
      <c r="F57" s="16">
        <v>9.1000000000000004E-3</v>
      </c>
      <c r="G57" s="16"/>
    </row>
    <row r="58" spans="1:7" x14ac:dyDescent="0.35">
      <c r="A58" s="13" t="s">
        <v>1312</v>
      </c>
      <c r="B58" s="31" t="s">
        <v>1313</v>
      </c>
      <c r="C58" s="31" t="s">
        <v>260</v>
      </c>
      <c r="D58" s="14">
        <v>254067</v>
      </c>
      <c r="E58" s="15">
        <v>3647.64</v>
      </c>
      <c r="F58" s="16">
        <v>8.9999999999999993E-3</v>
      </c>
      <c r="G58" s="16"/>
    </row>
    <row r="59" spans="1:7" x14ac:dyDescent="0.35">
      <c r="A59" s="13" t="s">
        <v>730</v>
      </c>
      <c r="B59" s="31" t="s">
        <v>731</v>
      </c>
      <c r="C59" s="31" t="s">
        <v>254</v>
      </c>
      <c r="D59" s="14">
        <v>70256</v>
      </c>
      <c r="E59" s="15">
        <v>3606.59</v>
      </c>
      <c r="F59" s="16">
        <v>8.8999999999999999E-3</v>
      </c>
      <c r="G59" s="16"/>
    </row>
    <row r="60" spans="1:7" x14ac:dyDescent="0.35">
      <c r="A60" s="13" t="s">
        <v>411</v>
      </c>
      <c r="B60" s="31" t="s">
        <v>412</v>
      </c>
      <c r="C60" s="31" t="s">
        <v>283</v>
      </c>
      <c r="D60" s="14">
        <v>736403</v>
      </c>
      <c r="E60" s="15">
        <v>3596.96</v>
      </c>
      <c r="F60" s="16">
        <v>8.8999999999999999E-3</v>
      </c>
      <c r="G60" s="16"/>
    </row>
    <row r="61" spans="1:7" x14ac:dyDescent="0.35">
      <c r="A61" s="13" t="s">
        <v>394</v>
      </c>
      <c r="B61" s="31" t="s">
        <v>395</v>
      </c>
      <c r="C61" s="31" t="s">
        <v>396</v>
      </c>
      <c r="D61" s="14">
        <v>122968</v>
      </c>
      <c r="E61" s="15">
        <v>3487.86</v>
      </c>
      <c r="F61" s="16">
        <v>8.6E-3</v>
      </c>
      <c r="G61" s="16"/>
    </row>
    <row r="62" spans="1:7" x14ac:dyDescent="0.35">
      <c r="A62" s="13" t="s">
        <v>281</v>
      </c>
      <c r="B62" s="31" t="s">
        <v>282</v>
      </c>
      <c r="C62" s="31" t="s">
        <v>283</v>
      </c>
      <c r="D62" s="14">
        <v>1044590</v>
      </c>
      <c r="E62" s="15">
        <v>3421.55</v>
      </c>
      <c r="F62" s="16">
        <v>8.5000000000000006E-3</v>
      </c>
      <c r="G62" s="16"/>
    </row>
    <row r="63" spans="1:7" x14ac:dyDescent="0.35">
      <c r="A63" s="13" t="s">
        <v>392</v>
      </c>
      <c r="B63" s="31" t="s">
        <v>393</v>
      </c>
      <c r="C63" s="31" t="s">
        <v>378</v>
      </c>
      <c r="D63" s="14">
        <v>329409</v>
      </c>
      <c r="E63" s="15">
        <v>3381.71</v>
      </c>
      <c r="F63" s="16">
        <v>8.3999999999999995E-3</v>
      </c>
      <c r="G63" s="16"/>
    </row>
    <row r="64" spans="1:7" x14ac:dyDescent="0.35">
      <c r="A64" s="13" t="s">
        <v>313</v>
      </c>
      <c r="B64" s="31" t="s">
        <v>314</v>
      </c>
      <c r="C64" s="31" t="s">
        <v>238</v>
      </c>
      <c r="D64" s="14">
        <v>311149</v>
      </c>
      <c r="E64" s="15">
        <v>3252.13</v>
      </c>
      <c r="F64" s="16">
        <v>8.0000000000000002E-3</v>
      </c>
      <c r="G64" s="16"/>
    </row>
    <row r="65" spans="1:7" x14ac:dyDescent="0.35">
      <c r="A65" s="13" t="s">
        <v>343</v>
      </c>
      <c r="B65" s="31" t="s">
        <v>344</v>
      </c>
      <c r="C65" s="31" t="s">
        <v>345</v>
      </c>
      <c r="D65" s="14">
        <v>87880</v>
      </c>
      <c r="E65" s="15">
        <v>3188.99</v>
      </c>
      <c r="F65" s="16">
        <v>7.9000000000000008E-3</v>
      </c>
      <c r="G65" s="16"/>
    </row>
    <row r="66" spans="1:7" x14ac:dyDescent="0.35">
      <c r="A66" s="13" t="s">
        <v>1239</v>
      </c>
      <c r="B66" s="31" t="s">
        <v>1240</v>
      </c>
      <c r="C66" s="31" t="s">
        <v>540</v>
      </c>
      <c r="D66" s="14">
        <v>418794</v>
      </c>
      <c r="E66" s="15">
        <v>3176.34</v>
      </c>
      <c r="F66" s="16">
        <v>7.9000000000000008E-3</v>
      </c>
      <c r="G66" s="16"/>
    </row>
    <row r="67" spans="1:7" x14ac:dyDescent="0.35">
      <c r="A67" s="13" t="s">
        <v>1314</v>
      </c>
      <c r="B67" s="31" t="s">
        <v>1315</v>
      </c>
      <c r="C67" s="31" t="s">
        <v>540</v>
      </c>
      <c r="D67" s="14">
        <v>502805</v>
      </c>
      <c r="E67" s="15">
        <v>3156.36</v>
      </c>
      <c r="F67" s="16">
        <v>7.7999999999999996E-3</v>
      </c>
      <c r="G67" s="16"/>
    </row>
    <row r="68" spans="1:7" x14ac:dyDescent="0.35">
      <c r="A68" s="13" t="s">
        <v>1483</v>
      </c>
      <c r="B68" s="31" t="s">
        <v>1484</v>
      </c>
      <c r="C68" s="31" t="s">
        <v>345</v>
      </c>
      <c r="D68" s="14">
        <v>49866</v>
      </c>
      <c r="E68" s="15">
        <v>3147.04</v>
      </c>
      <c r="F68" s="16">
        <v>7.7999999999999996E-3</v>
      </c>
      <c r="G68" s="16"/>
    </row>
    <row r="69" spans="1:7" x14ac:dyDescent="0.35">
      <c r="A69" s="13" t="s">
        <v>387</v>
      </c>
      <c r="B69" s="31" t="s">
        <v>388</v>
      </c>
      <c r="C69" s="31" t="s">
        <v>389</v>
      </c>
      <c r="D69" s="14">
        <v>334022</v>
      </c>
      <c r="E69" s="15">
        <v>3083.36</v>
      </c>
      <c r="F69" s="16">
        <v>7.6E-3</v>
      </c>
      <c r="G69" s="16"/>
    </row>
    <row r="70" spans="1:7" x14ac:dyDescent="0.35">
      <c r="A70" s="13" t="s">
        <v>379</v>
      </c>
      <c r="B70" s="31" t="s">
        <v>380</v>
      </c>
      <c r="C70" s="31" t="s">
        <v>272</v>
      </c>
      <c r="D70" s="14">
        <v>810985</v>
      </c>
      <c r="E70" s="15">
        <v>3079.31</v>
      </c>
      <c r="F70" s="16">
        <v>7.6E-3</v>
      </c>
      <c r="G70" s="16"/>
    </row>
    <row r="71" spans="1:7" x14ac:dyDescent="0.35">
      <c r="A71" s="13" t="s">
        <v>374</v>
      </c>
      <c r="B71" s="31" t="s">
        <v>375</v>
      </c>
      <c r="C71" s="31" t="s">
        <v>280</v>
      </c>
      <c r="D71" s="14">
        <v>221662</v>
      </c>
      <c r="E71" s="15">
        <v>3068.69</v>
      </c>
      <c r="F71" s="16">
        <v>7.6E-3</v>
      </c>
      <c r="G71" s="16"/>
    </row>
    <row r="72" spans="1:7" x14ac:dyDescent="0.35">
      <c r="A72" s="13" t="s">
        <v>1485</v>
      </c>
      <c r="B72" s="31" t="s">
        <v>1486</v>
      </c>
      <c r="C72" s="31" t="s">
        <v>345</v>
      </c>
      <c r="D72" s="14">
        <v>410411</v>
      </c>
      <c r="E72" s="15">
        <v>3063.31</v>
      </c>
      <c r="F72" s="16">
        <v>7.6E-3</v>
      </c>
      <c r="G72" s="16"/>
    </row>
    <row r="73" spans="1:7" x14ac:dyDescent="0.35">
      <c r="A73" s="13" t="s">
        <v>413</v>
      </c>
      <c r="B73" s="31" t="s">
        <v>414</v>
      </c>
      <c r="C73" s="31" t="s">
        <v>415</v>
      </c>
      <c r="D73" s="14">
        <v>426237</v>
      </c>
      <c r="E73" s="15">
        <v>3000.5</v>
      </c>
      <c r="F73" s="16">
        <v>7.4000000000000003E-3</v>
      </c>
      <c r="G73" s="16"/>
    </row>
    <row r="74" spans="1:7" x14ac:dyDescent="0.35">
      <c r="A74" s="13" t="s">
        <v>1487</v>
      </c>
      <c r="B74" s="31" t="s">
        <v>1488</v>
      </c>
      <c r="C74" s="31" t="s">
        <v>254</v>
      </c>
      <c r="D74" s="14">
        <v>800000</v>
      </c>
      <c r="E74" s="15">
        <v>2944.8</v>
      </c>
      <c r="F74" s="16">
        <v>7.3000000000000001E-3</v>
      </c>
      <c r="G74" s="16"/>
    </row>
    <row r="75" spans="1:7" x14ac:dyDescent="0.35">
      <c r="A75" s="13" t="s">
        <v>329</v>
      </c>
      <c r="B75" s="31" t="s">
        <v>330</v>
      </c>
      <c r="C75" s="31" t="s">
        <v>272</v>
      </c>
      <c r="D75" s="14">
        <v>304443</v>
      </c>
      <c r="E75" s="15">
        <v>2868.31</v>
      </c>
      <c r="F75" s="16">
        <v>7.1000000000000004E-3</v>
      </c>
      <c r="G75" s="16"/>
    </row>
    <row r="76" spans="1:7" x14ac:dyDescent="0.35">
      <c r="A76" s="13" t="s">
        <v>1489</v>
      </c>
      <c r="B76" s="31" t="s">
        <v>1490</v>
      </c>
      <c r="C76" s="31" t="s">
        <v>272</v>
      </c>
      <c r="D76" s="14">
        <v>1042925</v>
      </c>
      <c r="E76" s="15">
        <v>2648.51</v>
      </c>
      <c r="F76" s="16">
        <v>6.6E-3</v>
      </c>
      <c r="G76" s="16"/>
    </row>
    <row r="77" spans="1:7" x14ac:dyDescent="0.35">
      <c r="A77" s="13" t="s">
        <v>437</v>
      </c>
      <c r="B77" s="31" t="s">
        <v>438</v>
      </c>
      <c r="C77" s="31" t="s">
        <v>263</v>
      </c>
      <c r="D77" s="14">
        <v>1672076</v>
      </c>
      <c r="E77" s="15">
        <v>2498.25</v>
      </c>
      <c r="F77" s="16">
        <v>6.1999999999999998E-3</v>
      </c>
      <c r="G77" s="16"/>
    </row>
    <row r="78" spans="1:7" x14ac:dyDescent="0.35">
      <c r="A78" s="13" t="s">
        <v>273</v>
      </c>
      <c r="B78" s="31" t="s">
        <v>274</v>
      </c>
      <c r="C78" s="31" t="s">
        <v>238</v>
      </c>
      <c r="D78" s="14">
        <v>123818</v>
      </c>
      <c r="E78" s="15">
        <v>2427.1999999999998</v>
      </c>
      <c r="F78" s="16">
        <v>6.0000000000000001E-3</v>
      </c>
      <c r="G78" s="16"/>
    </row>
    <row r="79" spans="1:7" x14ac:dyDescent="0.35">
      <c r="A79" s="13" t="s">
        <v>1491</v>
      </c>
      <c r="B79" s="31" t="s">
        <v>1492</v>
      </c>
      <c r="C79" s="31" t="s">
        <v>540</v>
      </c>
      <c r="D79" s="14">
        <v>1004883</v>
      </c>
      <c r="E79" s="15">
        <v>2395.84</v>
      </c>
      <c r="F79" s="16">
        <v>5.8999999999999999E-3</v>
      </c>
      <c r="G79" s="16"/>
    </row>
    <row r="80" spans="1:7" x14ac:dyDescent="0.35">
      <c r="A80" s="13" t="s">
        <v>1493</v>
      </c>
      <c r="B80" s="31" t="s">
        <v>1494</v>
      </c>
      <c r="C80" s="31" t="s">
        <v>345</v>
      </c>
      <c r="D80" s="14">
        <v>202479</v>
      </c>
      <c r="E80" s="15">
        <v>2309.88</v>
      </c>
      <c r="F80" s="16">
        <v>5.7000000000000002E-3</v>
      </c>
      <c r="G80" s="16"/>
    </row>
    <row r="81" spans="1:7" x14ac:dyDescent="0.35">
      <c r="A81" s="13" t="s">
        <v>323</v>
      </c>
      <c r="B81" s="31" t="s">
        <v>324</v>
      </c>
      <c r="C81" s="31" t="s">
        <v>293</v>
      </c>
      <c r="D81" s="14">
        <v>2432982</v>
      </c>
      <c r="E81" s="15">
        <v>2256.59</v>
      </c>
      <c r="F81" s="16">
        <v>5.5999999999999999E-3</v>
      </c>
      <c r="G81" s="16"/>
    </row>
    <row r="82" spans="1:7" x14ac:dyDescent="0.35">
      <c r="A82" s="13" t="s">
        <v>770</v>
      </c>
      <c r="B82" s="31" t="s">
        <v>771</v>
      </c>
      <c r="C82" s="31" t="s">
        <v>246</v>
      </c>
      <c r="D82" s="14">
        <v>119362</v>
      </c>
      <c r="E82" s="15">
        <v>2117.48</v>
      </c>
      <c r="F82" s="16">
        <v>5.1999999999999998E-3</v>
      </c>
      <c r="G82" s="16"/>
    </row>
    <row r="83" spans="1:7" x14ac:dyDescent="0.35">
      <c r="A83" s="13" t="s">
        <v>298</v>
      </c>
      <c r="B83" s="31" t="s">
        <v>299</v>
      </c>
      <c r="C83" s="31" t="s">
        <v>254</v>
      </c>
      <c r="D83" s="14">
        <v>139392</v>
      </c>
      <c r="E83" s="15">
        <v>2027.87</v>
      </c>
      <c r="F83" s="16">
        <v>5.0000000000000001E-3</v>
      </c>
      <c r="G83" s="16"/>
    </row>
    <row r="84" spans="1:7" x14ac:dyDescent="0.35">
      <c r="A84" s="13" t="s">
        <v>376</v>
      </c>
      <c r="B84" s="31" t="s">
        <v>377</v>
      </c>
      <c r="C84" s="31" t="s">
        <v>378</v>
      </c>
      <c r="D84" s="14">
        <v>1280406</v>
      </c>
      <c r="E84" s="15">
        <v>1977.97</v>
      </c>
      <c r="F84" s="16">
        <v>4.8999999999999998E-3</v>
      </c>
      <c r="G84" s="16"/>
    </row>
    <row r="85" spans="1:7" x14ac:dyDescent="0.35">
      <c r="A85" s="13" t="s">
        <v>397</v>
      </c>
      <c r="B85" s="31" t="s">
        <v>398</v>
      </c>
      <c r="C85" s="31" t="s">
        <v>280</v>
      </c>
      <c r="D85" s="14">
        <v>31616</v>
      </c>
      <c r="E85" s="15">
        <v>1938.54</v>
      </c>
      <c r="F85" s="16">
        <v>4.7999999999999996E-3</v>
      </c>
      <c r="G85" s="16"/>
    </row>
    <row r="86" spans="1:7" x14ac:dyDescent="0.35">
      <c r="A86" s="13" t="s">
        <v>1495</v>
      </c>
      <c r="B86" s="31" t="s">
        <v>1496</v>
      </c>
      <c r="C86" s="31" t="s">
        <v>293</v>
      </c>
      <c r="D86" s="14">
        <v>49291</v>
      </c>
      <c r="E86" s="15">
        <v>1906.28</v>
      </c>
      <c r="F86" s="16">
        <v>4.7000000000000002E-3</v>
      </c>
      <c r="G86" s="16"/>
    </row>
    <row r="87" spans="1:7" x14ac:dyDescent="0.35">
      <c r="A87" s="13" t="s">
        <v>339</v>
      </c>
      <c r="B87" s="31" t="s">
        <v>340</v>
      </c>
      <c r="C87" s="31" t="s">
        <v>241</v>
      </c>
      <c r="D87" s="14">
        <v>482602</v>
      </c>
      <c r="E87" s="15">
        <v>1814.1</v>
      </c>
      <c r="F87" s="16">
        <v>4.4999999999999997E-3</v>
      </c>
      <c r="G87" s="16"/>
    </row>
    <row r="88" spans="1:7" x14ac:dyDescent="0.35">
      <c r="A88" s="13" t="s">
        <v>401</v>
      </c>
      <c r="B88" s="31" t="s">
        <v>402</v>
      </c>
      <c r="C88" s="31" t="s">
        <v>396</v>
      </c>
      <c r="D88" s="14">
        <v>248533</v>
      </c>
      <c r="E88" s="15">
        <v>1802.86</v>
      </c>
      <c r="F88" s="16">
        <v>4.4999999999999997E-3</v>
      </c>
      <c r="G88" s="16"/>
    </row>
    <row r="89" spans="1:7" x14ac:dyDescent="0.35">
      <c r="A89" s="13" t="s">
        <v>390</v>
      </c>
      <c r="B89" s="31" t="s">
        <v>391</v>
      </c>
      <c r="C89" s="31" t="s">
        <v>257</v>
      </c>
      <c r="D89" s="14">
        <v>176169</v>
      </c>
      <c r="E89" s="15">
        <v>1799.04</v>
      </c>
      <c r="F89" s="16">
        <v>4.4999999999999997E-3</v>
      </c>
      <c r="G89" s="16"/>
    </row>
    <row r="90" spans="1:7" x14ac:dyDescent="0.35">
      <c r="A90" s="13" t="s">
        <v>1497</v>
      </c>
      <c r="B90" s="31" t="s">
        <v>1498</v>
      </c>
      <c r="C90" s="31" t="s">
        <v>370</v>
      </c>
      <c r="D90" s="14">
        <v>333171</v>
      </c>
      <c r="E90" s="15">
        <v>1729.49</v>
      </c>
      <c r="F90" s="16">
        <v>4.3E-3</v>
      </c>
      <c r="G90" s="16"/>
    </row>
    <row r="91" spans="1:7" x14ac:dyDescent="0.35">
      <c r="A91" s="13" t="s">
        <v>455</v>
      </c>
      <c r="B91" s="31" t="s">
        <v>456</v>
      </c>
      <c r="C91" s="31" t="s">
        <v>370</v>
      </c>
      <c r="D91" s="14">
        <v>32588</v>
      </c>
      <c r="E91" s="15">
        <v>1629.07</v>
      </c>
      <c r="F91" s="16">
        <v>4.0000000000000001E-3</v>
      </c>
      <c r="G91" s="16"/>
    </row>
    <row r="92" spans="1:7" x14ac:dyDescent="0.35">
      <c r="A92" s="13" t="s">
        <v>284</v>
      </c>
      <c r="B92" s="31" t="s">
        <v>285</v>
      </c>
      <c r="C92" s="31" t="s">
        <v>272</v>
      </c>
      <c r="D92" s="14">
        <v>115906</v>
      </c>
      <c r="E92" s="15">
        <v>1622.57</v>
      </c>
      <c r="F92" s="16">
        <v>4.0000000000000001E-3</v>
      </c>
      <c r="G92" s="16"/>
    </row>
    <row r="93" spans="1:7" x14ac:dyDescent="0.35">
      <c r="A93" s="13" t="s">
        <v>331</v>
      </c>
      <c r="B93" s="31" t="s">
        <v>332</v>
      </c>
      <c r="C93" s="31" t="s">
        <v>254</v>
      </c>
      <c r="D93" s="14">
        <v>209641</v>
      </c>
      <c r="E93" s="15">
        <v>1610.25</v>
      </c>
      <c r="F93" s="16">
        <v>4.0000000000000001E-3</v>
      </c>
      <c r="G93" s="16"/>
    </row>
    <row r="94" spans="1:7" x14ac:dyDescent="0.35">
      <c r="A94" s="13" t="s">
        <v>1499</v>
      </c>
      <c r="B94" s="31" t="s">
        <v>1500</v>
      </c>
      <c r="C94" s="31" t="s">
        <v>428</v>
      </c>
      <c r="D94" s="14">
        <v>191352</v>
      </c>
      <c r="E94" s="15">
        <v>1579.61</v>
      </c>
      <c r="F94" s="16">
        <v>3.8999999999999998E-3</v>
      </c>
      <c r="G94" s="16"/>
    </row>
    <row r="95" spans="1:7" x14ac:dyDescent="0.35">
      <c r="A95" s="13" t="s">
        <v>1501</v>
      </c>
      <c r="B95" s="31" t="s">
        <v>1502</v>
      </c>
      <c r="C95" s="31" t="s">
        <v>428</v>
      </c>
      <c r="D95" s="14">
        <v>124437</v>
      </c>
      <c r="E95" s="15">
        <v>1465.87</v>
      </c>
      <c r="F95" s="16">
        <v>3.5999999999999999E-3</v>
      </c>
      <c r="G95" s="16"/>
    </row>
    <row r="96" spans="1:7" x14ac:dyDescent="0.35">
      <c r="A96" s="13" t="s">
        <v>513</v>
      </c>
      <c r="B96" s="31" t="s">
        <v>514</v>
      </c>
      <c r="C96" s="31" t="s">
        <v>280</v>
      </c>
      <c r="D96" s="14">
        <v>150841</v>
      </c>
      <c r="E96" s="15">
        <v>1328.31</v>
      </c>
      <c r="F96" s="16">
        <v>3.3E-3</v>
      </c>
      <c r="G96" s="16"/>
    </row>
    <row r="97" spans="1:7" x14ac:dyDescent="0.35">
      <c r="A97" s="13" t="s">
        <v>774</v>
      </c>
      <c r="B97" s="31" t="s">
        <v>775</v>
      </c>
      <c r="C97" s="31" t="s">
        <v>540</v>
      </c>
      <c r="D97" s="14">
        <v>95290</v>
      </c>
      <c r="E97" s="15">
        <v>1245.73</v>
      </c>
      <c r="F97" s="16">
        <v>3.0999999999999999E-3</v>
      </c>
      <c r="G97" s="16"/>
    </row>
    <row r="98" spans="1:7" x14ac:dyDescent="0.35">
      <c r="A98" s="13" t="s">
        <v>435</v>
      </c>
      <c r="B98" s="31" t="s">
        <v>436</v>
      </c>
      <c r="C98" s="31" t="s">
        <v>272</v>
      </c>
      <c r="D98" s="14">
        <v>156009</v>
      </c>
      <c r="E98" s="15">
        <v>1214.06</v>
      </c>
      <c r="F98" s="16">
        <v>3.0000000000000001E-3</v>
      </c>
      <c r="G98" s="16"/>
    </row>
    <row r="99" spans="1:7" x14ac:dyDescent="0.35">
      <c r="A99" s="13" t="s">
        <v>753</v>
      </c>
      <c r="B99" s="31" t="s">
        <v>754</v>
      </c>
      <c r="C99" s="31" t="s">
        <v>283</v>
      </c>
      <c r="D99" s="14">
        <v>1064808</v>
      </c>
      <c r="E99" s="15">
        <v>1096.22</v>
      </c>
      <c r="F99" s="16">
        <v>2.7000000000000001E-3</v>
      </c>
      <c r="G99" s="16"/>
    </row>
    <row r="100" spans="1:7" x14ac:dyDescent="0.35">
      <c r="A100" s="13" t="s">
        <v>1503</v>
      </c>
      <c r="B100" s="31" t="s">
        <v>1504</v>
      </c>
      <c r="C100" s="31" t="s">
        <v>293</v>
      </c>
      <c r="D100" s="14">
        <v>46614</v>
      </c>
      <c r="E100" s="15">
        <v>1067.18</v>
      </c>
      <c r="F100" s="16">
        <v>2.5999999999999999E-3</v>
      </c>
      <c r="G100" s="16"/>
    </row>
    <row r="101" spans="1:7" x14ac:dyDescent="0.35">
      <c r="A101" s="17" t="s">
        <v>172</v>
      </c>
      <c r="B101" s="32"/>
      <c r="C101" s="32"/>
      <c r="D101" s="18"/>
      <c r="E101" s="37">
        <v>394115.82</v>
      </c>
      <c r="F101" s="38">
        <v>0.97519999999999996</v>
      </c>
      <c r="G101" s="21"/>
    </row>
    <row r="102" spans="1:7" x14ac:dyDescent="0.35">
      <c r="A102" s="24" t="s">
        <v>175</v>
      </c>
      <c r="B102" s="33"/>
      <c r="C102" s="33"/>
      <c r="D102" s="25"/>
      <c r="E102" s="37">
        <v>394115.82</v>
      </c>
      <c r="F102" s="38">
        <v>0.97519999999999996</v>
      </c>
      <c r="G102" s="21"/>
    </row>
    <row r="103" spans="1:7" x14ac:dyDescent="0.35">
      <c r="A103" s="13"/>
      <c r="B103" s="31"/>
      <c r="C103" s="31"/>
      <c r="D103" s="14"/>
      <c r="E103" s="15"/>
      <c r="F103" s="16"/>
      <c r="G103" s="16"/>
    </row>
    <row r="104" spans="1:7" x14ac:dyDescent="0.35">
      <c r="A104" s="13"/>
      <c r="B104" s="31"/>
      <c r="C104" s="31"/>
      <c r="D104" s="14"/>
      <c r="E104" s="15"/>
      <c r="F104" s="16"/>
      <c r="G104" s="16"/>
    </row>
    <row r="105" spans="1:7" x14ac:dyDescent="0.35">
      <c r="A105" s="17" t="s">
        <v>439</v>
      </c>
      <c r="B105" s="31"/>
      <c r="C105" s="31"/>
      <c r="D105" s="14"/>
      <c r="E105" s="15"/>
      <c r="F105" s="16"/>
      <c r="G105" s="16"/>
    </row>
    <row r="106" spans="1:7" x14ac:dyDescent="0.35">
      <c r="A106" s="13" t="s">
        <v>440</v>
      </c>
      <c r="B106" s="31" t="s">
        <v>441</v>
      </c>
      <c r="C106" s="31"/>
      <c r="D106" s="14">
        <v>58147.701000000001</v>
      </c>
      <c r="E106" s="15">
        <v>2000.85</v>
      </c>
      <c r="F106" s="16">
        <v>5.0000000000000001E-3</v>
      </c>
      <c r="G106" s="16"/>
    </row>
    <row r="107" spans="1:7" x14ac:dyDescent="0.35">
      <c r="A107" s="13" t="s">
        <v>696</v>
      </c>
      <c r="B107" s="31" t="s">
        <v>697</v>
      </c>
      <c r="C107" s="31"/>
      <c r="D107" s="14">
        <v>1E-4</v>
      </c>
      <c r="E107" s="15">
        <v>0</v>
      </c>
      <c r="F107" s="16">
        <v>0</v>
      </c>
      <c r="G107" s="16"/>
    </row>
    <row r="108" spans="1:7" x14ac:dyDescent="0.35">
      <c r="A108" s="13"/>
      <c r="B108" s="31"/>
      <c r="C108" s="31"/>
      <c r="D108" s="14"/>
      <c r="E108" s="15"/>
      <c r="F108" s="16"/>
      <c r="G108" s="16"/>
    </row>
    <row r="109" spans="1:7" x14ac:dyDescent="0.35">
      <c r="A109" s="24" t="s">
        <v>175</v>
      </c>
      <c r="B109" s="33"/>
      <c r="C109" s="33"/>
      <c r="D109" s="25"/>
      <c r="E109" s="19">
        <v>2000.85</v>
      </c>
      <c r="F109" s="20">
        <v>5.0000000000000001E-3</v>
      </c>
      <c r="G109" s="21"/>
    </row>
    <row r="110" spans="1:7" x14ac:dyDescent="0.35">
      <c r="A110" s="13"/>
      <c r="B110" s="31"/>
      <c r="C110" s="31"/>
      <c r="D110" s="14"/>
      <c r="E110" s="15"/>
      <c r="F110" s="16"/>
      <c r="G110" s="16"/>
    </row>
    <row r="111" spans="1:7" x14ac:dyDescent="0.35">
      <c r="A111" s="17" t="s">
        <v>442</v>
      </c>
      <c r="B111" s="31"/>
      <c r="C111" s="31"/>
      <c r="D111" s="14"/>
      <c r="E111" s="15"/>
      <c r="F111" s="16"/>
      <c r="G111" s="16"/>
    </row>
    <row r="112" spans="1:7" x14ac:dyDescent="0.35">
      <c r="A112" s="17" t="s">
        <v>443</v>
      </c>
      <c r="B112" s="31"/>
      <c r="C112" s="31"/>
      <c r="D112" s="14"/>
      <c r="E112" s="15"/>
      <c r="F112" s="16"/>
      <c r="G112" s="16"/>
    </row>
    <row r="113" spans="1:7" x14ac:dyDescent="0.35">
      <c r="A113" s="17" t="s">
        <v>235</v>
      </c>
      <c r="B113" s="31"/>
      <c r="C113" s="31"/>
      <c r="D113" s="14"/>
      <c r="E113" s="15"/>
      <c r="F113" s="16"/>
      <c r="G113" s="16"/>
    </row>
    <row r="114" spans="1:7" x14ac:dyDescent="0.35">
      <c r="A114" s="13" t="s">
        <v>444</v>
      </c>
      <c r="B114" s="31" t="s">
        <v>445</v>
      </c>
      <c r="C114" s="31" t="s">
        <v>269</v>
      </c>
      <c r="D114" s="14">
        <v>560944</v>
      </c>
      <c r="E114" s="15">
        <v>56.09</v>
      </c>
      <c r="F114" s="16">
        <v>1E-4</v>
      </c>
      <c r="G114" s="16"/>
    </row>
    <row r="115" spans="1:7" x14ac:dyDescent="0.35">
      <c r="A115" s="24" t="s">
        <v>1505</v>
      </c>
      <c r="B115" s="33"/>
      <c r="C115" s="33"/>
      <c r="D115" s="25"/>
      <c r="E115" s="19">
        <v>56.09</v>
      </c>
      <c r="F115" s="20">
        <v>1E-4</v>
      </c>
      <c r="G115" s="21"/>
    </row>
    <row r="116" spans="1:7" x14ac:dyDescent="0.35">
      <c r="A116" s="13"/>
      <c r="B116" s="31"/>
      <c r="C116" s="31"/>
      <c r="D116" s="14"/>
      <c r="E116" s="15"/>
      <c r="F116" s="16"/>
      <c r="G116" s="16"/>
    </row>
    <row r="117" spans="1:7" x14ac:dyDescent="0.35">
      <c r="A117" s="17" t="s">
        <v>176</v>
      </c>
      <c r="B117" s="31"/>
      <c r="C117" s="31"/>
      <c r="D117" s="14"/>
      <c r="E117" s="15"/>
      <c r="F117" s="16"/>
      <c r="G117" s="16"/>
    </row>
    <row r="118" spans="1:7" x14ac:dyDescent="0.35">
      <c r="A118" s="13" t="s">
        <v>177</v>
      </c>
      <c r="B118" s="31"/>
      <c r="C118" s="31"/>
      <c r="D118" s="14"/>
      <c r="E118" s="15">
        <v>8038.43</v>
      </c>
      <c r="F118" s="16">
        <v>1.9900000000000001E-2</v>
      </c>
      <c r="G118" s="16">
        <v>5.3977999999999998E-2</v>
      </c>
    </row>
    <row r="119" spans="1:7" x14ac:dyDescent="0.35">
      <c r="A119" s="17" t="s">
        <v>172</v>
      </c>
      <c r="B119" s="32"/>
      <c r="C119" s="32"/>
      <c r="D119" s="18"/>
      <c r="E119" s="37">
        <v>8038.43</v>
      </c>
      <c r="F119" s="38">
        <v>1.9900000000000001E-2</v>
      </c>
      <c r="G119" s="21"/>
    </row>
    <row r="120" spans="1:7" x14ac:dyDescent="0.35">
      <c r="A120" s="13"/>
      <c r="B120" s="31"/>
      <c r="C120" s="31"/>
      <c r="D120" s="14"/>
      <c r="E120" s="15"/>
      <c r="F120" s="16"/>
      <c r="G120" s="16"/>
    </row>
    <row r="121" spans="1:7" x14ac:dyDescent="0.35">
      <c r="A121" s="24" t="s">
        <v>175</v>
      </c>
      <c r="B121" s="33"/>
      <c r="C121" s="33"/>
      <c r="D121" s="25"/>
      <c r="E121" s="19">
        <v>8038.43</v>
      </c>
      <c r="F121" s="20">
        <v>1.9900000000000001E-2</v>
      </c>
      <c r="G121" s="21"/>
    </row>
    <row r="122" spans="1:7" x14ac:dyDescent="0.35">
      <c r="A122" s="13" t="s">
        <v>178</v>
      </c>
      <c r="B122" s="31"/>
      <c r="C122" s="31"/>
      <c r="D122" s="14"/>
      <c r="E122" s="15">
        <v>3.5662897</v>
      </c>
      <c r="F122" s="16">
        <v>7.9999999999999996E-6</v>
      </c>
      <c r="G122" s="16"/>
    </row>
    <row r="123" spans="1:7" x14ac:dyDescent="0.35">
      <c r="A123" s="13" t="s">
        <v>179</v>
      </c>
      <c r="B123" s="31"/>
      <c r="C123" s="31"/>
      <c r="D123" s="14"/>
      <c r="E123" s="35">
        <v>-30.746289699999998</v>
      </c>
      <c r="F123" s="36">
        <v>-2.0799999999999999E-4</v>
      </c>
      <c r="G123" s="16">
        <v>5.3977999999999998E-2</v>
      </c>
    </row>
    <row r="124" spans="1:7" x14ac:dyDescent="0.35">
      <c r="A124" s="26" t="s">
        <v>180</v>
      </c>
      <c r="B124" s="34"/>
      <c r="C124" s="34"/>
      <c r="D124" s="27"/>
      <c r="E124" s="28">
        <v>404184.01</v>
      </c>
      <c r="F124" s="29">
        <v>1</v>
      </c>
      <c r="G124" s="29"/>
    </row>
    <row r="126" spans="1:7" x14ac:dyDescent="0.35">
      <c r="A126" s="1" t="s">
        <v>181</v>
      </c>
    </row>
    <row r="129" spans="1:3" x14ac:dyDescent="0.35">
      <c r="A129" s="1" t="s">
        <v>183</v>
      </c>
    </row>
    <row r="130" spans="1:3" x14ac:dyDescent="0.35">
      <c r="A130" s="48" t="s">
        <v>184</v>
      </c>
      <c r="B130" s="3" t="s">
        <v>138</v>
      </c>
    </row>
    <row r="131" spans="1:3" x14ac:dyDescent="0.35">
      <c r="A131" t="s">
        <v>185</v>
      </c>
    </row>
    <row r="132" spans="1:3" x14ac:dyDescent="0.35">
      <c r="A132" t="s">
        <v>186</v>
      </c>
      <c r="B132" t="s">
        <v>187</v>
      </c>
      <c r="C132" t="s">
        <v>187</v>
      </c>
    </row>
    <row r="133" spans="1:3" x14ac:dyDescent="0.35">
      <c r="B133" s="49">
        <v>45869</v>
      </c>
      <c r="C133" s="49">
        <v>45898</v>
      </c>
    </row>
    <row r="134" spans="1:3" x14ac:dyDescent="0.35">
      <c r="A134" t="s">
        <v>447</v>
      </c>
      <c r="B134">
        <v>100.64100000000001</v>
      </c>
      <c r="C134">
        <v>99.141999999999996</v>
      </c>
    </row>
    <row r="135" spans="1:3" x14ac:dyDescent="0.35">
      <c r="A135" t="s">
        <v>189</v>
      </c>
      <c r="B135">
        <v>39.036999999999999</v>
      </c>
      <c r="C135">
        <v>38.456000000000003</v>
      </c>
    </row>
    <row r="136" spans="1:3" x14ac:dyDescent="0.35">
      <c r="A136" t="s">
        <v>448</v>
      </c>
      <c r="B136">
        <v>85.507999999999996</v>
      </c>
      <c r="C136">
        <v>84.141000000000005</v>
      </c>
    </row>
    <row r="137" spans="1:3" x14ac:dyDescent="0.35">
      <c r="A137" t="s">
        <v>191</v>
      </c>
      <c r="B137">
        <v>32.612000000000002</v>
      </c>
      <c r="C137">
        <v>32.090000000000003</v>
      </c>
    </row>
    <row r="139" spans="1:3" x14ac:dyDescent="0.35">
      <c r="A139" t="s">
        <v>192</v>
      </c>
      <c r="B139" s="3" t="s">
        <v>138</v>
      </c>
    </row>
    <row r="140" spans="1:3" x14ac:dyDescent="0.35">
      <c r="A140" t="s">
        <v>193</v>
      </c>
      <c r="B140" s="3" t="s">
        <v>138</v>
      </c>
    </row>
    <row r="141" spans="1:3" ht="29" customHeight="1" x14ac:dyDescent="0.35">
      <c r="A141" s="48" t="s">
        <v>194</v>
      </c>
      <c r="B141" s="3" t="s">
        <v>138</v>
      </c>
    </row>
    <row r="142" spans="1:3" ht="29" customHeight="1" x14ac:dyDescent="0.35">
      <c r="A142" s="48" t="s">
        <v>195</v>
      </c>
      <c r="B142" s="3" t="s">
        <v>138</v>
      </c>
    </row>
    <row r="143" spans="1:3" x14ac:dyDescent="0.35">
      <c r="A143" t="s">
        <v>449</v>
      </c>
      <c r="B143" s="50">
        <v>0.16880000000000001</v>
      </c>
    </row>
    <row r="144" spans="1:3" ht="29" customHeight="1" x14ac:dyDescent="0.35">
      <c r="A144" s="48" t="s">
        <v>197</v>
      </c>
      <c r="B144" s="3" t="s">
        <v>138</v>
      </c>
    </row>
    <row r="145" spans="1:4" x14ac:dyDescent="0.35">
      <c r="B145" s="3"/>
    </row>
    <row r="146" spans="1:4" ht="29" customHeight="1" x14ac:dyDescent="0.35">
      <c r="A146" s="48" t="s">
        <v>198</v>
      </c>
      <c r="B146" s="3" t="s">
        <v>138</v>
      </c>
    </row>
    <row r="147" spans="1:4" ht="29" customHeight="1" x14ac:dyDescent="0.35">
      <c r="A147" s="48" t="s">
        <v>199</v>
      </c>
      <c r="B147" t="s">
        <v>138</v>
      </c>
    </row>
    <row r="148" spans="1:4" x14ac:dyDescent="0.35">
      <c r="A148" s="48" t="s">
        <v>200</v>
      </c>
      <c r="B148" s="3" t="s">
        <v>138</v>
      </c>
    </row>
    <row r="149" spans="1:4" ht="29" customHeight="1" x14ac:dyDescent="0.35">
      <c r="A149" s="48" t="s">
        <v>201</v>
      </c>
      <c r="B149" s="3" t="s">
        <v>138</v>
      </c>
    </row>
    <row r="151" spans="1:4" ht="70" customHeight="1" x14ac:dyDescent="0.35">
      <c r="A151" s="83" t="s">
        <v>211</v>
      </c>
      <c r="B151" s="83" t="s">
        <v>212</v>
      </c>
      <c r="C151" s="83" t="s">
        <v>5</v>
      </c>
      <c r="D151" s="83" t="s">
        <v>6</v>
      </c>
    </row>
    <row r="152" spans="1:4" ht="70" customHeight="1" x14ac:dyDescent="0.35">
      <c r="A152" s="83" t="s">
        <v>1506</v>
      </c>
      <c r="B152" s="83"/>
      <c r="C152" s="83" t="s">
        <v>55</v>
      </c>
      <c r="D152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G188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93.08984375" bestFit="1" customWidth="1"/>
    <col min="2" max="2" width="22" bestFit="1" customWidth="1"/>
    <col min="3" max="3" width="30.63281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1507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1508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242</v>
      </c>
      <c r="B8" s="31" t="s">
        <v>243</v>
      </c>
      <c r="C8" s="31" t="s">
        <v>238</v>
      </c>
      <c r="D8" s="14">
        <v>1373985</v>
      </c>
      <c r="E8" s="15">
        <v>19205.560000000001</v>
      </c>
      <c r="F8" s="16">
        <v>6.3100000000000003E-2</v>
      </c>
      <c r="G8" s="16"/>
    </row>
    <row r="9" spans="1:7" x14ac:dyDescent="0.35">
      <c r="A9" s="13" t="s">
        <v>236</v>
      </c>
      <c r="B9" s="31" t="s">
        <v>237</v>
      </c>
      <c r="C9" s="31" t="s">
        <v>238</v>
      </c>
      <c r="D9" s="14">
        <v>1569936</v>
      </c>
      <c r="E9" s="15">
        <v>14939.51</v>
      </c>
      <c r="F9" s="16">
        <v>4.9099999999999998E-2</v>
      </c>
      <c r="G9" s="16"/>
    </row>
    <row r="10" spans="1:7" x14ac:dyDescent="0.35">
      <c r="A10" s="13" t="s">
        <v>244</v>
      </c>
      <c r="B10" s="31" t="s">
        <v>245</v>
      </c>
      <c r="C10" s="31" t="s">
        <v>246</v>
      </c>
      <c r="D10" s="14">
        <v>495854</v>
      </c>
      <c r="E10" s="15">
        <v>9365.69</v>
      </c>
      <c r="F10" s="16">
        <v>3.0800000000000001E-2</v>
      </c>
      <c r="G10" s="16"/>
    </row>
    <row r="11" spans="1:7" x14ac:dyDescent="0.35">
      <c r="A11" s="13" t="s">
        <v>239</v>
      </c>
      <c r="B11" s="31" t="s">
        <v>240</v>
      </c>
      <c r="C11" s="31" t="s">
        <v>241</v>
      </c>
      <c r="D11" s="14">
        <v>479028</v>
      </c>
      <c r="E11" s="15">
        <v>6501.37</v>
      </c>
      <c r="F11" s="16">
        <v>2.1399999999999999E-2</v>
      </c>
      <c r="G11" s="16"/>
    </row>
    <row r="12" spans="1:7" x14ac:dyDescent="0.35">
      <c r="A12" s="13" t="s">
        <v>335</v>
      </c>
      <c r="B12" s="31" t="s">
        <v>336</v>
      </c>
      <c r="C12" s="31" t="s">
        <v>269</v>
      </c>
      <c r="D12" s="14">
        <v>39631</v>
      </c>
      <c r="E12" s="15">
        <v>5861.82</v>
      </c>
      <c r="F12" s="16">
        <v>1.9300000000000001E-2</v>
      </c>
      <c r="G12" s="16"/>
    </row>
    <row r="13" spans="1:7" x14ac:dyDescent="0.35">
      <c r="A13" s="13" t="s">
        <v>250</v>
      </c>
      <c r="B13" s="31" t="s">
        <v>251</v>
      </c>
      <c r="C13" s="31" t="s">
        <v>238</v>
      </c>
      <c r="D13" s="14">
        <v>701833</v>
      </c>
      <c r="E13" s="15">
        <v>5632.21</v>
      </c>
      <c r="F13" s="16">
        <v>1.8499999999999999E-2</v>
      </c>
      <c r="G13" s="16"/>
    </row>
    <row r="14" spans="1:7" x14ac:dyDescent="0.35">
      <c r="A14" s="13" t="s">
        <v>252</v>
      </c>
      <c r="B14" s="31" t="s">
        <v>253</v>
      </c>
      <c r="C14" s="31" t="s">
        <v>254</v>
      </c>
      <c r="D14" s="14">
        <v>373077</v>
      </c>
      <c r="E14" s="15">
        <v>5482.74</v>
      </c>
      <c r="F14" s="16">
        <v>1.7999999999999999E-2</v>
      </c>
      <c r="G14" s="16"/>
    </row>
    <row r="15" spans="1:7" x14ac:dyDescent="0.35">
      <c r="A15" s="13" t="s">
        <v>278</v>
      </c>
      <c r="B15" s="31" t="s">
        <v>279</v>
      </c>
      <c r="C15" s="31" t="s">
        <v>280</v>
      </c>
      <c r="D15" s="14">
        <v>343006</v>
      </c>
      <c r="E15" s="15">
        <v>5469.23</v>
      </c>
      <c r="F15" s="16">
        <v>1.7999999999999999E-2</v>
      </c>
      <c r="G15" s="16"/>
    </row>
    <row r="16" spans="1:7" x14ac:dyDescent="0.35">
      <c r="A16" s="13" t="s">
        <v>296</v>
      </c>
      <c r="B16" s="31" t="s">
        <v>297</v>
      </c>
      <c r="C16" s="31" t="s">
        <v>277</v>
      </c>
      <c r="D16" s="14">
        <v>1205718</v>
      </c>
      <c r="E16" s="15">
        <v>4940.43</v>
      </c>
      <c r="F16" s="16">
        <v>1.6199999999999999E-2</v>
      </c>
      <c r="G16" s="16"/>
    </row>
    <row r="17" spans="1:7" x14ac:dyDescent="0.35">
      <c r="A17" s="13" t="s">
        <v>364</v>
      </c>
      <c r="B17" s="31" t="s">
        <v>365</v>
      </c>
      <c r="C17" s="31" t="s">
        <v>272</v>
      </c>
      <c r="D17" s="14">
        <v>560620</v>
      </c>
      <c r="E17" s="15">
        <v>4921.3999999999996</v>
      </c>
      <c r="F17" s="16">
        <v>1.6199999999999999E-2</v>
      </c>
      <c r="G17" s="16"/>
    </row>
    <row r="18" spans="1:7" x14ac:dyDescent="0.35">
      <c r="A18" s="13" t="s">
        <v>258</v>
      </c>
      <c r="B18" s="31" t="s">
        <v>259</v>
      </c>
      <c r="C18" s="31" t="s">
        <v>260</v>
      </c>
      <c r="D18" s="14">
        <v>1229833</v>
      </c>
      <c r="E18" s="15">
        <v>4543</v>
      </c>
      <c r="F18" s="16">
        <v>1.49E-2</v>
      </c>
      <c r="G18" s="16"/>
    </row>
    <row r="19" spans="1:7" x14ac:dyDescent="0.35">
      <c r="A19" s="13" t="s">
        <v>281</v>
      </c>
      <c r="B19" s="31" t="s">
        <v>282</v>
      </c>
      <c r="C19" s="31" t="s">
        <v>283</v>
      </c>
      <c r="D19" s="14">
        <v>1382602</v>
      </c>
      <c r="E19" s="15">
        <v>4528.71</v>
      </c>
      <c r="F19" s="16">
        <v>1.49E-2</v>
      </c>
      <c r="G19" s="16"/>
    </row>
    <row r="20" spans="1:7" x14ac:dyDescent="0.35">
      <c r="A20" s="13" t="s">
        <v>247</v>
      </c>
      <c r="B20" s="31" t="s">
        <v>248</v>
      </c>
      <c r="C20" s="31" t="s">
        <v>249</v>
      </c>
      <c r="D20" s="14">
        <v>123037</v>
      </c>
      <c r="E20" s="15">
        <v>4430.5600000000004</v>
      </c>
      <c r="F20" s="16">
        <v>1.46E-2</v>
      </c>
      <c r="G20" s="16"/>
    </row>
    <row r="21" spans="1:7" x14ac:dyDescent="0.35">
      <c r="A21" s="13" t="s">
        <v>270</v>
      </c>
      <c r="B21" s="31" t="s">
        <v>271</v>
      </c>
      <c r="C21" s="31" t="s">
        <v>272</v>
      </c>
      <c r="D21" s="14">
        <v>167589</v>
      </c>
      <c r="E21" s="15">
        <v>4420.66</v>
      </c>
      <c r="F21" s="16">
        <v>1.4500000000000001E-2</v>
      </c>
      <c r="G21" s="16"/>
    </row>
    <row r="22" spans="1:7" x14ac:dyDescent="0.35">
      <c r="A22" s="13" t="s">
        <v>325</v>
      </c>
      <c r="B22" s="31" t="s">
        <v>326</v>
      </c>
      <c r="C22" s="31" t="s">
        <v>254</v>
      </c>
      <c r="D22" s="14">
        <v>224701</v>
      </c>
      <c r="E22" s="15">
        <v>3874.52</v>
      </c>
      <c r="F22" s="16">
        <v>1.2699999999999999E-2</v>
      </c>
      <c r="G22" s="16"/>
    </row>
    <row r="23" spans="1:7" x14ac:dyDescent="0.35">
      <c r="A23" s="13" t="s">
        <v>1277</v>
      </c>
      <c r="B23" s="31" t="s">
        <v>1278</v>
      </c>
      <c r="C23" s="31" t="s">
        <v>310</v>
      </c>
      <c r="D23" s="14">
        <v>496795</v>
      </c>
      <c r="E23" s="15">
        <v>3835.51</v>
      </c>
      <c r="F23" s="16">
        <v>1.26E-2</v>
      </c>
      <c r="G23" s="16"/>
    </row>
    <row r="24" spans="1:7" x14ac:dyDescent="0.35">
      <c r="A24" s="13" t="s">
        <v>315</v>
      </c>
      <c r="B24" s="31" t="s">
        <v>316</v>
      </c>
      <c r="C24" s="31" t="s">
        <v>254</v>
      </c>
      <c r="D24" s="14">
        <v>71938</v>
      </c>
      <c r="E24" s="15">
        <v>3816.67</v>
      </c>
      <c r="F24" s="16">
        <v>1.2500000000000001E-2</v>
      </c>
      <c r="G24" s="16"/>
    </row>
    <row r="25" spans="1:7" x14ac:dyDescent="0.35">
      <c r="A25" s="13" t="s">
        <v>298</v>
      </c>
      <c r="B25" s="31" t="s">
        <v>299</v>
      </c>
      <c r="C25" s="31" t="s">
        <v>254</v>
      </c>
      <c r="D25" s="14">
        <v>239707</v>
      </c>
      <c r="E25" s="15">
        <v>3487.26</v>
      </c>
      <c r="F25" s="16">
        <v>1.15E-2</v>
      </c>
      <c r="G25" s="16"/>
    </row>
    <row r="26" spans="1:7" x14ac:dyDescent="0.35">
      <c r="A26" s="13" t="s">
        <v>474</v>
      </c>
      <c r="B26" s="31" t="s">
        <v>475</v>
      </c>
      <c r="C26" s="31" t="s">
        <v>396</v>
      </c>
      <c r="D26" s="14">
        <v>23357</v>
      </c>
      <c r="E26" s="15">
        <v>3222.1</v>
      </c>
      <c r="F26" s="16">
        <v>1.06E-2</v>
      </c>
      <c r="G26" s="16"/>
    </row>
    <row r="27" spans="1:7" x14ac:dyDescent="0.35">
      <c r="A27" s="13" t="s">
        <v>757</v>
      </c>
      <c r="B27" s="31" t="s">
        <v>758</v>
      </c>
      <c r="C27" s="31" t="s">
        <v>370</v>
      </c>
      <c r="D27" s="14">
        <v>320000</v>
      </c>
      <c r="E27" s="15">
        <v>3181.12</v>
      </c>
      <c r="F27" s="16">
        <v>1.04E-2</v>
      </c>
      <c r="G27" s="16"/>
    </row>
    <row r="28" spans="1:7" x14ac:dyDescent="0.35">
      <c r="A28" s="13" t="s">
        <v>1509</v>
      </c>
      <c r="B28" s="31" t="s">
        <v>1510</v>
      </c>
      <c r="C28" s="31" t="s">
        <v>769</v>
      </c>
      <c r="D28" s="14">
        <v>53653</v>
      </c>
      <c r="E28" s="15">
        <v>3029.25</v>
      </c>
      <c r="F28" s="16">
        <v>9.9000000000000008E-3</v>
      </c>
      <c r="G28" s="16"/>
    </row>
    <row r="29" spans="1:7" x14ac:dyDescent="0.35">
      <c r="A29" s="13" t="s">
        <v>275</v>
      </c>
      <c r="B29" s="31" t="s">
        <v>276</v>
      </c>
      <c r="C29" s="31" t="s">
        <v>277</v>
      </c>
      <c r="D29" s="14">
        <v>109771</v>
      </c>
      <c r="E29" s="15">
        <v>2919.69</v>
      </c>
      <c r="F29" s="16">
        <v>9.5999999999999992E-3</v>
      </c>
      <c r="G29" s="16"/>
    </row>
    <row r="30" spans="1:7" x14ac:dyDescent="0.35">
      <c r="A30" s="13" t="s">
        <v>462</v>
      </c>
      <c r="B30" s="31" t="s">
        <v>463</v>
      </c>
      <c r="C30" s="31" t="s">
        <v>290</v>
      </c>
      <c r="D30" s="14">
        <v>48250</v>
      </c>
      <c r="E30" s="15">
        <v>2810.08</v>
      </c>
      <c r="F30" s="16">
        <v>9.1999999999999998E-3</v>
      </c>
      <c r="G30" s="16"/>
    </row>
    <row r="31" spans="1:7" x14ac:dyDescent="0.35">
      <c r="A31" s="13" t="s">
        <v>865</v>
      </c>
      <c r="B31" s="31" t="s">
        <v>866</v>
      </c>
      <c r="C31" s="31" t="s">
        <v>307</v>
      </c>
      <c r="D31" s="14">
        <v>36515</v>
      </c>
      <c r="E31" s="15">
        <v>2778.79</v>
      </c>
      <c r="F31" s="16">
        <v>9.1000000000000004E-3</v>
      </c>
      <c r="G31" s="16"/>
    </row>
    <row r="32" spans="1:7" x14ac:dyDescent="0.35">
      <c r="A32" s="13" t="s">
        <v>273</v>
      </c>
      <c r="B32" s="31" t="s">
        <v>274</v>
      </c>
      <c r="C32" s="31" t="s">
        <v>238</v>
      </c>
      <c r="D32" s="14">
        <v>141313</v>
      </c>
      <c r="E32" s="15">
        <v>2770.16</v>
      </c>
      <c r="F32" s="16">
        <v>9.1000000000000004E-3</v>
      </c>
      <c r="G32" s="16"/>
    </row>
    <row r="33" spans="1:7" x14ac:dyDescent="0.35">
      <c r="A33" s="13" t="s">
        <v>311</v>
      </c>
      <c r="B33" s="31" t="s">
        <v>312</v>
      </c>
      <c r="C33" s="31" t="s">
        <v>254</v>
      </c>
      <c r="D33" s="14">
        <v>89327</v>
      </c>
      <c r="E33" s="15">
        <v>2755.47</v>
      </c>
      <c r="F33" s="16">
        <v>8.9999999999999993E-3</v>
      </c>
      <c r="G33" s="16"/>
    </row>
    <row r="34" spans="1:7" x14ac:dyDescent="0.35">
      <c r="A34" s="13" t="s">
        <v>1247</v>
      </c>
      <c r="B34" s="31" t="s">
        <v>1248</v>
      </c>
      <c r="C34" s="31" t="s">
        <v>370</v>
      </c>
      <c r="D34" s="14">
        <v>99015</v>
      </c>
      <c r="E34" s="15">
        <v>2751.82</v>
      </c>
      <c r="F34" s="16">
        <v>8.9999999999999993E-3</v>
      </c>
      <c r="G34" s="16"/>
    </row>
    <row r="35" spans="1:7" x14ac:dyDescent="0.35">
      <c r="A35" s="13" t="s">
        <v>390</v>
      </c>
      <c r="B35" s="31" t="s">
        <v>391</v>
      </c>
      <c r="C35" s="31" t="s">
        <v>257</v>
      </c>
      <c r="D35" s="14">
        <v>268451</v>
      </c>
      <c r="E35" s="15">
        <v>2741.42</v>
      </c>
      <c r="F35" s="16">
        <v>8.9999999999999993E-3</v>
      </c>
      <c r="G35" s="16"/>
    </row>
    <row r="36" spans="1:7" x14ac:dyDescent="0.35">
      <c r="A36" s="13" t="s">
        <v>1270</v>
      </c>
      <c r="B36" s="31" t="s">
        <v>1271</v>
      </c>
      <c r="C36" s="31" t="s">
        <v>272</v>
      </c>
      <c r="D36" s="14">
        <v>138297</v>
      </c>
      <c r="E36" s="15">
        <v>2646.31</v>
      </c>
      <c r="F36" s="16">
        <v>8.6999999999999994E-3</v>
      </c>
      <c r="G36" s="16"/>
    </row>
    <row r="37" spans="1:7" x14ac:dyDescent="0.35">
      <c r="A37" s="13" t="s">
        <v>879</v>
      </c>
      <c r="B37" s="31" t="s">
        <v>880</v>
      </c>
      <c r="C37" s="31" t="s">
        <v>280</v>
      </c>
      <c r="D37" s="14">
        <v>757575</v>
      </c>
      <c r="E37" s="15">
        <v>2639.01</v>
      </c>
      <c r="F37" s="16">
        <v>8.6999999999999994E-3</v>
      </c>
      <c r="G37" s="16"/>
    </row>
    <row r="38" spans="1:7" x14ac:dyDescent="0.35">
      <c r="A38" s="13" t="s">
        <v>1295</v>
      </c>
      <c r="B38" s="31" t="s">
        <v>1296</v>
      </c>
      <c r="C38" s="31" t="s">
        <v>370</v>
      </c>
      <c r="D38" s="14">
        <v>13171</v>
      </c>
      <c r="E38" s="15">
        <v>2516.98</v>
      </c>
      <c r="F38" s="16">
        <v>8.3000000000000001E-3</v>
      </c>
      <c r="G38" s="16"/>
    </row>
    <row r="39" spans="1:7" x14ac:dyDescent="0.35">
      <c r="A39" s="13" t="s">
        <v>466</v>
      </c>
      <c r="B39" s="31" t="s">
        <v>467</v>
      </c>
      <c r="C39" s="31" t="s">
        <v>370</v>
      </c>
      <c r="D39" s="14">
        <v>4295757</v>
      </c>
      <c r="E39" s="15">
        <v>2424.1</v>
      </c>
      <c r="F39" s="16">
        <v>8.0000000000000002E-3</v>
      </c>
      <c r="G39" s="16"/>
    </row>
    <row r="40" spans="1:7" x14ac:dyDescent="0.35">
      <c r="A40" s="13" t="s">
        <v>1233</v>
      </c>
      <c r="B40" s="31" t="s">
        <v>1234</v>
      </c>
      <c r="C40" s="31" t="s">
        <v>263</v>
      </c>
      <c r="D40" s="14">
        <v>756316</v>
      </c>
      <c r="E40" s="15">
        <v>2374.4499999999998</v>
      </c>
      <c r="F40" s="16">
        <v>7.7999999999999996E-3</v>
      </c>
      <c r="G40" s="16"/>
    </row>
    <row r="41" spans="1:7" x14ac:dyDescent="0.35">
      <c r="A41" s="13" t="s">
        <v>397</v>
      </c>
      <c r="B41" s="31" t="s">
        <v>398</v>
      </c>
      <c r="C41" s="31" t="s">
        <v>280</v>
      </c>
      <c r="D41" s="14">
        <v>38606</v>
      </c>
      <c r="E41" s="15">
        <v>2367.13</v>
      </c>
      <c r="F41" s="16">
        <v>7.7999999999999996E-3</v>
      </c>
      <c r="G41" s="16"/>
    </row>
    <row r="42" spans="1:7" x14ac:dyDescent="0.35">
      <c r="A42" s="13" t="s">
        <v>357</v>
      </c>
      <c r="B42" s="31" t="s">
        <v>358</v>
      </c>
      <c r="C42" s="31" t="s">
        <v>272</v>
      </c>
      <c r="D42" s="14">
        <v>185298</v>
      </c>
      <c r="E42" s="15">
        <v>2258.04</v>
      </c>
      <c r="F42" s="16">
        <v>7.4000000000000003E-3</v>
      </c>
      <c r="G42" s="16"/>
    </row>
    <row r="43" spans="1:7" x14ac:dyDescent="0.35">
      <c r="A43" s="13" t="s">
        <v>1511</v>
      </c>
      <c r="B43" s="31" t="s">
        <v>1512</v>
      </c>
      <c r="C43" s="31" t="s">
        <v>310</v>
      </c>
      <c r="D43" s="14">
        <v>440022</v>
      </c>
      <c r="E43" s="15">
        <v>2225.63</v>
      </c>
      <c r="F43" s="16">
        <v>7.3000000000000001E-3</v>
      </c>
      <c r="G43" s="16"/>
    </row>
    <row r="44" spans="1:7" x14ac:dyDescent="0.35">
      <c r="A44" s="13" t="s">
        <v>267</v>
      </c>
      <c r="B44" s="31" t="s">
        <v>268</v>
      </c>
      <c r="C44" s="31" t="s">
        <v>269</v>
      </c>
      <c r="D44" s="14">
        <v>65623</v>
      </c>
      <c r="E44" s="15">
        <v>2099.61</v>
      </c>
      <c r="F44" s="16">
        <v>6.8999999999999999E-3</v>
      </c>
      <c r="G44" s="16"/>
    </row>
    <row r="45" spans="1:7" x14ac:dyDescent="0.35">
      <c r="A45" s="13" t="s">
        <v>867</v>
      </c>
      <c r="B45" s="31" t="s">
        <v>868</v>
      </c>
      <c r="C45" s="31" t="s">
        <v>307</v>
      </c>
      <c r="D45" s="14">
        <v>225578</v>
      </c>
      <c r="E45" s="15">
        <v>2056.14</v>
      </c>
      <c r="F45" s="16">
        <v>6.7999999999999996E-3</v>
      </c>
      <c r="G45" s="16"/>
    </row>
    <row r="46" spans="1:7" x14ac:dyDescent="0.35">
      <c r="A46" s="13" t="s">
        <v>350</v>
      </c>
      <c r="B46" s="31" t="s">
        <v>351</v>
      </c>
      <c r="C46" s="31" t="s">
        <v>280</v>
      </c>
      <c r="D46" s="14">
        <v>105860</v>
      </c>
      <c r="E46" s="15">
        <v>2005.94</v>
      </c>
      <c r="F46" s="16">
        <v>6.6E-3</v>
      </c>
      <c r="G46" s="16"/>
    </row>
    <row r="47" spans="1:7" x14ac:dyDescent="0.35">
      <c r="A47" s="13" t="s">
        <v>1235</v>
      </c>
      <c r="B47" s="31" t="s">
        <v>1236</v>
      </c>
      <c r="C47" s="31" t="s">
        <v>396</v>
      </c>
      <c r="D47" s="14">
        <v>42735</v>
      </c>
      <c r="E47" s="15">
        <v>2003.2</v>
      </c>
      <c r="F47" s="16">
        <v>6.6E-3</v>
      </c>
      <c r="G47" s="16"/>
    </row>
    <row r="48" spans="1:7" x14ac:dyDescent="0.35">
      <c r="A48" s="13" t="s">
        <v>770</v>
      </c>
      <c r="B48" s="31" t="s">
        <v>771</v>
      </c>
      <c r="C48" s="31" t="s">
        <v>246</v>
      </c>
      <c r="D48" s="14">
        <v>110863</v>
      </c>
      <c r="E48" s="15">
        <v>1966.71</v>
      </c>
      <c r="F48" s="16">
        <v>6.4999999999999997E-3</v>
      </c>
      <c r="G48" s="16"/>
    </row>
    <row r="49" spans="1:7" x14ac:dyDescent="0.35">
      <c r="A49" s="13" t="s">
        <v>834</v>
      </c>
      <c r="B49" s="31" t="s">
        <v>835</v>
      </c>
      <c r="C49" s="31" t="s">
        <v>370</v>
      </c>
      <c r="D49" s="14">
        <v>582326</v>
      </c>
      <c r="E49" s="15">
        <v>1959.82</v>
      </c>
      <c r="F49" s="16">
        <v>6.4000000000000003E-3</v>
      </c>
      <c r="G49" s="16"/>
    </row>
    <row r="50" spans="1:7" x14ac:dyDescent="0.35">
      <c r="A50" s="13" t="s">
        <v>333</v>
      </c>
      <c r="B50" s="31" t="s">
        <v>334</v>
      </c>
      <c r="C50" s="31" t="s">
        <v>238</v>
      </c>
      <c r="D50" s="14">
        <v>287967</v>
      </c>
      <c r="E50" s="15">
        <v>1880.71</v>
      </c>
      <c r="F50" s="16">
        <v>6.1999999999999998E-3</v>
      </c>
      <c r="G50" s="16"/>
    </row>
    <row r="51" spans="1:7" x14ac:dyDescent="0.35">
      <c r="A51" s="13" t="s">
        <v>313</v>
      </c>
      <c r="B51" s="31" t="s">
        <v>314</v>
      </c>
      <c r="C51" s="31" t="s">
        <v>238</v>
      </c>
      <c r="D51" s="14">
        <v>177637</v>
      </c>
      <c r="E51" s="15">
        <v>1856.66</v>
      </c>
      <c r="F51" s="16">
        <v>6.1000000000000004E-3</v>
      </c>
      <c r="G51" s="16"/>
    </row>
    <row r="52" spans="1:7" x14ac:dyDescent="0.35">
      <c r="A52" s="13" t="s">
        <v>346</v>
      </c>
      <c r="B52" s="31" t="s">
        <v>347</v>
      </c>
      <c r="C52" s="31" t="s">
        <v>269</v>
      </c>
      <c r="D52" s="14">
        <v>54391</v>
      </c>
      <c r="E52" s="15">
        <v>1782.18</v>
      </c>
      <c r="F52" s="16">
        <v>5.8999999999999999E-3</v>
      </c>
      <c r="G52" s="16"/>
    </row>
    <row r="53" spans="1:7" x14ac:dyDescent="0.35">
      <c r="A53" s="13" t="s">
        <v>264</v>
      </c>
      <c r="B53" s="31" t="s">
        <v>265</v>
      </c>
      <c r="C53" s="31" t="s">
        <v>266</v>
      </c>
      <c r="D53" s="14">
        <v>13900</v>
      </c>
      <c r="E53" s="15">
        <v>1756.96</v>
      </c>
      <c r="F53" s="16">
        <v>5.7999999999999996E-3</v>
      </c>
      <c r="G53" s="16"/>
    </row>
    <row r="54" spans="1:7" x14ac:dyDescent="0.35">
      <c r="A54" s="13" t="s">
        <v>1310</v>
      </c>
      <c r="B54" s="31" t="s">
        <v>1311</v>
      </c>
      <c r="C54" s="31" t="s">
        <v>293</v>
      </c>
      <c r="D54" s="14">
        <v>1220</v>
      </c>
      <c r="E54" s="15">
        <v>1719.65</v>
      </c>
      <c r="F54" s="16">
        <v>5.5999999999999999E-3</v>
      </c>
      <c r="G54" s="16"/>
    </row>
    <row r="55" spans="1:7" x14ac:dyDescent="0.35">
      <c r="A55" s="13" t="s">
        <v>291</v>
      </c>
      <c r="B55" s="31" t="s">
        <v>292</v>
      </c>
      <c r="C55" s="31" t="s">
        <v>293</v>
      </c>
      <c r="D55" s="14">
        <v>148000</v>
      </c>
      <c r="E55" s="15">
        <v>1705.55</v>
      </c>
      <c r="F55" s="16">
        <v>5.5999999999999999E-3</v>
      </c>
      <c r="G55" s="16"/>
    </row>
    <row r="56" spans="1:7" x14ac:dyDescent="0.35">
      <c r="A56" s="13" t="s">
        <v>1513</v>
      </c>
      <c r="B56" s="31" t="s">
        <v>1514</v>
      </c>
      <c r="C56" s="31" t="s">
        <v>280</v>
      </c>
      <c r="D56" s="14">
        <v>335000</v>
      </c>
      <c r="E56" s="15">
        <v>1649.04</v>
      </c>
      <c r="F56" s="16">
        <v>5.4000000000000003E-3</v>
      </c>
      <c r="G56" s="16"/>
    </row>
    <row r="57" spans="1:7" x14ac:dyDescent="0.35">
      <c r="A57" s="13" t="s">
        <v>1275</v>
      </c>
      <c r="B57" s="31" t="s">
        <v>1276</v>
      </c>
      <c r="C57" s="31" t="s">
        <v>408</v>
      </c>
      <c r="D57" s="14">
        <v>690595</v>
      </c>
      <c r="E57" s="15">
        <v>1613.99</v>
      </c>
      <c r="F57" s="16">
        <v>5.3E-3</v>
      </c>
      <c r="G57" s="16"/>
    </row>
    <row r="58" spans="1:7" x14ac:dyDescent="0.35">
      <c r="A58" s="13" t="s">
        <v>261</v>
      </c>
      <c r="B58" s="31" t="s">
        <v>262</v>
      </c>
      <c r="C58" s="31" t="s">
        <v>263</v>
      </c>
      <c r="D58" s="14">
        <v>29796</v>
      </c>
      <c r="E58" s="15">
        <v>1578.59</v>
      </c>
      <c r="F58" s="16">
        <v>5.1999999999999998E-3</v>
      </c>
      <c r="G58" s="16"/>
    </row>
    <row r="59" spans="1:7" x14ac:dyDescent="0.35">
      <c r="A59" s="13" t="s">
        <v>1515</v>
      </c>
      <c r="B59" s="31" t="s">
        <v>1516</v>
      </c>
      <c r="C59" s="31" t="s">
        <v>293</v>
      </c>
      <c r="D59" s="14">
        <v>10997</v>
      </c>
      <c r="E59" s="15">
        <v>1547.83</v>
      </c>
      <c r="F59" s="16">
        <v>5.1000000000000004E-3</v>
      </c>
      <c r="G59" s="16"/>
    </row>
    <row r="60" spans="1:7" x14ac:dyDescent="0.35">
      <c r="A60" s="13" t="s">
        <v>1517</v>
      </c>
      <c r="B60" s="31" t="s">
        <v>1518</v>
      </c>
      <c r="C60" s="31" t="s">
        <v>266</v>
      </c>
      <c r="D60" s="14">
        <v>5275</v>
      </c>
      <c r="E60" s="15">
        <v>1544.26</v>
      </c>
      <c r="F60" s="16">
        <v>5.1000000000000004E-3</v>
      </c>
      <c r="G60" s="16"/>
    </row>
    <row r="61" spans="1:7" x14ac:dyDescent="0.35">
      <c r="A61" s="13" t="s">
        <v>321</v>
      </c>
      <c r="B61" s="31" t="s">
        <v>322</v>
      </c>
      <c r="C61" s="31" t="s">
        <v>280</v>
      </c>
      <c r="D61" s="14">
        <v>41452</v>
      </c>
      <c r="E61" s="15">
        <v>1475.61</v>
      </c>
      <c r="F61" s="16">
        <v>4.7999999999999996E-3</v>
      </c>
      <c r="G61" s="16"/>
    </row>
    <row r="62" spans="1:7" x14ac:dyDescent="0.35">
      <c r="A62" s="13" t="s">
        <v>749</v>
      </c>
      <c r="B62" s="31" t="s">
        <v>750</v>
      </c>
      <c r="C62" s="31" t="s">
        <v>280</v>
      </c>
      <c r="D62" s="14">
        <v>177000</v>
      </c>
      <c r="E62" s="15">
        <v>1459.72</v>
      </c>
      <c r="F62" s="16">
        <v>4.7999999999999996E-3</v>
      </c>
      <c r="G62" s="16"/>
    </row>
    <row r="63" spans="1:7" x14ac:dyDescent="0.35">
      <c r="A63" s="13" t="s">
        <v>1519</v>
      </c>
      <c r="B63" s="31" t="s">
        <v>1520</v>
      </c>
      <c r="C63" s="31" t="s">
        <v>238</v>
      </c>
      <c r="D63" s="14">
        <v>1150000</v>
      </c>
      <c r="E63" s="15">
        <v>1435.43</v>
      </c>
      <c r="F63" s="16">
        <v>4.7000000000000002E-3</v>
      </c>
      <c r="G63" s="16"/>
    </row>
    <row r="64" spans="1:7" x14ac:dyDescent="0.35">
      <c r="A64" s="13" t="s">
        <v>476</v>
      </c>
      <c r="B64" s="31" t="s">
        <v>477</v>
      </c>
      <c r="C64" s="31" t="s">
        <v>478</v>
      </c>
      <c r="D64" s="14">
        <v>57708</v>
      </c>
      <c r="E64" s="15">
        <v>1332.54</v>
      </c>
      <c r="F64" s="16">
        <v>4.4000000000000003E-3</v>
      </c>
      <c r="G64" s="16"/>
    </row>
    <row r="65" spans="1:7" x14ac:dyDescent="0.35">
      <c r="A65" s="13" t="s">
        <v>244</v>
      </c>
      <c r="B65" s="31" t="s">
        <v>1521</v>
      </c>
      <c r="C65" s="31" t="s">
        <v>246</v>
      </c>
      <c r="D65" s="14">
        <v>90000</v>
      </c>
      <c r="E65" s="15">
        <v>1300.46</v>
      </c>
      <c r="F65" s="16">
        <v>4.3E-3</v>
      </c>
      <c r="G65" s="16"/>
    </row>
    <row r="66" spans="1:7" x14ac:dyDescent="0.35">
      <c r="A66" s="13" t="s">
        <v>413</v>
      </c>
      <c r="B66" s="31" t="s">
        <v>414</v>
      </c>
      <c r="C66" s="31" t="s">
        <v>415</v>
      </c>
      <c r="D66" s="14">
        <v>174569</v>
      </c>
      <c r="E66" s="15">
        <v>1228.8800000000001</v>
      </c>
      <c r="F66" s="16">
        <v>4.0000000000000001E-3</v>
      </c>
      <c r="G66" s="16"/>
    </row>
    <row r="67" spans="1:7" x14ac:dyDescent="0.35">
      <c r="A67" s="13" t="s">
        <v>1522</v>
      </c>
      <c r="B67" s="31" t="s">
        <v>1523</v>
      </c>
      <c r="C67" s="31" t="s">
        <v>529</v>
      </c>
      <c r="D67" s="14">
        <v>700000</v>
      </c>
      <c r="E67" s="15">
        <v>1211.49</v>
      </c>
      <c r="F67" s="16">
        <v>4.0000000000000001E-3</v>
      </c>
      <c r="G67" s="16"/>
    </row>
    <row r="68" spans="1:7" x14ac:dyDescent="0.35">
      <c r="A68" s="13" t="s">
        <v>1524</v>
      </c>
      <c r="B68" s="31" t="s">
        <v>1525</v>
      </c>
      <c r="C68" s="31" t="s">
        <v>293</v>
      </c>
      <c r="D68" s="14">
        <v>225022</v>
      </c>
      <c r="E68" s="15">
        <v>1122.52</v>
      </c>
      <c r="F68" s="16">
        <v>3.7000000000000002E-3</v>
      </c>
      <c r="G68" s="16"/>
    </row>
    <row r="69" spans="1:7" x14ac:dyDescent="0.35">
      <c r="A69" s="13" t="s">
        <v>1526</v>
      </c>
      <c r="B69" s="31" t="s">
        <v>1527</v>
      </c>
      <c r="C69" s="31" t="s">
        <v>363</v>
      </c>
      <c r="D69" s="14">
        <v>128584</v>
      </c>
      <c r="E69" s="15">
        <v>1120.6099999999999</v>
      </c>
      <c r="F69" s="16">
        <v>3.7000000000000002E-3</v>
      </c>
      <c r="G69" s="16"/>
    </row>
    <row r="70" spans="1:7" x14ac:dyDescent="0.35">
      <c r="A70" s="13" t="s">
        <v>863</v>
      </c>
      <c r="B70" s="31" t="s">
        <v>864</v>
      </c>
      <c r="C70" s="31" t="s">
        <v>280</v>
      </c>
      <c r="D70" s="14">
        <v>69770</v>
      </c>
      <c r="E70" s="15">
        <v>1108.92</v>
      </c>
      <c r="F70" s="16">
        <v>3.5999999999999999E-3</v>
      </c>
      <c r="G70" s="16"/>
    </row>
    <row r="71" spans="1:7" x14ac:dyDescent="0.35">
      <c r="A71" s="13" t="s">
        <v>1245</v>
      </c>
      <c r="B71" s="31" t="s">
        <v>1246</v>
      </c>
      <c r="C71" s="31" t="s">
        <v>293</v>
      </c>
      <c r="D71" s="14">
        <v>15676</v>
      </c>
      <c r="E71" s="15">
        <v>1083.5999999999999</v>
      </c>
      <c r="F71" s="16">
        <v>3.5999999999999999E-3</v>
      </c>
      <c r="G71" s="16"/>
    </row>
    <row r="72" spans="1:7" x14ac:dyDescent="0.35">
      <c r="A72" s="13" t="s">
        <v>1266</v>
      </c>
      <c r="B72" s="31" t="s">
        <v>1267</v>
      </c>
      <c r="C72" s="31" t="s">
        <v>283</v>
      </c>
      <c r="D72" s="14">
        <v>388811</v>
      </c>
      <c r="E72" s="15">
        <v>1070.2</v>
      </c>
      <c r="F72" s="16">
        <v>3.5000000000000001E-3</v>
      </c>
      <c r="G72" s="16"/>
    </row>
    <row r="73" spans="1:7" x14ac:dyDescent="0.35">
      <c r="A73" s="13" t="s">
        <v>797</v>
      </c>
      <c r="B73" s="31" t="s">
        <v>798</v>
      </c>
      <c r="C73" s="31" t="s">
        <v>266</v>
      </c>
      <c r="D73" s="14">
        <v>719680</v>
      </c>
      <c r="E73" s="15">
        <v>1068.22</v>
      </c>
      <c r="F73" s="16">
        <v>3.5000000000000001E-3</v>
      </c>
      <c r="G73" s="16"/>
    </row>
    <row r="74" spans="1:7" x14ac:dyDescent="0.35">
      <c r="A74" s="13" t="s">
        <v>376</v>
      </c>
      <c r="B74" s="31" t="s">
        <v>377</v>
      </c>
      <c r="C74" s="31" t="s">
        <v>378</v>
      </c>
      <c r="D74" s="14">
        <v>672713</v>
      </c>
      <c r="E74" s="15">
        <v>1039.21</v>
      </c>
      <c r="F74" s="16">
        <v>3.3999999999999998E-3</v>
      </c>
      <c r="G74" s="16"/>
    </row>
    <row r="75" spans="1:7" x14ac:dyDescent="0.35">
      <c r="A75" s="13" t="s">
        <v>772</v>
      </c>
      <c r="B75" s="31" t="s">
        <v>773</v>
      </c>
      <c r="C75" s="31" t="s">
        <v>373</v>
      </c>
      <c r="D75" s="14">
        <v>124416</v>
      </c>
      <c r="E75" s="15">
        <v>986.06</v>
      </c>
      <c r="F75" s="16">
        <v>3.2000000000000002E-3</v>
      </c>
      <c r="G75" s="16"/>
    </row>
    <row r="76" spans="1:7" x14ac:dyDescent="0.35">
      <c r="A76" s="13" t="s">
        <v>1528</v>
      </c>
      <c r="B76" s="31" t="s">
        <v>1529</v>
      </c>
      <c r="C76" s="31" t="s">
        <v>283</v>
      </c>
      <c r="D76" s="14">
        <v>1052385</v>
      </c>
      <c r="E76" s="15">
        <v>985.66</v>
      </c>
      <c r="F76" s="16">
        <v>3.2000000000000002E-3</v>
      </c>
      <c r="G76" s="16"/>
    </row>
    <row r="77" spans="1:7" x14ac:dyDescent="0.35">
      <c r="A77" s="13" t="s">
        <v>1530</v>
      </c>
      <c r="B77" s="31" t="s">
        <v>1531</v>
      </c>
      <c r="C77" s="31" t="s">
        <v>415</v>
      </c>
      <c r="D77" s="14">
        <v>525381</v>
      </c>
      <c r="E77" s="15">
        <v>978.15</v>
      </c>
      <c r="F77" s="16">
        <v>3.2000000000000002E-3</v>
      </c>
      <c r="G77" s="16"/>
    </row>
    <row r="78" spans="1:7" x14ac:dyDescent="0.35">
      <c r="A78" s="13" t="s">
        <v>1532</v>
      </c>
      <c r="B78" s="31" t="s">
        <v>1533</v>
      </c>
      <c r="C78" s="31" t="s">
        <v>272</v>
      </c>
      <c r="D78" s="14">
        <v>55467</v>
      </c>
      <c r="E78" s="15">
        <v>957.19</v>
      </c>
      <c r="F78" s="16">
        <v>3.0999999999999999E-3</v>
      </c>
      <c r="G78" s="16"/>
    </row>
    <row r="79" spans="1:7" x14ac:dyDescent="0.35">
      <c r="A79" s="13" t="s">
        <v>791</v>
      </c>
      <c r="B79" s="31" t="s">
        <v>792</v>
      </c>
      <c r="C79" s="31" t="s">
        <v>517</v>
      </c>
      <c r="D79" s="14">
        <v>421911</v>
      </c>
      <c r="E79" s="15">
        <v>923.82</v>
      </c>
      <c r="F79" s="16">
        <v>3.0000000000000001E-3</v>
      </c>
      <c r="G79" s="16"/>
    </row>
    <row r="80" spans="1:7" x14ac:dyDescent="0.35">
      <c r="A80" s="13" t="s">
        <v>1534</v>
      </c>
      <c r="B80" s="31" t="s">
        <v>1535</v>
      </c>
      <c r="C80" s="31" t="s">
        <v>389</v>
      </c>
      <c r="D80" s="14">
        <v>500000</v>
      </c>
      <c r="E80" s="15">
        <v>905.55</v>
      </c>
      <c r="F80" s="16">
        <v>3.0000000000000001E-3</v>
      </c>
      <c r="G80" s="16"/>
    </row>
    <row r="81" spans="1:7" x14ac:dyDescent="0.35">
      <c r="A81" s="13" t="s">
        <v>815</v>
      </c>
      <c r="B81" s="31" t="s">
        <v>816</v>
      </c>
      <c r="C81" s="31" t="s">
        <v>817</v>
      </c>
      <c r="D81" s="14">
        <v>246867</v>
      </c>
      <c r="E81" s="15">
        <v>843.79</v>
      </c>
      <c r="F81" s="16">
        <v>2.8E-3</v>
      </c>
      <c r="G81" s="16"/>
    </row>
    <row r="82" spans="1:7" x14ac:dyDescent="0.35">
      <c r="A82" s="13" t="s">
        <v>355</v>
      </c>
      <c r="B82" s="31" t="s">
        <v>356</v>
      </c>
      <c r="C82" s="31" t="s">
        <v>280</v>
      </c>
      <c r="D82" s="14">
        <v>2613</v>
      </c>
      <c r="E82" s="15">
        <v>822.57</v>
      </c>
      <c r="F82" s="16">
        <v>2.7000000000000001E-3</v>
      </c>
      <c r="G82" s="16"/>
    </row>
    <row r="83" spans="1:7" x14ac:dyDescent="0.35">
      <c r="A83" s="13" t="s">
        <v>1305</v>
      </c>
      <c r="B83" s="31" t="s">
        <v>1306</v>
      </c>
      <c r="C83" s="31" t="s">
        <v>246</v>
      </c>
      <c r="D83" s="14">
        <v>239878</v>
      </c>
      <c r="E83" s="15">
        <v>812.23</v>
      </c>
      <c r="F83" s="16">
        <v>2.7000000000000001E-3</v>
      </c>
      <c r="G83" s="16"/>
    </row>
    <row r="84" spans="1:7" x14ac:dyDescent="0.35">
      <c r="A84" s="13" t="s">
        <v>793</v>
      </c>
      <c r="B84" s="31" t="s">
        <v>794</v>
      </c>
      <c r="C84" s="31" t="s">
        <v>373</v>
      </c>
      <c r="D84" s="14">
        <v>208824</v>
      </c>
      <c r="E84" s="15">
        <v>744.67</v>
      </c>
      <c r="F84" s="16">
        <v>2.3999999999999998E-3</v>
      </c>
      <c r="G84" s="16"/>
    </row>
    <row r="85" spans="1:7" x14ac:dyDescent="0.35">
      <c r="A85" s="13" t="s">
        <v>774</v>
      </c>
      <c r="B85" s="31" t="s">
        <v>775</v>
      </c>
      <c r="C85" s="31" t="s">
        <v>540</v>
      </c>
      <c r="D85" s="14">
        <v>52187</v>
      </c>
      <c r="E85" s="15">
        <v>682.24</v>
      </c>
      <c r="F85" s="16">
        <v>2.2000000000000001E-3</v>
      </c>
      <c r="G85" s="16"/>
    </row>
    <row r="86" spans="1:7" x14ac:dyDescent="0.35">
      <c r="A86" s="13" t="s">
        <v>426</v>
      </c>
      <c r="B86" s="31" t="s">
        <v>427</v>
      </c>
      <c r="C86" s="31" t="s">
        <v>428</v>
      </c>
      <c r="D86" s="14">
        <v>70000</v>
      </c>
      <c r="E86" s="15">
        <v>637.84</v>
      </c>
      <c r="F86" s="16">
        <v>2.0999999999999999E-3</v>
      </c>
      <c r="G86" s="16"/>
    </row>
    <row r="87" spans="1:7" x14ac:dyDescent="0.35">
      <c r="A87" s="13" t="s">
        <v>1536</v>
      </c>
      <c r="B87" s="31" t="s">
        <v>1537</v>
      </c>
      <c r="C87" s="31" t="s">
        <v>263</v>
      </c>
      <c r="D87" s="14">
        <v>11698</v>
      </c>
      <c r="E87" s="15">
        <v>556.30999999999995</v>
      </c>
      <c r="F87" s="16">
        <v>1.8E-3</v>
      </c>
      <c r="G87" s="16"/>
    </row>
    <row r="88" spans="1:7" x14ac:dyDescent="0.35">
      <c r="A88" s="13" t="s">
        <v>811</v>
      </c>
      <c r="B88" s="31" t="s">
        <v>812</v>
      </c>
      <c r="C88" s="31" t="s">
        <v>345</v>
      </c>
      <c r="D88" s="14">
        <v>181494</v>
      </c>
      <c r="E88" s="15">
        <v>539.04</v>
      </c>
      <c r="F88" s="16">
        <v>1.8E-3</v>
      </c>
      <c r="G88" s="16"/>
    </row>
    <row r="89" spans="1:7" x14ac:dyDescent="0.35">
      <c r="A89" s="13" t="s">
        <v>838</v>
      </c>
      <c r="B89" s="31" t="s">
        <v>839</v>
      </c>
      <c r="C89" s="31" t="s">
        <v>540</v>
      </c>
      <c r="D89" s="14">
        <v>555436</v>
      </c>
      <c r="E89" s="15">
        <v>483.78</v>
      </c>
      <c r="F89" s="16">
        <v>1.6000000000000001E-3</v>
      </c>
      <c r="G89" s="16"/>
    </row>
    <row r="90" spans="1:7" x14ac:dyDescent="0.35">
      <c r="A90" s="13" t="s">
        <v>722</v>
      </c>
      <c r="B90" s="31" t="s">
        <v>723</v>
      </c>
      <c r="C90" s="31" t="s">
        <v>280</v>
      </c>
      <c r="D90" s="14">
        <v>37903</v>
      </c>
      <c r="E90" s="15">
        <v>477.62</v>
      </c>
      <c r="F90" s="16">
        <v>1.6000000000000001E-3</v>
      </c>
      <c r="G90" s="16"/>
    </row>
    <row r="91" spans="1:7" x14ac:dyDescent="0.35">
      <c r="A91" s="13" t="s">
        <v>755</v>
      </c>
      <c r="B91" s="31" t="s">
        <v>756</v>
      </c>
      <c r="C91" s="31" t="s">
        <v>307</v>
      </c>
      <c r="D91" s="14">
        <v>41626</v>
      </c>
      <c r="E91" s="15">
        <v>180.01</v>
      </c>
      <c r="F91" s="16">
        <v>5.9999999999999995E-4</v>
      </c>
      <c r="G91" s="16"/>
    </row>
    <row r="92" spans="1:7" x14ac:dyDescent="0.35">
      <c r="A92" s="13" t="s">
        <v>1538</v>
      </c>
      <c r="B92" s="31" t="s">
        <v>1539</v>
      </c>
      <c r="C92" s="31" t="s">
        <v>396</v>
      </c>
      <c r="D92" s="14">
        <v>37427</v>
      </c>
      <c r="E92" s="15">
        <v>103.35</v>
      </c>
      <c r="F92" s="16">
        <v>2.9999999999999997E-4</v>
      </c>
      <c r="G92" s="16"/>
    </row>
    <row r="93" spans="1:7" x14ac:dyDescent="0.35">
      <c r="A93" s="13" t="s">
        <v>1540</v>
      </c>
      <c r="B93" s="31" t="s">
        <v>1541</v>
      </c>
      <c r="C93" s="31" t="s">
        <v>389</v>
      </c>
      <c r="D93" s="14">
        <v>10400</v>
      </c>
      <c r="E93" s="15">
        <v>33.229999999999997</v>
      </c>
      <c r="F93" s="16">
        <v>1E-4</v>
      </c>
      <c r="G93" s="16"/>
    </row>
    <row r="94" spans="1:7" x14ac:dyDescent="0.35">
      <c r="A94" s="13" t="s">
        <v>479</v>
      </c>
      <c r="B94" s="31" t="s">
        <v>480</v>
      </c>
      <c r="C94" s="31" t="s">
        <v>481</v>
      </c>
      <c r="D94" s="14">
        <v>2</v>
      </c>
      <c r="E94" s="15">
        <v>0.89</v>
      </c>
      <c r="F94" s="16">
        <v>0</v>
      </c>
      <c r="G94" s="16"/>
    </row>
    <row r="95" spans="1:7" x14ac:dyDescent="0.35">
      <c r="A95" s="17" t="s">
        <v>172</v>
      </c>
      <c r="B95" s="32"/>
      <c r="C95" s="32"/>
      <c r="D95" s="18"/>
      <c r="E95" s="37">
        <v>224106.65</v>
      </c>
      <c r="F95" s="38">
        <v>0.73619999999999997</v>
      </c>
      <c r="G95" s="21"/>
    </row>
    <row r="96" spans="1:7" x14ac:dyDescent="0.35">
      <c r="A96" s="24" t="s">
        <v>175</v>
      </c>
      <c r="B96" s="33"/>
      <c r="C96" s="33"/>
      <c r="D96" s="25"/>
      <c r="E96" s="37">
        <v>224106.65</v>
      </c>
      <c r="F96" s="38">
        <v>0.73619999999999997</v>
      </c>
      <c r="G96" s="21"/>
    </row>
    <row r="97" spans="1:7" x14ac:dyDescent="0.35">
      <c r="A97" s="13"/>
      <c r="B97" s="31"/>
      <c r="C97" s="31"/>
      <c r="D97" s="14"/>
      <c r="E97" s="15"/>
      <c r="F97" s="16"/>
      <c r="G97" s="16"/>
    </row>
    <row r="98" spans="1:7" x14ac:dyDescent="0.35">
      <c r="A98" s="17" t="s">
        <v>846</v>
      </c>
      <c r="B98" s="31"/>
      <c r="C98" s="31"/>
      <c r="D98" s="14"/>
      <c r="E98" s="15"/>
      <c r="F98" s="16"/>
      <c r="G98" s="16"/>
    </row>
    <row r="99" spans="1:7" x14ac:dyDescent="0.35">
      <c r="A99" s="17" t="s">
        <v>847</v>
      </c>
      <c r="B99" s="31"/>
      <c r="C99" s="31"/>
      <c r="D99" s="14"/>
      <c r="E99" s="15"/>
      <c r="F99" s="16"/>
      <c r="G99" s="16"/>
    </row>
    <row r="100" spans="1:7" x14ac:dyDescent="0.35">
      <c r="A100" s="13" t="s">
        <v>1542</v>
      </c>
      <c r="B100" s="31"/>
      <c r="C100" s="31" t="s">
        <v>263</v>
      </c>
      <c r="D100" s="14">
        <v>60150</v>
      </c>
      <c r="E100" s="15">
        <v>2834.45</v>
      </c>
      <c r="F100" s="16">
        <v>9.3089999999999996E-3</v>
      </c>
      <c r="G100" s="16"/>
    </row>
    <row r="101" spans="1:7" x14ac:dyDescent="0.35">
      <c r="A101" s="13" t="s">
        <v>1543</v>
      </c>
      <c r="B101" s="31"/>
      <c r="C101" s="31" t="s">
        <v>481</v>
      </c>
      <c r="D101" s="14">
        <v>4485</v>
      </c>
      <c r="E101" s="15">
        <v>1985.06</v>
      </c>
      <c r="F101" s="16">
        <v>6.5189999999999996E-3</v>
      </c>
      <c r="G101" s="16"/>
    </row>
    <row r="102" spans="1:7" x14ac:dyDescent="0.35">
      <c r="A102" s="13" t="s">
        <v>1544</v>
      </c>
      <c r="B102" s="31"/>
      <c r="C102" s="31" t="s">
        <v>280</v>
      </c>
      <c r="D102" s="14">
        <v>80625</v>
      </c>
      <c r="E102" s="15">
        <v>1011.84</v>
      </c>
      <c r="F102" s="16">
        <v>3.323E-3</v>
      </c>
      <c r="G102" s="16"/>
    </row>
    <row r="103" spans="1:7" x14ac:dyDescent="0.35">
      <c r="A103" s="17" t="s">
        <v>172</v>
      </c>
      <c r="B103" s="32"/>
      <c r="C103" s="32"/>
      <c r="D103" s="18"/>
      <c r="E103" s="37">
        <v>5831.35</v>
      </c>
      <c r="F103" s="38">
        <v>1.9151000000000001E-2</v>
      </c>
      <c r="G103" s="21"/>
    </row>
    <row r="104" spans="1:7" x14ac:dyDescent="0.35">
      <c r="A104" s="13"/>
      <c r="B104" s="31"/>
      <c r="C104" s="31"/>
      <c r="D104" s="14"/>
      <c r="E104" s="15"/>
      <c r="F104" s="16"/>
      <c r="G104" s="16"/>
    </row>
    <row r="105" spans="1:7" x14ac:dyDescent="0.35">
      <c r="A105" s="13"/>
      <c r="B105" s="31"/>
      <c r="C105" s="31"/>
      <c r="D105" s="14"/>
      <c r="E105" s="15"/>
      <c r="F105" s="16"/>
      <c r="G105" s="16"/>
    </row>
    <row r="106" spans="1:7" x14ac:dyDescent="0.35">
      <c r="A106" s="13"/>
      <c r="B106" s="31"/>
      <c r="C106" s="31"/>
      <c r="D106" s="14"/>
      <c r="E106" s="15"/>
      <c r="F106" s="16"/>
      <c r="G106" s="16"/>
    </row>
    <row r="107" spans="1:7" x14ac:dyDescent="0.35">
      <c r="A107" s="24" t="s">
        <v>175</v>
      </c>
      <c r="B107" s="33"/>
      <c r="C107" s="33"/>
      <c r="D107" s="25"/>
      <c r="E107" s="19">
        <v>5831.35</v>
      </c>
      <c r="F107" s="20">
        <v>1.9151000000000001E-2</v>
      </c>
      <c r="G107" s="21"/>
    </row>
    <row r="108" spans="1:7" x14ac:dyDescent="0.35">
      <c r="A108" s="13"/>
      <c r="B108" s="31"/>
      <c r="C108" s="31"/>
      <c r="D108" s="14"/>
      <c r="E108" s="15"/>
      <c r="F108" s="16"/>
      <c r="G108" s="16"/>
    </row>
    <row r="109" spans="1:7" x14ac:dyDescent="0.35">
      <c r="A109" s="17" t="s">
        <v>139</v>
      </c>
      <c r="B109" s="31"/>
      <c r="C109" s="31"/>
      <c r="D109" s="14"/>
      <c r="E109" s="15"/>
      <c r="F109" s="16"/>
      <c r="G109" s="16"/>
    </row>
    <row r="110" spans="1:7" x14ac:dyDescent="0.35">
      <c r="A110" s="17" t="s">
        <v>140</v>
      </c>
      <c r="B110" s="31"/>
      <c r="C110" s="31"/>
      <c r="D110" s="14"/>
      <c r="E110" s="15"/>
      <c r="F110" s="16"/>
      <c r="G110" s="16"/>
    </row>
    <row r="111" spans="1:7" x14ac:dyDescent="0.35">
      <c r="A111" s="13" t="s">
        <v>1111</v>
      </c>
      <c r="B111" s="31" t="s">
        <v>1112</v>
      </c>
      <c r="C111" s="31" t="s">
        <v>146</v>
      </c>
      <c r="D111" s="14">
        <v>19000000</v>
      </c>
      <c r="E111" s="15">
        <v>19064.919999999998</v>
      </c>
      <c r="F111" s="16">
        <v>6.2600000000000003E-2</v>
      </c>
      <c r="G111" s="16">
        <v>6.2800999999999996E-2</v>
      </c>
    </row>
    <row r="112" spans="1:7" x14ac:dyDescent="0.35">
      <c r="A112" s="13" t="s">
        <v>1545</v>
      </c>
      <c r="B112" s="31" t="s">
        <v>1546</v>
      </c>
      <c r="C112" s="31" t="s">
        <v>143</v>
      </c>
      <c r="D112" s="14">
        <v>7500000</v>
      </c>
      <c r="E112" s="15">
        <v>7590.59</v>
      </c>
      <c r="F112" s="16">
        <v>2.4899999999999999E-2</v>
      </c>
      <c r="G112" s="16">
        <v>7.3058999999999999E-2</v>
      </c>
    </row>
    <row r="113" spans="1:7" x14ac:dyDescent="0.35">
      <c r="A113" s="13" t="s">
        <v>1547</v>
      </c>
      <c r="B113" s="31" t="s">
        <v>1548</v>
      </c>
      <c r="C113" s="31" t="s">
        <v>146</v>
      </c>
      <c r="D113" s="14">
        <v>7500000</v>
      </c>
      <c r="E113" s="15">
        <v>7570.7</v>
      </c>
      <c r="F113" s="16">
        <v>2.4899999999999999E-2</v>
      </c>
      <c r="G113" s="16">
        <v>7.1300000000000002E-2</v>
      </c>
    </row>
    <row r="114" spans="1:7" x14ac:dyDescent="0.35">
      <c r="A114" s="13" t="s">
        <v>1549</v>
      </c>
      <c r="B114" s="31" t="s">
        <v>1550</v>
      </c>
      <c r="C114" s="31" t="s">
        <v>143</v>
      </c>
      <c r="D114" s="14">
        <v>2500000</v>
      </c>
      <c r="E114" s="15">
        <v>2542.2399999999998</v>
      </c>
      <c r="F114" s="16">
        <v>8.3000000000000001E-3</v>
      </c>
      <c r="G114" s="16">
        <v>7.22E-2</v>
      </c>
    </row>
    <row r="115" spans="1:7" x14ac:dyDescent="0.35">
      <c r="A115" s="13" t="s">
        <v>1117</v>
      </c>
      <c r="B115" s="31" t="s">
        <v>1118</v>
      </c>
      <c r="C115" s="31" t="s">
        <v>143</v>
      </c>
      <c r="D115" s="14">
        <v>2500000</v>
      </c>
      <c r="E115" s="15">
        <v>2509.19</v>
      </c>
      <c r="F115" s="16">
        <v>8.2000000000000007E-3</v>
      </c>
      <c r="G115" s="16">
        <v>6.4250000000000002E-2</v>
      </c>
    </row>
    <row r="116" spans="1:7" x14ac:dyDescent="0.35">
      <c r="A116" s="17" t="s">
        <v>172</v>
      </c>
      <c r="B116" s="32"/>
      <c r="C116" s="32"/>
      <c r="D116" s="18"/>
      <c r="E116" s="37">
        <v>39277.64</v>
      </c>
      <c r="F116" s="38">
        <v>0.12889999999999999</v>
      </c>
      <c r="G116" s="21"/>
    </row>
    <row r="117" spans="1:7" x14ac:dyDescent="0.35">
      <c r="A117" s="13"/>
      <c r="B117" s="31"/>
      <c r="C117" s="31"/>
      <c r="D117" s="14"/>
      <c r="E117" s="15"/>
      <c r="F117" s="16"/>
      <c r="G117" s="16"/>
    </row>
    <row r="118" spans="1:7" x14ac:dyDescent="0.35">
      <c r="A118" s="17" t="s">
        <v>216</v>
      </c>
      <c r="B118" s="31"/>
      <c r="C118" s="31"/>
      <c r="D118" s="14"/>
      <c r="E118" s="15"/>
      <c r="F118" s="16"/>
      <c r="G118" s="16"/>
    </row>
    <row r="119" spans="1:7" x14ac:dyDescent="0.35">
      <c r="A119" s="13" t="s">
        <v>674</v>
      </c>
      <c r="B119" s="31" t="s">
        <v>675</v>
      </c>
      <c r="C119" s="31" t="s">
        <v>219</v>
      </c>
      <c r="D119" s="14">
        <v>2000000</v>
      </c>
      <c r="E119" s="15">
        <v>2053.36</v>
      </c>
      <c r="F119" s="16">
        <v>6.7000000000000002E-3</v>
      </c>
      <c r="G119" s="16">
        <v>6.3618999999999995E-2</v>
      </c>
    </row>
    <row r="120" spans="1:7" x14ac:dyDescent="0.35">
      <c r="A120" s="17" t="s">
        <v>172</v>
      </c>
      <c r="B120" s="32"/>
      <c r="C120" s="32"/>
      <c r="D120" s="18"/>
      <c r="E120" s="37">
        <v>2053.36</v>
      </c>
      <c r="F120" s="38">
        <v>6.7000000000000002E-3</v>
      </c>
      <c r="G120" s="21"/>
    </row>
    <row r="121" spans="1:7" x14ac:dyDescent="0.35">
      <c r="A121" s="13"/>
      <c r="B121" s="31"/>
      <c r="C121" s="31"/>
      <c r="D121" s="14"/>
      <c r="E121" s="15"/>
      <c r="F121" s="16"/>
      <c r="G121" s="16"/>
    </row>
    <row r="122" spans="1:7" x14ac:dyDescent="0.35">
      <c r="A122" s="17" t="s">
        <v>173</v>
      </c>
      <c r="B122" s="31"/>
      <c r="C122" s="31"/>
      <c r="D122" s="14"/>
      <c r="E122" s="15"/>
      <c r="F122" s="16"/>
      <c r="G122" s="16"/>
    </row>
    <row r="123" spans="1:7" x14ac:dyDescent="0.35">
      <c r="A123" s="17" t="s">
        <v>172</v>
      </c>
      <c r="B123" s="31"/>
      <c r="C123" s="31"/>
      <c r="D123" s="14"/>
      <c r="E123" s="39" t="s">
        <v>138</v>
      </c>
      <c r="F123" s="40" t="s">
        <v>138</v>
      </c>
      <c r="G123" s="16"/>
    </row>
    <row r="124" spans="1:7" x14ac:dyDescent="0.35">
      <c r="A124" s="13"/>
      <c r="B124" s="31"/>
      <c r="C124" s="31"/>
      <c r="D124" s="14"/>
      <c r="E124" s="15"/>
      <c r="F124" s="16"/>
      <c r="G124" s="16"/>
    </row>
    <row r="125" spans="1:7" x14ac:dyDescent="0.35">
      <c r="A125" s="17" t="s">
        <v>174</v>
      </c>
      <c r="B125" s="31"/>
      <c r="C125" s="31"/>
      <c r="D125" s="14"/>
      <c r="E125" s="15"/>
      <c r="F125" s="16"/>
      <c r="G125" s="16"/>
    </row>
    <row r="126" spans="1:7" x14ac:dyDescent="0.35">
      <c r="A126" s="17" t="s">
        <v>172</v>
      </c>
      <c r="B126" s="31"/>
      <c r="C126" s="31"/>
      <c r="D126" s="14"/>
      <c r="E126" s="39" t="s">
        <v>138</v>
      </c>
      <c r="F126" s="40" t="s">
        <v>138</v>
      </c>
      <c r="G126" s="16"/>
    </row>
    <row r="127" spans="1:7" x14ac:dyDescent="0.35">
      <c r="A127" s="13"/>
      <c r="B127" s="31"/>
      <c r="C127" s="31"/>
      <c r="D127" s="14"/>
      <c r="E127" s="15"/>
      <c r="F127" s="16"/>
      <c r="G127" s="16"/>
    </row>
    <row r="128" spans="1:7" x14ac:dyDescent="0.35">
      <c r="A128" s="17" t="s">
        <v>1551</v>
      </c>
      <c r="B128" s="31"/>
      <c r="C128" s="31"/>
      <c r="D128" s="14"/>
      <c r="E128" s="15"/>
      <c r="F128" s="16"/>
      <c r="G128" s="16"/>
    </row>
    <row r="129" spans="1:7" x14ac:dyDescent="0.35">
      <c r="A129" s="17" t="s">
        <v>1552</v>
      </c>
      <c r="B129" s="31"/>
      <c r="C129" s="31"/>
      <c r="D129" s="14"/>
      <c r="E129" s="15"/>
      <c r="F129" s="16"/>
      <c r="G129" s="16"/>
    </row>
    <row r="130" spans="1:7" x14ac:dyDescent="0.35">
      <c r="A130" s="13" t="s">
        <v>444</v>
      </c>
      <c r="B130" s="31" t="s">
        <v>445</v>
      </c>
      <c r="C130" s="31" t="s">
        <v>269</v>
      </c>
      <c r="D130" s="14">
        <v>217564</v>
      </c>
      <c r="E130" s="15">
        <v>21.76</v>
      </c>
      <c r="F130" s="16">
        <v>1E-4</v>
      </c>
      <c r="G130" s="16"/>
    </row>
    <row r="131" spans="1:7" x14ac:dyDescent="0.35">
      <c r="A131" s="17" t="s">
        <v>172</v>
      </c>
      <c r="B131" s="32"/>
      <c r="C131" s="32"/>
      <c r="D131" s="18"/>
      <c r="E131" s="37">
        <v>21.76</v>
      </c>
      <c r="F131" s="38">
        <v>1E-4</v>
      </c>
      <c r="G131" s="21"/>
    </row>
    <row r="132" spans="1:7" x14ac:dyDescent="0.35">
      <c r="A132" s="13"/>
      <c r="B132" s="31"/>
      <c r="C132" s="31"/>
      <c r="D132" s="14"/>
      <c r="E132" s="15"/>
      <c r="F132" s="16"/>
      <c r="G132" s="16"/>
    </row>
    <row r="133" spans="1:7" x14ac:dyDescent="0.35">
      <c r="A133" s="13"/>
      <c r="B133" s="31"/>
      <c r="C133" s="31"/>
      <c r="D133" s="14"/>
      <c r="E133" s="15"/>
      <c r="F133" s="16"/>
      <c r="G133" s="16"/>
    </row>
    <row r="134" spans="1:7" x14ac:dyDescent="0.35">
      <c r="A134" s="13"/>
      <c r="B134" s="31"/>
      <c r="C134" s="31"/>
      <c r="D134" s="14"/>
      <c r="E134" s="15"/>
      <c r="F134" s="80"/>
      <c r="G134" s="16"/>
    </row>
    <row r="135" spans="1:7" x14ac:dyDescent="0.35">
      <c r="A135" s="24" t="s">
        <v>175</v>
      </c>
      <c r="B135" s="33"/>
      <c r="C135" s="33"/>
      <c r="D135" s="25"/>
      <c r="E135" s="19">
        <v>41352.76</v>
      </c>
      <c r="F135" s="20">
        <v>0.13569999999999999</v>
      </c>
      <c r="G135" s="21"/>
    </row>
    <row r="136" spans="1:7" x14ac:dyDescent="0.35">
      <c r="A136" s="13"/>
      <c r="B136" s="31"/>
      <c r="C136" s="31"/>
      <c r="D136" s="14"/>
      <c r="E136" s="15"/>
      <c r="F136" s="16"/>
      <c r="G136" s="16"/>
    </row>
    <row r="137" spans="1:7" x14ac:dyDescent="0.35">
      <c r="A137" s="13"/>
      <c r="B137" s="31"/>
      <c r="C137" s="31"/>
      <c r="D137" s="14"/>
      <c r="E137" s="15"/>
      <c r="F137" s="16"/>
      <c r="G137" s="16"/>
    </row>
    <row r="138" spans="1:7" x14ac:dyDescent="0.35">
      <c r="A138" s="17" t="s">
        <v>439</v>
      </c>
      <c r="B138" s="31"/>
      <c r="C138" s="31"/>
      <c r="D138" s="14"/>
      <c r="E138" s="15"/>
      <c r="F138" s="16"/>
      <c r="G138" s="16"/>
    </row>
    <row r="139" spans="1:7" x14ac:dyDescent="0.35">
      <c r="A139" s="13" t="s">
        <v>440</v>
      </c>
      <c r="B139" s="31" t="s">
        <v>441</v>
      </c>
      <c r="C139" s="31"/>
      <c r="D139" s="14">
        <v>436107.76449999999</v>
      </c>
      <c r="E139" s="15">
        <v>15006.37</v>
      </c>
      <c r="F139" s="16">
        <v>4.9299999999999997E-2</v>
      </c>
      <c r="G139" s="16"/>
    </row>
    <row r="140" spans="1:7" x14ac:dyDescent="0.35">
      <c r="A140" s="13" t="s">
        <v>1553</v>
      </c>
      <c r="B140" s="31" t="s">
        <v>1554</v>
      </c>
      <c r="C140" s="31"/>
      <c r="D140" s="14">
        <v>18597042.9144</v>
      </c>
      <c r="E140" s="15">
        <v>1956.33</v>
      </c>
      <c r="F140" s="16">
        <v>6.4000000000000003E-3</v>
      </c>
      <c r="G140" s="16"/>
    </row>
    <row r="141" spans="1:7" x14ac:dyDescent="0.35">
      <c r="A141" s="13" t="s">
        <v>1555</v>
      </c>
      <c r="B141" s="31" t="s">
        <v>1556</v>
      </c>
      <c r="C141" s="31"/>
      <c r="D141" s="14">
        <v>14999250.037</v>
      </c>
      <c r="E141" s="15">
        <v>1605.22</v>
      </c>
      <c r="F141" s="16">
        <v>5.3E-3</v>
      </c>
      <c r="G141" s="16"/>
    </row>
    <row r="142" spans="1:7" x14ac:dyDescent="0.35">
      <c r="A142" s="13" t="s">
        <v>1557</v>
      </c>
      <c r="B142" s="31" t="s">
        <v>1558</v>
      </c>
      <c r="C142" s="31"/>
      <c r="D142" s="14">
        <v>1634279.088</v>
      </c>
      <c r="E142" s="15">
        <v>234.49</v>
      </c>
      <c r="F142" s="16">
        <v>8.0000000000000004E-4</v>
      </c>
      <c r="G142" s="16"/>
    </row>
    <row r="143" spans="1:7" x14ac:dyDescent="0.35">
      <c r="A143" s="13"/>
      <c r="B143" s="31"/>
      <c r="C143" s="31"/>
      <c r="D143" s="14"/>
      <c r="E143" s="15"/>
      <c r="F143" s="16"/>
      <c r="G143" s="16"/>
    </row>
    <row r="144" spans="1:7" x14ac:dyDescent="0.35">
      <c r="A144" s="24" t="s">
        <v>175</v>
      </c>
      <c r="B144" s="33"/>
      <c r="C144" s="33"/>
      <c r="D144" s="25"/>
      <c r="E144" s="19">
        <v>18802.41</v>
      </c>
      <c r="F144" s="20">
        <v>6.1800000000000001E-2</v>
      </c>
      <c r="G144" s="21"/>
    </row>
    <row r="145" spans="1:7" x14ac:dyDescent="0.35">
      <c r="A145" s="13"/>
      <c r="B145" s="31"/>
      <c r="C145" s="31"/>
      <c r="D145" s="14"/>
      <c r="E145" s="15"/>
      <c r="F145" s="16"/>
      <c r="G145" s="16"/>
    </row>
    <row r="146" spans="1:7" x14ac:dyDescent="0.35">
      <c r="A146" s="17" t="s">
        <v>176</v>
      </c>
      <c r="B146" s="31"/>
      <c r="C146" s="31"/>
      <c r="D146" s="14"/>
      <c r="E146" s="15"/>
      <c r="F146" s="16"/>
      <c r="G146" s="16"/>
    </row>
    <row r="147" spans="1:7" x14ac:dyDescent="0.35">
      <c r="A147" s="13" t="s">
        <v>177</v>
      </c>
      <c r="B147" s="31"/>
      <c r="C147" s="31"/>
      <c r="D147" s="14"/>
      <c r="E147" s="15">
        <v>17883.07</v>
      </c>
      <c r="F147" s="16">
        <v>5.8700000000000002E-2</v>
      </c>
      <c r="G147" s="16">
        <v>5.3977999999999998E-2</v>
      </c>
    </row>
    <row r="148" spans="1:7" x14ac:dyDescent="0.35">
      <c r="A148" s="17" t="s">
        <v>172</v>
      </c>
      <c r="B148" s="32"/>
      <c r="C148" s="32"/>
      <c r="D148" s="18"/>
      <c r="E148" s="37">
        <v>17883.07</v>
      </c>
      <c r="F148" s="38">
        <v>5.8700000000000002E-2</v>
      </c>
      <c r="G148" s="21"/>
    </row>
    <row r="149" spans="1:7" x14ac:dyDescent="0.35">
      <c r="A149" s="13"/>
      <c r="B149" s="31"/>
      <c r="C149" s="31"/>
      <c r="D149" s="14"/>
      <c r="E149" s="15"/>
      <c r="F149" s="16"/>
      <c r="G149" s="16"/>
    </row>
    <row r="150" spans="1:7" x14ac:dyDescent="0.35">
      <c r="A150" s="24" t="s">
        <v>175</v>
      </c>
      <c r="B150" s="33"/>
      <c r="C150" s="33"/>
      <c r="D150" s="25"/>
      <c r="E150" s="19">
        <v>17883.07</v>
      </c>
      <c r="F150" s="20">
        <v>5.8700000000000002E-2</v>
      </c>
      <c r="G150" s="21"/>
    </row>
    <row r="151" spans="1:7" x14ac:dyDescent="0.35">
      <c r="A151" s="13" t="s">
        <v>178</v>
      </c>
      <c r="B151" s="31"/>
      <c r="C151" s="31"/>
      <c r="D151" s="14"/>
      <c r="E151" s="15">
        <v>2014.3152313000001</v>
      </c>
      <c r="F151" s="16">
        <v>6.6150000000000002E-3</v>
      </c>
      <c r="G151" s="16"/>
    </row>
    <row r="152" spans="1:7" x14ac:dyDescent="0.35">
      <c r="A152" s="13" t="s">
        <v>179</v>
      </c>
      <c r="B152" s="31"/>
      <c r="C152" s="31"/>
      <c r="D152" s="14"/>
      <c r="E152" s="15">
        <v>312.74476870000001</v>
      </c>
      <c r="F152" s="16">
        <v>9.8499999999999998E-4</v>
      </c>
      <c r="G152" s="16">
        <v>5.3976999999999997E-2</v>
      </c>
    </row>
    <row r="153" spans="1:7" x14ac:dyDescent="0.35">
      <c r="A153" s="26" t="s">
        <v>180</v>
      </c>
      <c r="B153" s="34"/>
      <c r="C153" s="34"/>
      <c r="D153" s="27"/>
      <c r="E153" s="28">
        <v>304471.95</v>
      </c>
      <c r="F153" s="29">
        <v>1</v>
      </c>
      <c r="G153" s="29"/>
    </row>
    <row r="155" spans="1:7" x14ac:dyDescent="0.35">
      <c r="A155" s="1" t="s">
        <v>852</v>
      </c>
    </row>
    <row r="156" spans="1:7" x14ac:dyDescent="0.35">
      <c r="A156" s="1" t="s">
        <v>181</v>
      </c>
    </row>
    <row r="158" spans="1:7" x14ac:dyDescent="0.35">
      <c r="A158" s="1" t="s">
        <v>183</v>
      </c>
    </row>
    <row r="159" spans="1:7" x14ac:dyDescent="0.35">
      <c r="A159" s="48" t="s">
        <v>184</v>
      </c>
      <c r="B159" s="3" t="s">
        <v>138</v>
      </c>
    </row>
    <row r="160" spans="1:7" x14ac:dyDescent="0.35">
      <c r="A160" t="s">
        <v>185</v>
      </c>
    </row>
    <row r="161" spans="1:4" x14ac:dyDescent="0.35">
      <c r="A161" t="s">
        <v>186</v>
      </c>
      <c r="B161" t="s">
        <v>187</v>
      </c>
      <c r="C161" t="s">
        <v>187</v>
      </c>
    </row>
    <row r="162" spans="1:4" x14ac:dyDescent="0.35">
      <c r="B162" s="49">
        <v>45869</v>
      </c>
      <c r="C162" s="49">
        <v>45898</v>
      </c>
    </row>
    <row r="163" spans="1:4" x14ac:dyDescent="0.35">
      <c r="A163" t="s">
        <v>447</v>
      </c>
      <c r="B163">
        <v>72.88</v>
      </c>
      <c r="C163">
        <v>72.13</v>
      </c>
    </row>
    <row r="164" spans="1:4" x14ac:dyDescent="0.35">
      <c r="A164" t="s">
        <v>189</v>
      </c>
      <c r="B164">
        <v>33.86</v>
      </c>
      <c r="C164">
        <v>33.31</v>
      </c>
    </row>
    <row r="165" spans="1:4" x14ac:dyDescent="0.35">
      <c r="A165" t="s">
        <v>1559</v>
      </c>
      <c r="B165">
        <v>62.58</v>
      </c>
      <c r="C165">
        <v>61.86</v>
      </c>
    </row>
    <row r="166" spans="1:4" x14ac:dyDescent="0.35">
      <c r="A166" t="s">
        <v>1560</v>
      </c>
      <c r="B166">
        <v>63.78</v>
      </c>
      <c r="C166">
        <v>63.04</v>
      </c>
    </row>
    <row r="167" spans="1:4" x14ac:dyDescent="0.35">
      <c r="A167" t="s">
        <v>448</v>
      </c>
      <c r="B167">
        <v>63.25</v>
      </c>
      <c r="C167">
        <v>62.52</v>
      </c>
    </row>
    <row r="168" spans="1:4" x14ac:dyDescent="0.35">
      <c r="A168" t="s">
        <v>191</v>
      </c>
      <c r="B168">
        <v>27.56</v>
      </c>
      <c r="C168">
        <v>27.05</v>
      </c>
    </row>
    <row r="170" spans="1:4" x14ac:dyDescent="0.35">
      <c r="A170" t="s">
        <v>620</v>
      </c>
    </row>
    <row r="172" spans="1:4" x14ac:dyDescent="0.35">
      <c r="A172" s="51" t="s">
        <v>621</v>
      </c>
      <c r="B172" s="51" t="s">
        <v>622</v>
      </c>
      <c r="C172" s="51" t="s">
        <v>623</v>
      </c>
      <c r="D172" s="51" t="s">
        <v>624</v>
      </c>
    </row>
    <row r="173" spans="1:4" x14ac:dyDescent="0.35">
      <c r="A173" s="51" t="s">
        <v>1561</v>
      </c>
      <c r="B173" s="51"/>
      <c r="C173" s="51">
        <v>0.2</v>
      </c>
      <c r="D173" s="51">
        <v>0.2</v>
      </c>
    </row>
    <row r="174" spans="1:4" x14ac:dyDescent="0.35">
      <c r="A174" s="51" t="s">
        <v>626</v>
      </c>
      <c r="B174" s="51"/>
      <c r="C174" s="51">
        <v>0.2</v>
      </c>
      <c r="D174" s="51">
        <v>0.2</v>
      </c>
    </row>
    <row r="176" spans="1:4" x14ac:dyDescent="0.35">
      <c r="A176" t="s">
        <v>193</v>
      </c>
      <c r="B176" s="3" t="s">
        <v>138</v>
      </c>
    </row>
    <row r="177" spans="1:4" x14ac:dyDescent="0.35">
      <c r="A177" s="48" t="s">
        <v>194</v>
      </c>
      <c r="B177" s="3" t="s">
        <v>138</v>
      </c>
    </row>
    <row r="178" spans="1:4" x14ac:dyDescent="0.35">
      <c r="A178" s="48" t="s">
        <v>195</v>
      </c>
      <c r="B178" s="3" t="s">
        <v>138</v>
      </c>
    </row>
    <row r="179" spans="1:4" x14ac:dyDescent="0.35">
      <c r="A179" t="s">
        <v>449</v>
      </c>
      <c r="B179" s="50">
        <v>1.4355</v>
      </c>
    </row>
    <row r="180" spans="1:4" ht="29" customHeight="1" x14ac:dyDescent="0.35">
      <c r="A180" s="48" t="s">
        <v>197</v>
      </c>
      <c r="B180" s="3">
        <v>5831.3531999999996</v>
      </c>
    </row>
    <row r="181" spans="1:4" x14ac:dyDescent="0.35">
      <c r="B181" s="3"/>
    </row>
    <row r="182" spans="1:4" x14ac:dyDescent="0.35">
      <c r="A182" s="48" t="s">
        <v>198</v>
      </c>
      <c r="B182" s="3" t="s">
        <v>138</v>
      </c>
    </row>
    <row r="183" spans="1:4" x14ac:dyDescent="0.35">
      <c r="A183" s="48" t="s">
        <v>199</v>
      </c>
      <c r="B183" t="s">
        <v>138</v>
      </c>
    </row>
    <row r="184" spans="1:4" x14ac:dyDescent="0.35">
      <c r="A184" s="48" t="s">
        <v>200</v>
      </c>
      <c r="B184" s="3" t="s">
        <v>138</v>
      </c>
    </row>
    <row r="185" spans="1:4" x14ac:dyDescent="0.35">
      <c r="A185" s="48" t="s">
        <v>201</v>
      </c>
      <c r="B185" s="3" t="s">
        <v>138</v>
      </c>
    </row>
    <row r="187" spans="1:4" ht="70" customHeight="1" x14ac:dyDescent="0.35">
      <c r="A187" s="83" t="s">
        <v>211</v>
      </c>
      <c r="B187" s="83" t="s">
        <v>212</v>
      </c>
      <c r="C187" s="83" t="s">
        <v>5</v>
      </c>
      <c r="D187" s="83" t="s">
        <v>6</v>
      </c>
    </row>
    <row r="188" spans="1:4" ht="70" customHeight="1" x14ac:dyDescent="0.35">
      <c r="A188" s="83" t="s">
        <v>1562</v>
      </c>
      <c r="B188" s="83"/>
      <c r="C188" s="83" t="s">
        <v>57</v>
      </c>
      <c r="D188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G130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1563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1564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244</v>
      </c>
      <c r="B8" s="31" t="s">
        <v>245</v>
      </c>
      <c r="C8" s="31" t="s">
        <v>246</v>
      </c>
      <c r="D8" s="14">
        <v>378155</v>
      </c>
      <c r="E8" s="15">
        <v>7142.59</v>
      </c>
      <c r="F8" s="16">
        <v>0.1082</v>
      </c>
      <c r="G8" s="16"/>
    </row>
    <row r="9" spans="1:7" x14ac:dyDescent="0.35">
      <c r="A9" s="13" t="s">
        <v>252</v>
      </c>
      <c r="B9" s="31" t="s">
        <v>253</v>
      </c>
      <c r="C9" s="31" t="s">
        <v>254</v>
      </c>
      <c r="D9" s="14">
        <v>363668</v>
      </c>
      <c r="E9" s="15">
        <v>5344.46</v>
      </c>
      <c r="F9" s="16">
        <v>8.1000000000000003E-2</v>
      </c>
      <c r="G9" s="16"/>
    </row>
    <row r="10" spans="1:7" x14ac:dyDescent="0.35">
      <c r="A10" s="13" t="s">
        <v>300</v>
      </c>
      <c r="B10" s="31" t="s">
        <v>301</v>
      </c>
      <c r="C10" s="31" t="s">
        <v>254</v>
      </c>
      <c r="D10" s="14">
        <v>259565</v>
      </c>
      <c r="E10" s="15">
        <v>3845.2</v>
      </c>
      <c r="F10" s="16">
        <v>5.8200000000000002E-2</v>
      </c>
      <c r="G10" s="16"/>
    </row>
    <row r="11" spans="1:7" x14ac:dyDescent="0.35">
      <c r="A11" s="13" t="s">
        <v>298</v>
      </c>
      <c r="B11" s="31" t="s">
        <v>299</v>
      </c>
      <c r="C11" s="31" t="s">
        <v>254</v>
      </c>
      <c r="D11" s="14">
        <v>224418</v>
      </c>
      <c r="E11" s="15">
        <v>3264.83</v>
      </c>
      <c r="F11" s="16">
        <v>4.9500000000000002E-2</v>
      </c>
      <c r="G11" s="16"/>
    </row>
    <row r="12" spans="1:7" x14ac:dyDescent="0.35">
      <c r="A12" s="13" t="s">
        <v>1233</v>
      </c>
      <c r="B12" s="31" t="s">
        <v>1234</v>
      </c>
      <c r="C12" s="31" t="s">
        <v>263</v>
      </c>
      <c r="D12" s="14">
        <v>840789</v>
      </c>
      <c r="E12" s="15">
        <v>2639.66</v>
      </c>
      <c r="F12" s="16">
        <v>0.04</v>
      </c>
      <c r="G12" s="16"/>
    </row>
    <row r="13" spans="1:7" x14ac:dyDescent="0.35">
      <c r="A13" s="13" t="s">
        <v>315</v>
      </c>
      <c r="B13" s="31" t="s">
        <v>316</v>
      </c>
      <c r="C13" s="31" t="s">
        <v>254</v>
      </c>
      <c r="D13" s="14">
        <v>43323</v>
      </c>
      <c r="E13" s="15">
        <v>2298.5</v>
      </c>
      <c r="F13" s="16">
        <v>3.4799999999999998E-2</v>
      </c>
      <c r="G13" s="16"/>
    </row>
    <row r="14" spans="1:7" x14ac:dyDescent="0.35">
      <c r="A14" s="13" t="s">
        <v>348</v>
      </c>
      <c r="B14" s="31" t="s">
        <v>349</v>
      </c>
      <c r="C14" s="31" t="s">
        <v>254</v>
      </c>
      <c r="D14" s="14">
        <v>74478</v>
      </c>
      <c r="E14" s="15">
        <v>2076.4499999999998</v>
      </c>
      <c r="F14" s="16">
        <v>3.15E-2</v>
      </c>
      <c r="G14" s="16"/>
    </row>
    <row r="15" spans="1:7" x14ac:dyDescent="0.35">
      <c r="A15" s="13" t="s">
        <v>302</v>
      </c>
      <c r="B15" s="31" t="s">
        <v>303</v>
      </c>
      <c r="C15" s="31" t="s">
        <v>304</v>
      </c>
      <c r="D15" s="14">
        <v>108297</v>
      </c>
      <c r="E15" s="15">
        <v>1917.72</v>
      </c>
      <c r="F15" s="16">
        <v>2.9000000000000001E-2</v>
      </c>
      <c r="G15" s="16"/>
    </row>
    <row r="16" spans="1:7" x14ac:dyDescent="0.35">
      <c r="A16" s="13" t="s">
        <v>730</v>
      </c>
      <c r="B16" s="31" t="s">
        <v>731</v>
      </c>
      <c r="C16" s="31" t="s">
        <v>254</v>
      </c>
      <c r="D16" s="14">
        <v>36636</v>
      </c>
      <c r="E16" s="15">
        <v>1880.71</v>
      </c>
      <c r="F16" s="16">
        <v>2.8500000000000001E-2</v>
      </c>
      <c r="G16" s="16"/>
    </row>
    <row r="17" spans="1:7" x14ac:dyDescent="0.35">
      <c r="A17" s="13" t="s">
        <v>325</v>
      </c>
      <c r="B17" s="31" t="s">
        <v>326</v>
      </c>
      <c r="C17" s="31" t="s">
        <v>254</v>
      </c>
      <c r="D17" s="14">
        <v>97170</v>
      </c>
      <c r="E17" s="15">
        <v>1675.5</v>
      </c>
      <c r="F17" s="16">
        <v>2.5399999999999999E-2</v>
      </c>
      <c r="G17" s="16"/>
    </row>
    <row r="18" spans="1:7" x14ac:dyDescent="0.35">
      <c r="A18" s="13" t="s">
        <v>311</v>
      </c>
      <c r="B18" s="31" t="s">
        <v>312</v>
      </c>
      <c r="C18" s="31" t="s">
        <v>254</v>
      </c>
      <c r="D18" s="14">
        <v>50605</v>
      </c>
      <c r="E18" s="15">
        <v>1561.01</v>
      </c>
      <c r="F18" s="16">
        <v>2.3599999999999999E-2</v>
      </c>
      <c r="G18" s="16"/>
    </row>
    <row r="19" spans="1:7" x14ac:dyDescent="0.35">
      <c r="A19" s="13" t="s">
        <v>331</v>
      </c>
      <c r="B19" s="31" t="s">
        <v>332</v>
      </c>
      <c r="C19" s="31" t="s">
        <v>254</v>
      </c>
      <c r="D19" s="14">
        <v>196893</v>
      </c>
      <c r="E19" s="15">
        <v>1512.34</v>
      </c>
      <c r="F19" s="16">
        <v>2.29E-2</v>
      </c>
      <c r="G19" s="16"/>
    </row>
    <row r="20" spans="1:7" x14ac:dyDescent="0.35">
      <c r="A20" s="13" t="s">
        <v>429</v>
      </c>
      <c r="B20" s="31" t="s">
        <v>430</v>
      </c>
      <c r="C20" s="31" t="s">
        <v>345</v>
      </c>
      <c r="D20" s="14">
        <v>7087</v>
      </c>
      <c r="E20" s="15">
        <v>1182.82</v>
      </c>
      <c r="F20" s="16">
        <v>1.7899999999999999E-2</v>
      </c>
      <c r="G20" s="16"/>
    </row>
    <row r="21" spans="1:7" x14ac:dyDescent="0.35">
      <c r="A21" s="13" t="s">
        <v>411</v>
      </c>
      <c r="B21" s="31" t="s">
        <v>412</v>
      </c>
      <c r="C21" s="31" t="s">
        <v>283</v>
      </c>
      <c r="D21" s="14">
        <v>207288</v>
      </c>
      <c r="E21" s="15">
        <v>1012.5</v>
      </c>
      <c r="F21" s="16">
        <v>1.5299999999999999E-2</v>
      </c>
      <c r="G21" s="16"/>
    </row>
    <row r="22" spans="1:7" x14ac:dyDescent="0.35">
      <c r="A22" s="13" t="s">
        <v>357</v>
      </c>
      <c r="B22" s="31" t="s">
        <v>358</v>
      </c>
      <c r="C22" s="31" t="s">
        <v>272</v>
      </c>
      <c r="D22" s="14">
        <v>82768</v>
      </c>
      <c r="E22" s="15">
        <v>1008.61</v>
      </c>
      <c r="F22" s="16">
        <v>1.5299999999999999E-2</v>
      </c>
      <c r="G22" s="16"/>
    </row>
    <row r="23" spans="1:7" x14ac:dyDescent="0.35">
      <c r="A23" s="13" t="s">
        <v>1565</v>
      </c>
      <c r="B23" s="31" t="s">
        <v>1566</v>
      </c>
      <c r="C23" s="31" t="s">
        <v>354</v>
      </c>
      <c r="D23" s="14">
        <v>71684</v>
      </c>
      <c r="E23" s="15">
        <v>837.27</v>
      </c>
      <c r="F23" s="16">
        <v>1.2699999999999999E-2</v>
      </c>
      <c r="G23" s="16"/>
    </row>
    <row r="24" spans="1:7" x14ac:dyDescent="0.35">
      <c r="A24" s="13" t="s">
        <v>1567</v>
      </c>
      <c r="B24" s="31" t="s">
        <v>1568</v>
      </c>
      <c r="C24" s="31" t="s">
        <v>517</v>
      </c>
      <c r="D24" s="14">
        <v>46319</v>
      </c>
      <c r="E24" s="15">
        <v>826.61</v>
      </c>
      <c r="F24" s="16">
        <v>1.2500000000000001E-2</v>
      </c>
      <c r="G24" s="16"/>
    </row>
    <row r="25" spans="1:7" x14ac:dyDescent="0.35">
      <c r="A25" s="13" t="s">
        <v>247</v>
      </c>
      <c r="B25" s="31" t="s">
        <v>248</v>
      </c>
      <c r="C25" s="31" t="s">
        <v>249</v>
      </c>
      <c r="D25" s="14">
        <v>22624</v>
      </c>
      <c r="E25" s="15">
        <v>814.69</v>
      </c>
      <c r="F25" s="16">
        <v>1.23E-2</v>
      </c>
      <c r="G25" s="16"/>
    </row>
    <row r="26" spans="1:7" x14ac:dyDescent="0.35">
      <c r="A26" s="13" t="s">
        <v>1487</v>
      </c>
      <c r="B26" s="31" t="s">
        <v>1488</v>
      </c>
      <c r="C26" s="31" t="s">
        <v>254</v>
      </c>
      <c r="D26" s="14">
        <v>193424</v>
      </c>
      <c r="E26" s="15">
        <v>711.99</v>
      </c>
      <c r="F26" s="16">
        <v>1.0800000000000001E-2</v>
      </c>
      <c r="G26" s="16"/>
    </row>
    <row r="27" spans="1:7" x14ac:dyDescent="0.35">
      <c r="A27" s="13" t="s">
        <v>1569</v>
      </c>
      <c r="B27" s="31" t="s">
        <v>1570</v>
      </c>
      <c r="C27" s="31" t="s">
        <v>260</v>
      </c>
      <c r="D27" s="14">
        <v>26423</v>
      </c>
      <c r="E27" s="15">
        <v>634.89</v>
      </c>
      <c r="F27" s="16">
        <v>9.5999999999999992E-3</v>
      </c>
      <c r="G27" s="16"/>
    </row>
    <row r="28" spans="1:7" x14ac:dyDescent="0.35">
      <c r="A28" s="13" t="s">
        <v>1571</v>
      </c>
      <c r="B28" s="31" t="s">
        <v>1572</v>
      </c>
      <c r="C28" s="31" t="s">
        <v>293</v>
      </c>
      <c r="D28" s="14">
        <v>129707</v>
      </c>
      <c r="E28" s="15">
        <v>574.66999999999996</v>
      </c>
      <c r="F28" s="16">
        <v>8.6999999999999994E-3</v>
      </c>
      <c r="G28" s="16"/>
    </row>
    <row r="29" spans="1:7" x14ac:dyDescent="0.35">
      <c r="A29" s="13" t="s">
        <v>1573</v>
      </c>
      <c r="B29" s="31" t="s">
        <v>1574</v>
      </c>
      <c r="C29" s="31" t="s">
        <v>254</v>
      </c>
      <c r="D29" s="14">
        <v>6757</v>
      </c>
      <c r="E29" s="15">
        <v>560.39</v>
      </c>
      <c r="F29" s="16">
        <v>8.5000000000000006E-3</v>
      </c>
      <c r="G29" s="16"/>
    </row>
    <row r="30" spans="1:7" x14ac:dyDescent="0.35">
      <c r="A30" s="13" t="s">
        <v>1575</v>
      </c>
      <c r="B30" s="31" t="s">
        <v>1576</v>
      </c>
      <c r="C30" s="31" t="s">
        <v>254</v>
      </c>
      <c r="D30" s="14">
        <v>38638</v>
      </c>
      <c r="E30" s="15">
        <v>459.99</v>
      </c>
      <c r="F30" s="16">
        <v>7.0000000000000001E-3</v>
      </c>
      <c r="G30" s="16"/>
    </row>
    <row r="31" spans="1:7" x14ac:dyDescent="0.35">
      <c r="A31" s="13" t="s">
        <v>774</v>
      </c>
      <c r="B31" s="31" t="s">
        <v>775</v>
      </c>
      <c r="C31" s="31" t="s">
        <v>540</v>
      </c>
      <c r="D31" s="14">
        <v>33244</v>
      </c>
      <c r="E31" s="15">
        <v>434.6</v>
      </c>
      <c r="F31" s="16">
        <v>6.6E-3</v>
      </c>
      <c r="G31" s="16"/>
    </row>
    <row r="32" spans="1:7" x14ac:dyDescent="0.35">
      <c r="A32" s="13" t="s">
        <v>1577</v>
      </c>
      <c r="B32" s="31" t="s">
        <v>1578</v>
      </c>
      <c r="C32" s="31" t="s">
        <v>1579</v>
      </c>
      <c r="D32" s="14">
        <v>58830</v>
      </c>
      <c r="E32" s="15">
        <v>343.3</v>
      </c>
      <c r="F32" s="16">
        <v>5.1999999999999998E-3</v>
      </c>
      <c r="G32" s="16"/>
    </row>
    <row r="33" spans="1:7" x14ac:dyDescent="0.35">
      <c r="A33" s="13" t="s">
        <v>455</v>
      </c>
      <c r="B33" s="31" t="s">
        <v>456</v>
      </c>
      <c r="C33" s="31" t="s">
        <v>370</v>
      </c>
      <c r="D33" s="14">
        <v>6750</v>
      </c>
      <c r="E33" s="15">
        <v>337.43</v>
      </c>
      <c r="F33" s="16">
        <v>5.1000000000000004E-3</v>
      </c>
      <c r="G33" s="16"/>
    </row>
    <row r="34" spans="1:7" x14ac:dyDescent="0.35">
      <c r="A34" s="13" t="s">
        <v>352</v>
      </c>
      <c r="B34" s="31" t="s">
        <v>353</v>
      </c>
      <c r="C34" s="31" t="s">
        <v>354</v>
      </c>
      <c r="D34" s="14">
        <v>11817</v>
      </c>
      <c r="E34" s="15">
        <v>260.87</v>
      </c>
      <c r="F34" s="16">
        <v>4.0000000000000001E-3</v>
      </c>
      <c r="G34" s="16"/>
    </row>
    <row r="35" spans="1:7" x14ac:dyDescent="0.35">
      <c r="A35" s="13" t="s">
        <v>1253</v>
      </c>
      <c r="B35" s="31" t="s">
        <v>1254</v>
      </c>
      <c r="C35" s="31" t="s">
        <v>269</v>
      </c>
      <c r="D35" s="14">
        <v>35026</v>
      </c>
      <c r="E35" s="15">
        <v>234.32</v>
      </c>
      <c r="F35" s="16">
        <v>3.5000000000000001E-3</v>
      </c>
      <c r="G35" s="16"/>
    </row>
    <row r="36" spans="1:7" x14ac:dyDescent="0.35">
      <c r="A36" s="17" t="s">
        <v>172</v>
      </c>
      <c r="B36" s="32"/>
      <c r="C36" s="32"/>
      <c r="D36" s="18"/>
      <c r="E36" s="19">
        <v>45393.919999999998</v>
      </c>
      <c r="F36" s="20">
        <v>0.68759999999999999</v>
      </c>
      <c r="G36" s="21"/>
    </row>
    <row r="37" spans="1:7" x14ac:dyDescent="0.35">
      <c r="A37" s="17" t="s">
        <v>546</v>
      </c>
      <c r="B37" s="31"/>
      <c r="C37" s="31"/>
      <c r="D37" s="14"/>
      <c r="E37" s="15"/>
      <c r="F37" s="16"/>
      <c r="G37" s="16"/>
    </row>
    <row r="38" spans="1:7" x14ac:dyDescent="0.35">
      <c r="A38" s="17" t="s">
        <v>172</v>
      </c>
      <c r="B38" s="31"/>
      <c r="C38" s="31"/>
      <c r="D38" s="14"/>
      <c r="E38" s="22" t="s">
        <v>138</v>
      </c>
      <c r="F38" s="23" t="s">
        <v>138</v>
      </c>
      <c r="G38" s="16"/>
    </row>
    <row r="39" spans="1:7" x14ac:dyDescent="0.35">
      <c r="A39" s="13"/>
      <c r="B39" s="31"/>
      <c r="C39" s="31"/>
      <c r="D39" s="14"/>
      <c r="E39" s="15"/>
      <c r="F39" s="16"/>
      <c r="G39" s="16"/>
    </row>
    <row r="40" spans="1:7" x14ac:dyDescent="0.35">
      <c r="A40" s="17" t="s">
        <v>891</v>
      </c>
      <c r="B40" s="31"/>
      <c r="C40" s="31"/>
      <c r="D40" s="14"/>
      <c r="E40" s="15"/>
      <c r="F40" s="16"/>
      <c r="G40" s="16"/>
    </row>
    <row r="41" spans="1:7" x14ac:dyDescent="0.35">
      <c r="A41" s="13" t="s">
        <v>1580</v>
      </c>
      <c r="B41" s="31" t="s">
        <v>1581</v>
      </c>
      <c r="C41" s="31" t="s">
        <v>1582</v>
      </c>
      <c r="D41" s="14">
        <v>26886</v>
      </c>
      <c r="E41" s="15">
        <v>4114.08</v>
      </c>
      <c r="F41" s="16">
        <v>6.2300000000000001E-2</v>
      </c>
      <c r="G41" s="16"/>
    </row>
    <row r="42" spans="1:7" x14ac:dyDescent="0.35">
      <c r="A42" s="13" t="s">
        <v>1583</v>
      </c>
      <c r="B42" s="31" t="s">
        <v>1584</v>
      </c>
      <c r="C42" s="31" t="s">
        <v>1585</v>
      </c>
      <c r="D42" s="14">
        <v>8477</v>
      </c>
      <c r="E42" s="15">
        <v>3773.4</v>
      </c>
      <c r="F42" s="16">
        <v>5.7200000000000001E-2</v>
      </c>
      <c r="G42" s="16"/>
    </row>
    <row r="43" spans="1:7" x14ac:dyDescent="0.35">
      <c r="A43" s="13" t="s">
        <v>1586</v>
      </c>
      <c r="B43" s="31" t="s">
        <v>1587</v>
      </c>
      <c r="C43" s="31" t="s">
        <v>1588</v>
      </c>
      <c r="D43" s="14">
        <v>16710</v>
      </c>
      <c r="E43" s="15">
        <v>3407.81</v>
      </c>
      <c r="F43" s="16">
        <v>5.16E-2</v>
      </c>
      <c r="G43" s="16"/>
    </row>
    <row r="44" spans="1:7" x14ac:dyDescent="0.35">
      <c r="A44" s="13" t="s">
        <v>1589</v>
      </c>
      <c r="B44" s="31" t="s">
        <v>1590</v>
      </c>
      <c r="C44" s="31" t="s">
        <v>1579</v>
      </c>
      <c r="D44" s="14">
        <v>5222</v>
      </c>
      <c r="E44" s="15">
        <v>1364.31</v>
      </c>
      <c r="F44" s="16">
        <v>2.07E-2</v>
      </c>
      <c r="G44" s="16"/>
    </row>
    <row r="45" spans="1:7" x14ac:dyDescent="0.35">
      <c r="A45" s="13" t="s">
        <v>1591</v>
      </c>
      <c r="B45" s="31" t="s">
        <v>1592</v>
      </c>
      <c r="C45" s="31" t="s">
        <v>1585</v>
      </c>
      <c r="D45" s="14">
        <v>1846</v>
      </c>
      <c r="E45" s="15">
        <v>366.72</v>
      </c>
      <c r="F45" s="16">
        <v>5.5999999999999999E-3</v>
      </c>
      <c r="G45" s="16"/>
    </row>
    <row r="46" spans="1:7" x14ac:dyDescent="0.35">
      <c r="A46" s="13" t="s">
        <v>1593</v>
      </c>
      <c r="B46" s="31" t="s">
        <v>1594</v>
      </c>
      <c r="C46" s="31" t="s">
        <v>1585</v>
      </c>
      <c r="D46" s="14">
        <v>2434</v>
      </c>
      <c r="E46" s="15">
        <v>335.09</v>
      </c>
      <c r="F46" s="16">
        <v>5.1000000000000004E-3</v>
      </c>
      <c r="G46" s="16"/>
    </row>
    <row r="47" spans="1:7" x14ac:dyDescent="0.35">
      <c r="A47" s="13" t="s">
        <v>1595</v>
      </c>
      <c r="B47" s="31" t="s">
        <v>1596</v>
      </c>
      <c r="C47" s="31" t="s">
        <v>1588</v>
      </c>
      <c r="D47" s="14">
        <v>1835</v>
      </c>
      <c r="E47" s="15">
        <v>262.17</v>
      </c>
      <c r="F47" s="16">
        <v>4.0000000000000001E-3</v>
      </c>
      <c r="G47" s="16"/>
    </row>
    <row r="48" spans="1:7" x14ac:dyDescent="0.35">
      <c r="A48" s="13" t="s">
        <v>1597</v>
      </c>
      <c r="B48" s="31" t="s">
        <v>1598</v>
      </c>
      <c r="C48" s="31" t="s">
        <v>1579</v>
      </c>
      <c r="D48" s="14">
        <v>4149</v>
      </c>
      <c r="E48" s="15">
        <v>251.83</v>
      </c>
      <c r="F48" s="16">
        <v>3.8E-3</v>
      </c>
      <c r="G48" s="16"/>
    </row>
    <row r="49" spans="1:7" x14ac:dyDescent="0.35">
      <c r="A49" s="13" t="s">
        <v>1599</v>
      </c>
      <c r="B49" s="31" t="s">
        <v>1600</v>
      </c>
      <c r="C49" s="31" t="s">
        <v>1585</v>
      </c>
      <c r="D49" s="14">
        <v>1046</v>
      </c>
      <c r="E49" s="15">
        <v>235.47</v>
      </c>
      <c r="F49" s="16">
        <v>3.5999999999999999E-3</v>
      </c>
      <c r="G49" s="16"/>
    </row>
    <row r="50" spans="1:7" x14ac:dyDescent="0.35">
      <c r="A50" s="13" t="s">
        <v>1601</v>
      </c>
      <c r="B50" s="31" t="s">
        <v>1602</v>
      </c>
      <c r="C50" s="31" t="s">
        <v>1603</v>
      </c>
      <c r="D50" s="14">
        <v>1043</v>
      </c>
      <c r="E50" s="15">
        <v>223.11</v>
      </c>
      <c r="F50" s="16">
        <v>3.3999999999999998E-3</v>
      </c>
      <c r="G50" s="16"/>
    </row>
    <row r="51" spans="1:7" x14ac:dyDescent="0.35">
      <c r="A51" s="13" t="s">
        <v>1604</v>
      </c>
      <c r="B51" s="31" t="s">
        <v>1605</v>
      </c>
      <c r="C51" s="31" t="s">
        <v>1603</v>
      </c>
      <c r="D51" s="14">
        <v>234</v>
      </c>
      <c r="E51" s="15">
        <v>188.6</v>
      </c>
      <c r="F51" s="16">
        <v>2.8999999999999998E-3</v>
      </c>
      <c r="G51" s="16"/>
    </row>
    <row r="52" spans="1:7" x14ac:dyDescent="0.35">
      <c r="A52" s="13" t="s">
        <v>1606</v>
      </c>
      <c r="B52" s="31" t="s">
        <v>1607</v>
      </c>
      <c r="C52" s="31" t="s">
        <v>1585</v>
      </c>
      <c r="D52" s="14">
        <v>1040</v>
      </c>
      <c r="E52" s="15">
        <v>185</v>
      </c>
      <c r="F52" s="16">
        <v>2.8E-3</v>
      </c>
      <c r="G52" s="16"/>
    </row>
    <row r="53" spans="1:7" x14ac:dyDescent="0.35">
      <c r="A53" s="13" t="s">
        <v>1608</v>
      </c>
      <c r="B53" s="31" t="s">
        <v>1609</v>
      </c>
      <c r="C53" s="31" t="s">
        <v>1603</v>
      </c>
      <c r="D53" s="14">
        <v>311</v>
      </c>
      <c r="E53" s="15">
        <v>182.24</v>
      </c>
      <c r="F53" s="16">
        <v>2.8E-3</v>
      </c>
      <c r="G53" s="16"/>
    </row>
    <row r="54" spans="1:7" x14ac:dyDescent="0.35">
      <c r="A54" s="13" t="s">
        <v>1610</v>
      </c>
      <c r="B54" s="31" t="s">
        <v>1611</v>
      </c>
      <c r="C54" s="31" t="s">
        <v>1585</v>
      </c>
      <c r="D54" s="14">
        <v>1269</v>
      </c>
      <c r="E54" s="15">
        <v>179.19</v>
      </c>
      <c r="F54" s="16">
        <v>2.7000000000000001E-3</v>
      </c>
      <c r="G54" s="16"/>
    </row>
    <row r="55" spans="1:7" x14ac:dyDescent="0.35">
      <c r="A55" s="13" t="s">
        <v>1612</v>
      </c>
      <c r="B55" s="31" t="s">
        <v>1613</v>
      </c>
      <c r="C55" s="31" t="s">
        <v>1588</v>
      </c>
      <c r="D55" s="14">
        <v>714</v>
      </c>
      <c r="E55" s="15">
        <v>163.07</v>
      </c>
      <c r="F55" s="16">
        <v>2.5000000000000001E-3</v>
      </c>
      <c r="G55" s="16"/>
    </row>
    <row r="56" spans="1:7" x14ac:dyDescent="0.35">
      <c r="A56" s="13" t="s">
        <v>1614</v>
      </c>
      <c r="B56" s="31" t="s">
        <v>1615</v>
      </c>
      <c r="C56" s="31" t="s">
        <v>1588</v>
      </c>
      <c r="D56" s="14">
        <v>501</v>
      </c>
      <c r="E56" s="15">
        <v>157</v>
      </c>
      <c r="F56" s="16">
        <v>2.3999999999999998E-3</v>
      </c>
      <c r="G56" s="16"/>
    </row>
    <row r="57" spans="1:7" x14ac:dyDescent="0.35">
      <c r="A57" s="13" t="s">
        <v>1616</v>
      </c>
      <c r="B57" s="31" t="s">
        <v>1617</v>
      </c>
      <c r="C57" s="31" t="s">
        <v>1588</v>
      </c>
      <c r="D57" s="14">
        <v>1119</v>
      </c>
      <c r="E57" s="15">
        <v>134.24</v>
      </c>
      <c r="F57" s="16">
        <v>2E-3</v>
      </c>
      <c r="G57" s="16"/>
    </row>
    <row r="58" spans="1:7" x14ac:dyDescent="0.35">
      <c r="A58" s="13" t="s">
        <v>1618</v>
      </c>
      <c r="B58" s="31" t="s">
        <v>1619</v>
      </c>
      <c r="C58" s="31" t="s">
        <v>1588</v>
      </c>
      <c r="D58" s="14">
        <v>936</v>
      </c>
      <c r="E58" s="15">
        <v>132.19</v>
      </c>
      <c r="F58" s="16">
        <v>2E-3</v>
      </c>
      <c r="G58" s="16"/>
    </row>
    <row r="59" spans="1:7" x14ac:dyDescent="0.35">
      <c r="A59" s="13" t="s">
        <v>1620</v>
      </c>
      <c r="B59" s="31" t="s">
        <v>1621</v>
      </c>
      <c r="C59" s="31" t="s">
        <v>1585</v>
      </c>
      <c r="D59" s="14">
        <v>1261</v>
      </c>
      <c r="E59" s="15">
        <v>131.84</v>
      </c>
      <c r="F59" s="16">
        <v>2E-3</v>
      </c>
      <c r="G59" s="16"/>
    </row>
    <row r="60" spans="1:7" x14ac:dyDescent="0.35">
      <c r="A60" s="13" t="s">
        <v>1622</v>
      </c>
      <c r="B60" s="31" t="s">
        <v>1623</v>
      </c>
      <c r="C60" s="31" t="s">
        <v>1588</v>
      </c>
      <c r="D60" s="14">
        <v>1366</v>
      </c>
      <c r="E60" s="15">
        <v>130.63999999999999</v>
      </c>
      <c r="F60" s="16">
        <v>2E-3</v>
      </c>
      <c r="G60" s="16"/>
    </row>
    <row r="61" spans="1:7" x14ac:dyDescent="0.35">
      <c r="A61" s="13" t="s">
        <v>1624</v>
      </c>
      <c r="B61" s="31" t="s">
        <v>1625</v>
      </c>
      <c r="C61" s="31" t="s">
        <v>1585</v>
      </c>
      <c r="D61" s="14">
        <v>1474</v>
      </c>
      <c r="E61" s="15">
        <v>129.69</v>
      </c>
      <c r="F61" s="16">
        <v>2E-3</v>
      </c>
      <c r="G61" s="16"/>
    </row>
    <row r="62" spans="1:7" x14ac:dyDescent="0.35">
      <c r="A62" s="13" t="s">
        <v>1626</v>
      </c>
      <c r="B62" s="31" t="s">
        <v>1627</v>
      </c>
      <c r="C62" s="31" t="s">
        <v>1588</v>
      </c>
      <c r="D62" s="14">
        <v>563</v>
      </c>
      <c r="E62" s="15">
        <v>124.3</v>
      </c>
      <c r="F62" s="16">
        <v>1.9E-3</v>
      </c>
      <c r="G62" s="16"/>
    </row>
    <row r="63" spans="1:7" x14ac:dyDescent="0.35">
      <c r="A63" s="13" t="s">
        <v>1628</v>
      </c>
      <c r="B63" s="31" t="s">
        <v>1629</v>
      </c>
      <c r="C63" s="31" t="s">
        <v>1585</v>
      </c>
      <c r="D63" s="14">
        <v>735</v>
      </c>
      <c r="E63" s="15">
        <v>123.02</v>
      </c>
      <c r="F63" s="16">
        <v>1.9E-3</v>
      </c>
      <c r="G63" s="16"/>
    </row>
    <row r="64" spans="1:7" x14ac:dyDescent="0.35">
      <c r="A64" s="13" t="s">
        <v>1630</v>
      </c>
      <c r="B64" s="31" t="s">
        <v>1631</v>
      </c>
      <c r="C64" s="31" t="s">
        <v>1585</v>
      </c>
      <c r="D64" s="14">
        <v>152</v>
      </c>
      <c r="E64" s="15">
        <v>116.44</v>
      </c>
      <c r="F64" s="16">
        <v>1.8E-3</v>
      </c>
      <c r="G64" s="16"/>
    </row>
    <row r="65" spans="1:7" x14ac:dyDescent="0.35">
      <c r="A65" s="13" t="s">
        <v>1632</v>
      </c>
      <c r="B65" s="31" t="s">
        <v>1633</v>
      </c>
      <c r="C65" s="31" t="s">
        <v>1603</v>
      </c>
      <c r="D65" s="14">
        <v>207</v>
      </c>
      <c r="E65" s="15">
        <v>109.75</v>
      </c>
      <c r="F65" s="16">
        <v>1.6999999999999999E-3</v>
      </c>
      <c r="G65" s="16"/>
    </row>
    <row r="66" spans="1:7" x14ac:dyDescent="0.35">
      <c r="A66" s="13" t="s">
        <v>1634</v>
      </c>
      <c r="B66" s="31" t="s">
        <v>1635</v>
      </c>
      <c r="C66" s="31" t="s">
        <v>1603</v>
      </c>
      <c r="D66" s="14">
        <v>4877</v>
      </c>
      <c r="E66" s="15">
        <v>104.33</v>
      </c>
      <c r="F66" s="16">
        <v>1.6000000000000001E-3</v>
      </c>
      <c r="G66" s="16"/>
    </row>
    <row r="67" spans="1:7" x14ac:dyDescent="0.35">
      <c r="A67" s="13" t="s">
        <v>1636</v>
      </c>
      <c r="B67" s="31" t="s">
        <v>1637</v>
      </c>
      <c r="C67" s="31" t="s">
        <v>1585</v>
      </c>
      <c r="D67" s="14">
        <v>274</v>
      </c>
      <c r="E67" s="15">
        <v>101.99</v>
      </c>
      <c r="F67" s="16">
        <v>1.5E-3</v>
      </c>
      <c r="G67" s="16"/>
    </row>
    <row r="68" spans="1:7" x14ac:dyDescent="0.35">
      <c r="A68" s="13" t="s">
        <v>1638</v>
      </c>
      <c r="B68" s="31" t="s">
        <v>1639</v>
      </c>
      <c r="C68" s="31" t="s">
        <v>1579</v>
      </c>
      <c r="D68" s="14">
        <v>309</v>
      </c>
      <c r="E68" s="15">
        <v>95.13</v>
      </c>
      <c r="F68" s="16">
        <v>1.4E-3</v>
      </c>
      <c r="G68" s="16"/>
    </row>
    <row r="69" spans="1:7" x14ac:dyDescent="0.35">
      <c r="A69" s="13" t="s">
        <v>1640</v>
      </c>
      <c r="B69" s="31" t="s">
        <v>1641</v>
      </c>
      <c r="C69" s="31" t="s">
        <v>1588</v>
      </c>
      <c r="D69" s="14">
        <v>746</v>
      </c>
      <c r="E69" s="15">
        <v>80.05</v>
      </c>
      <c r="F69" s="16">
        <v>1.1999999999999999E-3</v>
      </c>
      <c r="G69" s="16"/>
    </row>
    <row r="70" spans="1:7" x14ac:dyDescent="0.35">
      <c r="A70" s="13" t="s">
        <v>1642</v>
      </c>
      <c r="B70" s="31" t="s">
        <v>1643</v>
      </c>
      <c r="C70" s="31" t="s">
        <v>1585</v>
      </c>
      <c r="D70" s="14">
        <v>189</v>
      </c>
      <c r="E70" s="15">
        <v>78.45</v>
      </c>
      <c r="F70" s="16">
        <v>1.1999999999999999E-3</v>
      </c>
      <c r="G70" s="16"/>
    </row>
    <row r="71" spans="1:7" x14ac:dyDescent="0.35">
      <c r="A71" s="13" t="s">
        <v>1644</v>
      </c>
      <c r="B71" s="31" t="s">
        <v>1645</v>
      </c>
      <c r="C71" s="31" t="s">
        <v>1588</v>
      </c>
      <c r="D71" s="14">
        <v>245</v>
      </c>
      <c r="E71" s="15">
        <v>67.73</v>
      </c>
      <c r="F71" s="16">
        <v>1E-3</v>
      </c>
      <c r="G71" s="16"/>
    </row>
    <row r="72" spans="1:7" x14ac:dyDescent="0.35">
      <c r="A72" s="13" t="s">
        <v>1646</v>
      </c>
      <c r="B72" s="31" t="s">
        <v>1647</v>
      </c>
      <c r="C72" s="31" t="s">
        <v>1603</v>
      </c>
      <c r="D72" s="14">
        <v>345</v>
      </c>
      <c r="E72" s="15">
        <v>62.59</v>
      </c>
      <c r="F72" s="16">
        <v>8.9999999999999998E-4</v>
      </c>
      <c r="G72" s="16"/>
    </row>
    <row r="73" spans="1:7" x14ac:dyDescent="0.35">
      <c r="A73" s="13" t="s">
        <v>1648</v>
      </c>
      <c r="B73" s="31" t="s">
        <v>1649</v>
      </c>
      <c r="C73" s="31" t="s">
        <v>1585</v>
      </c>
      <c r="D73" s="14">
        <v>278</v>
      </c>
      <c r="E73" s="15">
        <v>57.36</v>
      </c>
      <c r="F73" s="16">
        <v>8.9999999999999998E-4</v>
      </c>
      <c r="G73" s="16"/>
    </row>
    <row r="74" spans="1:7" x14ac:dyDescent="0.35">
      <c r="A74" s="13" t="s">
        <v>1650</v>
      </c>
      <c r="B74" s="31" t="s">
        <v>1651</v>
      </c>
      <c r="C74" s="31" t="s">
        <v>1585</v>
      </c>
      <c r="D74" s="14">
        <v>121</v>
      </c>
      <c r="E74" s="15">
        <v>55.95</v>
      </c>
      <c r="F74" s="16">
        <v>8.0000000000000004E-4</v>
      </c>
      <c r="G74" s="16"/>
    </row>
    <row r="75" spans="1:7" x14ac:dyDescent="0.35">
      <c r="A75" s="13" t="s">
        <v>1652</v>
      </c>
      <c r="B75" s="31" t="s">
        <v>1653</v>
      </c>
      <c r="C75" s="31" t="s">
        <v>1585</v>
      </c>
      <c r="D75" s="14">
        <v>885</v>
      </c>
      <c r="E75" s="15">
        <v>52.11</v>
      </c>
      <c r="F75" s="16">
        <v>8.0000000000000004E-4</v>
      </c>
      <c r="G75" s="16"/>
    </row>
    <row r="76" spans="1:7" x14ac:dyDescent="0.35">
      <c r="A76" s="13" t="s">
        <v>1654</v>
      </c>
      <c r="B76" s="31" t="s">
        <v>1655</v>
      </c>
      <c r="C76" s="31" t="s">
        <v>1585</v>
      </c>
      <c r="D76" s="14">
        <v>719</v>
      </c>
      <c r="E76" s="15">
        <v>49.76</v>
      </c>
      <c r="F76" s="16">
        <v>8.0000000000000004E-4</v>
      </c>
      <c r="G76" s="16"/>
    </row>
    <row r="77" spans="1:7" x14ac:dyDescent="0.35">
      <c r="A77" s="13" t="s">
        <v>1656</v>
      </c>
      <c r="B77" s="31" t="s">
        <v>1657</v>
      </c>
      <c r="C77" s="31" t="s">
        <v>1585</v>
      </c>
      <c r="D77" s="14">
        <v>53</v>
      </c>
      <c r="E77" s="15">
        <v>38.909999999999997</v>
      </c>
      <c r="F77" s="16">
        <v>5.9999999999999995E-4</v>
      </c>
      <c r="G77" s="16"/>
    </row>
    <row r="78" spans="1:7" x14ac:dyDescent="0.35">
      <c r="A78" s="13" t="s">
        <v>1658</v>
      </c>
      <c r="B78" s="31" t="s">
        <v>1659</v>
      </c>
      <c r="C78" s="31" t="s">
        <v>1585</v>
      </c>
      <c r="D78" s="14">
        <v>28</v>
      </c>
      <c r="E78" s="15">
        <v>37.43</v>
      </c>
      <c r="F78" s="16">
        <v>5.9999999999999995E-4</v>
      </c>
      <c r="G78" s="16"/>
    </row>
    <row r="79" spans="1:7" x14ac:dyDescent="0.35">
      <c r="A79" s="13" t="s">
        <v>1660</v>
      </c>
      <c r="B79" s="31" t="s">
        <v>1661</v>
      </c>
      <c r="C79" s="31" t="s">
        <v>1579</v>
      </c>
      <c r="D79" s="14">
        <v>562</v>
      </c>
      <c r="E79" s="15">
        <v>35.67</v>
      </c>
      <c r="F79" s="16">
        <v>5.0000000000000001E-4</v>
      </c>
      <c r="G79" s="16"/>
    </row>
    <row r="80" spans="1:7" x14ac:dyDescent="0.35">
      <c r="A80" s="13" t="s">
        <v>1662</v>
      </c>
      <c r="B80" s="31" t="s">
        <v>1663</v>
      </c>
      <c r="C80" s="31" t="s">
        <v>1585</v>
      </c>
      <c r="D80" s="14">
        <v>599</v>
      </c>
      <c r="E80" s="15">
        <v>34.200000000000003</v>
      </c>
      <c r="F80" s="16">
        <v>5.0000000000000001E-4</v>
      </c>
      <c r="G80" s="16"/>
    </row>
    <row r="81" spans="1:7" x14ac:dyDescent="0.35">
      <c r="A81" s="13" t="s">
        <v>1664</v>
      </c>
      <c r="B81" s="31" t="s">
        <v>1665</v>
      </c>
      <c r="C81" s="31" t="s">
        <v>1666</v>
      </c>
      <c r="D81" s="14">
        <v>1473</v>
      </c>
      <c r="E81" s="15">
        <v>29.21</v>
      </c>
      <c r="F81" s="16">
        <v>4.0000000000000002E-4</v>
      </c>
      <c r="G81" s="16"/>
    </row>
    <row r="82" spans="1:7" x14ac:dyDescent="0.35">
      <c r="A82" s="13" t="s">
        <v>1667</v>
      </c>
      <c r="B82" s="31" t="s">
        <v>1668</v>
      </c>
      <c r="C82" s="31" t="s">
        <v>1585</v>
      </c>
      <c r="D82" s="14">
        <v>196</v>
      </c>
      <c r="E82" s="15">
        <v>28.14</v>
      </c>
      <c r="F82" s="16">
        <v>4.0000000000000002E-4</v>
      </c>
      <c r="G82" s="16"/>
    </row>
    <row r="83" spans="1:7" x14ac:dyDescent="0.35">
      <c r="A83" s="13" t="s">
        <v>1669</v>
      </c>
      <c r="B83" s="31" t="s">
        <v>1670</v>
      </c>
      <c r="C83" s="31" t="s">
        <v>1603</v>
      </c>
      <c r="D83" s="14">
        <v>1082</v>
      </c>
      <c r="E83" s="15">
        <v>27.13</v>
      </c>
      <c r="F83" s="16">
        <v>4.0000000000000002E-4</v>
      </c>
      <c r="G83" s="16"/>
    </row>
    <row r="84" spans="1:7" x14ac:dyDescent="0.35">
      <c r="A84" s="13" t="s">
        <v>1671</v>
      </c>
      <c r="B84" s="31" t="s">
        <v>1672</v>
      </c>
      <c r="C84" s="31" t="s">
        <v>1585</v>
      </c>
      <c r="D84" s="14">
        <v>49</v>
      </c>
      <c r="E84" s="15">
        <v>24.23</v>
      </c>
      <c r="F84" s="16">
        <v>4.0000000000000002E-4</v>
      </c>
      <c r="G84" s="16"/>
    </row>
    <row r="85" spans="1:7" x14ac:dyDescent="0.35">
      <c r="A85" s="13" t="s">
        <v>1673</v>
      </c>
      <c r="B85" s="31" t="s">
        <v>1674</v>
      </c>
      <c r="C85" s="31" t="s">
        <v>1585</v>
      </c>
      <c r="D85" s="14">
        <v>232</v>
      </c>
      <c r="E85" s="15">
        <v>22.99</v>
      </c>
      <c r="F85" s="16">
        <v>2.9999999999999997E-4</v>
      </c>
      <c r="G85" s="16"/>
    </row>
    <row r="86" spans="1:7" x14ac:dyDescent="0.35">
      <c r="A86" s="13" t="s">
        <v>1675</v>
      </c>
      <c r="B86" s="31" t="s">
        <v>1676</v>
      </c>
      <c r="C86" s="31" t="s">
        <v>1579</v>
      </c>
      <c r="D86" s="14">
        <v>151</v>
      </c>
      <c r="E86" s="15">
        <v>21.86</v>
      </c>
      <c r="F86" s="16">
        <v>2.9999999999999997E-4</v>
      </c>
      <c r="G86" s="16"/>
    </row>
    <row r="87" spans="1:7" x14ac:dyDescent="0.35">
      <c r="A87" s="13" t="s">
        <v>1677</v>
      </c>
      <c r="B87" s="31" t="s">
        <v>1678</v>
      </c>
      <c r="C87" s="31" t="s">
        <v>1585</v>
      </c>
      <c r="D87" s="14">
        <v>485</v>
      </c>
      <c r="E87" s="15">
        <v>21.13</v>
      </c>
      <c r="F87" s="16">
        <v>2.9999999999999997E-4</v>
      </c>
      <c r="G87" s="16"/>
    </row>
    <row r="88" spans="1:7" x14ac:dyDescent="0.35">
      <c r="A88" s="13" t="s">
        <v>1679</v>
      </c>
      <c r="B88" s="31" t="s">
        <v>1680</v>
      </c>
      <c r="C88" s="31" t="s">
        <v>1585</v>
      </c>
      <c r="D88" s="14">
        <v>115</v>
      </c>
      <c r="E88" s="15">
        <v>19.72</v>
      </c>
      <c r="F88" s="16">
        <v>2.9999999999999997E-4</v>
      </c>
      <c r="G88" s="16"/>
    </row>
    <row r="89" spans="1:7" x14ac:dyDescent="0.35">
      <c r="A89" s="13" t="s">
        <v>1681</v>
      </c>
      <c r="B89" s="31" t="s">
        <v>1682</v>
      </c>
      <c r="C89" s="31" t="s">
        <v>1585</v>
      </c>
      <c r="D89" s="14">
        <v>84</v>
      </c>
      <c r="E89" s="15">
        <v>18.54</v>
      </c>
      <c r="F89" s="16">
        <v>2.9999999999999997E-4</v>
      </c>
      <c r="G89" s="16"/>
    </row>
    <row r="90" spans="1:7" x14ac:dyDescent="0.35">
      <c r="A90" s="17" t="s">
        <v>172</v>
      </c>
      <c r="B90" s="32"/>
      <c r="C90" s="32"/>
      <c r="D90" s="18"/>
      <c r="E90" s="19">
        <v>17685.810000000001</v>
      </c>
      <c r="F90" s="20">
        <v>0.2681</v>
      </c>
      <c r="G90" s="21"/>
    </row>
    <row r="91" spans="1:7" x14ac:dyDescent="0.35">
      <c r="A91" s="13"/>
      <c r="B91" s="31"/>
      <c r="C91" s="31"/>
      <c r="D91" s="14"/>
      <c r="E91" s="15"/>
      <c r="F91" s="16"/>
      <c r="G91" s="16"/>
    </row>
    <row r="92" spans="1:7" x14ac:dyDescent="0.35">
      <c r="A92" s="24" t="s">
        <v>175</v>
      </c>
      <c r="B92" s="33"/>
      <c r="C92" s="33"/>
      <c r="D92" s="25"/>
      <c r="E92" s="19">
        <v>63079.73</v>
      </c>
      <c r="F92" s="20">
        <v>0.95569999999999999</v>
      </c>
      <c r="G92" s="21"/>
    </row>
    <row r="93" spans="1:7" x14ac:dyDescent="0.35">
      <c r="A93" s="13"/>
      <c r="B93" s="31"/>
      <c r="C93" s="31"/>
      <c r="D93" s="14"/>
      <c r="E93" s="15"/>
      <c r="F93" s="16"/>
      <c r="G93" s="16"/>
    </row>
    <row r="94" spans="1:7" x14ac:dyDescent="0.35">
      <c r="A94" s="13"/>
      <c r="B94" s="31"/>
      <c r="C94" s="31"/>
      <c r="D94" s="14"/>
      <c r="E94" s="15"/>
      <c r="F94" s="16"/>
      <c r="G94" s="16"/>
    </row>
    <row r="95" spans="1:7" x14ac:dyDescent="0.35">
      <c r="A95" s="17" t="s">
        <v>176</v>
      </c>
      <c r="B95" s="31"/>
      <c r="C95" s="31"/>
      <c r="D95" s="14"/>
      <c r="E95" s="15"/>
      <c r="F95" s="16"/>
      <c r="G95" s="16"/>
    </row>
    <row r="96" spans="1:7" x14ac:dyDescent="0.35">
      <c r="A96" s="13" t="s">
        <v>177</v>
      </c>
      <c r="B96" s="31"/>
      <c r="C96" s="31"/>
      <c r="D96" s="14"/>
      <c r="E96" s="15">
        <v>1412.37</v>
      </c>
      <c r="F96" s="16">
        <v>2.1399999999999999E-2</v>
      </c>
      <c r="G96" s="16">
        <v>5.3977999999999998E-2</v>
      </c>
    </row>
    <row r="97" spans="1:7" x14ac:dyDescent="0.35">
      <c r="A97" s="17" t="s">
        <v>172</v>
      </c>
      <c r="B97" s="32"/>
      <c r="C97" s="32"/>
      <c r="D97" s="18"/>
      <c r="E97" s="19">
        <v>1412.37</v>
      </c>
      <c r="F97" s="20">
        <v>2.1399999999999999E-2</v>
      </c>
      <c r="G97" s="21"/>
    </row>
    <row r="98" spans="1:7" x14ac:dyDescent="0.35">
      <c r="A98" s="13"/>
      <c r="B98" s="31"/>
      <c r="C98" s="31"/>
      <c r="D98" s="14"/>
      <c r="E98" s="15"/>
      <c r="F98" s="16"/>
      <c r="G98" s="16"/>
    </row>
    <row r="99" spans="1:7" x14ac:dyDescent="0.35">
      <c r="A99" s="24" t="s">
        <v>175</v>
      </c>
      <c r="B99" s="33"/>
      <c r="C99" s="33"/>
      <c r="D99" s="25"/>
      <c r="E99" s="19">
        <v>1412.37</v>
      </c>
      <c r="F99" s="20">
        <v>2.1399999999999999E-2</v>
      </c>
      <c r="G99" s="21"/>
    </row>
    <row r="100" spans="1:7" x14ac:dyDescent="0.35">
      <c r="A100" s="13" t="s">
        <v>178</v>
      </c>
      <c r="B100" s="31"/>
      <c r="C100" s="31"/>
      <c r="D100" s="14"/>
      <c r="E100" s="15">
        <v>0.6266062</v>
      </c>
      <c r="F100" s="16">
        <v>9.0000000000000002E-6</v>
      </c>
      <c r="G100" s="16"/>
    </row>
    <row r="101" spans="1:7" x14ac:dyDescent="0.35">
      <c r="A101" s="13" t="s">
        <v>179</v>
      </c>
      <c r="B101" s="31"/>
      <c r="C101" s="31"/>
      <c r="D101" s="14"/>
      <c r="E101" s="15">
        <v>1528.8333938000001</v>
      </c>
      <c r="F101" s="16">
        <v>2.2891000000000002E-2</v>
      </c>
      <c r="G101" s="16">
        <v>5.3977999999999998E-2</v>
      </c>
    </row>
    <row r="102" spans="1:7" x14ac:dyDescent="0.35">
      <c r="A102" s="26" t="s">
        <v>180</v>
      </c>
      <c r="B102" s="34"/>
      <c r="C102" s="34"/>
      <c r="D102" s="27"/>
      <c r="E102" s="28">
        <v>66021.56</v>
      </c>
      <c r="F102" s="29">
        <v>1</v>
      </c>
      <c r="G102" s="29"/>
    </row>
    <row r="107" spans="1:7" x14ac:dyDescent="0.35">
      <c r="A107" s="1" t="s">
        <v>183</v>
      </c>
    </row>
    <row r="108" spans="1:7" x14ac:dyDescent="0.35">
      <c r="A108" s="48" t="s">
        <v>184</v>
      </c>
      <c r="B108" s="3" t="s">
        <v>138</v>
      </c>
    </row>
    <row r="109" spans="1:7" x14ac:dyDescent="0.35">
      <c r="A109" t="s">
        <v>185</v>
      </c>
    </row>
    <row r="110" spans="1:7" x14ac:dyDescent="0.35">
      <c r="A110" t="s">
        <v>186</v>
      </c>
      <c r="B110" t="s">
        <v>187</v>
      </c>
      <c r="C110" t="s">
        <v>187</v>
      </c>
    </row>
    <row r="111" spans="1:7" x14ac:dyDescent="0.35">
      <c r="B111" s="49">
        <v>45869</v>
      </c>
      <c r="C111" s="49">
        <v>45898</v>
      </c>
    </row>
    <row r="112" spans="1:7" x14ac:dyDescent="0.35">
      <c r="A112" t="s">
        <v>188</v>
      </c>
      <c r="B112">
        <v>11.8903</v>
      </c>
      <c r="C112">
        <v>11.8207</v>
      </c>
    </row>
    <row r="113" spans="1:3" x14ac:dyDescent="0.35">
      <c r="A113" t="s">
        <v>189</v>
      </c>
      <c r="B113">
        <v>11.8903</v>
      </c>
      <c r="C113">
        <v>11.8207</v>
      </c>
    </row>
    <row r="114" spans="1:3" x14ac:dyDescent="0.35">
      <c r="A114" t="s">
        <v>190</v>
      </c>
      <c r="B114">
        <v>11.602600000000001</v>
      </c>
      <c r="C114">
        <v>11.5191</v>
      </c>
    </row>
    <row r="115" spans="1:3" x14ac:dyDescent="0.35">
      <c r="A115" t="s">
        <v>191</v>
      </c>
      <c r="B115">
        <v>11.602600000000001</v>
      </c>
      <c r="C115">
        <v>11.5191</v>
      </c>
    </row>
    <row r="117" spans="1:3" x14ac:dyDescent="0.35">
      <c r="A117" t="s">
        <v>192</v>
      </c>
      <c r="B117" s="3" t="s">
        <v>138</v>
      </c>
    </row>
    <row r="118" spans="1:3" x14ac:dyDescent="0.35">
      <c r="A118" t="s">
        <v>193</v>
      </c>
      <c r="B118" s="3" t="s">
        <v>138</v>
      </c>
    </row>
    <row r="119" spans="1:3" ht="29" customHeight="1" x14ac:dyDescent="0.35">
      <c r="A119" s="48" t="s">
        <v>194</v>
      </c>
      <c r="B119" s="3" t="s">
        <v>138</v>
      </c>
    </row>
    <row r="120" spans="1:3" ht="29" customHeight="1" x14ac:dyDescent="0.35">
      <c r="A120" s="48" t="s">
        <v>195</v>
      </c>
      <c r="B120" s="50">
        <v>17685.796086800001</v>
      </c>
    </row>
    <row r="121" spans="1:3" x14ac:dyDescent="0.35">
      <c r="A121" t="s">
        <v>449</v>
      </c>
      <c r="B121" s="50">
        <v>7.7100000000000002E-2</v>
      </c>
    </row>
    <row r="122" spans="1:3" ht="43.5" customHeight="1" x14ac:dyDescent="0.35">
      <c r="A122" s="48" t="s">
        <v>554</v>
      </c>
      <c r="B122" s="3" t="s">
        <v>138</v>
      </c>
    </row>
    <row r="123" spans="1:3" x14ac:dyDescent="0.35">
      <c r="B123" s="3"/>
    </row>
    <row r="124" spans="1:3" ht="29" customHeight="1" x14ac:dyDescent="0.35">
      <c r="A124" s="48" t="s">
        <v>555</v>
      </c>
      <c r="B124" s="3" t="s">
        <v>138</v>
      </c>
    </row>
    <row r="125" spans="1:3" ht="29" customHeight="1" x14ac:dyDescent="0.35">
      <c r="A125" s="48" t="s">
        <v>556</v>
      </c>
      <c r="B125" t="s">
        <v>138</v>
      </c>
    </row>
    <row r="126" spans="1:3" ht="29" customHeight="1" x14ac:dyDescent="0.35">
      <c r="A126" s="48" t="s">
        <v>557</v>
      </c>
      <c r="B126" s="3" t="s">
        <v>138</v>
      </c>
    </row>
    <row r="127" spans="1:3" ht="29" customHeight="1" x14ac:dyDescent="0.35">
      <c r="A127" s="48" t="s">
        <v>558</v>
      </c>
      <c r="B127" s="3" t="s">
        <v>138</v>
      </c>
    </row>
    <row r="129" spans="1:4" ht="70" customHeight="1" x14ac:dyDescent="0.35">
      <c r="A129" s="83" t="s">
        <v>211</v>
      </c>
      <c r="B129" s="83" t="s">
        <v>212</v>
      </c>
      <c r="C129" s="83" t="s">
        <v>5</v>
      </c>
      <c r="D129" s="83" t="s">
        <v>6</v>
      </c>
    </row>
    <row r="130" spans="1:4" ht="70" customHeight="1" x14ac:dyDescent="0.35">
      <c r="A130" s="83" t="s">
        <v>1683</v>
      </c>
      <c r="B130" s="83"/>
      <c r="C130" s="83" t="s">
        <v>59</v>
      </c>
      <c r="D130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G46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1684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1685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550</v>
      </c>
      <c r="B7" s="31"/>
      <c r="C7" s="31"/>
      <c r="D7" s="14"/>
      <c r="E7" s="15"/>
      <c r="F7" s="16"/>
      <c r="G7" s="16"/>
    </row>
    <row r="8" spans="1:7" x14ac:dyDescent="0.35">
      <c r="A8" s="17" t="s">
        <v>551</v>
      </c>
      <c r="B8" s="32"/>
      <c r="C8" s="32"/>
      <c r="D8" s="18"/>
      <c r="E8" s="41"/>
      <c r="F8" s="21"/>
      <c r="G8" s="21"/>
    </row>
    <row r="9" spans="1:7" x14ac:dyDescent="0.35">
      <c r="A9" s="13" t="s">
        <v>1686</v>
      </c>
      <c r="B9" s="31" t="s">
        <v>1687</v>
      </c>
      <c r="C9" s="31"/>
      <c r="D9" s="14">
        <v>264664.27500000002</v>
      </c>
      <c r="E9" s="15">
        <v>14623.59</v>
      </c>
      <c r="F9" s="16">
        <v>0.99370000000000003</v>
      </c>
      <c r="G9" s="16"/>
    </row>
    <row r="10" spans="1:7" x14ac:dyDescent="0.35">
      <c r="A10" s="17" t="s">
        <v>172</v>
      </c>
      <c r="B10" s="32"/>
      <c r="C10" s="32"/>
      <c r="D10" s="18"/>
      <c r="E10" s="19">
        <v>14623.59</v>
      </c>
      <c r="F10" s="20">
        <v>0.99370000000000003</v>
      </c>
      <c r="G10" s="21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24" t="s">
        <v>175</v>
      </c>
      <c r="B12" s="33"/>
      <c r="C12" s="33"/>
      <c r="D12" s="25"/>
      <c r="E12" s="19">
        <v>14623.59</v>
      </c>
      <c r="F12" s="20">
        <v>0.99370000000000003</v>
      </c>
      <c r="G12" s="21"/>
    </row>
    <row r="13" spans="1:7" x14ac:dyDescent="0.35">
      <c r="A13" s="13"/>
      <c r="B13" s="31"/>
      <c r="C13" s="31"/>
      <c r="D13" s="14"/>
      <c r="E13" s="15"/>
      <c r="F13" s="16"/>
      <c r="G13" s="16"/>
    </row>
    <row r="14" spans="1:7" x14ac:dyDescent="0.35">
      <c r="A14" s="17" t="s">
        <v>176</v>
      </c>
      <c r="B14" s="31"/>
      <c r="C14" s="31"/>
      <c r="D14" s="14"/>
      <c r="E14" s="15"/>
      <c r="F14" s="16"/>
      <c r="G14" s="16"/>
    </row>
    <row r="15" spans="1:7" x14ac:dyDescent="0.35">
      <c r="A15" s="13" t="s">
        <v>177</v>
      </c>
      <c r="B15" s="31"/>
      <c r="C15" s="31"/>
      <c r="D15" s="14"/>
      <c r="E15" s="15">
        <v>122.95</v>
      </c>
      <c r="F15" s="16">
        <v>8.3999999999999995E-3</v>
      </c>
      <c r="G15" s="16">
        <v>5.3977999999999998E-2</v>
      </c>
    </row>
    <row r="16" spans="1:7" x14ac:dyDescent="0.35">
      <c r="A16" s="17" t="s">
        <v>172</v>
      </c>
      <c r="B16" s="32"/>
      <c r="C16" s="32"/>
      <c r="D16" s="18"/>
      <c r="E16" s="19">
        <v>122.95</v>
      </c>
      <c r="F16" s="20">
        <v>8.3999999999999995E-3</v>
      </c>
      <c r="G16" s="21"/>
    </row>
    <row r="17" spans="1:7" x14ac:dyDescent="0.35">
      <c r="A17" s="13"/>
      <c r="B17" s="31"/>
      <c r="C17" s="31"/>
      <c r="D17" s="14"/>
      <c r="E17" s="15"/>
      <c r="F17" s="16"/>
      <c r="G17" s="16"/>
    </row>
    <row r="18" spans="1:7" x14ac:dyDescent="0.35">
      <c r="A18" s="24" t="s">
        <v>175</v>
      </c>
      <c r="B18" s="33"/>
      <c r="C18" s="33"/>
      <c r="D18" s="25"/>
      <c r="E18" s="19">
        <v>122.95</v>
      </c>
      <c r="F18" s="20">
        <v>8.3999999999999995E-3</v>
      </c>
      <c r="G18" s="21"/>
    </row>
    <row r="19" spans="1:7" x14ac:dyDescent="0.35">
      <c r="A19" s="13" t="s">
        <v>178</v>
      </c>
      <c r="B19" s="31"/>
      <c r="C19" s="31"/>
      <c r="D19" s="14"/>
      <c r="E19" s="15">
        <v>5.4545299999999998E-2</v>
      </c>
      <c r="F19" s="16">
        <v>3.0000000000000001E-6</v>
      </c>
      <c r="G19" s="16"/>
    </row>
    <row r="20" spans="1:7" x14ac:dyDescent="0.35">
      <c r="A20" s="13" t="s">
        <v>179</v>
      </c>
      <c r="B20" s="31"/>
      <c r="C20" s="31"/>
      <c r="D20" s="14"/>
      <c r="E20" s="35">
        <v>-29.7545453</v>
      </c>
      <c r="F20" s="36">
        <v>-2.1029999999999998E-3</v>
      </c>
      <c r="G20" s="16">
        <v>5.3976999999999997E-2</v>
      </c>
    </row>
    <row r="21" spans="1:7" x14ac:dyDescent="0.35">
      <c r="A21" s="26" t="s">
        <v>180</v>
      </c>
      <c r="B21" s="34"/>
      <c r="C21" s="34"/>
      <c r="D21" s="27"/>
      <c r="E21" s="28">
        <v>14716.84</v>
      </c>
      <c r="F21" s="29">
        <v>1</v>
      </c>
      <c r="G21" s="29"/>
    </row>
    <row r="26" spans="1:7" x14ac:dyDescent="0.35">
      <c r="A26" s="1" t="s">
        <v>183</v>
      </c>
    </row>
    <row r="27" spans="1:7" x14ac:dyDescent="0.35">
      <c r="A27" s="48" t="s">
        <v>184</v>
      </c>
      <c r="B27" s="3" t="s">
        <v>138</v>
      </c>
    </row>
    <row r="28" spans="1:7" x14ac:dyDescent="0.35">
      <c r="A28" t="s">
        <v>185</v>
      </c>
    </row>
    <row r="29" spans="1:7" x14ac:dyDescent="0.35">
      <c r="A29" t="s">
        <v>186</v>
      </c>
      <c r="B29" t="s">
        <v>187</v>
      </c>
      <c r="C29" t="s">
        <v>187</v>
      </c>
    </row>
    <row r="30" spans="1:7" x14ac:dyDescent="0.35">
      <c r="B30" s="49">
        <v>45869</v>
      </c>
      <c r="C30" s="49">
        <v>45898</v>
      </c>
    </row>
    <row r="31" spans="1:7" x14ac:dyDescent="0.35">
      <c r="A31" t="s">
        <v>447</v>
      </c>
      <c r="B31">
        <v>26.765599999999999</v>
      </c>
      <c r="C31">
        <v>27.3005</v>
      </c>
    </row>
    <row r="32" spans="1:7" x14ac:dyDescent="0.35">
      <c r="A32" t="s">
        <v>448</v>
      </c>
      <c r="B32">
        <v>24.253</v>
      </c>
      <c r="C32">
        <v>24.7212</v>
      </c>
    </row>
    <row r="34" spans="1:4" x14ac:dyDescent="0.35">
      <c r="A34" t="s">
        <v>192</v>
      </c>
      <c r="B34" s="3" t="s">
        <v>138</v>
      </c>
    </row>
    <row r="35" spans="1:4" x14ac:dyDescent="0.35">
      <c r="A35" t="s">
        <v>193</v>
      </c>
      <c r="B35" s="3" t="s">
        <v>138</v>
      </c>
    </row>
    <row r="36" spans="1:4" ht="29" customHeight="1" x14ac:dyDescent="0.35">
      <c r="A36" s="48" t="s">
        <v>194</v>
      </c>
      <c r="B36" s="3" t="s">
        <v>138</v>
      </c>
    </row>
    <row r="37" spans="1:4" ht="29" customHeight="1" x14ac:dyDescent="0.35">
      <c r="A37" s="48" t="s">
        <v>195</v>
      </c>
      <c r="B37" s="50">
        <v>14623.5891727</v>
      </c>
    </row>
    <row r="38" spans="1:4" ht="43.5" customHeight="1" x14ac:dyDescent="0.35">
      <c r="A38" s="48" t="s">
        <v>554</v>
      </c>
      <c r="B38" s="3" t="s">
        <v>138</v>
      </c>
    </row>
    <row r="39" spans="1:4" x14ac:dyDescent="0.35">
      <c r="B39" s="3"/>
    </row>
    <row r="40" spans="1:4" ht="29" customHeight="1" x14ac:dyDescent="0.35">
      <c r="A40" s="48" t="s">
        <v>555</v>
      </c>
      <c r="B40" s="3" t="s">
        <v>138</v>
      </c>
    </row>
    <row r="41" spans="1:4" ht="29" customHeight="1" x14ac:dyDescent="0.35">
      <c r="A41" s="48" t="s">
        <v>556</v>
      </c>
      <c r="B41" t="s">
        <v>138</v>
      </c>
    </row>
    <row r="42" spans="1:4" ht="29" customHeight="1" x14ac:dyDescent="0.35">
      <c r="A42" s="48" t="s">
        <v>557</v>
      </c>
      <c r="B42" s="3" t="s">
        <v>138</v>
      </c>
    </row>
    <row r="43" spans="1:4" ht="29" customHeight="1" x14ac:dyDescent="0.35">
      <c r="A43" s="48" t="s">
        <v>558</v>
      </c>
      <c r="B43" s="3" t="s">
        <v>138</v>
      </c>
    </row>
    <row r="45" spans="1:4" ht="70" customHeight="1" x14ac:dyDescent="0.35">
      <c r="A45" s="83" t="s">
        <v>211</v>
      </c>
      <c r="B45" s="83" t="s">
        <v>212</v>
      </c>
      <c r="C45" s="83" t="s">
        <v>5</v>
      </c>
      <c r="D45" s="83" t="s">
        <v>6</v>
      </c>
    </row>
    <row r="46" spans="1:4" ht="70" customHeight="1" x14ac:dyDescent="0.35">
      <c r="A46" s="83" t="s">
        <v>1688</v>
      </c>
      <c r="B46" s="83"/>
      <c r="C46" s="83" t="s">
        <v>61</v>
      </c>
      <c r="D46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G60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1689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1690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3"/>
      <c r="B7" s="31"/>
      <c r="C7" s="31"/>
      <c r="D7" s="14"/>
      <c r="E7" s="15"/>
      <c r="F7" s="16"/>
      <c r="G7" s="16"/>
    </row>
    <row r="8" spans="1:7" x14ac:dyDescent="0.35">
      <c r="A8" s="17" t="s">
        <v>439</v>
      </c>
      <c r="B8" s="31"/>
      <c r="C8" s="31"/>
      <c r="D8" s="14"/>
      <c r="E8" s="15"/>
      <c r="F8" s="16"/>
      <c r="G8" s="16"/>
    </row>
    <row r="9" spans="1:7" x14ac:dyDescent="0.35">
      <c r="A9" s="13" t="s">
        <v>1691</v>
      </c>
      <c r="B9" s="31" t="s">
        <v>1692</v>
      </c>
      <c r="C9" s="31"/>
      <c r="D9" s="14">
        <v>18142836</v>
      </c>
      <c r="E9" s="15">
        <v>225802.11</v>
      </c>
      <c r="F9" s="16">
        <v>0.99519999999999997</v>
      </c>
      <c r="G9" s="16"/>
    </row>
    <row r="10" spans="1:7" x14ac:dyDescent="0.35">
      <c r="A10" s="17" t="s">
        <v>172</v>
      </c>
      <c r="B10" s="32"/>
      <c r="C10" s="32"/>
      <c r="D10" s="18"/>
      <c r="E10" s="19">
        <v>225802.11</v>
      </c>
      <c r="F10" s="20">
        <v>0.99519999999999997</v>
      </c>
      <c r="G10" s="21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24" t="s">
        <v>175</v>
      </c>
      <c r="B12" s="33"/>
      <c r="C12" s="33"/>
      <c r="D12" s="25"/>
      <c r="E12" s="19">
        <v>225802.11</v>
      </c>
      <c r="F12" s="20">
        <v>0.99519999999999997</v>
      </c>
      <c r="G12" s="21"/>
    </row>
    <row r="13" spans="1:7" x14ac:dyDescent="0.35">
      <c r="A13" s="13"/>
      <c r="B13" s="31"/>
      <c r="C13" s="31"/>
      <c r="D13" s="14"/>
      <c r="E13" s="15"/>
      <c r="F13" s="16"/>
      <c r="G13" s="16"/>
    </row>
    <row r="14" spans="1:7" x14ac:dyDescent="0.35">
      <c r="A14" s="17" t="s">
        <v>176</v>
      </c>
      <c r="B14" s="31"/>
      <c r="C14" s="31"/>
      <c r="D14" s="14"/>
      <c r="E14" s="15"/>
      <c r="F14" s="16"/>
      <c r="G14" s="16"/>
    </row>
    <row r="15" spans="1:7" x14ac:dyDescent="0.35">
      <c r="A15" s="13" t="s">
        <v>177</v>
      </c>
      <c r="B15" s="31"/>
      <c r="C15" s="31"/>
      <c r="D15" s="14"/>
      <c r="E15" s="15">
        <v>1151.49</v>
      </c>
      <c r="F15" s="16">
        <v>5.1000000000000004E-3</v>
      </c>
      <c r="G15" s="16">
        <v>5.3977999999999998E-2</v>
      </c>
    </row>
    <row r="16" spans="1:7" x14ac:dyDescent="0.35">
      <c r="A16" s="17" t="s">
        <v>172</v>
      </c>
      <c r="B16" s="32"/>
      <c r="C16" s="32"/>
      <c r="D16" s="18"/>
      <c r="E16" s="19">
        <v>1151.49</v>
      </c>
      <c r="F16" s="20">
        <v>5.1000000000000004E-3</v>
      </c>
      <c r="G16" s="21"/>
    </row>
    <row r="17" spans="1:7" x14ac:dyDescent="0.35">
      <c r="A17" s="13"/>
      <c r="B17" s="31"/>
      <c r="C17" s="31"/>
      <c r="D17" s="14"/>
      <c r="E17" s="15"/>
      <c r="F17" s="16"/>
      <c r="G17" s="16"/>
    </row>
    <row r="18" spans="1:7" x14ac:dyDescent="0.35">
      <c r="A18" s="24" t="s">
        <v>175</v>
      </c>
      <c r="B18" s="33"/>
      <c r="C18" s="33"/>
      <c r="D18" s="25"/>
      <c r="E18" s="19">
        <v>1151.49</v>
      </c>
      <c r="F18" s="20">
        <v>5.1000000000000004E-3</v>
      </c>
      <c r="G18" s="21"/>
    </row>
    <row r="19" spans="1:7" x14ac:dyDescent="0.35">
      <c r="A19" s="13" t="s">
        <v>178</v>
      </c>
      <c r="B19" s="31"/>
      <c r="C19" s="31"/>
      <c r="D19" s="14"/>
      <c r="E19" s="15">
        <v>0.51086370000000003</v>
      </c>
      <c r="F19" s="16">
        <v>1.9999999999999999E-6</v>
      </c>
      <c r="G19" s="16"/>
    </row>
    <row r="20" spans="1:7" x14ac:dyDescent="0.35">
      <c r="A20" s="13" t="s">
        <v>179</v>
      </c>
      <c r="B20" s="31"/>
      <c r="C20" s="31"/>
      <c r="D20" s="14"/>
      <c r="E20" s="35">
        <v>-52.650863700000002</v>
      </c>
      <c r="F20" s="36">
        <v>-3.0200000000000002E-4</v>
      </c>
      <c r="G20" s="16">
        <v>5.3976999999999997E-2</v>
      </c>
    </row>
    <row r="21" spans="1:7" x14ac:dyDescent="0.35">
      <c r="A21" s="26" t="s">
        <v>180</v>
      </c>
      <c r="B21" s="34"/>
      <c r="C21" s="34"/>
      <c r="D21" s="27"/>
      <c r="E21" s="28">
        <v>226901.46</v>
      </c>
      <c r="F21" s="29">
        <v>1</v>
      </c>
      <c r="G21" s="29"/>
    </row>
    <row r="26" spans="1:7" x14ac:dyDescent="0.35">
      <c r="A26" s="1" t="s">
        <v>183</v>
      </c>
    </row>
    <row r="27" spans="1:7" ht="29" customHeight="1" x14ac:dyDescent="0.35">
      <c r="A27" s="48" t="s">
        <v>184</v>
      </c>
      <c r="B27" s="3" t="s">
        <v>138</v>
      </c>
    </row>
    <row r="28" spans="1:7" x14ac:dyDescent="0.35">
      <c r="A28" t="s">
        <v>185</v>
      </c>
    </row>
    <row r="29" spans="1:7" x14ac:dyDescent="0.35">
      <c r="A29" t="s">
        <v>186</v>
      </c>
      <c r="B29" t="s">
        <v>187</v>
      </c>
      <c r="C29" t="s">
        <v>187</v>
      </c>
    </row>
    <row r="30" spans="1:7" x14ac:dyDescent="0.35">
      <c r="B30" s="49">
        <v>45869</v>
      </c>
      <c r="C30" s="49">
        <v>45898</v>
      </c>
    </row>
    <row r="31" spans="1:7" x14ac:dyDescent="0.35">
      <c r="A31" t="s">
        <v>188</v>
      </c>
      <c r="B31">
        <v>12.5243</v>
      </c>
      <c r="C31">
        <v>12.4655</v>
      </c>
    </row>
    <row r="32" spans="1:7" x14ac:dyDescent="0.35">
      <c r="A32" t="s">
        <v>189</v>
      </c>
      <c r="B32">
        <v>12.5243</v>
      </c>
      <c r="C32">
        <v>12.4655</v>
      </c>
    </row>
    <row r="33" spans="1:3" x14ac:dyDescent="0.35">
      <c r="A33" t="s">
        <v>190</v>
      </c>
      <c r="B33">
        <v>12.5243</v>
      </c>
      <c r="C33">
        <v>12.4655</v>
      </c>
    </row>
    <row r="34" spans="1:3" x14ac:dyDescent="0.35">
      <c r="A34" t="s">
        <v>191</v>
      </c>
      <c r="B34">
        <v>12.5243</v>
      </c>
      <c r="C34">
        <v>12.4655</v>
      </c>
    </row>
    <row r="36" spans="1:3" x14ac:dyDescent="0.35">
      <c r="A36" t="s">
        <v>192</v>
      </c>
      <c r="B36" s="3" t="s">
        <v>138</v>
      </c>
    </row>
    <row r="37" spans="1:3" x14ac:dyDescent="0.35">
      <c r="A37" t="s">
        <v>193</v>
      </c>
      <c r="B37" s="3" t="s">
        <v>138</v>
      </c>
    </row>
    <row r="38" spans="1:3" ht="58" customHeight="1" x14ac:dyDescent="0.35">
      <c r="A38" s="48" t="s">
        <v>194</v>
      </c>
      <c r="B38" s="3" t="s">
        <v>138</v>
      </c>
    </row>
    <row r="39" spans="1:3" ht="43.5" customHeight="1" x14ac:dyDescent="0.35">
      <c r="A39" s="48" t="s">
        <v>195</v>
      </c>
      <c r="B39" s="3" t="s">
        <v>138</v>
      </c>
    </row>
    <row r="40" spans="1:3" x14ac:dyDescent="0.35">
      <c r="A40" t="s">
        <v>196</v>
      </c>
      <c r="B40" s="50">
        <f>+B55</f>
        <v>7.327762312087545</v>
      </c>
    </row>
    <row r="41" spans="1:3" ht="72.5" customHeight="1" x14ac:dyDescent="0.35">
      <c r="A41" s="48" t="s">
        <v>554</v>
      </c>
      <c r="B41" s="3" t="s">
        <v>138</v>
      </c>
    </row>
    <row r="42" spans="1:3" x14ac:dyDescent="0.35">
      <c r="B42" s="3"/>
    </row>
    <row r="43" spans="1:3" ht="58" customHeight="1" x14ac:dyDescent="0.35">
      <c r="A43" s="48" t="s">
        <v>555</v>
      </c>
      <c r="B43" s="3" t="s">
        <v>138</v>
      </c>
    </row>
    <row r="44" spans="1:3" ht="58" customHeight="1" x14ac:dyDescent="0.35">
      <c r="A44" s="48" t="s">
        <v>556</v>
      </c>
      <c r="B44" t="s">
        <v>138</v>
      </c>
    </row>
    <row r="45" spans="1:3" ht="43.5" customHeight="1" x14ac:dyDescent="0.35">
      <c r="A45" s="48" t="s">
        <v>557</v>
      </c>
      <c r="B45" s="3" t="s">
        <v>138</v>
      </c>
    </row>
    <row r="46" spans="1:3" ht="43.5" customHeight="1" x14ac:dyDescent="0.35">
      <c r="A46" s="48" t="s">
        <v>558</v>
      </c>
      <c r="B46" s="3" t="s">
        <v>138</v>
      </c>
    </row>
    <row r="48" spans="1:3" x14ac:dyDescent="0.35">
      <c r="A48" t="s">
        <v>202</v>
      </c>
    </row>
    <row r="49" spans="1:4" x14ac:dyDescent="0.35">
      <c r="A49" s="52" t="s">
        <v>203</v>
      </c>
      <c r="B49" s="52" t="s">
        <v>1693</v>
      </c>
    </row>
    <row r="50" spans="1:4" x14ac:dyDescent="0.35">
      <c r="A50" s="52" t="s">
        <v>205</v>
      </c>
      <c r="B50" s="52" t="s">
        <v>1694</v>
      </c>
    </row>
    <row r="51" spans="1:4" x14ac:dyDescent="0.35">
      <c r="A51" s="52"/>
      <c r="B51" s="52"/>
    </row>
    <row r="52" spans="1:4" x14ac:dyDescent="0.35">
      <c r="A52" s="52" t="s">
        <v>207</v>
      </c>
      <c r="B52" s="53">
        <v>7.0363163250982241</v>
      </c>
    </row>
    <row r="53" spans="1:4" x14ac:dyDescent="0.35">
      <c r="A53" s="52"/>
      <c r="B53" s="52"/>
    </row>
    <row r="54" spans="1:4" x14ac:dyDescent="0.35">
      <c r="A54" s="52" t="s">
        <v>208</v>
      </c>
      <c r="B54" s="54">
        <v>5.6638999999999999</v>
      </c>
    </row>
    <row r="55" spans="1:4" x14ac:dyDescent="0.35">
      <c r="A55" s="52" t="s">
        <v>209</v>
      </c>
      <c r="B55" s="54">
        <v>7.327762312087545</v>
      </c>
    </row>
    <row r="56" spans="1:4" x14ac:dyDescent="0.35">
      <c r="A56" s="52"/>
      <c r="B56" s="52"/>
    </row>
    <row r="57" spans="1:4" x14ac:dyDescent="0.35">
      <c r="A57" s="52" t="s">
        <v>210</v>
      </c>
      <c r="B57" s="55">
        <v>45900</v>
      </c>
    </row>
    <row r="59" spans="1:4" ht="70" customHeight="1" x14ac:dyDescent="0.35">
      <c r="A59" s="83" t="s">
        <v>211</v>
      </c>
      <c r="B59" s="83" t="s">
        <v>212</v>
      </c>
      <c r="C59" s="83" t="s">
        <v>5</v>
      </c>
      <c r="D59" s="83" t="s">
        <v>6</v>
      </c>
    </row>
    <row r="60" spans="1:4" ht="70" customHeight="1" x14ac:dyDescent="0.35">
      <c r="A60" s="83" t="s">
        <v>1695</v>
      </c>
      <c r="B60" s="83"/>
      <c r="C60" s="83" t="s">
        <v>40</v>
      </c>
      <c r="D60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79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213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214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7" t="s">
        <v>139</v>
      </c>
      <c r="B8" s="31"/>
      <c r="C8" s="31"/>
      <c r="D8" s="14"/>
      <c r="E8" s="15"/>
      <c r="F8" s="16"/>
      <c r="G8" s="16"/>
    </row>
    <row r="9" spans="1:7" x14ac:dyDescent="0.35">
      <c r="A9" s="17" t="s">
        <v>215</v>
      </c>
      <c r="B9" s="31"/>
      <c r="C9" s="31"/>
      <c r="D9" s="14"/>
      <c r="E9" s="15"/>
      <c r="F9" s="16"/>
      <c r="G9" s="16"/>
    </row>
    <row r="10" spans="1:7" x14ac:dyDescent="0.35">
      <c r="A10" s="17" t="s">
        <v>172</v>
      </c>
      <c r="B10" s="31"/>
      <c r="C10" s="31"/>
      <c r="D10" s="14"/>
      <c r="E10" s="22" t="s">
        <v>138</v>
      </c>
      <c r="F10" s="23" t="s">
        <v>138</v>
      </c>
      <c r="G10" s="16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17" t="s">
        <v>216</v>
      </c>
      <c r="B12" s="31"/>
      <c r="C12" s="31"/>
      <c r="D12" s="14"/>
      <c r="E12" s="15"/>
      <c r="F12" s="16"/>
      <c r="G12" s="16"/>
    </row>
    <row r="13" spans="1:7" x14ac:dyDescent="0.35">
      <c r="A13" s="13" t="s">
        <v>217</v>
      </c>
      <c r="B13" s="31" t="s">
        <v>218</v>
      </c>
      <c r="C13" s="31" t="s">
        <v>219</v>
      </c>
      <c r="D13" s="14">
        <v>6600000</v>
      </c>
      <c r="E13" s="15">
        <v>6760.73</v>
      </c>
      <c r="F13" s="16">
        <v>0.4486</v>
      </c>
      <c r="G13" s="16">
        <v>6.1241999999999998E-2</v>
      </c>
    </row>
    <row r="14" spans="1:7" x14ac:dyDescent="0.35">
      <c r="A14" s="13" t="s">
        <v>220</v>
      </c>
      <c r="B14" s="31" t="s">
        <v>221</v>
      </c>
      <c r="C14" s="31" t="s">
        <v>219</v>
      </c>
      <c r="D14" s="14">
        <v>500000</v>
      </c>
      <c r="E14" s="15">
        <v>502.25</v>
      </c>
      <c r="F14" s="16">
        <v>3.3300000000000003E-2</v>
      </c>
      <c r="G14" s="16">
        <v>6.0345999999999997E-2</v>
      </c>
    </row>
    <row r="15" spans="1:7" x14ac:dyDescent="0.35">
      <c r="A15" s="17" t="s">
        <v>172</v>
      </c>
      <c r="B15" s="32"/>
      <c r="C15" s="32"/>
      <c r="D15" s="18"/>
      <c r="E15" s="19">
        <v>7262.98</v>
      </c>
      <c r="F15" s="20">
        <v>0.4819</v>
      </c>
      <c r="G15" s="21"/>
    </row>
    <row r="16" spans="1:7" x14ac:dyDescent="0.35">
      <c r="A16" s="13"/>
      <c r="B16" s="31"/>
      <c r="C16" s="31"/>
      <c r="D16" s="14"/>
      <c r="E16" s="15"/>
      <c r="F16" s="16"/>
      <c r="G16" s="16"/>
    </row>
    <row r="17" spans="1:7" x14ac:dyDescent="0.35">
      <c r="A17" s="17" t="s">
        <v>222</v>
      </c>
      <c r="B17" s="31"/>
      <c r="C17" s="31"/>
      <c r="D17" s="14"/>
      <c r="E17" s="15"/>
      <c r="F17" s="16"/>
      <c r="G17" s="16"/>
    </row>
    <row r="18" spans="1:7" x14ac:dyDescent="0.35">
      <c r="A18" s="13" t="s">
        <v>223</v>
      </c>
      <c r="B18" s="31" t="s">
        <v>224</v>
      </c>
      <c r="C18" s="31" t="s">
        <v>219</v>
      </c>
      <c r="D18" s="14">
        <v>5000000</v>
      </c>
      <c r="E18" s="15">
        <v>5240.26</v>
      </c>
      <c r="F18" s="16">
        <v>0.34770000000000001</v>
      </c>
      <c r="G18" s="16">
        <v>6.7709000000000005E-2</v>
      </c>
    </row>
    <row r="19" spans="1:7" x14ac:dyDescent="0.35">
      <c r="A19" s="13" t="s">
        <v>225</v>
      </c>
      <c r="B19" s="31" t="s">
        <v>226</v>
      </c>
      <c r="C19" s="31" t="s">
        <v>219</v>
      </c>
      <c r="D19" s="14">
        <v>1500000</v>
      </c>
      <c r="E19" s="15">
        <v>1553.5</v>
      </c>
      <c r="F19" s="16">
        <v>0.1031</v>
      </c>
      <c r="G19" s="16">
        <v>6.7837999999999996E-2</v>
      </c>
    </row>
    <row r="20" spans="1:7" x14ac:dyDescent="0.35">
      <c r="A20" s="13" t="s">
        <v>227</v>
      </c>
      <c r="B20" s="31" t="s">
        <v>228</v>
      </c>
      <c r="C20" s="31" t="s">
        <v>219</v>
      </c>
      <c r="D20" s="14">
        <v>500000</v>
      </c>
      <c r="E20" s="15">
        <v>528.78</v>
      </c>
      <c r="F20" s="16">
        <v>3.5099999999999999E-2</v>
      </c>
      <c r="G20" s="16">
        <v>6.7709000000000005E-2</v>
      </c>
    </row>
    <row r="21" spans="1:7" x14ac:dyDescent="0.35">
      <c r="A21" s="17" t="s">
        <v>172</v>
      </c>
      <c r="B21" s="32"/>
      <c r="C21" s="32"/>
      <c r="D21" s="18"/>
      <c r="E21" s="19">
        <v>7322.54</v>
      </c>
      <c r="F21" s="20">
        <v>0.4859</v>
      </c>
      <c r="G21" s="21"/>
    </row>
    <row r="22" spans="1:7" x14ac:dyDescent="0.35">
      <c r="A22" s="13"/>
      <c r="B22" s="31"/>
      <c r="C22" s="31"/>
      <c r="D22" s="14"/>
      <c r="E22" s="15"/>
      <c r="F22" s="16"/>
      <c r="G22" s="16"/>
    </row>
    <row r="23" spans="1:7" x14ac:dyDescent="0.35">
      <c r="A23" s="13"/>
      <c r="B23" s="31"/>
      <c r="C23" s="31"/>
      <c r="D23" s="14"/>
      <c r="E23" s="15"/>
      <c r="F23" s="16"/>
      <c r="G23" s="16"/>
    </row>
    <row r="24" spans="1:7" x14ac:dyDescent="0.35">
      <c r="A24" s="17" t="s">
        <v>173</v>
      </c>
      <c r="B24" s="31"/>
      <c r="C24" s="31"/>
      <c r="D24" s="14"/>
      <c r="E24" s="15"/>
      <c r="F24" s="16"/>
      <c r="G24" s="16"/>
    </row>
    <row r="25" spans="1:7" x14ac:dyDescent="0.35">
      <c r="A25" s="17" t="s">
        <v>172</v>
      </c>
      <c r="B25" s="31"/>
      <c r="C25" s="31"/>
      <c r="D25" s="14"/>
      <c r="E25" s="22" t="s">
        <v>138</v>
      </c>
      <c r="F25" s="23" t="s">
        <v>138</v>
      </c>
      <c r="G25" s="16"/>
    </row>
    <row r="26" spans="1:7" x14ac:dyDescent="0.35">
      <c r="A26" s="13"/>
      <c r="B26" s="31"/>
      <c r="C26" s="31"/>
      <c r="D26" s="14"/>
      <c r="E26" s="15"/>
      <c r="F26" s="16"/>
      <c r="G26" s="16"/>
    </row>
    <row r="27" spans="1:7" x14ac:dyDescent="0.35">
      <c r="A27" s="17" t="s">
        <v>174</v>
      </c>
      <c r="B27" s="31"/>
      <c r="C27" s="31"/>
      <c r="D27" s="14"/>
      <c r="E27" s="15"/>
      <c r="F27" s="16"/>
      <c r="G27" s="16"/>
    </row>
    <row r="28" spans="1:7" x14ac:dyDescent="0.35">
      <c r="A28" s="17" t="s">
        <v>172</v>
      </c>
      <c r="B28" s="31"/>
      <c r="C28" s="31"/>
      <c r="D28" s="14"/>
      <c r="E28" s="22" t="s">
        <v>138</v>
      </c>
      <c r="F28" s="23" t="s">
        <v>138</v>
      </c>
      <c r="G28" s="16"/>
    </row>
    <row r="29" spans="1:7" x14ac:dyDescent="0.35">
      <c r="A29" s="13"/>
      <c r="B29" s="31"/>
      <c r="C29" s="31"/>
      <c r="D29" s="14"/>
      <c r="E29" s="15"/>
      <c r="F29" s="16"/>
      <c r="G29" s="16"/>
    </row>
    <row r="30" spans="1:7" x14ac:dyDescent="0.35">
      <c r="A30" s="24" t="s">
        <v>175</v>
      </c>
      <c r="B30" s="33"/>
      <c r="C30" s="33"/>
      <c r="D30" s="25"/>
      <c r="E30" s="19">
        <v>14585.52</v>
      </c>
      <c r="F30" s="20">
        <v>0.96779999999999999</v>
      </c>
      <c r="G30" s="21"/>
    </row>
    <row r="31" spans="1:7" x14ac:dyDescent="0.35">
      <c r="A31" s="13"/>
      <c r="B31" s="31"/>
      <c r="C31" s="31"/>
      <c r="D31" s="14"/>
      <c r="E31" s="15"/>
      <c r="F31" s="16"/>
      <c r="G31" s="16"/>
    </row>
    <row r="32" spans="1:7" x14ac:dyDescent="0.35">
      <c r="A32" s="13"/>
      <c r="B32" s="31"/>
      <c r="C32" s="31"/>
      <c r="D32" s="14"/>
      <c r="E32" s="15"/>
      <c r="F32" s="16"/>
      <c r="G32" s="16"/>
    </row>
    <row r="33" spans="1:7" x14ac:dyDescent="0.35">
      <c r="A33" s="17" t="s">
        <v>176</v>
      </c>
      <c r="B33" s="31"/>
      <c r="C33" s="31"/>
      <c r="D33" s="14"/>
      <c r="E33" s="15"/>
      <c r="F33" s="16"/>
      <c r="G33" s="16"/>
    </row>
    <row r="34" spans="1:7" x14ac:dyDescent="0.35">
      <c r="A34" s="13" t="s">
        <v>177</v>
      </c>
      <c r="B34" s="31"/>
      <c r="C34" s="31"/>
      <c r="D34" s="14"/>
      <c r="E34" s="15">
        <v>225.9</v>
      </c>
      <c r="F34" s="16">
        <v>1.4999999999999999E-2</v>
      </c>
      <c r="G34" s="16">
        <v>5.3977999999999998E-2</v>
      </c>
    </row>
    <row r="35" spans="1:7" x14ac:dyDescent="0.35">
      <c r="A35" s="17" t="s">
        <v>172</v>
      </c>
      <c r="B35" s="32"/>
      <c r="C35" s="32"/>
      <c r="D35" s="18"/>
      <c r="E35" s="19">
        <v>225.9</v>
      </c>
      <c r="F35" s="20">
        <v>1.4999999999999999E-2</v>
      </c>
      <c r="G35" s="21"/>
    </row>
    <row r="36" spans="1:7" x14ac:dyDescent="0.35">
      <c r="A36" s="13"/>
      <c r="B36" s="31"/>
      <c r="C36" s="31"/>
      <c r="D36" s="14"/>
      <c r="E36" s="15"/>
      <c r="F36" s="16"/>
      <c r="G36" s="16"/>
    </row>
    <row r="37" spans="1:7" x14ac:dyDescent="0.35">
      <c r="A37" s="24" t="s">
        <v>175</v>
      </c>
      <c r="B37" s="33"/>
      <c r="C37" s="33"/>
      <c r="D37" s="25"/>
      <c r="E37" s="19">
        <v>225.9</v>
      </c>
      <c r="F37" s="20">
        <v>1.4999999999999999E-2</v>
      </c>
      <c r="G37" s="21"/>
    </row>
    <row r="38" spans="1:7" x14ac:dyDescent="0.35">
      <c r="A38" s="13" t="s">
        <v>178</v>
      </c>
      <c r="B38" s="31"/>
      <c r="C38" s="31"/>
      <c r="D38" s="14"/>
      <c r="E38" s="15">
        <v>260.43761030000002</v>
      </c>
      <c r="F38" s="16">
        <v>1.728E-2</v>
      </c>
      <c r="G38" s="16"/>
    </row>
    <row r="39" spans="1:7" x14ac:dyDescent="0.35">
      <c r="A39" s="13" t="s">
        <v>179</v>
      </c>
      <c r="B39" s="31"/>
      <c r="C39" s="31"/>
      <c r="D39" s="14"/>
      <c r="E39" s="35">
        <v>-0.93761030000000001</v>
      </c>
      <c r="F39" s="36">
        <v>-8.0000000000000007E-5</v>
      </c>
      <c r="G39" s="16">
        <v>5.3976999999999997E-2</v>
      </c>
    </row>
    <row r="40" spans="1:7" x14ac:dyDescent="0.35">
      <c r="A40" s="26" t="s">
        <v>180</v>
      </c>
      <c r="B40" s="34"/>
      <c r="C40" s="34"/>
      <c r="D40" s="27"/>
      <c r="E40" s="28">
        <v>15070.92</v>
      </c>
      <c r="F40" s="29">
        <v>1</v>
      </c>
      <c r="G40" s="29"/>
    </row>
    <row r="42" spans="1:7" x14ac:dyDescent="0.35">
      <c r="A42" s="1" t="s">
        <v>181</v>
      </c>
    </row>
    <row r="43" spans="1:7" x14ac:dyDescent="0.35">
      <c r="A43" s="1" t="s">
        <v>229</v>
      </c>
    </row>
    <row r="45" spans="1:7" x14ac:dyDescent="0.35">
      <c r="A45" s="1" t="s">
        <v>183</v>
      </c>
    </row>
    <row r="46" spans="1:7" x14ac:dyDescent="0.35">
      <c r="A46" s="48" t="s">
        <v>184</v>
      </c>
      <c r="B46" s="3" t="s">
        <v>138</v>
      </c>
    </row>
    <row r="47" spans="1:7" x14ac:dyDescent="0.35">
      <c r="A47" t="s">
        <v>185</v>
      </c>
    </row>
    <row r="48" spans="1:7" x14ac:dyDescent="0.35">
      <c r="A48" t="s">
        <v>186</v>
      </c>
      <c r="B48" t="s">
        <v>187</v>
      </c>
      <c r="C48" t="s">
        <v>187</v>
      </c>
    </row>
    <row r="49" spans="1:3" x14ac:dyDescent="0.35">
      <c r="B49" s="49">
        <v>45869</v>
      </c>
      <c r="C49" s="49">
        <v>45898</v>
      </c>
    </row>
    <row r="50" spans="1:3" x14ac:dyDescent="0.35">
      <c r="A50" t="s">
        <v>188</v>
      </c>
      <c r="B50">
        <v>12.587199999999999</v>
      </c>
      <c r="C50">
        <v>12.5343</v>
      </c>
    </row>
    <row r="51" spans="1:3" x14ac:dyDescent="0.35">
      <c r="A51" t="s">
        <v>189</v>
      </c>
      <c r="B51">
        <v>12.5875</v>
      </c>
      <c r="C51">
        <v>12.534599999999999</v>
      </c>
    </row>
    <row r="52" spans="1:3" x14ac:dyDescent="0.35">
      <c r="A52" t="s">
        <v>190</v>
      </c>
      <c r="B52">
        <v>12.4978</v>
      </c>
      <c r="C52">
        <v>12.4428</v>
      </c>
    </row>
    <row r="53" spans="1:3" x14ac:dyDescent="0.35">
      <c r="A53" t="s">
        <v>191</v>
      </c>
      <c r="B53">
        <v>12.4978</v>
      </c>
      <c r="C53">
        <v>12.4428</v>
      </c>
    </row>
    <row r="55" spans="1:3" x14ac:dyDescent="0.35">
      <c r="A55" t="s">
        <v>192</v>
      </c>
      <c r="B55" s="3" t="s">
        <v>138</v>
      </c>
    </row>
    <row r="56" spans="1:3" x14ac:dyDescent="0.35">
      <c r="A56" t="s">
        <v>193</v>
      </c>
      <c r="B56" s="3" t="s">
        <v>138</v>
      </c>
    </row>
    <row r="57" spans="1:3" ht="29" customHeight="1" x14ac:dyDescent="0.35">
      <c r="A57" s="48" t="s">
        <v>194</v>
      </c>
      <c r="B57" s="3" t="s">
        <v>138</v>
      </c>
    </row>
    <row r="58" spans="1:3" ht="29" customHeight="1" x14ac:dyDescent="0.35">
      <c r="A58" s="48" t="s">
        <v>195</v>
      </c>
      <c r="B58" s="3" t="s">
        <v>138</v>
      </c>
    </row>
    <row r="59" spans="1:3" x14ac:dyDescent="0.35">
      <c r="A59" t="s">
        <v>196</v>
      </c>
      <c r="B59" s="50">
        <f>B74</f>
        <v>2.7252170817477799</v>
      </c>
    </row>
    <row r="60" spans="1:3" ht="43.5" customHeight="1" x14ac:dyDescent="0.35">
      <c r="A60" s="48" t="s">
        <v>197</v>
      </c>
      <c r="B60" s="3" t="s">
        <v>138</v>
      </c>
    </row>
    <row r="61" spans="1:3" x14ac:dyDescent="0.35">
      <c r="B61" s="3"/>
    </row>
    <row r="62" spans="1:3" ht="29" customHeight="1" x14ac:dyDescent="0.35">
      <c r="A62" s="48" t="s">
        <v>198</v>
      </c>
      <c r="B62" s="3" t="s">
        <v>138</v>
      </c>
    </row>
    <row r="63" spans="1:3" ht="29" customHeight="1" x14ac:dyDescent="0.35">
      <c r="A63" s="48" t="s">
        <v>199</v>
      </c>
      <c r="B63" t="s">
        <v>138</v>
      </c>
    </row>
    <row r="64" spans="1:3" ht="29" customHeight="1" x14ac:dyDescent="0.35">
      <c r="A64" s="48" t="s">
        <v>200</v>
      </c>
      <c r="B64" s="3" t="s">
        <v>138</v>
      </c>
    </row>
    <row r="65" spans="1:4" ht="29" customHeight="1" x14ac:dyDescent="0.35">
      <c r="A65" s="48" t="s">
        <v>201</v>
      </c>
      <c r="B65" s="3" t="s">
        <v>138</v>
      </c>
    </row>
    <row r="67" spans="1:4" x14ac:dyDescent="0.35">
      <c r="A67" t="s">
        <v>202</v>
      </c>
    </row>
    <row r="68" spans="1:4" ht="58" customHeight="1" x14ac:dyDescent="0.35">
      <c r="A68" s="52" t="s">
        <v>203</v>
      </c>
      <c r="B68" s="56" t="s">
        <v>230</v>
      </c>
    </row>
    <row r="69" spans="1:4" ht="43.5" customHeight="1" x14ac:dyDescent="0.35">
      <c r="A69" s="52" t="s">
        <v>205</v>
      </c>
      <c r="B69" s="56" t="s">
        <v>231</v>
      </c>
    </row>
    <row r="70" spans="1:4" x14ac:dyDescent="0.35">
      <c r="A70" s="52"/>
      <c r="B70" s="52"/>
    </row>
    <row r="71" spans="1:4" x14ac:dyDescent="0.35">
      <c r="A71" s="52" t="s">
        <v>207</v>
      </c>
      <c r="B71" s="53">
        <v>6.4289371456768771</v>
      </c>
    </row>
    <row r="72" spans="1:4" x14ac:dyDescent="0.35">
      <c r="A72" s="52"/>
      <c r="B72" s="52"/>
    </row>
    <row r="73" spans="1:4" x14ac:dyDescent="0.35">
      <c r="A73" s="52" t="s">
        <v>208</v>
      </c>
      <c r="B73" s="54">
        <v>2.4660000000000002</v>
      </c>
    </row>
    <row r="74" spans="1:4" x14ac:dyDescent="0.35">
      <c r="A74" s="52" t="s">
        <v>209</v>
      </c>
      <c r="B74" s="54">
        <v>2.7252170817477799</v>
      </c>
    </row>
    <row r="75" spans="1:4" x14ac:dyDescent="0.35">
      <c r="A75" s="52"/>
      <c r="B75" s="52"/>
    </row>
    <row r="76" spans="1:4" x14ac:dyDescent="0.35">
      <c r="A76" s="52" t="s">
        <v>210</v>
      </c>
      <c r="B76" s="55">
        <v>45900</v>
      </c>
    </row>
    <row r="78" spans="1:4" ht="70" customHeight="1" x14ac:dyDescent="0.35">
      <c r="A78" s="83" t="s">
        <v>211</v>
      </c>
      <c r="B78" s="83" t="s">
        <v>212</v>
      </c>
      <c r="C78" s="83" t="s">
        <v>5</v>
      </c>
      <c r="D78" s="83" t="s">
        <v>6</v>
      </c>
    </row>
    <row r="79" spans="1:4" ht="70" customHeight="1" x14ac:dyDescent="0.35">
      <c r="A79" s="83" t="s">
        <v>232</v>
      </c>
      <c r="B79" s="83"/>
      <c r="C79" s="83" t="s">
        <v>11</v>
      </c>
      <c r="D79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G95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1696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1697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7" t="s">
        <v>139</v>
      </c>
      <c r="B8" s="31"/>
      <c r="C8" s="31"/>
      <c r="D8" s="14"/>
      <c r="E8" s="15"/>
      <c r="F8" s="16"/>
      <c r="G8" s="16"/>
    </row>
    <row r="9" spans="1:7" x14ac:dyDescent="0.35">
      <c r="A9" s="17" t="s">
        <v>215</v>
      </c>
      <c r="B9" s="31"/>
      <c r="C9" s="31"/>
      <c r="D9" s="14"/>
      <c r="E9" s="15"/>
      <c r="F9" s="16"/>
      <c r="G9" s="16"/>
    </row>
    <row r="10" spans="1:7" x14ac:dyDescent="0.35">
      <c r="A10" s="17" t="s">
        <v>172</v>
      </c>
      <c r="B10" s="31"/>
      <c r="C10" s="31"/>
      <c r="D10" s="14"/>
      <c r="E10" s="22" t="s">
        <v>138</v>
      </c>
      <c r="F10" s="23" t="s">
        <v>138</v>
      </c>
      <c r="G10" s="16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17" t="s">
        <v>216</v>
      </c>
      <c r="B12" s="31"/>
      <c r="C12" s="31"/>
      <c r="D12" s="14"/>
      <c r="E12" s="15"/>
      <c r="F12" s="16"/>
      <c r="G12" s="16"/>
    </row>
    <row r="13" spans="1:7" x14ac:dyDescent="0.35">
      <c r="A13" s="13" t="s">
        <v>600</v>
      </c>
      <c r="B13" s="31" t="s">
        <v>601</v>
      </c>
      <c r="C13" s="31" t="s">
        <v>219</v>
      </c>
      <c r="D13" s="14">
        <v>5500000</v>
      </c>
      <c r="E13" s="15">
        <v>5397.72</v>
      </c>
      <c r="F13" s="16">
        <v>0.32419999999999999</v>
      </c>
      <c r="G13" s="16">
        <v>6.6999000000000003E-2</v>
      </c>
    </row>
    <row r="14" spans="1:7" x14ac:dyDescent="0.35">
      <c r="A14" s="13" t="s">
        <v>602</v>
      </c>
      <c r="B14" s="31" t="s">
        <v>603</v>
      </c>
      <c r="C14" s="31" t="s">
        <v>219</v>
      </c>
      <c r="D14" s="14">
        <v>3500000</v>
      </c>
      <c r="E14" s="15">
        <v>3591.01</v>
      </c>
      <c r="F14" s="16">
        <v>0.2157</v>
      </c>
      <c r="G14" s="16">
        <v>6.8081000000000003E-2</v>
      </c>
    </row>
    <row r="15" spans="1:7" x14ac:dyDescent="0.35">
      <c r="A15" s="13" t="s">
        <v>1698</v>
      </c>
      <c r="B15" s="31" t="s">
        <v>1699</v>
      </c>
      <c r="C15" s="31" t="s">
        <v>219</v>
      </c>
      <c r="D15" s="14">
        <v>3000000</v>
      </c>
      <c r="E15" s="15">
        <v>2815.14</v>
      </c>
      <c r="F15" s="16">
        <v>0.1691</v>
      </c>
      <c r="G15" s="16">
        <v>7.5174000000000005E-2</v>
      </c>
    </row>
    <row r="16" spans="1:7" x14ac:dyDescent="0.35">
      <c r="A16" s="13" t="s">
        <v>1700</v>
      </c>
      <c r="B16" s="31" t="s">
        <v>1701</v>
      </c>
      <c r="C16" s="31" t="s">
        <v>219</v>
      </c>
      <c r="D16" s="14">
        <v>2500000</v>
      </c>
      <c r="E16" s="15">
        <v>2481.0300000000002</v>
      </c>
      <c r="F16" s="16">
        <v>0.14899999999999999</v>
      </c>
      <c r="G16" s="16">
        <v>7.5356000000000006E-2</v>
      </c>
    </row>
    <row r="17" spans="1:7" x14ac:dyDescent="0.35">
      <c r="A17" s="13" t="s">
        <v>1702</v>
      </c>
      <c r="B17" s="31" t="s">
        <v>1703</v>
      </c>
      <c r="C17" s="31" t="s">
        <v>219</v>
      </c>
      <c r="D17" s="14">
        <v>1000000</v>
      </c>
      <c r="E17" s="15">
        <v>971.79</v>
      </c>
      <c r="F17" s="16">
        <v>5.8400000000000001E-2</v>
      </c>
      <c r="G17" s="16">
        <v>7.109E-2</v>
      </c>
    </row>
    <row r="18" spans="1:7" x14ac:dyDescent="0.35">
      <c r="A18" s="17" t="s">
        <v>172</v>
      </c>
      <c r="B18" s="32"/>
      <c r="C18" s="32"/>
      <c r="D18" s="18"/>
      <c r="E18" s="19">
        <v>15256.69</v>
      </c>
      <c r="F18" s="20">
        <v>0.91639999999999999</v>
      </c>
      <c r="G18" s="21"/>
    </row>
    <row r="19" spans="1:7" x14ac:dyDescent="0.35">
      <c r="A19" s="13"/>
      <c r="B19" s="31"/>
      <c r="C19" s="31"/>
      <c r="D19" s="14"/>
      <c r="E19" s="15"/>
      <c r="F19" s="16"/>
      <c r="G19" s="16"/>
    </row>
    <row r="20" spans="1:7" x14ac:dyDescent="0.35">
      <c r="A20" s="17" t="s">
        <v>222</v>
      </c>
      <c r="B20" s="31"/>
      <c r="C20" s="31"/>
      <c r="D20" s="14"/>
      <c r="E20" s="15"/>
      <c r="F20" s="16"/>
      <c r="G20" s="16"/>
    </row>
    <row r="21" spans="1:7" x14ac:dyDescent="0.35">
      <c r="A21" s="13" t="s">
        <v>1704</v>
      </c>
      <c r="B21" s="31" t="s">
        <v>1705</v>
      </c>
      <c r="C21" s="31" t="s">
        <v>219</v>
      </c>
      <c r="D21" s="14">
        <v>9100</v>
      </c>
      <c r="E21" s="15">
        <v>9.5399999999999991</v>
      </c>
      <c r="F21" s="16">
        <v>5.9999999999999995E-4</v>
      </c>
      <c r="G21" s="16">
        <v>6.9107000000000002E-2</v>
      </c>
    </row>
    <row r="22" spans="1:7" x14ac:dyDescent="0.35">
      <c r="A22" s="17" t="s">
        <v>172</v>
      </c>
      <c r="B22" s="32"/>
      <c r="C22" s="32"/>
      <c r="D22" s="18"/>
      <c r="E22" s="19">
        <v>9.5399999999999991</v>
      </c>
      <c r="F22" s="20">
        <v>5.9999999999999995E-4</v>
      </c>
      <c r="G22" s="21"/>
    </row>
    <row r="23" spans="1:7" x14ac:dyDescent="0.35">
      <c r="A23" s="13"/>
      <c r="B23" s="31"/>
      <c r="C23" s="31"/>
      <c r="D23" s="14"/>
      <c r="E23" s="15"/>
      <c r="F23" s="16"/>
      <c r="G23" s="16"/>
    </row>
    <row r="24" spans="1:7" x14ac:dyDescent="0.35">
      <c r="A24" s="13"/>
      <c r="B24" s="31"/>
      <c r="C24" s="31"/>
      <c r="D24" s="14"/>
      <c r="E24" s="15"/>
      <c r="F24" s="16"/>
      <c r="G24" s="16"/>
    </row>
    <row r="25" spans="1:7" x14ac:dyDescent="0.35">
      <c r="A25" s="17" t="s">
        <v>173</v>
      </c>
      <c r="B25" s="31"/>
      <c r="C25" s="31"/>
      <c r="D25" s="14"/>
      <c r="E25" s="15"/>
      <c r="F25" s="16"/>
      <c r="G25" s="16"/>
    </row>
    <row r="26" spans="1:7" x14ac:dyDescent="0.35">
      <c r="A26" s="17" t="s">
        <v>172</v>
      </c>
      <c r="B26" s="31"/>
      <c r="C26" s="31"/>
      <c r="D26" s="14"/>
      <c r="E26" s="22" t="s">
        <v>138</v>
      </c>
      <c r="F26" s="23" t="s">
        <v>138</v>
      </c>
      <c r="G26" s="16"/>
    </row>
    <row r="27" spans="1:7" x14ac:dyDescent="0.35">
      <c r="A27" s="13"/>
      <c r="B27" s="31"/>
      <c r="C27" s="31"/>
      <c r="D27" s="14"/>
      <c r="E27" s="15"/>
      <c r="F27" s="16"/>
      <c r="G27" s="16"/>
    </row>
    <row r="28" spans="1:7" x14ac:dyDescent="0.35">
      <c r="A28" s="17" t="s">
        <v>174</v>
      </c>
      <c r="B28" s="31"/>
      <c r="C28" s="31"/>
      <c r="D28" s="14"/>
      <c r="E28" s="15"/>
      <c r="F28" s="16"/>
      <c r="G28" s="16"/>
    </row>
    <row r="29" spans="1:7" x14ac:dyDescent="0.35">
      <c r="A29" s="17" t="s">
        <v>172</v>
      </c>
      <c r="B29" s="31"/>
      <c r="C29" s="31"/>
      <c r="D29" s="14"/>
      <c r="E29" s="22" t="s">
        <v>138</v>
      </c>
      <c r="F29" s="23" t="s">
        <v>138</v>
      </c>
      <c r="G29" s="16"/>
    </row>
    <row r="30" spans="1:7" x14ac:dyDescent="0.35">
      <c r="A30" s="13"/>
      <c r="B30" s="31"/>
      <c r="C30" s="31"/>
      <c r="D30" s="14"/>
      <c r="E30" s="15"/>
      <c r="F30" s="16"/>
      <c r="G30" s="16"/>
    </row>
    <row r="31" spans="1:7" x14ac:dyDescent="0.35">
      <c r="A31" s="24" t="s">
        <v>175</v>
      </c>
      <c r="B31" s="33"/>
      <c r="C31" s="33"/>
      <c r="D31" s="25"/>
      <c r="E31" s="19">
        <v>15266.23</v>
      </c>
      <c r="F31" s="20">
        <v>0.91700000000000004</v>
      </c>
      <c r="G31" s="21"/>
    </row>
    <row r="32" spans="1:7" x14ac:dyDescent="0.35">
      <c r="A32" s="13"/>
      <c r="B32" s="31"/>
      <c r="C32" s="31"/>
      <c r="D32" s="14"/>
      <c r="E32" s="15"/>
      <c r="F32" s="16"/>
      <c r="G32" s="16"/>
    </row>
    <row r="33" spans="1:7" x14ac:dyDescent="0.35">
      <c r="A33" s="13"/>
      <c r="B33" s="31"/>
      <c r="C33" s="31"/>
      <c r="D33" s="14"/>
      <c r="E33" s="15"/>
      <c r="F33" s="16"/>
      <c r="G33" s="16"/>
    </row>
    <row r="34" spans="1:7" x14ac:dyDescent="0.35">
      <c r="A34" s="17" t="s">
        <v>176</v>
      </c>
      <c r="B34" s="31"/>
      <c r="C34" s="31"/>
      <c r="D34" s="14"/>
      <c r="E34" s="15"/>
      <c r="F34" s="16"/>
      <c r="G34" s="16"/>
    </row>
    <row r="35" spans="1:7" x14ac:dyDescent="0.35">
      <c r="A35" s="13" t="s">
        <v>177</v>
      </c>
      <c r="B35" s="31"/>
      <c r="C35" s="31"/>
      <c r="D35" s="14"/>
      <c r="E35" s="15">
        <v>1988.12</v>
      </c>
      <c r="F35" s="16">
        <v>0.11940000000000001</v>
      </c>
      <c r="G35" s="16">
        <v>5.3977999999999998E-2</v>
      </c>
    </row>
    <row r="36" spans="1:7" x14ac:dyDescent="0.35">
      <c r="A36" s="17" t="s">
        <v>172</v>
      </c>
      <c r="B36" s="32"/>
      <c r="C36" s="32"/>
      <c r="D36" s="18"/>
      <c r="E36" s="19">
        <v>1988.12</v>
      </c>
      <c r="F36" s="20">
        <v>0.11940000000000001</v>
      </c>
      <c r="G36" s="21"/>
    </row>
    <row r="37" spans="1:7" x14ac:dyDescent="0.35">
      <c r="A37" s="13"/>
      <c r="B37" s="31"/>
      <c r="C37" s="31"/>
      <c r="D37" s="14"/>
      <c r="E37" s="15"/>
      <c r="F37" s="16"/>
      <c r="G37" s="16"/>
    </row>
    <row r="38" spans="1:7" x14ac:dyDescent="0.35">
      <c r="A38" s="24" t="s">
        <v>175</v>
      </c>
      <c r="B38" s="33"/>
      <c r="C38" s="33"/>
      <c r="D38" s="25"/>
      <c r="E38" s="19">
        <v>1988.12</v>
      </c>
      <c r="F38" s="20">
        <v>0.11940000000000001</v>
      </c>
      <c r="G38" s="21"/>
    </row>
    <row r="39" spans="1:7" x14ac:dyDescent="0.35">
      <c r="A39" s="13" t="s">
        <v>178</v>
      </c>
      <c r="B39" s="31"/>
      <c r="C39" s="31"/>
      <c r="D39" s="14"/>
      <c r="E39" s="15">
        <v>365.75606679999999</v>
      </c>
      <c r="F39" s="16">
        <v>2.197E-2</v>
      </c>
      <c r="G39" s="16"/>
    </row>
    <row r="40" spans="1:7" x14ac:dyDescent="0.35">
      <c r="A40" s="13" t="s">
        <v>179</v>
      </c>
      <c r="B40" s="31"/>
      <c r="C40" s="31"/>
      <c r="D40" s="14"/>
      <c r="E40" s="35">
        <v>-972.43606680000005</v>
      </c>
      <c r="F40" s="36">
        <v>-5.8369999999999998E-2</v>
      </c>
      <c r="G40" s="16">
        <v>5.3976999999999997E-2</v>
      </c>
    </row>
    <row r="41" spans="1:7" x14ac:dyDescent="0.35">
      <c r="A41" s="26" t="s">
        <v>180</v>
      </c>
      <c r="B41" s="34"/>
      <c r="C41" s="34"/>
      <c r="D41" s="27"/>
      <c r="E41" s="28">
        <v>16647.669999999998</v>
      </c>
      <c r="F41" s="29">
        <v>1</v>
      </c>
      <c r="G41" s="29"/>
    </row>
    <row r="43" spans="1:7" x14ac:dyDescent="0.35">
      <c r="A43" s="1" t="s">
        <v>181</v>
      </c>
    </row>
    <row r="46" spans="1:7" x14ac:dyDescent="0.35">
      <c r="A46" s="1" t="s">
        <v>183</v>
      </c>
    </row>
    <row r="47" spans="1:7" ht="29" customHeight="1" x14ac:dyDescent="0.35">
      <c r="A47" s="48" t="s">
        <v>184</v>
      </c>
      <c r="B47" s="3" t="s">
        <v>138</v>
      </c>
    </row>
    <row r="48" spans="1:7" x14ac:dyDescent="0.35">
      <c r="A48" t="s">
        <v>185</v>
      </c>
    </row>
    <row r="49" spans="1:3" x14ac:dyDescent="0.35">
      <c r="A49" t="s">
        <v>186</v>
      </c>
      <c r="B49" t="s">
        <v>187</v>
      </c>
      <c r="C49" t="s">
        <v>187</v>
      </c>
    </row>
    <row r="50" spans="1:3" x14ac:dyDescent="0.35">
      <c r="B50" s="49">
        <v>45869</v>
      </c>
      <c r="C50" s="49">
        <v>45898</v>
      </c>
    </row>
    <row r="51" spans="1:3" x14ac:dyDescent="0.35">
      <c r="A51" t="s">
        <v>1025</v>
      </c>
      <c r="B51">
        <v>26.170200000000001</v>
      </c>
      <c r="C51">
        <v>25.755700000000001</v>
      </c>
    </row>
    <row r="52" spans="1:3" x14ac:dyDescent="0.35">
      <c r="A52" t="s">
        <v>609</v>
      </c>
      <c r="B52" t="s">
        <v>610</v>
      </c>
      <c r="C52" t="s">
        <v>611</v>
      </c>
    </row>
    <row r="53" spans="1:3" x14ac:dyDescent="0.35">
      <c r="A53" t="s">
        <v>612</v>
      </c>
      <c r="B53">
        <v>23.820599999999999</v>
      </c>
      <c r="C53">
        <v>23.4422</v>
      </c>
    </row>
    <row r="54" spans="1:3" x14ac:dyDescent="0.35">
      <c r="A54" t="s">
        <v>447</v>
      </c>
      <c r="B54">
        <v>26.163900000000002</v>
      </c>
      <c r="C54">
        <v>25.748999999999999</v>
      </c>
    </row>
    <row r="55" spans="1:3" x14ac:dyDescent="0.35">
      <c r="A55" t="s">
        <v>189</v>
      </c>
      <c r="B55">
        <v>26.06</v>
      </c>
      <c r="C55">
        <v>25.646699999999999</v>
      </c>
    </row>
    <row r="56" spans="1:3" x14ac:dyDescent="0.35">
      <c r="A56" t="s">
        <v>613</v>
      </c>
      <c r="B56">
        <v>16.393799999999999</v>
      </c>
      <c r="C56">
        <v>16.133900000000001</v>
      </c>
    </row>
    <row r="57" spans="1:3" x14ac:dyDescent="0.35">
      <c r="A57" t="s">
        <v>614</v>
      </c>
      <c r="B57">
        <v>14.741</v>
      </c>
      <c r="C57">
        <v>14.5036</v>
      </c>
    </row>
    <row r="58" spans="1:3" x14ac:dyDescent="0.35">
      <c r="A58" t="s">
        <v>1029</v>
      </c>
      <c r="B58">
        <v>24.5901</v>
      </c>
      <c r="C58">
        <v>24.1877</v>
      </c>
    </row>
    <row r="59" spans="1:3" x14ac:dyDescent="0.35">
      <c r="A59" t="s">
        <v>615</v>
      </c>
      <c r="B59" t="s">
        <v>610</v>
      </c>
      <c r="C59" t="s">
        <v>611</v>
      </c>
    </row>
    <row r="60" spans="1:3" x14ac:dyDescent="0.35">
      <c r="A60" t="s">
        <v>616</v>
      </c>
      <c r="B60" t="s">
        <v>610</v>
      </c>
      <c r="C60" t="s">
        <v>611</v>
      </c>
    </row>
    <row r="61" spans="1:3" x14ac:dyDescent="0.35">
      <c r="A61" t="s">
        <v>448</v>
      </c>
      <c r="B61">
        <v>24.578900000000001</v>
      </c>
      <c r="C61">
        <v>24.1767</v>
      </c>
    </row>
    <row r="62" spans="1:3" x14ac:dyDescent="0.35">
      <c r="A62" t="s">
        <v>191</v>
      </c>
      <c r="B62">
        <v>24.595400000000001</v>
      </c>
      <c r="C62">
        <v>24.192900000000002</v>
      </c>
    </row>
    <row r="63" spans="1:3" x14ac:dyDescent="0.35">
      <c r="A63" t="s">
        <v>617</v>
      </c>
      <c r="B63">
        <v>10.3285</v>
      </c>
      <c r="C63">
        <v>10.1595</v>
      </c>
    </row>
    <row r="64" spans="1:3" x14ac:dyDescent="0.35">
      <c r="A64" t="s">
        <v>618</v>
      </c>
      <c r="B64">
        <v>10.159599999999999</v>
      </c>
      <c r="C64">
        <v>9.9933999999999994</v>
      </c>
    </row>
    <row r="65" spans="1:4" x14ac:dyDescent="0.35">
      <c r="A65" t="s">
        <v>619</v>
      </c>
    </row>
    <row r="67" spans="1:4" x14ac:dyDescent="0.35">
      <c r="A67" t="s">
        <v>620</v>
      </c>
    </row>
    <row r="69" spans="1:4" x14ac:dyDescent="0.35">
      <c r="A69" s="51" t="s">
        <v>621</v>
      </c>
      <c r="B69" s="51" t="s">
        <v>622</v>
      </c>
      <c r="C69" s="51" t="s">
        <v>623</v>
      </c>
      <c r="D69" s="51" t="s">
        <v>624</v>
      </c>
    </row>
    <row r="70" spans="1:4" x14ac:dyDescent="0.35">
      <c r="A70" s="51" t="s">
        <v>1706</v>
      </c>
      <c r="B70" s="51"/>
      <c r="C70" s="51">
        <v>3.7174999999999999E-3</v>
      </c>
      <c r="D70" s="51">
        <v>3.7174999999999999E-3</v>
      </c>
    </row>
    <row r="72" spans="1:4" x14ac:dyDescent="0.35">
      <c r="A72" t="s">
        <v>193</v>
      </c>
      <c r="B72" s="3" t="s">
        <v>138</v>
      </c>
    </row>
    <row r="73" spans="1:4" ht="58" customHeight="1" x14ac:dyDescent="0.35">
      <c r="A73" s="48" t="s">
        <v>194</v>
      </c>
      <c r="B73" s="3" t="s">
        <v>138</v>
      </c>
    </row>
    <row r="74" spans="1:4" ht="43.5" customHeight="1" x14ac:dyDescent="0.35">
      <c r="A74" s="48" t="s">
        <v>195</v>
      </c>
      <c r="B74" s="3" t="s">
        <v>138</v>
      </c>
    </row>
    <row r="75" spans="1:4" x14ac:dyDescent="0.35">
      <c r="A75" t="s">
        <v>196</v>
      </c>
      <c r="B75" s="50">
        <f>B90</f>
        <v>18.794622793916911</v>
      </c>
    </row>
    <row r="76" spans="1:4" ht="72.5" customHeight="1" x14ac:dyDescent="0.35">
      <c r="A76" s="48" t="s">
        <v>197</v>
      </c>
      <c r="B76" s="3" t="s">
        <v>138</v>
      </c>
    </row>
    <row r="77" spans="1:4" x14ac:dyDescent="0.35">
      <c r="B77" s="3"/>
    </row>
    <row r="78" spans="1:4" ht="58" customHeight="1" x14ac:dyDescent="0.35">
      <c r="A78" s="48" t="s">
        <v>198</v>
      </c>
      <c r="B78" s="3" t="s">
        <v>138</v>
      </c>
    </row>
    <row r="79" spans="1:4" ht="58" customHeight="1" x14ac:dyDescent="0.35">
      <c r="A79" s="48" t="s">
        <v>199</v>
      </c>
      <c r="B79" t="s">
        <v>138</v>
      </c>
    </row>
    <row r="80" spans="1:4" ht="43.5" customHeight="1" x14ac:dyDescent="0.35">
      <c r="A80" s="48" t="s">
        <v>200</v>
      </c>
      <c r="B80" s="3" t="s">
        <v>138</v>
      </c>
    </row>
    <row r="81" spans="1:6" ht="43.5" customHeight="1" x14ac:dyDescent="0.35">
      <c r="A81" s="48" t="s">
        <v>201</v>
      </c>
      <c r="B81" s="3" t="s">
        <v>138</v>
      </c>
    </row>
    <row r="83" spans="1:6" x14ac:dyDescent="0.35">
      <c r="A83" t="s">
        <v>202</v>
      </c>
    </row>
    <row r="84" spans="1:6" x14ac:dyDescent="0.35">
      <c r="A84" s="52" t="s">
        <v>203</v>
      </c>
      <c r="B84" s="52" t="s">
        <v>1707</v>
      </c>
    </row>
    <row r="85" spans="1:6" x14ac:dyDescent="0.35">
      <c r="A85" s="52" t="s">
        <v>205</v>
      </c>
      <c r="B85" s="52" t="s">
        <v>1708</v>
      </c>
    </row>
    <row r="86" spans="1:6" x14ac:dyDescent="0.35">
      <c r="A86" s="52"/>
      <c r="B86" s="52"/>
    </row>
    <row r="87" spans="1:6" x14ac:dyDescent="0.35">
      <c r="A87" s="52" t="s">
        <v>207</v>
      </c>
      <c r="B87" s="53">
        <v>6.934356257424704</v>
      </c>
    </row>
    <row r="88" spans="1:6" x14ac:dyDescent="0.35">
      <c r="A88" s="52"/>
      <c r="B88" s="52"/>
    </row>
    <row r="89" spans="1:6" x14ac:dyDescent="0.35">
      <c r="A89" s="52" t="s">
        <v>208</v>
      </c>
      <c r="B89" s="54">
        <v>8.5969999999999995</v>
      </c>
    </row>
    <row r="90" spans="1:6" x14ac:dyDescent="0.35">
      <c r="A90" s="52" t="s">
        <v>209</v>
      </c>
      <c r="B90" s="39">
        <v>18.794622793916911</v>
      </c>
    </row>
    <row r="91" spans="1:6" x14ac:dyDescent="0.35">
      <c r="A91" s="52"/>
      <c r="B91" s="52"/>
    </row>
    <row r="92" spans="1:6" x14ac:dyDescent="0.35">
      <c r="A92" s="52" t="s">
        <v>210</v>
      </c>
      <c r="B92" s="55">
        <v>45900</v>
      </c>
    </row>
    <row r="94" spans="1:6" ht="70" customHeight="1" x14ac:dyDescent="0.35">
      <c r="A94" s="83" t="s">
        <v>211</v>
      </c>
      <c r="B94" s="83" t="s">
        <v>212</v>
      </c>
      <c r="C94" s="83" t="s">
        <v>5</v>
      </c>
      <c r="D94" s="83" t="s">
        <v>6</v>
      </c>
      <c r="E94" s="83" t="s">
        <v>5</v>
      </c>
      <c r="F94" s="83" t="s">
        <v>6</v>
      </c>
    </row>
    <row r="95" spans="1:6" ht="70" customHeight="1" x14ac:dyDescent="0.35">
      <c r="A95" s="83" t="s">
        <v>1707</v>
      </c>
      <c r="B95" s="83"/>
      <c r="C95" s="83" t="s">
        <v>64</v>
      </c>
      <c r="D95" s="83"/>
      <c r="E95" s="83" t="s">
        <v>65</v>
      </c>
      <c r="F95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G79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1709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1710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3"/>
      <c r="B9" s="31"/>
      <c r="C9" s="31"/>
      <c r="D9" s="14"/>
      <c r="E9" s="15"/>
      <c r="F9" s="16"/>
      <c r="G9" s="16"/>
    </row>
    <row r="10" spans="1:7" x14ac:dyDescent="0.35">
      <c r="A10" s="17" t="s">
        <v>176</v>
      </c>
      <c r="B10" s="31"/>
      <c r="C10" s="31"/>
      <c r="D10" s="14"/>
      <c r="E10" s="15"/>
      <c r="F10" s="16"/>
      <c r="G10" s="16"/>
    </row>
    <row r="11" spans="1:7" x14ac:dyDescent="0.35">
      <c r="A11" s="13" t="s">
        <v>1711</v>
      </c>
      <c r="B11" s="31"/>
      <c r="C11" s="31"/>
      <c r="D11" s="14"/>
      <c r="E11" s="15">
        <v>49999.29</v>
      </c>
      <c r="F11" s="16">
        <v>0.70309999999999995</v>
      </c>
      <c r="G11" s="16">
        <v>5.45E-2</v>
      </c>
    </row>
    <row r="12" spans="1:7" x14ac:dyDescent="0.35">
      <c r="A12" s="13" t="s">
        <v>177</v>
      </c>
      <c r="B12" s="31"/>
      <c r="C12" s="31"/>
      <c r="D12" s="14"/>
      <c r="E12" s="15">
        <v>20963.7</v>
      </c>
      <c r="F12" s="16">
        <v>0.29480000000000001</v>
      </c>
      <c r="G12" s="16">
        <v>5.3977999999999998E-2</v>
      </c>
    </row>
    <row r="13" spans="1:7" x14ac:dyDescent="0.35">
      <c r="A13" s="17" t="s">
        <v>172</v>
      </c>
      <c r="B13" s="32"/>
      <c r="C13" s="32"/>
      <c r="D13" s="18"/>
      <c r="E13" s="19">
        <v>70962.990000000005</v>
      </c>
      <c r="F13" s="20">
        <v>0.99790000000000001</v>
      </c>
      <c r="G13" s="21"/>
    </row>
    <row r="14" spans="1:7" x14ac:dyDescent="0.35">
      <c r="A14" s="13"/>
      <c r="B14" s="31"/>
      <c r="C14" s="31"/>
      <c r="D14" s="14"/>
      <c r="E14" s="15"/>
      <c r="F14" s="16"/>
      <c r="G14" s="16"/>
    </row>
    <row r="15" spans="1:7" x14ac:dyDescent="0.35">
      <c r="A15" s="24" t="s">
        <v>175</v>
      </c>
      <c r="B15" s="33"/>
      <c r="C15" s="33"/>
      <c r="D15" s="25"/>
      <c r="E15" s="19">
        <v>70962.990000000005</v>
      </c>
      <c r="F15" s="20">
        <v>0.99790000000000001</v>
      </c>
      <c r="G15" s="21"/>
    </row>
    <row r="16" spans="1:7" x14ac:dyDescent="0.35">
      <c r="A16" s="13" t="s">
        <v>178</v>
      </c>
      <c r="B16" s="31"/>
      <c r="C16" s="31"/>
      <c r="D16" s="14"/>
      <c r="E16" s="15">
        <v>31.6975874</v>
      </c>
      <c r="F16" s="16">
        <v>4.4499999999999997E-4</v>
      </c>
      <c r="G16" s="16"/>
    </row>
    <row r="17" spans="1:7" x14ac:dyDescent="0.35">
      <c r="A17" s="13" t="s">
        <v>179</v>
      </c>
      <c r="B17" s="31"/>
      <c r="C17" s="31"/>
      <c r="D17" s="14"/>
      <c r="E17" s="15">
        <v>121.24241259999999</v>
      </c>
      <c r="F17" s="16">
        <v>1.655E-3</v>
      </c>
      <c r="G17" s="16">
        <v>5.4344999999999997E-2</v>
      </c>
    </row>
    <row r="18" spans="1:7" x14ac:dyDescent="0.35">
      <c r="A18" s="26" t="s">
        <v>180</v>
      </c>
      <c r="B18" s="34"/>
      <c r="C18" s="34"/>
      <c r="D18" s="27"/>
      <c r="E18" s="28">
        <v>71115.929999999993</v>
      </c>
      <c r="F18" s="29">
        <v>1</v>
      </c>
      <c r="G18" s="29"/>
    </row>
    <row r="23" spans="1:7" x14ac:dyDescent="0.35">
      <c r="A23" s="1" t="s">
        <v>183</v>
      </c>
    </row>
    <row r="24" spans="1:7" ht="29" customHeight="1" x14ac:dyDescent="0.35">
      <c r="A24" s="48" t="s">
        <v>184</v>
      </c>
      <c r="B24" s="3" t="s">
        <v>138</v>
      </c>
    </row>
    <row r="25" spans="1:7" x14ac:dyDescent="0.35">
      <c r="A25" t="s">
        <v>185</v>
      </c>
    </row>
    <row r="26" spans="1:7" x14ac:dyDescent="0.35">
      <c r="A26" t="s">
        <v>1084</v>
      </c>
      <c r="B26" t="s">
        <v>187</v>
      </c>
      <c r="C26" t="s">
        <v>187</v>
      </c>
    </row>
    <row r="27" spans="1:7" x14ac:dyDescent="0.35">
      <c r="B27" s="49">
        <v>45869</v>
      </c>
      <c r="C27" s="49">
        <v>45900</v>
      </c>
    </row>
    <row r="28" spans="1:7" x14ac:dyDescent="0.35">
      <c r="A28" t="s">
        <v>1025</v>
      </c>
      <c r="B28">
        <v>1346.3969999999999</v>
      </c>
      <c r="C28">
        <v>1352.4407000000001</v>
      </c>
    </row>
    <row r="29" spans="1:7" x14ac:dyDescent="0.35">
      <c r="A29" t="s">
        <v>1712</v>
      </c>
      <c r="B29">
        <v>1000.1439</v>
      </c>
      <c r="C29">
        <v>1000.1525</v>
      </c>
    </row>
    <row r="30" spans="1:7" x14ac:dyDescent="0.35">
      <c r="A30" t="s">
        <v>612</v>
      </c>
      <c r="B30" t="s">
        <v>610</v>
      </c>
      <c r="C30" t="s">
        <v>611</v>
      </c>
    </row>
    <row r="31" spans="1:7" x14ac:dyDescent="0.35">
      <c r="A31" t="s">
        <v>447</v>
      </c>
      <c r="B31">
        <v>1345.9381000000001</v>
      </c>
      <c r="C31">
        <v>1351.9802999999999</v>
      </c>
    </row>
    <row r="32" spans="1:7" x14ac:dyDescent="0.35">
      <c r="A32" t="s">
        <v>613</v>
      </c>
      <c r="B32">
        <v>1058.4159</v>
      </c>
      <c r="C32">
        <v>1058.4313</v>
      </c>
    </row>
    <row r="33" spans="1:4" x14ac:dyDescent="0.35">
      <c r="A33" t="s">
        <v>614</v>
      </c>
      <c r="B33" t="s">
        <v>610</v>
      </c>
      <c r="C33" t="s">
        <v>611</v>
      </c>
    </row>
    <row r="34" spans="1:4" x14ac:dyDescent="0.35">
      <c r="A34" t="s">
        <v>1713</v>
      </c>
      <c r="B34">
        <v>1341.4559999999999</v>
      </c>
      <c r="C34">
        <v>1347.4204</v>
      </c>
    </row>
    <row r="35" spans="1:4" x14ac:dyDescent="0.35">
      <c r="A35" t="s">
        <v>1714</v>
      </c>
      <c r="B35">
        <v>1008.3267</v>
      </c>
      <c r="C35">
        <v>1008.3348</v>
      </c>
    </row>
    <row r="36" spans="1:4" x14ac:dyDescent="0.35">
      <c r="A36" t="s">
        <v>616</v>
      </c>
      <c r="B36">
        <v>1095.5945999999999</v>
      </c>
      <c r="C36">
        <v>1095.6013</v>
      </c>
    </row>
    <row r="37" spans="1:4" x14ac:dyDescent="0.35">
      <c r="A37" t="s">
        <v>448</v>
      </c>
      <c r="B37">
        <v>1341.45</v>
      </c>
      <c r="C37">
        <v>1347.4147</v>
      </c>
    </row>
    <row r="38" spans="1:4" x14ac:dyDescent="0.35">
      <c r="A38" t="s">
        <v>617</v>
      </c>
      <c r="B38">
        <v>1005.2666</v>
      </c>
      <c r="C38">
        <v>1005.2821</v>
      </c>
    </row>
    <row r="39" spans="1:4" x14ac:dyDescent="0.35">
      <c r="A39" t="s">
        <v>618</v>
      </c>
      <c r="B39">
        <v>1016.7928000000001</v>
      </c>
      <c r="C39">
        <v>1017.2405</v>
      </c>
    </row>
    <row r="40" spans="1:4" x14ac:dyDescent="0.35">
      <c r="A40" t="s">
        <v>1715</v>
      </c>
      <c r="B40">
        <v>1231.4606000000001</v>
      </c>
      <c r="C40">
        <v>1236.9888000000001</v>
      </c>
    </row>
    <row r="41" spans="1:4" x14ac:dyDescent="0.35">
      <c r="A41" t="s">
        <v>1716</v>
      </c>
      <c r="B41">
        <v>1000</v>
      </c>
      <c r="C41">
        <v>1000</v>
      </c>
    </row>
    <row r="42" spans="1:4" x14ac:dyDescent="0.35">
      <c r="A42" t="s">
        <v>1717</v>
      </c>
      <c r="B42">
        <v>1231.4591</v>
      </c>
      <c r="C42">
        <v>1236.9873</v>
      </c>
    </row>
    <row r="43" spans="1:4" x14ac:dyDescent="0.35">
      <c r="A43" t="s">
        <v>1718</v>
      </c>
      <c r="B43">
        <v>1000</v>
      </c>
      <c r="C43">
        <v>1000</v>
      </c>
    </row>
    <row r="44" spans="1:4" x14ac:dyDescent="0.35">
      <c r="A44" t="s">
        <v>619</v>
      </c>
    </row>
    <row r="46" spans="1:4" x14ac:dyDescent="0.35">
      <c r="A46" t="s">
        <v>620</v>
      </c>
    </row>
    <row r="48" spans="1:4" x14ac:dyDescent="0.35">
      <c r="A48" s="51" t="s">
        <v>621</v>
      </c>
      <c r="B48" s="51" t="s">
        <v>622</v>
      </c>
      <c r="C48" s="51" t="s">
        <v>623</v>
      </c>
      <c r="D48" s="51" t="s">
        <v>624</v>
      </c>
    </row>
    <row r="49" spans="1:4" x14ac:dyDescent="0.35">
      <c r="A49" s="51" t="s">
        <v>1719</v>
      </c>
      <c r="B49" s="51"/>
      <c r="C49" s="51">
        <v>4.4689477000000002</v>
      </c>
      <c r="D49" s="51">
        <v>4.4689477000000002</v>
      </c>
    </row>
    <row r="50" spans="1:4" x14ac:dyDescent="0.35">
      <c r="A50" s="51" t="s">
        <v>1720</v>
      </c>
      <c r="B50" s="51"/>
      <c r="C50" s="51">
        <v>4.7287470999999996</v>
      </c>
      <c r="D50" s="51">
        <v>4.7287470999999996</v>
      </c>
    </row>
    <row r="51" spans="1:4" x14ac:dyDescent="0.35">
      <c r="A51" s="51" t="s">
        <v>1721</v>
      </c>
      <c r="B51" s="51"/>
      <c r="C51" s="51">
        <v>4.4773503999999997</v>
      </c>
      <c r="D51" s="51">
        <v>4.4773503999999997</v>
      </c>
    </row>
    <row r="52" spans="1:4" x14ac:dyDescent="0.35">
      <c r="A52" s="51" t="s">
        <v>1722</v>
      </c>
      <c r="B52" s="51"/>
      <c r="C52" s="51">
        <v>4.8377340999999996</v>
      </c>
      <c r="D52" s="51">
        <v>4.8377340999999996</v>
      </c>
    </row>
    <row r="53" spans="1:4" x14ac:dyDescent="0.35">
      <c r="A53" s="51" t="s">
        <v>1723</v>
      </c>
      <c r="B53" s="51"/>
      <c r="C53" s="51">
        <v>4.4536300999999998</v>
      </c>
      <c r="D53" s="51">
        <v>4.4536300999999998</v>
      </c>
    </row>
    <row r="54" spans="1:4" x14ac:dyDescent="0.35">
      <c r="A54" s="51" t="s">
        <v>1724</v>
      </c>
      <c r="B54" s="51"/>
      <c r="C54" s="51">
        <v>4.0555971</v>
      </c>
      <c r="D54" s="51">
        <v>4.0555971</v>
      </c>
    </row>
    <row r="56" spans="1:4" x14ac:dyDescent="0.35">
      <c r="A56" t="s">
        <v>193</v>
      </c>
      <c r="B56" s="3" t="s">
        <v>138</v>
      </c>
    </row>
    <row r="57" spans="1:4" ht="58" customHeight="1" x14ac:dyDescent="0.35">
      <c r="A57" s="48" t="s">
        <v>194</v>
      </c>
      <c r="B57" s="3" t="s">
        <v>138</v>
      </c>
    </row>
    <row r="58" spans="1:4" ht="43.5" customHeight="1" x14ac:dyDescent="0.35">
      <c r="A58" s="48" t="s">
        <v>195</v>
      </c>
      <c r="B58" s="3" t="s">
        <v>138</v>
      </c>
    </row>
    <row r="59" spans="1:4" x14ac:dyDescent="0.35">
      <c r="A59" t="s">
        <v>196</v>
      </c>
      <c r="B59" s="50">
        <f>B74</f>
        <v>4.6707275810146096E-6</v>
      </c>
    </row>
    <row r="60" spans="1:4" ht="72.5" customHeight="1" x14ac:dyDescent="0.35">
      <c r="A60" s="48" t="s">
        <v>197</v>
      </c>
      <c r="B60" s="3" t="s">
        <v>138</v>
      </c>
    </row>
    <row r="61" spans="1:4" x14ac:dyDescent="0.35">
      <c r="B61" s="3"/>
    </row>
    <row r="62" spans="1:4" ht="58" customHeight="1" x14ac:dyDescent="0.35">
      <c r="A62" s="48" t="s">
        <v>198</v>
      </c>
      <c r="B62" s="3" t="s">
        <v>138</v>
      </c>
    </row>
    <row r="63" spans="1:4" ht="58" customHeight="1" x14ac:dyDescent="0.35">
      <c r="A63" s="48" t="s">
        <v>199</v>
      </c>
      <c r="B63" t="s">
        <v>138</v>
      </c>
    </row>
    <row r="64" spans="1:4" ht="43.5" customHeight="1" x14ac:dyDescent="0.35">
      <c r="A64" s="48" t="s">
        <v>200</v>
      </c>
      <c r="B64" s="3" t="s">
        <v>138</v>
      </c>
    </row>
    <row r="65" spans="1:4" ht="43.5" customHeight="1" x14ac:dyDescent="0.35">
      <c r="A65" s="48" t="s">
        <v>201</v>
      </c>
      <c r="B65" s="3" t="s">
        <v>138</v>
      </c>
    </row>
    <row r="67" spans="1:4" x14ac:dyDescent="0.35">
      <c r="A67" t="s">
        <v>202</v>
      </c>
    </row>
    <row r="68" spans="1:4" x14ac:dyDescent="0.35">
      <c r="A68" s="52" t="s">
        <v>203</v>
      </c>
      <c r="B68" s="52" t="s">
        <v>1725</v>
      </c>
    </row>
    <row r="69" spans="1:4" x14ac:dyDescent="0.35">
      <c r="A69" s="52" t="s">
        <v>205</v>
      </c>
      <c r="B69" s="52" t="s">
        <v>1726</v>
      </c>
    </row>
    <row r="70" spans="1:4" x14ac:dyDescent="0.35">
      <c r="A70" s="52"/>
      <c r="B70" s="52"/>
    </row>
    <row r="71" spans="1:4" x14ac:dyDescent="0.35">
      <c r="A71" s="52" t="s">
        <v>207</v>
      </c>
      <c r="B71" s="53">
        <v>5.4353551122431378</v>
      </c>
    </row>
    <row r="72" spans="1:4" x14ac:dyDescent="0.35">
      <c r="A72" s="52"/>
      <c r="B72" s="52"/>
    </row>
    <row r="73" spans="1:4" x14ac:dyDescent="0.35">
      <c r="A73" s="52" t="s">
        <v>208</v>
      </c>
      <c r="B73" s="54">
        <v>2.7000000000000001E-3</v>
      </c>
    </row>
    <row r="74" spans="1:4" x14ac:dyDescent="0.35">
      <c r="A74" s="52" t="s">
        <v>209</v>
      </c>
      <c r="B74" s="39">
        <v>4.6707275810146096E-6</v>
      </c>
    </row>
    <row r="75" spans="1:4" x14ac:dyDescent="0.35">
      <c r="A75" s="52"/>
      <c r="B75" s="52"/>
    </row>
    <row r="76" spans="1:4" x14ac:dyDescent="0.35">
      <c r="A76" s="52" t="s">
        <v>210</v>
      </c>
      <c r="B76" s="55">
        <v>45900</v>
      </c>
    </row>
    <row r="78" spans="1:4" ht="70" customHeight="1" x14ac:dyDescent="0.35">
      <c r="A78" s="83" t="s">
        <v>211</v>
      </c>
      <c r="B78" s="83" t="s">
        <v>212</v>
      </c>
      <c r="C78" s="83" t="s">
        <v>5</v>
      </c>
      <c r="D78" s="83" t="s">
        <v>6</v>
      </c>
    </row>
    <row r="79" spans="1:4" ht="70" customHeight="1" x14ac:dyDescent="0.35">
      <c r="A79" s="83" t="s">
        <v>1727</v>
      </c>
      <c r="B79" s="83"/>
      <c r="C79" s="83" t="s">
        <v>67</v>
      </c>
      <c r="D79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G98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1728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1729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267</v>
      </c>
      <c r="B8" s="31" t="s">
        <v>268</v>
      </c>
      <c r="C8" s="31" t="s">
        <v>269</v>
      </c>
      <c r="D8" s="14">
        <v>94818</v>
      </c>
      <c r="E8" s="15">
        <v>3033.7</v>
      </c>
      <c r="F8" s="16">
        <v>7.3599999999999999E-2</v>
      </c>
      <c r="G8" s="16"/>
    </row>
    <row r="9" spans="1:7" x14ac:dyDescent="0.35">
      <c r="A9" s="13" t="s">
        <v>244</v>
      </c>
      <c r="B9" s="31" t="s">
        <v>245</v>
      </c>
      <c r="C9" s="31" t="s">
        <v>246</v>
      </c>
      <c r="D9" s="14">
        <v>133032</v>
      </c>
      <c r="E9" s="15">
        <v>2512.71</v>
      </c>
      <c r="F9" s="16">
        <v>6.0999999999999999E-2</v>
      </c>
      <c r="G9" s="16"/>
    </row>
    <row r="10" spans="1:7" x14ac:dyDescent="0.35">
      <c r="A10" s="13" t="s">
        <v>296</v>
      </c>
      <c r="B10" s="31" t="s">
        <v>297</v>
      </c>
      <c r="C10" s="31" t="s">
        <v>277</v>
      </c>
      <c r="D10" s="14">
        <v>613164</v>
      </c>
      <c r="E10" s="15">
        <v>2512.44</v>
      </c>
      <c r="F10" s="16">
        <v>6.0999999999999999E-2</v>
      </c>
      <c r="G10" s="16"/>
    </row>
    <row r="11" spans="1:7" x14ac:dyDescent="0.35">
      <c r="A11" s="13" t="s">
        <v>335</v>
      </c>
      <c r="B11" s="31" t="s">
        <v>336</v>
      </c>
      <c r="C11" s="31" t="s">
        <v>269</v>
      </c>
      <c r="D11" s="14">
        <v>14179</v>
      </c>
      <c r="E11" s="15">
        <v>2097.2199999999998</v>
      </c>
      <c r="F11" s="16">
        <v>5.0900000000000001E-2</v>
      </c>
      <c r="G11" s="16"/>
    </row>
    <row r="12" spans="1:7" x14ac:dyDescent="0.35">
      <c r="A12" s="13" t="s">
        <v>275</v>
      </c>
      <c r="B12" s="31" t="s">
        <v>276</v>
      </c>
      <c r="C12" s="31" t="s">
        <v>277</v>
      </c>
      <c r="D12" s="14">
        <v>74688</v>
      </c>
      <c r="E12" s="15">
        <v>1986.55</v>
      </c>
      <c r="F12" s="16">
        <v>4.82E-2</v>
      </c>
      <c r="G12" s="16"/>
    </row>
    <row r="13" spans="1:7" x14ac:dyDescent="0.35">
      <c r="A13" s="13" t="s">
        <v>1233</v>
      </c>
      <c r="B13" s="31" t="s">
        <v>1234</v>
      </c>
      <c r="C13" s="31" t="s">
        <v>263</v>
      </c>
      <c r="D13" s="14">
        <v>614616</v>
      </c>
      <c r="E13" s="15">
        <v>1929.59</v>
      </c>
      <c r="F13" s="16">
        <v>4.6800000000000001E-2</v>
      </c>
      <c r="G13" s="16"/>
    </row>
    <row r="14" spans="1:7" x14ac:dyDescent="0.35">
      <c r="A14" s="13" t="s">
        <v>343</v>
      </c>
      <c r="B14" s="31" t="s">
        <v>344</v>
      </c>
      <c r="C14" s="31" t="s">
        <v>345</v>
      </c>
      <c r="D14" s="14">
        <v>43950</v>
      </c>
      <c r="E14" s="15">
        <v>1594.86</v>
      </c>
      <c r="F14" s="16">
        <v>3.8699999999999998E-2</v>
      </c>
      <c r="G14" s="16"/>
    </row>
    <row r="15" spans="1:7" x14ac:dyDescent="0.35">
      <c r="A15" s="13" t="s">
        <v>460</v>
      </c>
      <c r="B15" s="31" t="s">
        <v>461</v>
      </c>
      <c r="C15" s="31" t="s">
        <v>269</v>
      </c>
      <c r="D15" s="14">
        <v>23090</v>
      </c>
      <c r="E15" s="15">
        <v>1409.18</v>
      </c>
      <c r="F15" s="16">
        <v>3.4200000000000001E-2</v>
      </c>
      <c r="G15" s="16"/>
    </row>
    <row r="16" spans="1:7" x14ac:dyDescent="0.35">
      <c r="A16" s="13" t="s">
        <v>479</v>
      </c>
      <c r="B16" s="31" t="s">
        <v>480</v>
      </c>
      <c r="C16" s="31" t="s">
        <v>481</v>
      </c>
      <c r="D16" s="14">
        <v>2699</v>
      </c>
      <c r="E16" s="15">
        <v>1196.5999999999999</v>
      </c>
      <c r="F16" s="16">
        <v>2.9000000000000001E-2</v>
      </c>
      <c r="G16" s="16"/>
    </row>
    <row r="17" spans="1:7" x14ac:dyDescent="0.35">
      <c r="A17" s="13" t="s">
        <v>364</v>
      </c>
      <c r="B17" s="31" t="s">
        <v>365</v>
      </c>
      <c r="C17" s="31" t="s">
        <v>272</v>
      </c>
      <c r="D17" s="14">
        <v>134580</v>
      </c>
      <c r="E17" s="15">
        <v>1181.4100000000001</v>
      </c>
      <c r="F17" s="16">
        <v>2.87E-2</v>
      </c>
      <c r="G17" s="16"/>
    </row>
    <row r="18" spans="1:7" x14ac:dyDescent="0.35">
      <c r="A18" s="13" t="s">
        <v>720</v>
      </c>
      <c r="B18" s="31" t="s">
        <v>721</v>
      </c>
      <c r="C18" s="31" t="s">
        <v>269</v>
      </c>
      <c r="D18" s="14">
        <v>23168</v>
      </c>
      <c r="E18" s="15">
        <v>1178.72</v>
      </c>
      <c r="F18" s="16">
        <v>2.86E-2</v>
      </c>
      <c r="G18" s="16"/>
    </row>
    <row r="19" spans="1:7" x14ac:dyDescent="0.35">
      <c r="A19" s="13" t="s">
        <v>726</v>
      </c>
      <c r="B19" s="31" t="s">
        <v>727</v>
      </c>
      <c r="C19" s="31" t="s">
        <v>396</v>
      </c>
      <c r="D19" s="14">
        <v>36616</v>
      </c>
      <c r="E19" s="15">
        <v>1116.9000000000001</v>
      </c>
      <c r="F19" s="16">
        <v>2.7099999999999999E-2</v>
      </c>
      <c r="G19" s="16"/>
    </row>
    <row r="20" spans="1:7" x14ac:dyDescent="0.35">
      <c r="A20" s="13" t="s">
        <v>462</v>
      </c>
      <c r="B20" s="31" t="s">
        <v>463</v>
      </c>
      <c r="C20" s="31" t="s">
        <v>290</v>
      </c>
      <c r="D20" s="14">
        <v>18479</v>
      </c>
      <c r="E20" s="15">
        <v>1076.22</v>
      </c>
      <c r="F20" s="16">
        <v>2.6100000000000002E-2</v>
      </c>
      <c r="G20" s="16"/>
    </row>
    <row r="21" spans="1:7" x14ac:dyDescent="0.35">
      <c r="A21" s="13" t="s">
        <v>361</v>
      </c>
      <c r="B21" s="31" t="s">
        <v>362</v>
      </c>
      <c r="C21" s="31" t="s">
        <v>363</v>
      </c>
      <c r="D21" s="14">
        <v>93271</v>
      </c>
      <c r="E21" s="15">
        <v>993.71</v>
      </c>
      <c r="F21" s="16">
        <v>2.41E-2</v>
      </c>
      <c r="G21" s="16"/>
    </row>
    <row r="22" spans="1:7" x14ac:dyDescent="0.35">
      <c r="A22" s="13" t="s">
        <v>261</v>
      </c>
      <c r="B22" s="31" t="s">
        <v>262</v>
      </c>
      <c r="C22" s="31" t="s">
        <v>263</v>
      </c>
      <c r="D22" s="14">
        <v>17691</v>
      </c>
      <c r="E22" s="15">
        <v>937.27</v>
      </c>
      <c r="F22" s="16">
        <v>2.2700000000000001E-2</v>
      </c>
      <c r="G22" s="16"/>
    </row>
    <row r="23" spans="1:7" x14ac:dyDescent="0.35">
      <c r="A23" s="13" t="s">
        <v>437</v>
      </c>
      <c r="B23" s="31" t="s">
        <v>438</v>
      </c>
      <c r="C23" s="31" t="s">
        <v>263</v>
      </c>
      <c r="D23" s="14">
        <v>598087</v>
      </c>
      <c r="E23" s="15">
        <v>893.6</v>
      </c>
      <c r="F23" s="16">
        <v>2.1700000000000001E-2</v>
      </c>
      <c r="G23" s="16"/>
    </row>
    <row r="24" spans="1:7" x14ac:dyDescent="0.35">
      <c r="A24" s="13" t="s">
        <v>464</v>
      </c>
      <c r="B24" s="31" t="s">
        <v>465</v>
      </c>
      <c r="C24" s="31" t="s">
        <v>290</v>
      </c>
      <c r="D24" s="14">
        <v>76948</v>
      </c>
      <c r="E24" s="15">
        <v>889.67</v>
      </c>
      <c r="F24" s="16">
        <v>2.1600000000000001E-2</v>
      </c>
      <c r="G24" s="16"/>
    </row>
    <row r="25" spans="1:7" x14ac:dyDescent="0.35">
      <c r="A25" s="13" t="s">
        <v>453</v>
      </c>
      <c r="B25" s="31" t="s">
        <v>454</v>
      </c>
      <c r="C25" s="31" t="s">
        <v>363</v>
      </c>
      <c r="D25" s="14">
        <v>115542</v>
      </c>
      <c r="E25" s="15">
        <v>838.66</v>
      </c>
      <c r="F25" s="16">
        <v>2.0400000000000001E-2</v>
      </c>
      <c r="G25" s="16"/>
    </row>
    <row r="26" spans="1:7" x14ac:dyDescent="0.35">
      <c r="A26" s="13" t="s">
        <v>736</v>
      </c>
      <c r="B26" s="31" t="s">
        <v>737</v>
      </c>
      <c r="C26" s="31" t="s">
        <v>405</v>
      </c>
      <c r="D26" s="14">
        <v>61429</v>
      </c>
      <c r="E26" s="15">
        <v>805.33</v>
      </c>
      <c r="F26" s="16">
        <v>1.95E-2</v>
      </c>
      <c r="G26" s="16"/>
    </row>
    <row r="27" spans="1:7" x14ac:dyDescent="0.35">
      <c r="A27" s="13" t="s">
        <v>716</v>
      </c>
      <c r="B27" s="31" t="s">
        <v>717</v>
      </c>
      <c r="C27" s="31" t="s">
        <v>345</v>
      </c>
      <c r="D27" s="14">
        <v>28536</v>
      </c>
      <c r="E27" s="15">
        <v>718.71</v>
      </c>
      <c r="F27" s="16">
        <v>1.7399999999999999E-2</v>
      </c>
      <c r="G27" s="16"/>
    </row>
    <row r="28" spans="1:7" x14ac:dyDescent="0.35">
      <c r="A28" s="13" t="s">
        <v>1493</v>
      </c>
      <c r="B28" s="31" t="s">
        <v>1494</v>
      </c>
      <c r="C28" s="31" t="s">
        <v>345</v>
      </c>
      <c r="D28" s="14">
        <v>60444</v>
      </c>
      <c r="E28" s="15">
        <v>689.55</v>
      </c>
      <c r="F28" s="16">
        <v>1.67E-2</v>
      </c>
      <c r="G28" s="16"/>
    </row>
    <row r="29" spans="1:7" x14ac:dyDescent="0.35">
      <c r="A29" s="13" t="s">
        <v>724</v>
      </c>
      <c r="B29" s="31" t="s">
        <v>725</v>
      </c>
      <c r="C29" s="31" t="s">
        <v>405</v>
      </c>
      <c r="D29" s="14">
        <v>140214</v>
      </c>
      <c r="E29" s="15">
        <v>683.05</v>
      </c>
      <c r="F29" s="16">
        <v>1.66E-2</v>
      </c>
      <c r="G29" s="16"/>
    </row>
    <row r="30" spans="1:7" x14ac:dyDescent="0.35">
      <c r="A30" s="13" t="s">
        <v>1485</v>
      </c>
      <c r="B30" s="31" t="s">
        <v>1486</v>
      </c>
      <c r="C30" s="31" t="s">
        <v>345</v>
      </c>
      <c r="D30" s="14">
        <v>90798</v>
      </c>
      <c r="E30" s="15">
        <v>677.72</v>
      </c>
      <c r="F30" s="16">
        <v>1.6400000000000001E-2</v>
      </c>
      <c r="G30" s="16"/>
    </row>
    <row r="31" spans="1:7" x14ac:dyDescent="0.35">
      <c r="A31" s="13" t="s">
        <v>1730</v>
      </c>
      <c r="B31" s="31" t="s">
        <v>1731</v>
      </c>
      <c r="C31" s="31" t="s">
        <v>345</v>
      </c>
      <c r="D31" s="14">
        <v>35730</v>
      </c>
      <c r="E31" s="15">
        <v>672.33</v>
      </c>
      <c r="F31" s="16">
        <v>1.6299999999999999E-2</v>
      </c>
      <c r="G31" s="16"/>
    </row>
    <row r="32" spans="1:7" x14ac:dyDescent="0.35">
      <c r="A32" s="13" t="s">
        <v>1536</v>
      </c>
      <c r="B32" s="31" t="s">
        <v>1537</v>
      </c>
      <c r="C32" s="31" t="s">
        <v>263</v>
      </c>
      <c r="D32" s="14">
        <v>11714</v>
      </c>
      <c r="E32" s="15">
        <v>557.07000000000005</v>
      </c>
      <c r="F32" s="16">
        <v>1.35E-2</v>
      </c>
      <c r="G32" s="16"/>
    </row>
    <row r="33" spans="1:7" x14ac:dyDescent="0.35">
      <c r="A33" s="13" t="s">
        <v>1314</v>
      </c>
      <c r="B33" s="31" t="s">
        <v>1315</v>
      </c>
      <c r="C33" s="31" t="s">
        <v>540</v>
      </c>
      <c r="D33" s="14">
        <v>85965</v>
      </c>
      <c r="E33" s="15">
        <v>539.65</v>
      </c>
      <c r="F33" s="16">
        <v>1.3100000000000001E-2</v>
      </c>
      <c r="G33" s="16"/>
    </row>
    <row r="34" spans="1:7" x14ac:dyDescent="0.35">
      <c r="A34" s="13" t="s">
        <v>1239</v>
      </c>
      <c r="B34" s="31" t="s">
        <v>1240</v>
      </c>
      <c r="C34" s="31" t="s">
        <v>540</v>
      </c>
      <c r="D34" s="14">
        <v>70914</v>
      </c>
      <c r="E34" s="15">
        <v>537.85</v>
      </c>
      <c r="F34" s="16">
        <v>1.3100000000000001E-2</v>
      </c>
      <c r="G34" s="16"/>
    </row>
    <row r="35" spans="1:7" x14ac:dyDescent="0.35">
      <c r="A35" s="13" t="s">
        <v>305</v>
      </c>
      <c r="B35" s="31" t="s">
        <v>306</v>
      </c>
      <c r="C35" s="31" t="s">
        <v>307</v>
      </c>
      <c r="D35" s="14">
        <v>44200</v>
      </c>
      <c r="E35" s="15">
        <v>510.2</v>
      </c>
      <c r="F35" s="16">
        <v>1.24E-2</v>
      </c>
      <c r="G35" s="16"/>
    </row>
    <row r="36" spans="1:7" x14ac:dyDescent="0.35">
      <c r="A36" s="13" t="s">
        <v>431</v>
      </c>
      <c r="B36" s="31" t="s">
        <v>432</v>
      </c>
      <c r="C36" s="31" t="s">
        <v>389</v>
      </c>
      <c r="D36" s="14">
        <v>33733</v>
      </c>
      <c r="E36" s="15">
        <v>507.07</v>
      </c>
      <c r="F36" s="16">
        <v>1.23E-2</v>
      </c>
      <c r="G36" s="16"/>
    </row>
    <row r="37" spans="1:7" x14ac:dyDescent="0.35">
      <c r="A37" s="13" t="s">
        <v>403</v>
      </c>
      <c r="B37" s="31" t="s">
        <v>404</v>
      </c>
      <c r="C37" s="31" t="s">
        <v>405</v>
      </c>
      <c r="D37" s="14">
        <v>17720</v>
      </c>
      <c r="E37" s="15">
        <v>505.46</v>
      </c>
      <c r="F37" s="16">
        <v>1.23E-2</v>
      </c>
      <c r="G37" s="16"/>
    </row>
    <row r="38" spans="1:7" x14ac:dyDescent="0.35">
      <c r="A38" s="13" t="s">
        <v>867</v>
      </c>
      <c r="B38" s="31" t="s">
        <v>868</v>
      </c>
      <c r="C38" s="31" t="s">
        <v>307</v>
      </c>
      <c r="D38" s="14">
        <v>53945</v>
      </c>
      <c r="E38" s="15">
        <v>491.71</v>
      </c>
      <c r="F38" s="16">
        <v>1.1900000000000001E-2</v>
      </c>
      <c r="G38" s="16"/>
    </row>
    <row r="39" spans="1:7" x14ac:dyDescent="0.35">
      <c r="A39" s="13" t="s">
        <v>424</v>
      </c>
      <c r="B39" s="31" t="s">
        <v>425</v>
      </c>
      <c r="C39" s="31" t="s">
        <v>373</v>
      </c>
      <c r="D39" s="14">
        <v>30525</v>
      </c>
      <c r="E39" s="15">
        <v>489.83</v>
      </c>
      <c r="F39" s="16">
        <v>1.1900000000000001E-2</v>
      </c>
      <c r="G39" s="16"/>
    </row>
    <row r="40" spans="1:7" x14ac:dyDescent="0.35">
      <c r="A40" s="13" t="s">
        <v>1732</v>
      </c>
      <c r="B40" s="31" t="s">
        <v>1733</v>
      </c>
      <c r="C40" s="31" t="s">
        <v>263</v>
      </c>
      <c r="D40" s="14">
        <v>20242</v>
      </c>
      <c r="E40" s="15">
        <v>485.4</v>
      </c>
      <c r="F40" s="16">
        <v>1.18E-2</v>
      </c>
      <c r="G40" s="16"/>
    </row>
    <row r="41" spans="1:7" x14ac:dyDescent="0.35">
      <c r="A41" s="13" t="s">
        <v>1257</v>
      </c>
      <c r="B41" s="31" t="s">
        <v>1258</v>
      </c>
      <c r="C41" s="31" t="s">
        <v>373</v>
      </c>
      <c r="D41" s="14">
        <v>34327</v>
      </c>
      <c r="E41" s="15">
        <v>466.78</v>
      </c>
      <c r="F41" s="16">
        <v>1.1299999999999999E-2</v>
      </c>
      <c r="G41" s="16"/>
    </row>
    <row r="42" spans="1:7" x14ac:dyDescent="0.35">
      <c r="A42" s="13" t="s">
        <v>1734</v>
      </c>
      <c r="B42" s="31" t="s">
        <v>1735</v>
      </c>
      <c r="C42" s="31" t="s">
        <v>293</v>
      </c>
      <c r="D42" s="14">
        <v>1116091</v>
      </c>
      <c r="E42" s="15">
        <v>463.85</v>
      </c>
      <c r="F42" s="16">
        <v>1.1299999999999999E-2</v>
      </c>
      <c r="G42" s="16"/>
    </row>
    <row r="43" spans="1:7" x14ac:dyDescent="0.35">
      <c r="A43" s="13" t="s">
        <v>1736</v>
      </c>
      <c r="B43" s="31" t="s">
        <v>1737</v>
      </c>
      <c r="C43" s="31" t="s">
        <v>389</v>
      </c>
      <c r="D43" s="14">
        <v>28603</v>
      </c>
      <c r="E43" s="15">
        <v>460.74</v>
      </c>
      <c r="F43" s="16">
        <v>1.12E-2</v>
      </c>
      <c r="G43" s="16"/>
    </row>
    <row r="44" spans="1:7" x14ac:dyDescent="0.35">
      <c r="A44" s="13" t="s">
        <v>1738</v>
      </c>
      <c r="B44" s="31" t="s">
        <v>1739</v>
      </c>
      <c r="C44" s="31" t="s">
        <v>283</v>
      </c>
      <c r="D44" s="14">
        <v>119398</v>
      </c>
      <c r="E44" s="15">
        <v>446.73</v>
      </c>
      <c r="F44" s="16">
        <v>1.0800000000000001E-2</v>
      </c>
      <c r="G44" s="16"/>
    </row>
    <row r="45" spans="1:7" x14ac:dyDescent="0.35">
      <c r="A45" s="13" t="s">
        <v>350</v>
      </c>
      <c r="B45" s="31" t="s">
        <v>351</v>
      </c>
      <c r="C45" s="31" t="s">
        <v>280</v>
      </c>
      <c r="D45" s="14">
        <v>23417</v>
      </c>
      <c r="E45" s="15">
        <v>443.73</v>
      </c>
      <c r="F45" s="16">
        <v>1.0800000000000001E-2</v>
      </c>
      <c r="G45" s="16"/>
    </row>
    <row r="46" spans="1:7" x14ac:dyDescent="0.35">
      <c r="A46" s="13" t="s">
        <v>1740</v>
      </c>
      <c r="B46" s="31" t="s">
        <v>1741</v>
      </c>
      <c r="C46" s="31" t="s">
        <v>345</v>
      </c>
      <c r="D46" s="14">
        <v>114847</v>
      </c>
      <c r="E46" s="15">
        <v>379</v>
      </c>
      <c r="F46" s="16">
        <v>9.1999999999999998E-3</v>
      </c>
      <c r="G46" s="16"/>
    </row>
    <row r="47" spans="1:7" x14ac:dyDescent="0.35">
      <c r="A47" s="13" t="s">
        <v>1324</v>
      </c>
      <c r="B47" s="31" t="s">
        <v>1325</v>
      </c>
      <c r="C47" s="31" t="s">
        <v>481</v>
      </c>
      <c r="D47" s="14">
        <v>36725</v>
      </c>
      <c r="E47" s="15">
        <v>362.26</v>
      </c>
      <c r="F47" s="16">
        <v>8.8000000000000005E-3</v>
      </c>
      <c r="G47" s="16"/>
    </row>
    <row r="48" spans="1:7" x14ac:dyDescent="0.35">
      <c r="A48" s="13" t="s">
        <v>288</v>
      </c>
      <c r="B48" s="31" t="s">
        <v>289</v>
      </c>
      <c r="C48" s="31" t="s">
        <v>290</v>
      </c>
      <c r="D48" s="14">
        <v>44344</v>
      </c>
      <c r="E48" s="15">
        <v>350.45</v>
      </c>
      <c r="F48" s="16">
        <v>8.5000000000000006E-3</v>
      </c>
      <c r="G48" s="16"/>
    </row>
    <row r="49" spans="1:7" x14ac:dyDescent="0.35">
      <c r="A49" s="13" t="s">
        <v>355</v>
      </c>
      <c r="B49" s="31" t="s">
        <v>356</v>
      </c>
      <c r="C49" s="31" t="s">
        <v>280</v>
      </c>
      <c r="D49" s="14">
        <v>1025</v>
      </c>
      <c r="E49" s="15">
        <v>322.67</v>
      </c>
      <c r="F49" s="16">
        <v>7.7999999999999996E-3</v>
      </c>
      <c r="G49" s="16"/>
    </row>
    <row r="50" spans="1:7" x14ac:dyDescent="0.35">
      <c r="A50" s="13" t="s">
        <v>371</v>
      </c>
      <c r="B50" s="31" t="s">
        <v>372</v>
      </c>
      <c r="C50" s="31" t="s">
        <v>373</v>
      </c>
      <c r="D50" s="14">
        <v>7493</v>
      </c>
      <c r="E50" s="15">
        <v>285.52999999999997</v>
      </c>
      <c r="F50" s="16">
        <v>6.8999999999999999E-3</v>
      </c>
      <c r="G50" s="16"/>
    </row>
    <row r="51" spans="1:7" x14ac:dyDescent="0.35">
      <c r="A51" s="13" t="s">
        <v>416</v>
      </c>
      <c r="B51" s="31" t="s">
        <v>417</v>
      </c>
      <c r="C51" s="31" t="s">
        <v>345</v>
      </c>
      <c r="D51" s="14">
        <v>16955</v>
      </c>
      <c r="E51" s="15">
        <v>258.67</v>
      </c>
      <c r="F51" s="16">
        <v>6.3E-3</v>
      </c>
      <c r="G51" s="16"/>
    </row>
    <row r="52" spans="1:7" x14ac:dyDescent="0.35">
      <c r="A52" s="17" t="s">
        <v>172</v>
      </c>
      <c r="B52" s="32"/>
      <c r="C52" s="32"/>
      <c r="D52" s="18"/>
      <c r="E52" s="37">
        <v>40490.35</v>
      </c>
      <c r="F52" s="38">
        <v>0.98250000000000004</v>
      </c>
      <c r="G52" s="21"/>
    </row>
    <row r="53" spans="1:7" x14ac:dyDescent="0.35">
      <c r="A53" s="17" t="s">
        <v>546</v>
      </c>
      <c r="B53" s="31"/>
      <c r="C53" s="31"/>
      <c r="D53" s="14"/>
      <c r="E53" s="15"/>
      <c r="F53" s="16"/>
      <c r="G53" s="16"/>
    </row>
    <row r="54" spans="1:7" x14ac:dyDescent="0.35">
      <c r="A54" s="17" t="s">
        <v>172</v>
      </c>
      <c r="B54" s="31"/>
      <c r="C54" s="31"/>
      <c r="D54" s="14"/>
      <c r="E54" s="39" t="s">
        <v>138</v>
      </c>
      <c r="F54" s="40" t="s">
        <v>138</v>
      </c>
      <c r="G54" s="16"/>
    </row>
    <row r="55" spans="1:7" x14ac:dyDescent="0.35">
      <c r="A55" s="24" t="s">
        <v>175</v>
      </c>
      <c r="B55" s="33"/>
      <c r="C55" s="33"/>
      <c r="D55" s="25"/>
      <c r="E55" s="28">
        <v>40490.35</v>
      </c>
      <c r="F55" s="29">
        <v>0.98250000000000004</v>
      </c>
      <c r="G55" s="21"/>
    </row>
    <row r="56" spans="1:7" x14ac:dyDescent="0.35">
      <c r="A56" s="13"/>
      <c r="B56" s="31"/>
      <c r="C56" s="31"/>
      <c r="D56" s="14"/>
      <c r="E56" s="15"/>
      <c r="F56" s="16"/>
      <c r="G56" s="16"/>
    </row>
    <row r="57" spans="1:7" x14ac:dyDescent="0.35">
      <c r="A57" s="13"/>
      <c r="B57" s="31"/>
      <c r="C57" s="31"/>
      <c r="D57" s="14"/>
      <c r="E57" s="15"/>
      <c r="F57" s="16"/>
      <c r="G57" s="16"/>
    </row>
    <row r="58" spans="1:7" x14ac:dyDescent="0.35">
      <c r="A58" s="17" t="s">
        <v>439</v>
      </c>
      <c r="B58" s="31"/>
      <c r="C58" s="31"/>
      <c r="D58" s="14"/>
      <c r="E58" s="15"/>
      <c r="F58" s="16"/>
      <c r="G58" s="16"/>
    </row>
    <row r="59" spans="1:7" x14ac:dyDescent="0.35">
      <c r="A59" s="13" t="s">
        <v>440</v>
      </c>
      <c r="B59" s="31" t="s">
        <v>441</v>
      </c>
      <c r="C59" s="31"/>
      <c r="D59" s="14">
        <v>5814.77</v>
      </c>
      <c r="E59" s="15">
        <v>200.08</v>
      </c>
      <c r="F59" s="16">
        <v>4.8999999999999998E-3</v>
      </c>
      <c r="G59" s="16"/>
    </row>
    <row r="60" spans="1:7" x14ac:dyDescent="0.35">
      <c r="A60" s="13"/>
      <c r="B60" s="31"/>
      <c r="C60" s="31"/>
      <c r="D60" s="14"/>
      <c r="E60" s="15"/>
      <c r="F60" s="16"/>
      <c r="G60" s="16"/>
    </row>
    <row r="61" spans="1:7" x14ac:dyDescent="0.35">
      <c r="A61" s="24" t="s">
        <v>175</v>
      </c>
      <c r="B61" s="33"/>
      <c r="C61" s="33"/>
      <c r="D61" s="25"/>
      <c r="E61" s="19">
        <v>200.08</v>
      </c>
      <c r="F61" s="20">
        <v>4.8999999999999998E-3</v>
      </c>
      <c r="G61" s="21"/>
    </row>
    <row r="62" spans="1:7" x14ac:dyDescent="0.35">
      <c r="A62" s="13"/>
      <c r="B62" s="31"/>
      <c r="C62" s="31"/>
      <c r="D62" s="14"/>
      <c r="E62" s="15"/>
      <c r="F62" s="16"/>
      <c r="G62" s="16"/>
    </row>
    <row r="63" spans="1:7" x14ac:dyDescent="0.35">
      <c r="A63" s="17" t="s">
        <v>176</v>
      </c>
      <c r="B63" s="31"/>
      <c r="C63" s="31"/>
      <c r="D63" s="14"/>
      <c r="E63" s="15"/>
      <c r="F63" s="16"/>
      <c r="G63" s="16"/>
    </row>
    <row r="64" spans="1:7" x14ac:dyDescent="0.35">
      <c r="A64" s="13" t="s">
        <v>177</v>
      </c>
      <c r="B64" s="31"/>
      <c r="C64" s="31"/>
      <c r="D64" s="14"/>
      <c r="E64" s="15">
        <v>587.74</v>
      </c>
      <c r="F64" s="16">
        <v>1.43E-2</v>
      </c>
      <c r="G64" s="16">
        <v>5.3977999999999998E-2</v>
      </c>
    </row>
    <row r="65" spans="1:7" x14ac:dyDescent="0.35">
      <c r="A65" s="17" t="s">
        <v>172</v>
      </c>
      <c r="B65" s="32"/>
      <c r="C65" s="32"/>
      <c r="D65" s="18"/>
      <c r="E65" s="37">
        <v>587.74</v>
      </c>
      <c r="F65" s="38">
        <v>1.43E-2</v>
      </c>
      <c r="G65" s="21"/>
    </row>
    <row r="66" spans="1:7" x14ac:dyDescent="0.35">
      <c r="A66" s="13"/>
      <c r="B66" s="31"/>
      <c r="C66" s="31"/>
      <c r="D66" s="14"/>
      <c r="E66" s="15"/>
      <c r="F66" s="16"/>
      <c r="G66" s="16"/>
    </row>
    <row r="67" spans="1:7" x14ac:dyDescent="0.35">
      <c r="A67" s="24" t="s">
        <v>175</v>
      </c>
      <c r="B67" s="33"/>
      <c r="C67" s="33"/>
      <c r="D67" s="25"/>
      <c r="E67" s="19">
        <v>587.74</v>
      </c>
      <c r="F67" s="20">
        <v>1.43E-2</v>
      </c>
      <c r="G67" s="21"/>
    </row>
    <row r="68" spans="1:7" x14ac:dyDescent="0.35">
      <c r="A68" s="13" t="s">
        <v>178</v>
      </c>
      <c r="B68" s="31"/>
      <c r="C68" s="31"/>
      <c r="D68" s="14"/>
      <c r="E68" s="15">
        <v>0.26075330000000002</v>
      </c>
      <c r="F68" s="16">
        <v>6.0000000000000002E-6</v>
      </c>
      <c r="G68" s="16"/>
    </row>
    <row r="69" spans="1:7" x14ac:dyDescent="0.35">
      <c r="A69" s="13" t="s">
        <v>179</v>
      </c>
      <c r="B69" s="31"/>
      <c r="C69" s="31"/>
      <c r="D69" s="14"/>
      <c r="E69" s="35">
        <v>-69.970753299999998</v>
      </c>
      <c r="F69" s="36">
        <v>-1.7060000000000001E-3</v>
      </c>
      <c r="G69" s="16">
        <v>5.3977999999999998E-2</v>
      </c>
    </row>
    <row r="70" spans="1:7" x14ac:dyDescent="0.35">
      <c r="A70" s="26" t="s">
        <v>180</v>
      </c>
      <c r="B70" s="34"/>
      <c r="C70" s="34"/>
      <c r="D70" s="27"/>
      <c r="E70" s="28">
        <v>41208.46</v>
      </c>
      <c r="F70" s="29">
        <v>1</v>
      </c>
      <c r="G70" s="29"/>
    </row>
    <row r="75" spans="1:7" x14ac:dyDescent="0.35">
      <c r="A75" s="1" t="s">
        <v>183</v>
      </c>
    </row>
    <row r="76" spans="1:7" x14ac:dyDescent="0.35">
      <c r="A76" s="48" t="s">
        <v>184</v>
      </c>
      <c r="B76" s="3" t="s">
        <v>138</v>
      </c>
    </row>
    <row r="77" spans="1:7" x14ac:dyDescent="0.35">
      <c r="A77" t="s">
        <v>185</v>
      </c>
    </row>
    <row r="78" spans="1:7" x14ac:dyDescent="0.35">
      <c r="A78" t="s">
        <v>186</v>
      </c>
      <c r="B78" t="s">
        <v>187</v>
      </c>
      <c r="C78" t="s">
        <v>187</v>
      </c>
    </row>
    <row r="79" spans="1:7" x14ac:dyDescent="0.35">
      <c r="B79" s="49">
        <v>45869</v>
      </c>
      <c r="C79" s="49">
        <v>45898</v>
      </c>
    </row>
    <row r="80" spans="1:7" x14ac:dyDescent="0.35">
      <c r="A80" t="s">
        <v>188</v>
      </c>
      <c r="B80">
        <v>11.057499999999999</v>
      </c>
      <c r="C80">
        <v>11.326499999999999</v>
      </c>
    </row>
    <row r="81" spans="1:3" x14ac:dyDescent="0.35">
      <c r="A81" t="s">
        <v>189</v>
      </c>
      <c r="B81">
        <v>11.057499999999999</v>
      </c>
      <c r="C81">
        <v>11.326499999999999</v>
      </c>
    </row>
    <row r="82" spans="1:3" x14ac:dyDescent="0.35">
      <c r="A82" t="s">
        <v>190</v>
      </c>
      <c r="B82">
        <v>10.9734</v>
      </c>
      <c r="C82">
        <v>11.225</v>
      </c>
    </row>
    <row r="83" spans="1:3" x14ac:dyDescent="0.35">
      <c r="A83" t="s">
        <v>191</v>
      </c>
      <c r="B83">
        <v>10.9734</v>
      </c>
      <c r="C83">
        <v>11.225</v>
      </c>
    </row>
    <row r="85" spans="1:3" x14ac:dyDescent="0.35">
      <c r="A85" t="s">
        <v>192</v>
      </c>
      <c r="B85" s="3" t="s">
        <v>138</v>
      </c>
    </row>
    <row r="86" spans="1:3" x14ac:dyDescent="0.35">
      <c r="A86" t="s">
        <v>193</v>
      </c>
      <c r="B86" s="3" t="s">
        <v>138</v>
      </c>
    </row>
    <row r="87" spans="1:3" ht="29" customHeight="1" x14ac:dyDescent="0.35">
      <c r="A87" s="48" t="s">
        <v>194</v>
      </c>
      <c r="B87" s="3" t="s">
        <v>138</v>
      </c>
    </row>
    <row r="88" spans="1:3" ht="29" customHeight="1" x14ac:dyDescent="0.35">
      <c r="A88" s="48" t="s">
        <v>195</v>
      </c>
      <c r="B88" s="3" t="s">
        <v>138</v>
      </c>
    </row>
    <row r="89" spans="1:3" x14ac:dyDescent="0.35">
      <c r="A89" t="s">
        <v>449</v>
      </c>
      <c r="B89" s="50">
        <v>5.0599999999999999E-2</v>
      </c>
    </row>
    <row r="90" spans="1:3" ht="43.5" customHeight="1" x14ac:dyDescent="0.35">
      <c r="A90" s="48" t="s">
        <v>197</v>
      </c>
      <c r="B90" s="3" t="s">
        <v>138</v>
      </c>
    </row>
    <row r="91" spans="1:3" x14ac:dyDescent="0.35">
      <c r="B91" s="3"/>
    </row>
    <row r="92" spans="1:3" ht="29" customHeight="1" x14ac:dyDescent="0.35">
      <c r="A92" s="48" t="s">
        <v>198</v>
      </c>
      <c r="B92" s="3" t="s">
        <v>138</v>
      </c>
    </row>
    <row r="93" spans="1:3" ht="29" customHeight="1" x14ac:dyDescent="0.35">
      <c r="A93" s="48" t="s">
        <v>199</v>
      </c>
      <c r="B93" t="s">
        <v>138</v>
      </c>
    </row>
    <row r="94" spans="1:3" ht="29" customHeight="1" x14ac:dyDescent="0.35">
      <c r="A94" s="48" t="s">
        <v>200</v>
      </c>
      <c r="B94" s="3" t="s">
        <v>138</v>
      </c>
    </row>
    <row r="95" spans="1:3" ht="29" customHeight="1" x14ac:dyDescent="0.35">
      <c r="A95" s="48" t="s">
        <v>201</v>
      </c>
      <c r="B95" s="3" t="s">
        <v>138</v>
      </c>
    </row>
    <row r="97" spans="1:4" ht="70" customHeight="1" x14ac:dyDescent="0.35">
      <c r="A97" s="83" t="s">
        <v>211</v>
      </c>
      <c r="B97" s="83" t="s">
        <v>212</v>
      </c>
      <c r="C97" s="83" t="s">
        <v>5</v>
      </c>
      <c r="D97" s="83" t="s">
        <v>6</v>
      </c>
    </row>
    <row r="98" spans="1:4" ht="70" customHeight="1" x14ac:dyDescent="0.35">
      <c r="A98" s="83" t="s">
        <v>1742</v>
      </c>
      <c r="B98" s="83"/>
      <c r="C98" s="83" t="s">
        <v>69</v>
      </c>
      <c r="D98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G138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1743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1744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341</v>
      </c>
      <c r="B8" s="31" t="s">
        <v>342</v>
      </c>
      <c r="C8" s="31" t="s">
        <v>293</v>
      </c>
      <c r="D8" s="14">
        <v>1071929</v>
      </c>
      <c r="E8" s="15">
        <v>13709.97</v>
      </c>
      <c r="F8" s="16">
        <v>2.7900000000000001E-2</v>
      </c>
      <c r="G8" s="16"/>
    </row>
    <row r="9" spans="1:7" x14ac:dyDescent="0.35">
      <c r="A9" s="13" t="s">
        <v>327</v>
      </c>
      <c r="B9" s="31" t="s">
        <v>328</v>
      </c>
      <c r="C9" s="31" t="s">
        <v>238</v>
      </c>
      <c r="D9" s="14">
        <v>6944731</v>
      </c>
      <c r="E9" s="15">
        <v>13615.15</v>
      </c>
      <c r="F9" s="16">
        <v>2.7699999999999999E-2</v>
      </c>
      <c r="G9" s="16"/>
    </row>
    <row r="10" spans="1:7" x14ac:dyDescent="0.35">
      <c r="A10" s="13" t="s">
        <v>385</v>
      </c>
      <c r="B10" s="31" t="s">
        <v>386</v>
      </c>
      <c r="C10" s="31" t="s">
        <v>307</v>
      </c>
      <c r="D10" s="14">
        <v>1754462</v>
      </c>
      <c r="E10" s="15">
        <v>12700.55</v>
      </c>
      <c r="F10" s="16">
        <v>2.58E-2</v>
      </c>
      <c r="G10" s="16"/>
    </row>
    <row r="11" spans="1:7" x14ac:dyDescent="0.35">
      <c r="A11" s="13" t="s">
        <v>294</v>
      </c>
      <c r="B11" s="31" t="s">
        <v>295</v>
      </c>
      <c r="C11" s="31" t="s">
        <v>238</v>
      </c>
      <c r="D11" s="14">
        <v>5508963</v>
      </c>
      <c r="E11" s="15">
        <v>11791.94</v>
      </c>
      <c r="F11" s="16">
        <v>2.4E-2</v>
      </c>
      <c r="G11" s="16"/>
    </row>
    <row r="12" spans="1:7" x14ac:dyDescent="0.35">
      <c r="A12" s="13" t="s">
        <v>291</v>
      </c>
      <c r="B12" s="31" t="s">
        <v>292</v>
      </c>
      <c r="C12" s="31" t="s">
        <v>293</v>
      </c>
      <c r="D12" s="14">
        <v>984137</v>
      </c>
      <c r="E12" s="15">
        <v>11341.19</v>
      </c>
      <c r="F12" s="16">
        <v>2.3E-2</v>
      </c>
      <c r="G12" s="16"/>
    </row>
    <row r="13" spans="1:7" x14ac:dyDescent="0.35">
      <c r="A13" s="13" t="s">
        <v>403</v>
      </c>
      <c r="B13" s="31" t="s">
        <v>404</v>
      </c>
      <c r="C13" s="31" t="s">
        <v>405</v>
      </c>
      <c r="D13" s="14">
        <v>380826</v>
      </c>
      <c r="E13" s="15">
        <v>10863.06</v>
      </c>
      <c r="F13" s="16">
        <v>2.2100000000000002E-2</v>
      </c>
      <c r="G13" s="16"/>
    </row>
    <row r="14" spans="1:7" x14ac:dyDescent="0.35">
      <c r="A14" s="13" t="s">
        <v>371</v>
      </c>
      <c r="B14" s="31" t="s">
        <v>372</v>
      </c>
      <c r="C14" s="31" t="s">
        <v>373</v>
      </c>
      <c r="D14" s="14">
        <v>278087</v>
      </c>
      <c r="E14" s="15">
        <v>10596.78</v>
      </c>
      <c r="F14" s="16">
        <v>2.1499999999999998E-2</v>
      </c>
      <c r="G14" s="16"/>
    </row>
    <row r="15" spans="1:7" x14ac:dyDescent="0.35">
      <c r="A15" s="13" t="s">
        <v>401</v>
      </c>
      <c r="B15" s="31" t="s">
        <v>402</v>
      </c>
      <c r="C15" s="31" t="s">
        <v>396</v>
      </c>
      <c r="D15" s="14">
        <v>1424301</v>
      </c>
      <c r="E15" s="15">
        <v>10331.879999999999</v>
      </c>
      <c r="F15" s="16">
        <v>2.1000000000000001E-2</v>
      </c>
      <c r="G15" s="16"/>
    </row>
    <row r="16" spans="1:7" x14ac:dyDescent="0.35">
      <c r="A16" s="13" t="s">
        <v>1235</v>
      </c>
      <c r="B16" s="31" t="s">
        <v>1236</v>
      </c>
      <c r="C16" s="31" t="s">
        <v>396</v>
      </c>
      <c r="D16" s="14">
        <v>210627</v>
      </c>
      <c r="E16" s="15">
        <v>9873.14</v>
      </c>
      <c r="F16" s="16">
        <v>2.01E-2</v>
      </c>
      <c r="G16" s="16"/>
    </row>
    <row r="17" spans="1:7" x14ac:dyDescent="0.35">
      <c r="A17" s="13" t="s">
        <v>1485</v>
      </c>
      <c r="B17" s="31" t="s">
        <v>1486</v>
      </c>
      <c r="C17" s="31" t="s">
        <v>345</v>
      </c>
      <c r="D17" s="14">
        <v>1297070</v>
      </c>
      <c r="E17" s="15">
        <v>9681.33</v>
      </c>
      <c r="F17" s="16">
        <v>1.9699999999999999E-2</v>
      </c>
      <c r="G17" s="16"/>
    </row>
    <row r="18" spans="1:7" x14ac:dyDescent="0.35">
      <c r="A18" s="13" t="s">
        <v>286</v>
      </c>
      <c r="B18" s="31" t="s">
        <v>287</v>
      </c>
      <c r="C18" s="31" t="s">
        <v>257</v>
      </c>
      <c r="D18" s="14">
        <v>129276</v>
      </c>
      <c r="E18" s="15">
        <v>9553.5</v>
      </c>
      <c r="F18" s="16">
        <v>1.9400000000000001E-2</v>
      </c>
      <c r="G18" s="16"/>
    </row>
    <row r="19" spans="1:7" x14ac:dyDescent="0.35">
      <c r="A19" s="13" t="s">
        <v>333</v>
      </c>
      <c r="B19" s="31" t="s">
        <v>334</v>
      </c>
      <c r="C19" s="31" t="s">
        <v>238</v>
      </c>
      <c r="D19" s="14">
        <v>1455669</v>
      </c>
      <c r="E19" s="15">
        <v>9506.9699999999993</v>
      </c>
      <c r="F19" s="16">
        <v>1.9300000000000001E-2</v>
      </c>
      <c r="G19" s="16"/>
    </row>
    <row r="20" spans="1:7" x14ac:dyDescent="0.35">
      <c r="A20" s="13" t="s">
        <v>867</v>
      </c>
      <c r="B20" s="31" t="s">
        <v>868</v>
      </c>
      <c r="C20" s="31" t="s">
        <v>307</v>
      </c>
      <c r="D20" s="14">
        <v>1032889</v>
      </c>
      <c r="E20" s="15">
        <v>9414.7800000000007</v>
      </c>
      <c r="F20" s="16">
        <v>1.9099999999999999E-2</v>
      </c>
      <c r="G20" s="16"/>
    </row>
    <row r="21" spans="1:7" x14ac:dyDescent="0.35">
      <c r="A21" s="13" t="s">
        <v>424</v>
      </c>
      <c r="B21" s="31" t="s">
        <v>425</v>
      </c>
      <c r="C21" s="31" t="s">
        <v>373</v>
      </c>
      <c r="D21" s="14">
        <v>554193</v>
      </c>
      <c r="E21" s="15">
        <v>8893.14</v>
      </c>
      <c r="F21" s="16">
        <v>1.8100000000000002E-2</v>
      </c>
      <c r="G21" s="16"/>
    </row>
    <row r="22" spans="1:7" x14ac:dyDescent="0.35">
      <c r="A22" s="13" t="s">
        <v>1745</v>
      </c>
      <c r="B22" s="31" t="s">
        <v>1746</v>
      </c>
      <c r="C22" s="31" t="s">
        <v>272</v>
      </c>
      <c r="D22" s="14">
        <v>1164274</v>
      </c>
      <c r="E22" s="15">
        <v>8773.9699999999993</v>
      </c>
      <c r="F22" s="16">
        <v>1.78E-2</v>
      </c>
      <c r="G22" s="16"/>
    </row>
    <row r="23" spans="1:7" x14ac:dyDescent="0.35">
      <c r="A23" s="13" t="s">
        <v>1287</v>
      </c>
      <c r="B23" s="31" t="s">
        <v>1288</v>
      </c>
      <c r="C23" s="31" t="s">
        <v>310</v>
      </c>
      <c r="D23" s="14">
        <v>537074</v>
      </c>
      <c r="E23" s="15">
        <v>8605</v>
      </c>
      <c r="F23" s="16">
        <v>1.7500000000000002E-2</v>
      </c>
      <c r="G23" s="16"/>
    </row>
    <row r="24" spans="1:7" x14ac:dyDescent="0.35">
      <c r="A24" s="13" t="s">
        <v>1747</v>
      </c>
      <c r="B24" s="31" t="s">
        <v>1748</v>
      </c>
      <c r="C24" s="31" t="s">
        <v>478</v>
      </c>
      <c r="D24" s="14">
        <v>1509515</v>
      </c>
      <c r="E24" s="15">
        <v>8546.1200000000008</v>
      </c>
      <c r="F24" s="16">
        <v>1.7399999999999999E-2</v>
      </c>
      <c r="G24" s="16"/>
    </row>
    <row r="25" spans="1:7" x14ac:dyDescent="0.35">
      <c r="A25" s="13" t="s">
        <v>1749</v>
      </c>
      <c r="B25" s="31" t="s">
        <v>1750</v>
      </c>
      <c r="C25" s="31" t="s">
        <v>290</v>
      </c>
      <c r="D25" s="14">
        <v>626953</v>
      </c>
      <c r="E25" s="15">
        <v>8543.49</v>
      </c>
      <c r="F25" s="16">
        <v>1.7399999999999999E-2</v>
      </c>
      <c r="G25" s="16"/>
    </row>
    <row r="26" spans="1:7" x14ac:dyDescent="0.35">
      <c r="A26" s="13" t="s">
        <v>383</v>
      </c>
      <c r="B26" s="31" t="s">
        <v>384</v>
      </c>
      <c r="C26" s="31" t="s">
        <v>280</v>
      </c>
      <c r="D26" s="14">
        <v>471131</v>
      </c>
      <c r="E26" s="15">
        <v>8123.71</v>
      </c>
      <c r="F26" s="16">
        <v>1.6500000000000001E-2</v>
      </c>
      <c r="G26" s="16"/>
    </row>
    <row r="27" spans="1:7" x14ac:dyDescent="0.35">
      <c r="A27" s="13" t="s">
        <v>1751</v>
      </c>
      <c r="B27" s="31" t="s">
        <v>1752</v>
      </c>
      <c r="C27" s="31" t="s">
        <v>517</v>
      </c>
      <c r="D27" s="14">
        <v>2302393</v>
      </c>
      <c r="E27" s="15">
        <v>8081.4</v>
      </c>
      <c r="F27" s="16">
        <v>1.6400000000000001E-2</v>
      </c>
      <c r="G27" s="16"/>
    </row>
    <row r="28" spans="1:7" x14ac:dyDescent="0.35">
      <c r="A28" s="13" t="s">
        <v>889</v>
      </c>
      <c r="B28" s="31" t="s">
        <v>890</v>
      </c>
      <c r="C28" s="31" t="s">
        <v>280</v>
      </c>
      <c r="D28" s="14">
        <v>321961</v>
      </c>
      <c r="E28" s="15">
        <v>7976.91</v>
      </c>
      <c r="F28" s="16">
        <v>1.6199999999999999E-2</v>
      </c>
      <c r="G28" s="16"/>
    </row>
    <row r="29" spans="1:7" x14ac:dyDescent="0.35">
      <c r="A29" s="13" t="s">
        <v>1753</v>
      </c>
      <c r="B29" s="31" t="s">
        <v>1754</v>
      </c>
      <c r="C29" s="31" t="s">
        <v>373</v>
      </c>
      <c r="D29" s="14">
        <v>634027</v>
      </c>
      <c r="E29" s="15">
        <v>7726.89</v>
      </c>
      <c r="F29" s="16">
        <v>1.5699999999999999E-2</v>
      </c>
      <c r="G29" s="16"/>
    </row>
    <row r="30" spans="1:7" x14ac:dyDescent="0.35">
      <c r="A30" s="13" t="s">
        <v>1734</v>
      </c>
      <c r="B30" s="31" t="s">
        <v>1735</v>
      </c>
      <c r="C30" s="31" t="s">
        <v>293</v>
      </c>
      <c r="D30" s="14">
        <v>18390050</v>
      </c>
      <c r="E30" s="15">
        <v>7642.9</v>
      </c>
      <c r="F30" s="16">
        <v>1.55E-2</v>
      </c>
      <c r="G30" s="16"/>
    </row>
    <row r="31" spans="1:7" x14ac:dyDescent="0.35">
      <c r="A31" s="13" t="s">
        <v>288</v>
      </c>
      <c r="B31" s="31" t="s">
        <v>289</v>
      </c>
      <c r="C31" s="31" t="s">
        <v>290</v>
      </c>
      <c r="D31" s="14">
        <v>959923</v>
      </c>
      <c r="E31" s="15">
        <v>7586.27</v>
      </c>
      <c r="F31" s="16">
        <v>1.54E-2</v>
      </c>
      <c r="G31" s="16"/>
    </row>
    <row r="32" spans="1:7" x14ac:dyDescent="0.35">
      <c r="A32" s="13" t="s">
        <v>1245</v>
      </c>
      <c r="B32" s="31" t="s">
        <v>1246</v>
      </c>
      <c r="C32" s="31" t="s">
        <v>293</v>
      </c>
      <c r="D32" s="14">
        <v>101041</v>
      </c>
      <c r="E32" s="15">
        <v>6984.46</v>
      </c>
      <c r="F32" s="16">
        <v>1.4200000000000001E-2</v>
      </c>
      <c r="G32" s="16"/>
    </row>
    <row r="33" spans="1:7" x14ac:dyDescent="0.35">
      <c r="A33" s="13" t="s">
        <v>1497</v>
      </c>
      <c r="B33" s="31" t="s">
        <v>1498</v>
      </c>
      <c r="C33" s="31" t="s">
        <v>370</v>
      </c>
      <c r="D33" s="14">
        <v>1263714</v>
      </c>
      <c r="E33" s="15">
        <v>6559.94</v>
      </c>
      <c r="F33" s="16">
        <v>1.3299999999999999E-2</v>
      </c>
      <c r="G33" s="16"/>
    </row>
    <row r="34" spans="1:7" x14ac:dyDescent="0.35">
      <c r="A34" s="13" t="s">
        <v>390</v>
      </c>
      <c r="B34" s="31" t="s">
        <v>391</v>
      </c>
      <c r="C34" s="31" t="s">
        <v>257</v>
      </c>
      <c r="D34" s="14">
        <v>640893</v>
      </c>
      <c r="E34" s="15">
        <v>6544.8</v>
      </c>
      <c r="F34" s="16">
        <v>1.3299999999999999E-2</v>
      </c>
      <c r="G34" s="16"/>
    </row>
    <row r="35" spans="1:7" x14ac:dyDescent="0.35">
      <c r="A35" s="13" t="s">
        <v>1324</v>
      </c>
      <c r="B35" s="31" t="s">
        <v>1325</v>
      </c>
      <c r="C35" s="31" t="s">
        <v>481</v>
      </c>
      <c r="D35" s="14">
        <v>662547</v>
      </c>
      <c r="E35" s="15">
        <v>6535.36</v>
      </c>
      <c r="F35" s="16">
        <v>1.3299999999999999E-2</v>
      </c>
      <c r="G35" s="16"/>
    </row>
    <row r="36" spans="1:7" x14ac:dyDescent="0.35">
      <c r="A36" s="13" t="s">
        <v>357</v>
      </c>
      <c r="B36" s="31" t="s">
        <v>358</v>
      </c>
      <c r="C36" s="31" t="s">
        <v>272</v>
      </c>
      <c r="D36" s="14">
        <v>523371</v>
      </c>
      <c r="E36" s="15">
        <v>6377.8</v>
      </c>
      <c r="F36" s="16">
        <v>1.2999999999999999E-2</v>
      </c>
      <c r="G36" s="16"/>
    </row>
    <row r="37" spans="1:7" x14ac:dyDescent="0.35">
      <c r="A37" s="13" t="s">
        <v>1755</v>
      </c>
      <c r="B37" s="31" t="s">
        <v>1756</v>
      </c>
      <c r="C37" s="31" t="s">
        <v>396</v>
      </c>
      <c r="D37" s="14">
        <v>539129</v>
      </c>
      <c r="E37" s="15">
        <v>6332.07</v>
      </c>
      <c r="F37" s="16">
        <v>1.29E-2</v>
      </c>
      <c r="G37" s="16"/>
    </row>
    <row r="38" spans="1:7" x14ac:dyDescent="0.35">
      <c r="A38" s="13" t="s">
        <v>1517</v>
      </c>
      <c r="B38" s="31" t="s">
        <v>1518</v>
      </c>
      <c r="C38" s="31" t="s">
        <v>266</v>
      </c>
      <c r="D38" s="14">
        <v>21615</v>
      </c>
      <c r="E38" s="15">
        <v>6327.79</v>
      </c>
      <c r="F38" s="16">
        <v>1.29E-2</v>
      </c>
      <c r="G38" s="16"/>
    </row>
    <row r="39" spans="1:7" x14ac:dyDescent="0.35">
      <c r="A39" s="13" t="s">
        <v>1732</v>
      </c>
      <c r="B39" s="31" t="s">
        <v>1733</v>
      </c>
      <c r="C39" s="31" t="s">
        <v>263</v>
      </c>
      <c r="D39" s="14">
        <v>262530</v>
      </c>
      <c r="E39" s="15">
        <v>6295.47</v>
      </c>
      <c r="F39" s="16">
        <v>1.2800000000000001E-2</v>
      </c>
      <c r="G39" s="16"/>
    </row>
    <row r="40" spans="1:7" x14ac:dyDescent="0.35">
      <c r="A40" s="13" t="s">
        <v>331</v>
      </c>
      <c r="B40" s="31" t="s">
        <v>332</v>
      </c>
      <c r="C40" s="31" t="s">
        <v>254</v>
      </c>
      <c r="D40" s="14">
        <v>811960</v>
      </c>
      <c r="E40" s="15">
        <v>6236.66</v>
      </c>
      <c r="F40" s="16">
        <v>1.2699999999999999E-2</v>
      </c>
      <c r="G40" s="16"/>
    </row>
    <row r="41" spans="1:7" x14ac:dyDescent="0.35">
      <c r="A41" s="13" t="s">
        <v>1757</v>
      </c>
      <c r="B41" s="31" t="s">
        <v>1758</v>
      </c>
      <c r="C41" s="31" t="s">
        <v>540</v>
      </c>
      <c r="D41" s="14">
        <v>853394</v>
      </c>
      <c r="E41" s="15">
        <v>6127.8</v>
      </c>
      <c r="F41" s="16">
        <v>1.2500000000000001E-2</v>
      </c>
      <c r="G41" s="16"/>
    </row>
    <row r="42" spans="1:7" x14ac:dyDescent="0.35">
      <c r="A42" s="13" t="s">
        <v>437</v>
      </c>
      <c r="B42" s="31" t="s">
        <v>438</v>
      </c>
      <c r="C42" s="31" t="s">
        <v>263</v>
      </c>
      <c r="D42" s="14">
        <v>4060004</v>
      </c>
      <c r="E42" s="15">
        <v>6066.05</v>
      </c>
      <c r="F42" s="16">
        <v>1.23E-2</v>
      </c>
      <c r="G42" s="16"/>
    </row>
    <row r="43" spans="1:7" x14ac:dyDescent="0.35">
      <c r="A43" s="13" t="s">
        <v>1759</v>
      </c>
      <c r="B43" s="31" t="s">
        <v>1760</v>
      </c>
      <c r="C43" s="31" t="s">
        <v>263</v>
      </c>
      <c r="D43" s="14">
        <v>791788</v>
      </c>
      <c r="E43" s="15">
        <v>5879.82</v>
      </c>
      <c r="F43" s="16">
        <v>1.1900000000000001E-2</v>
      </c>
      <c r="G43" s="16"/>
    </row>
    <row r="44" spans="1:7" x14ac:dyDescent="0.35">
      <c r="A44" s="13" t="s">
        <v>1761</v>
      </c>
      <c r="B44" s="31" t="s">
        <v>1762</v>
      </c>
      <c r="C44" s="31" t="s">
        <v>307</v>
      </c>
      <c r="D44" s="14">
        <v>565691</v>
      </c>
      <c r="E44" s="15">
        <v>5701.03</v>
      </c>
      <c r="F44" s="16">
        <v>1.1599999999999999E-2</v>
      </c>
      <c r="G44" s="16"/>
    </row>
    <row r="45" spans="1:7" x14ac:dyDescent="0.35">
      <c r="A45" s="13" t="s">
        <v>387</v>
      </c>
      <c r="B45" s="31" t="s">
        <v>388</v>
      </c>
      <c r="C45" s="31" t="s">
        <v>389</v>
      </c>
      <c r="D45" s="14">
        <v>600138</v>
      </c>
      <c r="E45" s="15">
        <v>5539.87</v>
      </c>
      <c r="F45" s="16">
        <v>1.1299999999999999E-2</v>
      </c>
      <c r="G45" s="16"/>
    </row>
    <row r="46" spans="1:7" x14ac:dyDescent="0.35">
      <c r="A46" s="13" t="s">
        <v>1479</v>
      </c>
      <c r="B46" s="31" t="s">
        <v>1480</v>
      </c>
      <c r="C46" s="31" t="s">
        <v>272</v>
      </c>
      <c r="D46" s="14">
        <v>754781</v>
      </c>
      <c r="E46" s="15">
        <v>5416.69</v>
      </c>
      <c r="F46" s="16">
        <v>1.0999999999999999E-2</v>
      </c>
      <c r="G46" s="16"/>
    </row>
    <row r="47" spans="1:7" x14ac:dyDescent="0.35">
      <c r="A47" s="13" t="s">
        <v>1763</v>
      </c>
      <c r="B47" s="31" t="s">
        <v>1764</v>
      </c>
      <c r="C47" s="31" t="s">
        <v>263</v>
      </c>
      <c r="D47" s="14">
        <v>1032542</v>
      </c>
      <c r="E47" s="15">
        <v>5366.12</v>
      </c>
      <c r="F47" s="16">
        <v>1.09E-2</v>
      </c>
      <c r="G47" s="16"/>
    </row>
    <row r="48" spans="1:7" x14ac:dyDescent="0.35">
      <c r="A48" s="13" t="s">
        <v>1765</v>
      </c>
      <c r="B48" s="31" t="s">
        <v>1766</v>
      </c>
      <c r="C48" s="31" t="s">
        <v>266</v>
      </c>
      <c r="D48" s="14">
        <v>579319</v>
      </c>
      <c r="E48" s="15">
        <v>5336.4</v>
      </c>
      <c r="F48" s="16">
        <v>1.0800000000000001E-2</v>
      </c>
      <c r="G48" s="16"/>
    </row>
    <row r="49" spans="1:7" x14ac:dyDescent="0.35">
      <c r="A49" s="13" t="s">
        <v>1303</v>
      </c>
      <c r="B49" s="31" t="s">
        <v>1304</v>
      </c>
      <c r="C49" s="31" t="s">
        <v>238</v>
      </c>
      <c r="D49" s="14">
        <v>2775890</v>
      </c>
      <c r="E49" s="15">
        <v>5321.66</v>
      </c>
      <c r="F49" s="16">
        <v>1.0800000000000001E-2</v>
      </c>
      <c r="G49" s="16"/>
    </row>
    <row r="50" spans="1:7" x14ac:dyDescent="0.35">
      <c r="A50" s="13" t="s">
        <v>1767</v>
      </c>
      <c r="B50" s="31" t="s">
        <v>1768</v>
      </c>
      <c r="C50" s="31" t="s">
        <v>345</v>
      </c>
      <c r="D50" s="14">
        <v>378955</v>
      </c>
      <c r="E50" s="15">
        <v>5206.84</v>
      </c>
      <c r="F50" s="16">
        <v>1.06E-2</v>
      </c>
      <c r="G50" s="16"/>
    </row>
    <row r="51" spans="1:7" x14ac:dyDescent="0.35">
      <c r="A51" s="13" t="s">
        <v>527</v>
      </c>
      <c r="B51" s="31" t="s">
        <v>528</v>
      </c>
      <c r="C51" s="31" t="s">
        <v>529</v>
      </c>
      <c r="D51" s="14">
        <v>403724</v>
      </c>
      <c r="E51" s="15">
        <v>5053.82</v>
      </c>
      <c r="F51" s="16">
        <v>1.03E-2</v>
      </c>
      <c r="G51" s="16"/>
    </row>
    <row r="52" spans="1:7" x14ac:dyDescent="0.35">
      <c r="A52" s="13" t="s">
        <v>1769</v>
      </c>
      <c r="B52" s="31" t="s">
        <v>1770</v>
      </c>
      <c r="C52" s="31" t="s">
        <v>249</v>
      </c>
      <c r="D52" s="14">
        <v>540851</v>
      </c>
      <c r="E52" s="15">
        <v>4977.99</v>
      </c>
      <c r="F52" s="16">
        <v>1.01E-2</v>
      </c>
      <c r="G52" s="16"/>
    </row>
    <row r="53" spans="1:7" x14ac:dyDescent="0.35">
      <c r="A53" s="13" t="s">
        <v>1771</v>
      </c>
      <c r="B53" s="31" t="s">
        <v>1772</v>
      </c>
      <c r="C53" s="31" t="s">
        <v>370</v>
      </c>
      <c r="D53" s="14">
        <v>594306</v>
      </c>
      <c r="E53" s="15">
        <v>4936.8999999999996</v>
      </c>
      <c r="F53" s="16">
        <v>0.01</v>
      </c>
      <c r="G53" s="16"/>
    </row>
    <row r="54" spans="1:7" x14ac:dyDescent="0.35">
      <c r="A54" s="13" t="s">
        <v>1481</v>
      </c>
      <c r="B54" s="31" t="s">
        <v>1482</v>
      </c>
      <c r="C54" s="31" t="s">
        <v>396</v>
      </c>
      <c r="D54" s="14">
        <v>645867</v>
      </c>
      <c r="E54" s="15">
        <v>4754.2299999999996</v>
      </c>
      <c r="F54" s="16">
        <v>9.7000000000000003E-3</v>
      </c>
      <c r="G54" s="16"/>
    </row>
    <row r="55" spans="1:7" x14ac:dyDescent="0.35">
      <c r="A55" s="13" t="s">
        <v>374</v>
      </c>
      <c r="B55" s="31" t="s">
        <v>375</v>
      </c>
      <c r="C55" s="31" t="s">
        <v>280</v>
      </c>
      <c r="D55" s="14">
        <v>340148</v>
      </c>
      <c r="E55" s="15">
        <v>4709.01</v>
      </c>
      <c r="F55" s="16">
        <v>9.5999999999999992E-3</v>
      </c>
      <c r="G55" s="16"/>
    </row>
    <row r="56" spans="1:7" x14ac:dyDescent="0.35">
      <c r="A56" s="13" t="s">
        <v>1773</v>
      </c>
      <c r="B56" s="31" t="s">
        <v>1774</v>
      </c>
      <c r="C56" s="31" t="s">
        <v>373</v>
      </c>
      <c r="D56" s="14">
        <v>566380</v>
      </c>
      <c r="E56" s="15">
        <v>4677.7299999999996</v>
      </c>
      <c r="F56" s="16">
        <v>9.4999999999999998E-3</v>
      </c>
      <c r="G56" s="16"/>
    </row>
    <row r="57" spans="1:7" x14ac:dyDescent="0.35">
      <c r="A57" s="13" t="s">
        <v>315</v>
      </c>
      <c r="B57" s="31" t="s">
        <v>316</v>
      </c>
      <c r="C57" s="31" t="s">
        <v>254</v>
      </c>
      <c r="D57" s="14">
        <v>88032</v>
      </c>
      <c r="E57" s="15">
        <v>4670.54</v>
      </c>
      <c r="F57" s="16">
        <v>9.4999999999999998E-3</v>
      </c>
      <c r="G57" s="16"/>
    </row>
    <row r="58" spans="1:7" x14ac:dyDescent="0.35">
      <c r="A58" s="13" t="s">
        <v>1532</v>
      </c>
      <c r="B58" s="31" t="s">
        <v>1533</v>
      </c>
      <c r="C58" s="31" t="s">
        <v>272</v>
      </c>
      <c r="D58" s="14">
        <v>259895</v>
      </c>
      <c r="E58" s="15">
        <v>4485.01</v>
      </c>
      <c r="F58" s="16">
        <v>9.1000000000000004E-3</v>
      </c>
      <c r="G58" s="16"/>
    </row>
    <row r="59" spans="1:7" x14ac:dyDescent="0.35">
      <c r="A59" s="13" t="s">
        <v>1775</v>
      </c>
      <c r="B59" s="31" t="s">
        <v>1776</v>
      </c>
      <c r="C59" s="31" t="s">
        <v>370</v>
      </c>
      <c r="D59" s="14">
        <v>136604</v>
      </c>
      <c r="E59" s="15">
        <v>4381.71</v>
      </c>
      <c r="F59" s="16">
        <v>8.8999999999999999E-3</v>
      </c>
      <c r="G59" s="16"/>
    </row>
    <row r="60" spans="1:7" x14ac:dyDescent="0.35">
      <c r="A60" s="13" t="s">
        <v>337</v>
      </c>
      <c r="B60" s="31" t="s">
        <v>338</v>
      </c>
      <c r="C60" s="31" t="s">
        <v>249</v>
      </c>
      <c r="D60" s="14">
        <v>141064</v>
      </c>
      <c r="E60" s="15">
        <v>4237.42</v>
      </c>
      <c r="F60" s="16">
        <v>8.6E-3</v>
      </c>
      <c r="G60" s="16"/>
    </row>
    <row r="61" spans="1:7" x14ac:dyDescent="0.35">
      <c r="A61" s="13" t="s">
        <v>1487</v>
      </c>
      <c r="B61" s="31" t="s">
        <v>1488</v>
      </c>
      <c r="C61" s="31" t="s">
        <v>254</v>
      </c>
      <c r="D61" s="14">
        <v>1070903</v>
      </c>
      <c r="E61" s="15">
        <v>3941.99</v>
      </c>
      <c r="F61" s="16">
        <v>8.0000000000000002E-3</v>
      </c>
      <c r="G61" s="16"/>
    </row>
    <row r="62" spans="1:7" x14ac:dyDescent="0.35">
      <c r="A62" s="13" t="s">
        <v>1493</v>
      </c>
      <c r="B62" s="31" t="s">
        <v>1494</v>
      </c>
      <c r="C62" s="31" t="s">
        <v>345</v>
      </c>
      <c r="D62" s="14">
        <v>342287</v>
      </c>
      <c r="E62" s="15">
        <v>3904.81</v>
      </c>
      <c r="F62" s="16">
        <v>7.9000000000000008E-3</v>
      </c>
      <c r="G62" s="16"/>
    </row>
    <row r="63" spans="1:7" x14ac:dyDescent="0.35">
      <c r="A63" s="13" t="s">
        <v>1567</v>
      </c>
      <c r="B63" s="31" t="s">
        <v>1568</v>
      </c>
      <c r="C63" s="31" t="s">
        <v>517</v>
      </c>
      <c r="D63" s="14">
        <v>216190</v>
      </c>
      <c r="E63" s="15">
        <v>3858.13</v>
      </c>
      <c r="F63" s="16">
        <v>7.7999999999999996E-3</v>
      </c>
      <c r="G63" s="16"/>
    </row>
    <row r="64" spans="1:7" x14ac:dyDescent="0.35">
      <c r="A64" s="13" t="s">
        <v>1777</v>
      </c>
      <c r="B64" s="31" t="s">
        <v>1778</v>
      </c>
      <c r="C64" s="31" t="s">
        <v>266</v>
      </c>
      <c r="D64" s="14">
        <v>358773</v>
      </c>
      <c r="E64" s="15">
        <v>3755.64</v>
      </c>
      <c r="F64" s="16">
        <v>7.6E-3</v>
      </c>
      <c r="G64" s="16"/>
    </row>
    <row r="65" spans="1:7" x14ac:dyDescent="0.35">
      <c r="A65" s="13" t="s">
        <v>1740</v>
      </c>
      <c r="B65" s="31" t="s">
        <v>1741</v>
      </c>
      <c r="C65" s="31" t="s">
        <v>345</v>
      </c>
      <c r="D65" s="14">
        <v>1099645</v>
      </c>
      <c r="E65" s="15">
        <v>3628.83</v>
      </c>
      <c r="F65" s="16">
        <v>7.4000000000000003E-3</v>
      </c>
      <c r="G65" s="16"/>
    </row>
    <row r="66" spans="1:7" x14ac:dyDescent="0.35">
      <c r="A66" s="13" t="s">
        <v>1483</v>
      </c>
      <c r="B66" s="31" t="s">
        <v>1484</v>
      </c>
      <c r="C66" s="31" t="s">
        <v>345</v>
      </c>
      <c r="D66" s="14">
        <v>55965</v>
      </c>
      <c r="E66" s="15">
        <v>3531.95</v>
      </c>
      <c r="F66" s="16">
        <v>7.1999999999999998E-3</v>
      </c>
      <c r="G66" s="16"/>
    </row>
    <row r="67" spans="1:7" x14ac:dyDescent="0.35">
      <c r="A67" s="13" t="s">
        <v>429</v>
      </c>
      <c r="B67" s="31" t="s">
        <v>430</v>
      </c>
      <c r="C67" s="31" t="s">
        <v>345</v>
      </c>
      <c r="D67" s="14">
        <v>21056</v>
      </c>
      <c r="E67" s="15">
        <v>3514.25</v>
      </c>
      <c r="F67" s="16">
        <v>7.1000000000000004E-3</v>
      </c>
      <c r="G67" s="16"/>
    </row>
    <row r="68" spans="1:7" x14ac:dyDescent="0.35">
      <c r="A68" s="13" t="s">
        <v>1779</v>
      </c>
      <c r="B68" s="31" t="s">
        <v>1780</v>
      </c>
      <c r="C68" s="31" t="s">
        <v>373</v>
      </c>
      <c r="D68" s="14">
        <v>446195</v>
      </c>
      <c r="E68" s="15">
        <v>3499.95</v>
      </c>
      <c r="F68" s="16">
        <v>7.1000000000000004E-3</v>
      </c>
      <c r="G68" s="16"/>
    </row>
    <row r="69" spans="1:7" x14ac:dyDescent="0.35">
      <c r="A69" s="13" t="s">
        <v>1730</v>
      </c>
      <c r="B69" s="31" t="s">
        <v>1731</v>
      </c>
      <c r="C69" s="31" t="s">
        <v>345</v>
      </c>
      <c r="D69" s="14">
        <v>179641</v>
      </c>
      <c r="E69" s="15">
        <v>3380.3</v>
      </c>
      <c r="F69" s="16">
        <v>6.8999999999999999E-3</v>
      </c>
      <c r="G69" s="16"/>
    </row>
    <row r="70" spans="1:7" x14ac:dyDescent="0.35">
      <c r="A70" s="13" t="s">
        <v>1312</v>
      </c>
      <c r="B70" s="31" t="s">
        <v>1313</v>
      </c>
      <c r="C70" s="31" t="s">
        <v>260</v>
      </c>
      <c r="D70" s="14">
        <v>231307</v>
      </c>
      <c r="E70" s="15">
        <v>3320.87</v>
      </c>
      <c r="F70" s="16">
        <v>6.7000000000000002E-3</v>
      </c>
      <c r="G70" s="16"/>
    </row>
    <row r="71" spans="1:7" x14ac:dyDescent="0.35">
      <c r="A71" s="13" t="s">
        <v>1781</v>
      </c>
      <c r="B71" s="31" t="s">
        <v>1782</v>
      </c>
      <c r="C71" s="31" t="s">
        <v>481</v>
      </c>
      <c r="D71" s="14">
        <v>431515</v>
      </c>
      <c r="E71" s="15">
        <v>3305.4</v>
      </c>
      <c r="F71" s="16">
        <v>6.7000000000000002E-3</v>
      </c>
      <c r="G71" s="16"/>
    </row>
    <row r="72" spans="1:7" x14ac:dyDescent="0.35">
      <c r="A72" s="13" t="s">
        <v>1783</v>
      </c>
      <c r="B72" s="31" t="s">
        <v>1784</v>
      </c>
      <c r="C72" s="31" t="s">
        <v>249</v>
      </c>
      <c r="D72" s="14">
        <v>1600125</v>
      </c>
      <c r="E72" s="15">
        <v>3054.32</v>
      </c>
      <c r="F72" s="16">
        <v>6.1999999999999998E-3</v>
      </c>
      <c r="G72" s="16"/>
    </row>
    <row r="73" spans="1:7" x14ac:dyDescent="0.35">
      <c r="A73" s="13" t="s">
        <v>1785</v>
      </c>
      <c r="B73" s="31" t="s">
        <v>1786</v>
      </c>
      <c r="C73" s="31" t="s">
        <v>373</v>
      </c>
      <c r="D73" s="14">
        <v>127658</v>
      </c>
      <c r="E73" s="15">
        <v>3053.71</v>
      </c>
      <c r="F73" s="16">
        <v>6.1999999999999998E-3</v>
      </c>
      <c r="G73" s="16"/>
    </row>
    <row r="74" spans="1:7" x14ac:dyDescent="0.35">
      <c r="A74" s="13" t="s">
        <v>1499</v>
      </c>
      <c r="B74" s="31" t="s">
        <v>1500</v>
      </c>
      <c r="C74" s="31" t="s">
        <v>428</v>
      </c>
      <c r="D74" s="14">
        <v>369396</v>
      </c>
      <c r="E74" s="15">
        <v>3049.36</v>
      </c>
      <c r="F74" s="16">
        <v>6.1999999999999998E-3</v>
      </c>
      <c r="G74" s="16"/>
    </row>
    <row r="75" spans="1:7" x14ac:dyDescent="0.35">
      <c r="A75" s="13" t="s">
        <v>339</v>
      </c>
      <c r="B75" s="31" t="s">
        <v>340</v>
      </c>
      <c r="C75" s="31" t="s">
        <v>241</v>
      </c>
      <c r="D75" s="14">
        <v>808168</v>
      </c>
      <c r="E75" s="15">
        <v>3037.9</v>
      </c>
      <c r="F75" s="16">
        <v>6.1999999999999998E-3</v>
      </c>
      <c r="G75" s="16"/>
    </row>
    <row r="76" spans="1:7" x14ac:dyDescent="0.35">
      <c r="A76" s="13" t="s">
        <v>1787</v>
      </c>
      <c r="B76" s="31" t="s">
        <v>1788</v>
      </c>
      <c r="C76" s="31" t="s">
        <v>373</v>
      </c>
      <c r="D76" s="14">
        <v>554685</v>
      </c>
      <c r="E76" s="15">
        <v>2629.21</v>
      </c>
      <c r="F76" s="16">
        <v>5.3E-3</v>
      </c>
      <c r="G76" s="16"/>
    </row>
    <row r="77" spans="1:7" x14ac:dyDescent="0.35">
      <c r="A77" s="13" t="s">
        <v>1259</v>
      </c>
      <c r="B77" s="31" t="s">
        <v>1260</v>
      </c>
      <c r="C77" s="31" t="s">
        <v>263</v>
      </c>
      <c r="D77" s="14">
        <v>346090</v>
      </c>
      <c r="E77" s="15">
        <v>2564.35</v>
      </c>
      <c r="F77" s="16">
        <v>5.1999999999999998E-3</v>
      </c>
      <c r="G77" s="16"/>
    </row>
    <row r="78" spans="1:7" x14ac:dyDescent="0.35">
      <c r="A78" s="13" t="s">
        <v>1789</v>
      </c>
      <c r="B78" s="31" t="s">
        <v>1790</v>
      </c>
      <c r="C78" s="31" t="s">
        <v>293</v>
      </c>
      <c r="D78" s="14">
        <v>2463529</v>
      </c>
      <c r="E78" s="15">
        <v>2556.16</v>
      </c>
      <c r="F78" s="16">
        <v>5.1999999999999998E-3</v>
      </c>
      <c r="G78" s="16"/>
    </row>
    <row r="79" spans="1:7" x14ac:dyDescent="0.35">
      <c r="A79" s="13" t="s">
        <v>543</v>
      </c>
      <c r="B79" s="31" t="s">
        <v>544</v>
      </c>
      <c r="C79" s="31" t="s">
        <v>545</v>
      </c>
      <c r="D79" s="14">
        <v>238746</v>
      </c>
      <c r="E79" s="15">
        <v>2515.19</v>
      </c>
      <c r="F79" s="16">
        <v>5.1000000000000004E-3</v>
      </c>
      <c r="G79" s="16"/>
    </row>
    <row r="80" spans="1:7" x14ac:dyDescent="0.35">
      <c r="A80" s="13" t="s">
        <v>1577</v>
      </c>
      <c r="B80" s="31" t="s">
        <v>1578</v>
      </c>
      <c r="C80" s="31" t="s">
        <v>1579</v>
      </c>
      <c r="D80" s="14">
        <v>421488</v>
      </c>
      <c r="E80" s="15">
        <v>2459.59</v>
      </c>
      <c r="F80" s="16">
        <v>5.0000000000000001E-3</v>
      </c>
      <c r="G80" s="16"/>
    </row>
    <row r="81" spans="1:7" x14ac:dyDescent="0.35">
      <c r="A81" s="13" t="s">
        <v>1501</v>
      </c>
      <c r="B81" s="31" t="s">
        <v>1502</v>
      </c>
      <c r="C81" s="31" t="s">
        <v>428</v>
      </c>
      <c r="D81" s="14">
        <v>208735</v>
      </c>
      <c r="E81" s="15">
        <v>2458.9</v>
      </c>
      <c r="F81" s="16">
        <v>5.0000000000000001E-3</v>
      </c>
      <c r="G81" s="16"/>
    </row>
    <row r="82" spans="1:7" x14ac:dyDescent="0.35">
      <c r="A82" s="13" t="s">
        <v>399</v>
      </c>
      <c r="B82" s="31" t="s">
        <v>400</v>
      </c>
      <c r="C82" s="31" t="s">
        <v>280</v>
      </c>
      <c r="D82" s="14">
        <v>145577</v>
      </c>
      <c r="E82" s="15">
        <v>2448.17</v>
      </c>
      <c r="F82" s="16">
        <v>5.0000000000000001E-3</v>
      </c>
      <c r="G82" s="16"/>
    </row>
    <row r="83" spans="1:7" x14ac:dyDescent="0.35">
      <c r="A83" s="13" t="s">
        <v>1791</v>
      </c>
      <c r="B83" s="31" t="s">
        <v>1792</v>
      </c>
      <c r="C83" s="31" t="s">
        <v>370</v>
      </c>
      <c r="D83" s="14">
        <v>29330</v>
      </c>
      <c r="E83" s="15">
        <v>2290.09</v>
      </c>
      <c r="F83" s="16">
        <v>4.7000000000000002E-3</v>
      </c>
      <c r="G83" s="16"/>
    </row>
    <row r="84" spans="1:7" x14ac:dyDescent="0.35">
      <c r="A84" s="13" t="s">
        <v>1793</v>
      </c>
      <c r="B84" s="31" t="s">
        <v>1794</v>
      </c>
      <c r="C84" s="31" t="s">
        <v>522</v>
      </c>
      <c r="D84" s="14">
        <v>395896</v>
      </c>
      <c r="E84" s="15">
        <v>2270.86</v>
      </c>
      <c r="F84" s="16">
        <v>4.5999999999999999E-3</v>
      </c>
      <c r="G84" s="16"/>
    </row>
    <row r="85" spans="1:7" x14ac:dyDescent="0.35">
      <c r="A85" s="13" t="s">
        <v>826</v>
      </c>
      <c r="B85" s="31" t="s">
        <v>827</v>
      </c>
      <c r="C85" s="31" t="s">
        <v>293</v>
      </c>
      <c r="D85" s="14">
        <v>496827</v>
      </c>
      <c r="E85" s="15">
        <v>2040.97</v>
      </c>
      <c r="F85" s="16">
        <v>4.1000000000000003E-3</v>
      </c>
      <c r="G85" s="16"/>
    </row>
    <row r="86" spans="1:7" x14ac:dyDescent="0.35">
      <c r="A86" s="13" t="s">
        <v>1795</v>
      </c>
      <c r="B86" s="31" t="s">
        <v>1796</v>
      </c>
      <c r="C86" s="31" t="s">
        <v>345</v>
      </c>
      <c r="D86" s="14">
        <v>143113</v>
      </c>
      <c r="E86" s="15">
        <v>1861.33</v>
      </c>
      <c r="F86" s="16">
        <v>3.8E-3</v>
      </c>
      <c r="G86" s="16"/>
    </row>
    <row r="87" spans="1:7" x14ac:dyDescent="0.35">
      <c r="A87" s="13" t="s">
        <v>1797</v>
      </c>
      <c r="B87" s="31" t="s">
        <v>1798</v>
      </c>
      <c r="C87" s="31" t="s">
        <v>293</v>
      </c>
      <c r="D87" s="14">
        <v>131427</v>
      </c>
      <c r="E87" s="15">
        <v>1789.77</v>
      </c>
      <c r="F87" s="16">
        <v>3.5999999999999999E-3</v>
      </c>
      <c r="G87" s="16"/>
    </row>
    <row r="88" spans="1:7" x14ac:dyDescent="0.35">
      <c r="A88" s="13" t="s">
        <v>1799</v>
      </c>
      <c r="B88" s="31" t="s">
        <v>1800</v>
      </c>
      <c r="C88" s="31" t="s">
        <v>307</v>
      </c>
      <c r="D88" s="14">
        <v>39796</v>
      </c>
      <c r="E88" s="15">
        <v>1316.81</v>
      </c>
      <c r="F88" s="16">
        <v>2.7000000000000001E-3</v>
      </c>
      <c r="G88" s="16"/>
    </row>
    <row r="89" spans="1:7" x14ac:dyDescent="0.35">
      <c r="A89" s="13" t="s">
        <v>435</v>
      </c>
      <c r="B89" s="31" t="s">
        <v>436</v>
      </c>
      <c r="C89" s="31" t="s">
        <v>272</v>
      </c>
      <c r="D89" s="14">
        <v>70282</v>
      </c>
      <c r="E89" s="15">
        <v>546.92999999999995</v>
      </c>
      <c r="F89" s="16">
        <v>1.1000000000000001E-3</v>
      </c>
      <c r="G89" s="16"/>
    </row>
    <row r="90" spans="1:7" x14ac:dyDescent="0.35">
      <c r="A90" s="13" t="s">
        <v>1801</v>
      </c>
      <c r="B90" s="31" t="s">
        <v>1802</v>
      </c>
      <c r="C90" s="31" t="s">
        <v>293</v>
      </c>
      <c r="D90" s="14">
        <v>170516</v>
      </c>
      <c r="E90" s="15">
        <v>531.24</v>
      </c>
      <c r="F90" s="16">
        <v>1.1000000000000001E-3</v>
      </c>
      <c r="G90" s="16"/>
    </row>
    <row r="91" spans="1:7" x14ac:dyDescent="0.35">
      <c r="A91" s="13" t="s">
        <v>1803</v>
      </c>
      <c r="B91" s="31" t="s">
        <v>1804</v>
      </c>
      <c r="C91" s="31" t="s">
        <v>428</v>
      </c>
      <c r="D91" s="14">
        <v>53866</v>
      </c>
      <c r="E91" s="15">
        <v>210.78</v>
      </c>
      <c r="F91" s="16">
        <v>4.0000000000000002E-4</v>
      </c>
      <c r="G91" s="16"/>
    </row>
    <row r="92" spans="1:7" x14ac:dyDescent="0.35">
      <c r="A92" s="17" t="s">
        <v>172</v>
      </c>
      <c r="B92" s="32"/>
      <c r="C92" s="32"/>
      <c r="D92" s="18"/>
      <c r="E92" s="37">
        <v>476848.79</v>
      </c>
      <c r="F92" s="38">
        <v>0.96899999999999997</v>
      </c>
      <c r="G92" s="21"/>
    </row>
    <row r="93" spans="1:7" x14ac:dyDescent="0.35">
      <c r="A93" s="17" t="s">
        <v>546</v>
      </c>
      <c r="B93" s="31"/>
      <c r="C93" s="31"/>
      <c r="D93" s="14"/>
      <c r="E93" s="15"/>
      <c r="F93" s="16"/>
      <c r="G93" s="16"/>
    </row>
    <row r="94" spans="1:7" x14ac:dyDescent="0.35">
      <c r="A94" s="17" t="s">
        <v>172</v>
      </c>
      <c r="B94" s="31"/>
      <c r="C94" s="31"/>
      <c r="D94" s="14"/>
      <c r="E94" s="39" t="s">
        <v>138</v>
      </c>
      <c r="F94" s="40" t="s">
        <v>138</v>
      </c>
      <c r="G94" s="16"/>
    </row>
    <row r="95" spans="1:7" x14ac:dyDescent="0.35">
      <c r="A95" s="24" t="s">
        <v>175</v>
      </c>
      <c r="B95" s="33"/>
      <c r="C95" s="33"/>
      <c r="D95" s="25"/>
      <c r="E95" s="28">
        <v>476848.79</v>
      </c>
      <c r="F95" s="29">
        <v>0.96899999999999997</v>
      </c>
      <c r="G95" s="21"/>
    </row>
    <row r="96" spans="1:7" x14ac:dyDescent="0.35">
      <c r="A96" s="13"/>
      <c r="B96" s="31"/>
      <c r="C96" s="31"/>
      <c r="D96" s="14"/>
      <c r="E96" s="15"/>
      <c r="F96" s="16"/>
      <c r="G96" s="16"/>
    </row>
    <row r="97" spans="1:7" x14ac:dyDescent="0.35">
      <c r="A97" s="13"/>
      <c r="B97" s="31"/>
      <c r="C97" s="31"/>
      <c r="D97" s="14"/>
      <c r="E97" s="15"/>
      <c r="F97" s="16"/>
      <c r="G97" s="16"/>
    </row>
    <row r="98" spans="1:7" x14ac:dyDescent="0.35">
      <c r="A98" s="17" t="s">
        <v>439</v>
      </c>
      <c r="B98" s="31"/>
      <c r="C98" s="31"/>
      <c r="D98" s="14"/>
      <c r="E98" s="15"/>
      <c r="F98" s="16"/>
      <c r="G98" s="16"/>
    </row>
    <row r="99" spans="1:7" x14ac:dyDescent="0.35">
      <c r="A99" s="13" t="s">
        <v>440</v>
      </c>
      <c r="B99" s="31" t="s">
        <v>441</v>
      </c>
      <c r="C99" s="31"/>
      <c r="D99" s="14">
        <v>110480.633</v>
      </c>
      <c r="E99" s="15">
        <v>3801.61</v>
      </c>
      <c r="F99" s="16">
        <v>7.7000000000000002E-3</v>
      </c>
      <c r="G99" s="16"/>
    </row>
    <row r="100" spans="1:7" x14ac:dyDescent="0.35">
      <c r="A100" s="13"/>
      <c r="B100" s="31"/>
      <c r="C100" s="31"/>
      <c r="D100" s="14"/>
      <c r="E100" s="15"/>
      <c r="F100" s="16"/>
      <c r="G100" s="16"/>
    </row>
    <row r="101" spans="1:7" x14ac:dyDescent="0.35">
      <c r="A101" s="24" t="s">
        <v>175</v>
      </c>
      <c r="B101" s="33"/>
      <c r="C101" s="33"/>
      <c r="D101" s="25"/>
      <c r="E101" s="19">
        <v>3801.61</v>
      </c>
      <c r="F101" s="20">
        <v>7.7000000000000002E-3</v>
      </c>
      <c r="G101" s="21"/>
    </row>
    <row r="102" spans="1:7" x14ac:dyDescent="0.35">
      <c r="A102" s="13"/>
      <c r="B102" s="31"/>
      <c r="C102" s="31"/>
      <c r="D102" s="14"/>
      <c r="E102" s="15"/>
      <c r="F102" s="16"/>
      <c r="G102" s="16"/>
    </row>
    <row r="103" spans="1:7" x14ac:dyDescent="0.35">
      <c r="A103" s="17" t="s">
        <v>176</v>
      </c>
      <c r="B103" s="31"/>
      <c r="C103" s="31"/>
      <c r="D103" s="14"/>
      <c r="E103" s="15"/>
      <c r="F103" s="16"/>
      <c r="G103" s="16"/>
    </row>
    <row r="104" spans="1:7" x14ac:dyDescent="0.35">
      <c r="A104" s="13" t="s">
        <v>177</v>
      </c>
      <c r="B104" s="31"/>
      <c r="C104" s="31"/>
      <c r="D104" s="14"/>
      <c r="E104" s="15">
        <v>11552.87</v>
      </c>
      <c r="F104" s="16">
        <v>2.35E-2</v>
      </c>
      <c r="G104" s="16">
        <v>5.3977999999999998E-2</v>
      </c>
    </row>
    <row r="105" spans="1:7" x14ac:dyDescent="0.35">
      <c r="A105" s="17" t="s">
        <v>172</v>
      </c>
      <c r="B105" s="32"/>
      <c r="C105" s="32"/>
      <c r="D105" s="18"/>
      <c r="E105" s="37">
        <v>11552.87</v>
      </c>
      <c r="F105" s="38">
        <v>2.35E-2</v>
      </c>
      <c r="G105" s="21"/>
    </row>
    <row r="106" spans="1:7" x14ac:dyDescent="0.35">
      <c r="A106" s="13"/>
      <c r="B106" s="31"/>
      <c r="C106" s="31"/>
      <c r="D106" s="14"/>
      <c r="E106" s="15"/>
      <c r="F106" s="16"/>
      <c r="G106" s="16"/>
    </row>
    <row r="107" spans="1:7" x14ac:dyDescent="0.35">
      <c r="A107" s="24" t="s">
        <v>175</v>
      </c>
      <c r="B107" s="33"/>
      <c r="C107" s="33"/>
      <c r="D107" s="25"/>
      <c r="E107" s="19">
        <v>11552.87</v>
      </c>
      <c r="F107" s="20">
        <v>2.35E-2</v>
      </c>
      <c r="G107" s="21"/>
    </row>
    <row r="108" spans="1:7" x14ac:dyDescent="0.35">
      <c r="A108" s="13" t="s">
        <v>178</v>
      </c>
      <c r="B108" s="31"/>
      <c r="C108" s="31"/>
      <c r="D108" s="14"/>
      <c r="E108" s="15">
        <v>5.1254882000000004</v>
      </c>
      <c r="F108" s="16">
        <v>1.0000000000000001E-5</v>
      </c>
      <c r="G108" s="16"/>
    </row>
    <row r="109" spans="1:7" x14ac:dyDescent="0.35">
      <c r="A109" s="13" t="s">
        <v>179</v>
      </c>
      <c r="B109" s="31"/>
      <c r="C109" s="31"/>
      <c r="D109" s="14"/>
      <c r="E109" s="35">
        <v>-107.0254882</v>
      </c>
      <c r="F109" s="36">
        <v>-2.1000000000000001E-4</v>
      </c>
      <c r="G109" s="16">
        <v>5.3977999999999998E-2</v>
      </c>
    </row>
    <row r="110" spans="1:7" x14ac:dyDescent="0.35">
      <c r="A110" s="26" t="s">
        <v>180</v>
      </c>
      <c r="B110" s="34"/>
      <c r="C110" s="34"/>
      <c r="D110" s="27"/>
      <c r="E110" s="28">
        <v>492101.37</v>
      </c>
      <c r="F110" s="29">
        <v>1</v>
      </c>
      <c r="G110" s="29"/>
    </row>
    <row r="115" spans="1:3" x14ac:dyDescent="0.35">
      <c r="A115" s="1" t="s">
        <v>183</v>
      </c>
    </row>
    <row r="116" spans="1:3" x14ac:dyDescent="0.35">
      <c r="A116" s="48" t="s">
        <v>184</v>
      </c>
      <c r="B116" s="3" t="s">
        <v>138</v>
      </c>
    </row>
    <row r="117" spans="1:3" x14ac:dyDescent="0.35">
      <c r="A117" t="s">
        <v>185</v>
      </c>
    </row>
    <row r="118" spans="1:3" x14ac:dyDescent="0.35">
      <c r="A118" t="s">
        <v>186</v>
      </c>
      <c r="B118" t="s">
        <v>187</v>
      </c>
      <c r="C118" t="s">
        <v>187</v>
      </c>
    </row>
    <row r="119" spans="1:3" x14ac:dyDescent="0.35">
      <c r="B119" s="49">
        <v>45869</v>
      </c>
      <c r="C119" s="49">
        <v>45898</v>
      </c>
    </row>
    <row r="120" spans="1:3" x14ac:dyDescent="0.35">
      <c r="A120" t="s">
        <v>447</v>
      </c>
      <c r="B120">
        <v>48.79</v>
      </c>
      <c r="C120">
        <v>47.381999999999998</v>
      </c>
    </row>
    <row r="121" spans="1:3" x14ac:dyDescent="0.35">
      <c r="A121" t="s">
        <v>189</v>
      </c>
      <c r="B121">
        <v>42.683</v>
      </c>
      <c r="C121">
        <v>41.451000000000001</v>
      </c>
    </row>
    <row r="122" spans="1:3" x14ac:dyDescent="0.35">
      <c r="A122" t="s">
        <v>448</v>
      </c>
      <c r="B122">
        <v>44.110999999999997</v>
      </c>
      <c r="C122">
        <v>42.790999999999997</v>
      </c>
    </row>
    <row r="123" spans="1:3" x14ac:dyDescent="0.35">
      <c r="A123" t="s">
        <v>191</v>
      </c>
      <c r="B123">
        <v>38.331000000000003</v>
      </c>
      <c r="C123">
        <v>37.183999999999997</v>
      </c>
    </row>
    <row r="125" spans="1:3" x14ac:dyDescent="0.35">
      <c r="A125" t="s">
        <v>192</v>
      </c>
      <c r="B125" s="3" t="s">
        <v>138</v>
      </c>
    </row>
    <row r="126" spans="1:3" x14ac:dyDescent="0.35">
      <c r="A126" t="s">
        <v>193</v>
      </c>
      <c r="B126" s="3" t="s">
        <v>138</v>
      </c>
    </row>
    <row r="127" spans="1:3" ht="29" customHeight="1" x14ac:dyDescent="0.35">
      <c r="A127" s="48" t="s">
        <v>194</v>
      </c>
      <c r="B127" s="3" t="s">
        <v>138</v>
      </c>
    </row>
    <row r="128" spans="1:3" ht="29" customHeight="1" x14ac:dyDescent="0.35">
      <c r="A128" s="48" t="s">
        <v>195</v>
      </c>
      <c r="B128" s="3" t="s">
        <v>138</v>
      </c>
    </row>
    <row r="129" spans="1:4" x14ac:dyDescent="0.35">
      <c r="A129" t="s">
        <v>449</v>
      </c>
      <c r="B129" s="50">
        <v>0.25819999999999999</v>
      </c>
    </row>
    <row r="130" spans="1:4" ht="43.5" customHeight="1" x14ac:dyDescent="0.35">
      <c r="A130" s="48" t="s">
        <v>197</v>
      </c>
      <c r="B130" s="3" t="s">
        <v>138</v>
      </c>
    </row>
    <row r="131" spans="1:4" x14ac:dyDescent="0.35">
      <c r="B131" s="3"/>
    </row>
    <row r="132" spans="1:4" ht="29" customHeight="1" x14ac:dyDescent="0.35">
      <c r="A132" s="48" t="s">
        <v>198</v>
      </c>
      <c r="B132" s="3" t="s">
        <v>138</v>
      </c>
    </row>
    <row r="133" spans="1:4" ht="29" customHeight="1" x14ac:dyDescent="0.35">
      <c r="A133" s="48" t="s">
        <v>199</v>
      </c>
      <c r="B133" t="s">
        <v>138</v>
      </c>
    </row>
    <row r="134" spans="1:4" ht="29" customHeight="1" x14ac:dyDescent="0.35">
      <c r="A134" s="48" t="s">
        <v>200</v>
      </c>
      <c r="B134" s="3" t="s">
        <v>138</v>
      </c>
    </row>
    <row r="135" spans="1:4" ht="29" customHeight="1" x14ac:dyDescent="0.35">
      <c r="A135" s="48" t="s">
        <v>201</v>
      </c>
      <c r="B135" s="3" t="s">
        <v>138</v>
      </c>
    </row>
    <row r="137" spans="1:4" ht="70" customHeight="1" x14ac:dyDescent="0.35">
      <c r="A137" s="83" t="s">
        <v>211</v>
      </c>
      <c r="B137" s="83" t="s">
        <v>212</v>
      </c>
      <c r="C137" s="83" t="s">
        <v>5</v>
      </c>
      <c r="D137" s="83" t="s">
        <v>6</v>
      </c>
    </row>
    <row r="138" spans="1:4" ht="70" customHeight="1" x14ac:dyDescent="0.35">
      <c r="A138" s="83" t="s">
        <v>1805</v>
      </c>
      <c r="B138" s="83"/>
      <c r="C138" s="83" t="s">
        <v>71</v>
      </c>
      <c r="D138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G306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3.7265625" bestFit="1" customWidth="1"/>
    <col min="2" max="2" width="22" bestFit="1" customWidth="1"/>
    <col min="3" max="3" width="43.4531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1806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1807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236</v>
      </c>
      <c r="B8" s="31" t="s">
        <v>237</v>
      </c>
      <c r="C8" s="31" t="s">
        <v>238</v>
      </c>
      <c r="D8" s="14">
        <v>171445</v>
      </c>
      <c r="E8" s="15">
        <v>1631.47</v>
      </c>
      <c r="F8" s="16">
        <v>5.4600000000000003E-2</v>
      </c>
      <c r="G8" s="16"/>
    </row>
    <row r="9" spans="1:7" x14ac:dyDescent="0.35">
      <c r="A9" s="13" t="s">
        <v>242</v>
      </c>
      <c r="B9" s="31" t="s">
        <v>243</v>
      </c>
      <c r="C9" s="31" t="s">
        <v>238</v>
      </c>
      <c r="D9" s="14">
        <v>80136</v>
      </c>
      <c r="E9" s="15">
        <v>1120.1400000000001</v>
      </c>
      <c r="F9" s="16">
        <v>3.7499999999999999E-2</v>
      </c>
      <c r="G9" s="16"/>
    </row>
    <row r="10" spans="1:7" x14ac:dyDescent="0.35">
      <c r="A10" s="13" t="s">
        <v>239</v>
      </c>
      <c r="B10" s="31" t="s">
        <v>240</v>
      </c>
      <c r="C10" s="31" t="s">
        <v>241</v>
      </c>
      <c r="D10" s="14">
        <v>76172</v>
      </c>
      <c r="E10" s="15">
        <v>1033.81</v>
      </c>
      <c r="F10" s="16">
        <v>3.4599999999999999E-2</v>
      </c>
      <c r="G10" s="16"/>
    </row>
    <row r="11" spans="1:7" x14ac:dyDescent="0.35">
      <c r="A11" s="13" t="s">
        <v>252</v>
      </c>
      <c r="B11" s="31" t="s">
        <v>253</v>
      </c>
      <c r="C11" s="31" t="s">
        <v>254</v>
      </c>
      <c r="D11" s="14">
        <v>40497</v>
      </c>
      <c r="E11" s="15">
        <v>595.14</v>
      </c>
      <c r="F11" s="16">
        <v>1.9900000000000001E-2</v>
      </c>
      <c r="G11" s="16"/>
    </row>
    <row r="12" spans="1:7" x14ac:dyDescent="0.35">
      <c r="A12" s="13" t="s">
        <v>244</v>
      </c>
      <c r="B12" s="31" t="s">
        <v>245</v>
      </c>
      <c r="C12" s="31" t="s">
        <v>246</v>
      </c>
      <c r="D12" s="14">
        <v>30642</v>
      </c>
      <c r="E12" s="15">
        <v>578.77</v>
      </c>
      <c r="F12" s="16">
        <v>1.9400000000000001E-2</v>
      </c>
      <c r="G12" s="16"/>
    </row>
    <row r="13" spans="1:7" x14ac:dyDescent="0.35">
      <c r="A13" s="13" t="s">
        <v>247</v>
      </c>
      <c r="B13" s="31" t="s">
        <v>248</v>
      </c>
      <c r="C13" s="31" t="s">
        <v>249</v>
      </c>
      <c r="D13" s="14">
        <v>13201</v>
      </c>
      <c r="E13" s="15">
        <v>475.37</v>
      </c>
      <c r="F13" s="16">
        <v>1.5900000000000001E-2</v>
      </c>
      <c r="G13" s="16"/>
    </row>
    <row r="14" spans="1:7" x14ac:dyDescent="0.35">
      <c r="A14" s="13" t="s">
        <v>296</v>
      </c>
      <c r="B14" s="31" t="s">
        <v>297</v>
      </c>
      <c r="C14" s="31" t="s">
        <v>277</v>
      </c>
      <c r="D14" s="14">
        <v>104663</v>
      </c>
      <c r="E14" s="15">
        <v>428.86</v>
      </c>
      <c r="F14" s="16">
        <v>1.44E-2</v>
      </c>
      <c r="G14" s="16"/>
    </row>
    <row r="15" spans="1:7" x14ac:dyDescent="0.35">
      <c r="A15" s="13" t="s">
        <v>305</v>
      </c>
      <c r="B15" s="31" t="s">
        <v>306</v>
      </c>
      <c r="C15" s="31" t="s">
        <v>307</v>
      </c>
      <c r="D15" s="14">
        <v>31992</v>
      </c>
      <c r="E15" s="15">
        <v>369.28</v>
      </c>
      <c r="F15" s="16">
        <v>1.24E-2</v>
      </c>
      <c r="G15" s="16"/>
    </row>
    <row r="16" spans="1:7" x14ac:dyDescent="0.35">
      <c r="A16" s="13" t="s">
        <v>255</v>
      </c>
      <c r="B16" s="31" t="s">
        <v>256</v>
      </c>
      <c r="C16" s="31" t="s">
        <v>257</v>
      </c>
      <c r="D16" s="14">
        <v>17529</v>
      </c>
      <c r="E16" s="15">
        <v>367.44</v>
      </c>
      <c r="F16" s="16">
        <v>1.23E-2</v>
      </c>
      <c r="G16" s="16"/>
    </row>
    <row r="17" spans="1:7" x14ac:dyDescent="0.35">
      <c r="A17" s="13" t="s">
        <v>311</v>
      </c>
      <c r="B17" s="31" t="s">
        <v>312</v>
      </c>
      <c r="C17" s="31" t="s">
        <v>254</v>
      </c>
      <c r="D17" s="14">
        <v>11482</v>
      </c>
      <c r="E17" s="15">
        <v>354.19</v>
      </c>
      <c r="F17" s="16">
        <v>1.1900000000000001E-2</v>
      </c>
      <c r="G17" s="16"/>
    </row>
    <row r="18" spans="1:7" x14ac:dyDescent="0.35">
      <c r="A18" s="13" t="s">
        <v>250</v>
      </c>
      <c r="B18" s="31" t="s">
        <v>251</v>
      </c>
      <c r="C18" s="31" t="s">
        <v>238</v>
      </c>
      <c r="D18" s="14">
        <v>43195</v>
      </c>
      <c r="E18" s="15">
        <v>346.64</v>
      </c>
      <c r="F18" s="16">
        <v>1.1599999999999999E-2</v>
      </c>
      <c r="G18" s="16"/>
    </row>
    <row r="19" spans="1:7" x14ac:dyDescent="0.35">
      <c r="A19" s="13" t="s">
        <v>313</v>
      </c>
      <c r="B19" s="31" t="s">
        <v>314</v>
      </c>
      <c r="C19" s="31" t="s">
        <v>238</v>
      </c>
      <c r="D19" s="14">
        <v>32175</v>
      </c>
      <c r="E19" s="15">
        <v>336.29</v>
      </c>
      <c r="F19" s="16">
        <v>1.1299999999999999E-2</v>
      </c>
      <c r="G19" s="16"/>
    </row>
    <row r="20" spans="1:7" x14ac:dyDescent="0.35">
      <c r="A20" s="13" t="s">
        <v>273</v>
      </c>
      <c r="B20" s="31" t="s">
        <v>274</v>
      </c>
      <c r="C20" s="31" t="s">
        <v>238</v>
      </c>
      <c r="D20" s="14">
        <v>16530</v>
      </c>
      <c r="E20" s="15">
        <v>324.04000000000002</v>
      </c>
      <c r="F20" s="16">
        <v>1.0800000000000001E-2</v>
      </c>
      <c r="G20" s="16"/>
    </row>
    <row r="21" spans="1:7" x14ac:dyDescent="0.35">
      <c r="A21" s="13" t="s">
        <v>267</v>
      </c>
      <c r="B21" s="31" t="s">
        <v>268</v>
      </c>
      <c r="C21" s="31" t="s">
        <v>269</v>
      </c>
      <c r="D21" s="14">
        <v>9934</v>
      </c>
      <c r="E21" s="15">
        <v>317.83999999999997</v>
      </c>
      <c r="F21" s="16">
        <v>1.06E-2</v>
      </c>
      <c r="G21" s="16"/>
    </row>
    <row r="22" spans="1:7" x14ac:dyDescent="0.35">
      <c r="A22" s="13" t="s">
        <v>466</v>
      </c>
      <c r="B22" s="31" t="s">
        <v>467</v>
      </c>
      <c r="C22" s="31" t="s">
        <v>370</v>
      </c>
      <c r="D22" s="14">
        <v>512679</v>
      </c>
      <c r="E22" s="15">
        <v>289.3</v>
      </c>
      <c r="F22" s="16">
        <v>9.7000000000000003E-3</v>
      </c>
      <c r="G22" s="16"/>
    </row>
    <row r="23" spans="1:7" x14ac:dyDescent="0.35">
      <c r="A23" s="13" t="s">
        <v>429</v>
      </c>
      <c r="B23" s="31" t="s">
        <v>430</v>
      </c>
      <c r="C23" s="31" t="s">
        <v>345</v>
      </c>
      <c r="D23" s="14">
        <v>1676</v>
      </c>
      <c r="E23" s="15">
        <v>279.72000000000003</v>
      </c>
      <c r="F23" s="16">
        <v>9.4000000000000004E-3</v>
      </c>
      <c r="G23" s="16"/>
    </row>
    <row r="24" spans="1:7" x14ac:dyDescent="0.35">
      <c r="A24" s="13" t="s">
        <v>275</v>
      </c>
      <c r="B24" s="31" t="s">
        <v>276</v>
      </c>
      <c r="C24" s="31" t="s">
        <v>277</v>
      </c>
      <c r="D24" s="14">
        <v>9977</v>
      </c>
      <c r="E24" s="15">
        <v>265.37</v>
      </c>
      <c r="F24" s="16">
        <v>8.8999999999999999E-3</v>
      </c>
      <c r="G24" s="16"/>
    </row>
    <row r="25" spans="1:7" x14ac:dyDescent="0.35">
      <c r="A25" s="13" t="s">
        <v>364</v>
      </c>
      <c r="B25" s="31" t="s">
        <v>365</v>
      </c>
      <c r="C25" s="31" t="s">
        <v>272</v>
      </c>
      <c r="D25" s="14">
        <v>29876</v>
      </c>
      <c r="E25" s="15">
        <v>262.27</v>
      </c>
      <c r="F25" s="16">
        <v>8.8000000000000005E-3</v>
      </c>
      <c r="G25" s="16"/>
    </row>
    <row r="26" spans="1:7" x14ac:dyDescent="0.35">
      <c r="A26" s="13" t="s">
        <v>302</v>
      </c>
      <c r="B26" s="31" t="s">
        <v>303</v>
      </c>
      <c r="C26" s="31" t="s">
        <v>304</v>
      </c>
      <c r="D26" s="14">
        <v>14286</v>
      </c>
      <c r="E26" s="15">
        <v>252.98</v>
      </c>
      <c r="F26" s="16">
        <v>8.5000000000000006E-3</v>
      </c>
      <c r="G26" s="16"/>
    </row>
    <row r="27" spans="1:7" x14ac:dyDescent="0.35">
      <c r="A27" s="13" t="s">
        <v>325</v>
      </c>
      <c r="B27" s="31" t="s">
        <v>326</v>
      </c>
      <c r="C27" s="31" t="s">
        <v>254</v>
      </c>
      <c r="D27" s="14">
        <v>14341</v>
      </c>
      <c r="E27" s="15">
        <v>247.28</v>
      </c>
      <c r="F27" s="16">
        <v>8.3000000000000001E-3</v>
      </c>
      <c r="G27" s="16"/>
    </row>
    <row r="28" spans="1:7" x14ac:dyDescent="0.35">
      <c r="A28" s="13" t="s">
        <v>1233</v>
      </c>
      <c r="B28" s="31" t="s">
        <v>1234</v>
      </c>
      <c r="C28" s="31" t="s">
        <v>263</v>
      </c>
      <c r="D28" s="14">
        <v>78144</v>
      </c>
      <c r="E28" s="15">
        <v>245.33</v>
      </c>
      <c r="F28" s="16">
        <v>8.2000000000000007E-3</v>
      </c>
      <c r="G28" s="16"/>
    </row>
    <row r="29" spans="1:7" x14ac:dyDescent="0.35">
      <c r="A29" s="13" t="s">
        <v>315</v>
      </c>
      <c r="B29" s="31" t="s">
        <v>316</v>
      </c>
      <c r="C29" s="31" t="s">
        <v>254</v>
      </c>
      <c r="D29" s="14">
        <v>4618</v>
      </c>
      <c r="E29" s="15">
        <v>245.01</v>
      </c>
      <c r="F29" s="16">
        <v>8.2000000000000007E-3</v>
      </c>
      <c r="G29" s="16"/>
    </row>
    <row r="30" spans="1:7" x14ac:dyDescent="0.35">
      <c r="A30" s="13" t="s">
        <v>470</v>
      </c>
      <c r="B30" s="31" t="s">
        <v>471</v>
      </c>
      <c r="C30" s="31" t="s">
        <v>257</v>
      </c>
      <c r="D30" s="14">
        <v>4371</v>
      </c>
      <c r="E30" s="15">
        <v>238.79</v>
      </c>
      <c r="F30" s="16">
        <v>8.0000000000000002E-3</v>
      </c>
      <c r="G30" s="16"/>
    </row>
    <row r="31" spans="1:7" x14ac:dyDescent="0.35">
      <c r="A31" s="13" t="s">
        <v>1241</v>
      </c>
      <c r="B31" s="31" t="s">
        <v>1242</v>
      </c>
      <c r="C31" s="31" t="s">
        <v>373</v>
      </c>
      <c r="D31" s="14">
        <v>5817</v>
      </c>
      <c r="E31" s="15">
        <v>222.57</v>
      </c>
      <c r="F31" s="16">
        <v>7.4000000000000003E-3</v>
      </c>
      <c r="G31" s="16"/>
    </row>
    <row r="32" spans="1:7" x14ac:dyDescent="0.35">
      <c r="A32" s="13" t="s">
        <v>335</v>
      </c>
      <c r="B32" s="31" t="s">
        <v>336</v>
      </c>
      <c r="C32" s="31" t="s">
        <v>269</v>
      </c>
      <c r="D32" s="14">
        <v>1475</v>
      </c>
      <c r="E32" s="15">
        <v>218.17</v>
      </c>
      <c r="F32" s="16">
        <v>7.3000000000000001E-3</v>
      </c>
      <c r="G32" s="16"/>
    </row>
    <row r="33" spans="1:7" x14ac:dyDescent="0.35">
      <c r="A33" s="13" t="s">
        <v>867</v>
      </c>
      <c r="B33" s="31" t="s">
        <v>868</v>
      </c>
      <c r="C33" s="31" t="s">
        <v>307</v>
      </c>
      <c r="D33" s="14">
        <v>22430</v>
      </c>
      <c r="E33" s="15">
        <v>204.45</v>
      </c>
      <c r="F33" s="16">
        <v>6.7999999999999996E-3</v>
      </c>
      <c r="G33" s="16"/>
    </row>
    <row r="34" spans="1:7" x14ac:dyDescent="0.35">
      <c r="A34" s="13" t="s">
        <v>1303</v>
      </c>
      <c r="B34" s="31" t="s">
        <v>1304</v>
      </c>
      <c r="C34" s="31" t="s">
        <v>238</v>
      </c>
      <c r="D34" s="14">
        <v>105634</v>
      </c>
      <c r="E34" s="15">
        <v>202.51</v>
      </c>
      <c r="F34" s="16">
        <v>6.7999999999999996E-3</v>
      </c>
      <c r="G34" s="16"/>
    </row>
    <row r="35" spans="1:7" x14ac:dyDescent="0.35">
      <c r="A35" s="13" t="s">
        <v>350</v>
      </c>
      <c r="B35" s="31" t="s">
        <v>351</v>
      </c>
      <c r="C35" s="31" t="s">
        <v>280</v>
      </c>
      <c r="D35" s="14">
        <v>10408</v>
      </c>
      <c r="E35" s="15">
        <v>197.22</v>
      </c>
      <c r="F35" s="16">
        <v>6.6E-3</v>
      </c>
      <c r="G35" s="16"/>
    </row>
    <row r="36" spans="1:7" x14ac:dyDescent="0.35">
      <c r="A36" s="13" t="s">
        <v>1338</v>
      </c>
      <c r="B36" s="31" t="s">
        <v>1339</v>
      </c>
      <c r="C36" s="31" t="s">
        <v>238</v>
      </c>
      <c r="D36" s="14">
        <v>284454</v>
      </c>
      <c r="E36" s="15">
        <v>193.4</v>
      </c>
      <c r="F36" s="16">
        <v>6.4999999999999997E-3</v>
      </c>
      <c r="G36" s="16"/>
    </row>
    <row r="37" spans="1:7" x14ac:dyDescent="0.35">
      <c r="A37" s="13" t="s">
        <v>278</v>
      </c>
      <c r="B37" s="31" t="s">
        <v>279</v>
      </c>
      <c r="C37" s="31" t="s">
        <v>280</v>
      </c>
      <c r="D37" s="14">
        <v>12122</v>
      </c>
      <c r="E37" s="15">
        <v>193.29</v>
      </c>
      <c r="F37" s="16">
        <v>6.4999999999999997E-3</v>
      </c>
      <c r="G37" s="16"/>
    </row>
    <row r="38" spans="1:7" x14ac:dyDescent="0.35">
      <c r="A38" s="13" t="s">
        <v>1305</v>
      </c>
      <c r="B38" s="31" t="s">
        <v>1306</v>
      </c>
      <c r="C38" s="31" t="s">
        <v>246</v>
      </c>
      <c r="D38" s="14">
        <v>56890</v>
      </c>
      <c r="E38" s="15">
        <v>192.63</v>
      </c>
      <c r="F38" s="16">
        <v>6.4000000000000003E-3</v>
      </c>
      <c r="G38" s="16"/>
    </row>
    <row r="39" spans="1:7" x14ac:dyDescent="0.35">
      <c r="A39" s="13" t="s">
        <v>1287</v>
      </c>
      <c r="B39" s="31" t="s">
        <v>1288</v>
      </c>
      <c r="C39" s="31" t="s">
        <v>310</v>
      </c>
      <c r="D39" s="14">
        <v>11343</v>
      </c>
      <c r="E39" s="15">
        <v>181.74</v>
      </c>
      <c r="F39" s="16">
        <v>6.1000000000000004E-3</v>
      </c>
      <c r="G39" s="16"/>
    </row>
    <row r="40" spans="1:7" x14ac:dyDescent="0.35">
      <c r="A40" s="13" t="s">
        <v>394</v>
      </c>
      <c r="B40" s="31" t="s">
        <v>395</v>
      </c>
      <c r="C40" s="31" t="s">
        <v>396</v>
      </c>
      <c r="D40" s="14">
        <v>6246</v>
      </c>
      <c r="E40" s="15">
        <v>177.16</v>
      </c>
      <c r="F40" s="16">
        <v>5.8999999999999999E-3</v>
      </c>
      <c r="G40" s="16"/>
    </row>
    <row r="41" spans="1:7" x14ac:dyDescent="0.35">
      <c r="A41" s="13" t="s">
        <v>1289</v>
      </c>
      <c r="B41" s="31" t="s">
        <v>1290</v>
      </c>
      <c r="C41" s="31" t="s">
        <v>304</v>
      </c>
      <c r="D41" s="14">
        <v>14677</v>
      </c>
      <c r="E41" s="15">
        <v>177.15</v>
      </c>
      <c r="F41" s="16">
        <v>5.8999999999999999E-3</v>
      </c>
      <c r="G41" s="16"/>
    </row>
    <row r="42" spans="1:7" x14ac:dyDescent="0.35">
      <c r="A42" s="13" t="s">
        <v>281</v>
      </c>
      <c r="B42" s="31" t="s">
        <v>282</v>
      </c>
      <c r="C42" s="31" t="s">
        <v>283</v>
      </c>
      <c r="D42" s="14">
        <v>53309</v>
      </c>
      <c r="E42" s="15">
        <v>174.61</v>
      </c>
      <c r="F42" s="16">
        <v>5.7999999999999996E-3</v>
      </c>
      <c r="G42" s="16"/>
    </row>
    <row r="43" spans="1:7" x14ac:dyDescent="0.35">
      <c r="A43" s="13" t="s">
        <v>1299</v>
      </c>
      <c r="B43" s="31" t="s">
        <v>1300</v>
      </c>
      <c r="C43" s="31" t="s">
        <v>238</v>
      </c>
      <c r="D43" s="14">
        <v>24184</v>
      </c>
      <c r="E43" s="15">
        <v>173.65</v>
      </c>
      <c r="F43" s="16">
        <v>5.7999999999999996E-3</v>
      </c>
      <c r="G43" s="16"/>
    </row>
    <row r="44" spans="1:7" x14ac:dyDescent="0.35">
      <c r="A44" s="13" t="s">
        <v>298</v>
      </c>
      <c r="B44" s="31" t="s">
        <v>299</v>
      </c>
      <c r="C44" s="31" t="s">
        <v>254</v>
      </c>
      <c r="D44" s="14">
        <v>11910</v>
      </c>
      <c r="E44" s="15">
        <v>173.27</v>
      </c>
      <c r="F44" s="16">
        <v>5.7999999999999996E-3</v>
      </c>
      <c r="G44" s="16"/>
    </row>
    <row r="45" spans="1:7" x14ac:dyDescent="0.35">
      <c r="A45" s="13" t="s">
        <v>264</v>
      </c>
      <c r="B45" s="31" t="s">
        <v>265</v>
      </c>
      <c r="C45" s="31" t="s">
        <v>266</v>
      </c>
      <c r="D45" s="14">
        <v>1334</v>
      </c>
      <c r="E45" s="15">
        <v>168.62</v>
      </c>
      <c r="F45" s="16">
        <v>5.5999999999999999E-3</v>
      </c>
      <c r="G45" s="16"/>
    </row>
    <row r="46" spans="1:7" x14ac:dyDescent="0.35">
      <c r="A46" s="13" t="s">
        <v>343</v>
      </c>
      <c r="B46" s="31" t="s">
        <v>344</v>
      </c>
      <c r="C46" s="31" t="s">
        <v>345</v>
      </c>
      <c r="D46" s="14">
        <v>4638</v>
      </c>
      <c r="E46" s="15">
        <v>168.3</v>
      </c>
      <c r="F46" s="16">
        <v>5.5999999999999999E-3</v>
      </c>
      <c r="G46" s="16"/>
    </row>
    <row r="47" spans="1:7" x14ac:dyDescent="0.35">
      <c r="A47" s="13" t="s">
        <v>453</v>
      </c>
      <c r="B47" s="31" t="s">
        <v>454</v>
      </c>
      <c r="C47" s="31" t="s">
        <v>363</v>
      </c>
      <c r="D47" s="14">
        <v>22737</v>
      </c>
      <c r="E47" s="15">
        <v>165.04</v>
      </c>
      <c r="F47" s="16">
        <v>5.4999999999999997E-3</v>
      </c>
      <c r="G47" s="16"/>
    </row>
    <row r="48" spans="1:7" x14ac:dyDescent="0.35">
      <c r="A48" s="13" t="s">
        <v>1253</v>
      </c>
      <c r="B48" s="31" t="s">
        <v>1254</v>
      </c>
      <c r="C48" s="31" t="s">
        <v>269</v>
      </c>
      <c r="D48" s="14">
        <v>23465</v>
      </c>
      <c r="E48" s="15">
        <v>156.97999999999999</v>
      </c>
      <c r="F48" s="16">
        <v>5.3E-3</v>
      </c>
      <c r="G48" s="16"/>
    </row>
    <row r="49" spans="1:7" x14ac:dyDescent="0.35">
      <c r="A49" s="13" t="s">
        <v>1249</v>
      </c>
      <c r="B49" s="31" t="s">
        <v>1250</v>
      </c>
      <c r="C49" s="31" t="s">
        <v>545</v>
      </c>
      <c r="D49" s="14">
        <v>123150</v>
      </c>
      <c r="E49" s="15">
        <v>156.38</v>
      </c>
      <c r="F49" s="16">
        <v>5.1999999999999998E-3</v>
      </c>
      <c r="G49" s="16"/>
    </row>
    <row r="50" spans="1:7" x14ac:dyDescent="0.35">
      <c r="A50" s="13" t="s">
        <v>1297</v>
      </c>
      <c r="B50" s="31" t="s">
        <v>1298</v>
      </c>
      <c r="C50" s="31" t="s">
        <v>478</v>
      </c>
      <c r="D50" s="14">
        <v>21783</v>
      </c>
      <c r="E50" s="15">
        <v>155.91</v>
      </c>
      <c r="F50" s="16">
        <v>5.1999999999999998E-3</v>
      </c>
      <c r="G50" s="16"/>
    </row>
    <row r="51" spans="1:7" x14ac:dyDescent="0.35">
      <c r="A51" s="13" t="s">
        <v>339</v>
      </c>
      <c r="B51" s="31" t="s">
        <v>340</v>
      </c>
      <c r="C51" s="31" t="s">
        <v>241</v>
      </c>
      <c r="D51" s="14">
        <v>41350</v>
      </c>
      <c r="E51" s="15">
        <v>155.43</v>
      </c>
      <c r="F51" s="16">
        <v>5.1999999999999998E-3</v>
      </c>
      <c r="G51" s="16"/>
    </row>
    <row r="52" spans="1:7" x14ac:dyDescent="0.35">
      <c r="A52" s="13" t="s">
        <v>1808</v>
      </c>
      <c r="B52" s="31" t="s">
        <v>1809</v>
      </c>
      <c r="C52" s="31" t="s">
        <v>238</v>
      </c>
      <c r="D52" s="14">
        <v>811831</v>
      </c>
      <c r="E52" s="15">
        <v>155.06</v>
      </c>
      <c r="F52" s="16">
        <v>5.1999999999999998E-3</v>
      </c>
      <c r="G52" s="16"/>
    </row>
    <row r="53" spans="1:7" x14ac:dyDescent="0.35">
      <c r="A53" s="13" t="s">
        <v>1810</v>
      </c>
      <c r="B53" s="31" t="s">
        <v>1811</v>
      </c>
      <c r="C53" s="31" t="s">
        <v>373</v>
      </c>
      <c r="D53" s="14">
        <v>2171</v>
      </c>
      <c r="E53" s="15">
        <v>153.94999999999999</v>
      </c>
      <c r="F53" s="16">
        <v>5.1999999999999998E-3</v>
      </c>
      <c r="G53" s="16"/>
    </row>
    <row r="54" spans="1:7" x14ac:dyDescent="0.35">
      <c r="A54" s="13" t="s">
        <v>258</v>
      </c>
      <c r="B54" s="31" t="s">
        <v>259</v>
      </c>
      <c r="C54" s="31" t="s">
        <v>260</v>
      </c>
      <c r="D54" s="14">
        <v>40266</v>
      </c>
      <c r="E54" s="15">
        <v>148.74</v>
      </c>
      <c r="F54" s="16">
        <v>5.0000000000000001E-3</v>
      </c>
      <c r="G54" s="16"/>
    </row>
    <row r="55" spans="1:7" x14ac:dyDescent="0.35">
      <c r="A55" s="13" t="s">
        <v>1247</v>
      </c>
      <c r="B55" s="31" t="s">
        <v>1248</v>
      </c>
      <c r="C55" s="31" t="s">
        <v>370</v>
      </c>
      <c r="D55" s="14">
        <v>5335</v>
      </c>
      <c r="E55" s="15">
        <v>148.27000000000001</v>
      </c>
      <c r="F55" s="16">
        <v>5.0000000000000001E-3</v>
      </c>
      <c r="G55" s="16"/>
    </row>
    <row r="56" spans="1:7" x14ac:dyDescent="0.35">
      <c r="A56" s="13" t="s">
        <v>474</v>
      </c>
      <c r="B56" s="31" t="s">
        <v>475</v>
      </c>
      <c r="C56" s="31" t="s">
        <v>396</v>
      </c>
      <c r="D56" s="14">
        <v>1049</v>
      </c>
      <c r="E56" s="15">
        <v>144.71</v>
      </c>
      <c r="F56" s="16">
        <v>4.7999999999999996E-3</v>
      </c>
      <c r="G56" s="16"/>
    </row>
    <row r="57" spans="1:7" x14ac:dyDescent="0.35">
      <c r="A57" s="13" t="s">
        <v>376</v>
      </c>
      <c r="B57" s="31" t="s">
        <v>377</v>
      </c>
      <c r="C57" s="31" t="s">
        <v>378</v>
      </c>
      <c r="D57" s="14">
        <v>92970</v>
      </c>
      <c r="E57" s="15">
        <v>143.62</v>
      </c>
      <c r="F57" s="16">
        <v>4.7999999999999996E-3</v>
      </c>
      <c r="G57" s="16"/>
    </row>
    <row r="58" spans="1:7" x14ac:dyDescent="0.35">
      <c r="A58" s="13" t="s">
        <v>1266</v>
      </c>
      <c r="B58" s="31" t="s">
        <v>1267</v>
      </c>
      <c r="C58" s="31" t="s">
        <v>283</v>
      </c>
      <c r="D58" s="14">
        <v>50938</v>
      </c>
      <c r="E58" s="15">
        <v>140.21</v>
      </c>
      <c r="F58" s="16">
        <v>4.7000000000000002E-3</v>
      </c>
      <c r="G58" s="16"/>
    </row>
    <row r="59" spans="1:7" x14ac:dyDescent="0.35">
      <c r="A59" s="13" t="s">
        <v>348</v>
      </c>
      <c r="B59" s="31" t="s">
        <v>349</v>
      </c>
      <c r="C59" s="31" t="s">
        <v>254</v>
      </c>
      <c r="D59" s="14">
        <v>4901</v>
      </c>
      <c r="E59" s="15">
        <v>136.63999999999999</v>
      </c>
      <c r="F59" s="16">
        <v>4.5999999999999999E-3</v>
      </c>
      <c r="G59" s="16"/>
    </row>
    <row r="60" spans="1:7" x14ac:dyDescent="0.35">
      <c r="A60" s="13" t="s">
        <v>1812</v>
      </c>
      <c r="B60" s="31" t="s">
        <v>1813</v>
      </c>
      <c r="C60" s="31" t="s">
        <v>293</v>
      </c>
      <c r="D60" s="14">
        <v>4595</v>
      </c>
      <c r="E60" s="15">
        <v>136.09</v>
      </c>
      <c r="F60" s="16">
        <v>4.5999999999999999E-3</v>
      </c>
      <c r="G60" s="16"/>
    </row>
    <row r="61" spans="1:7" x14ac:dyDescent="0.35">
      <c r="A61" s="13" t="s">
        <v>1301</v>
      </c>
      <c r="B61" s="31" t="s">
        <v>1302</v>
      </c>
      <c r="C61" s="31" t="s">
        <v>263</v>
      </c>
      <c r="D61" s="14">
        <v>58685</v>
      </c>
      <c r="E61" s="15">
        <v>135.06</v>
      </c>
      <c r="F61" s="16">
        <v>4.4999999999999997E-3</v>
      </c>
      <c r="G61" s="16"/>
    </row>
    <row r="62" spans="1:7" x14ac:dyDescent="0.35">
      <c r="A62" s="13" t="s">
        <v>1767</v>
      </c>
      <c r="B62" s="31" t="s">
        <v>1768</v>
      </c>
      <c r="C62" s="31" t="s">
        <v>345</v>
      </c>
      <c r="D62" s="14">
        <v>9799</v>
      </c>
      <c r="E62" s="15">
        <v>134.63999999999999</v>
      </c>
      <c r="F62" s="16">
        <v>4.4999999999999997E-3</v>
      </c>
      <c r="G62" s="16"/>
    </row>
    <row r="63" spans="1:7" x14ac:dyDescent="0.35">
      <c r="A63" s="13" t="s">
        <v>1237</v>
      </c>
      <c r="B63" s="31" t="s">
        <v>1238</v>
      </c>
      <c r="C63" s="31" t="s">
        <v>272</v>
      </c>
      <c r="D63" s="14">
        <v>2964</v>
      </c>
      <c r="E63" s="15">
        <v>133.19</v>
      </c>
      <c r="F63" s="16">
        <v>4.4999999999999997E-3</v>
      </c>
      <c r="G63" s="16"/>
    </row>
    <row r="64" spans="1:7" x14ac:dyDescent="0.35">
      <c r="A64" s="13" t="s">
        <v>261</v>
      </c>
      <c r="B64" s="31" t="s">
        <v>262</v>
      </c>
      <c r="C64" s="31" t="s">
        <v>263</v>
      </c>
      <c r="D64" s="14">
        <v>2499</v>
      </c>
      <c r="E64" s="15">
        <v>132.4</v>
      </c>
      <c r="F64" s="16">
        <v>4.4000000000000003E-3</v>
      </c>
      <c r="G64" s="16"/>
    </row>
    <row r="65" spans="1:7" x14ac:dyDescent="0.35">
      <c r="A65" s="13" t="s">
        <v>1814</v>
      </c>
      <c r="B65" s="31" t="s">
        <v>1815</v>
      </c>
      <c r="C65" s="31" t="s">
        <v>522</v>
      </c>
      <c r="D65" s="14">
        <v>5670</v>
      </c>
      <c r="E65" s="15">
        <v>132.21</v>
      </c>
      <c r="F65" s="16">
        <v>4.4000000000000003E-3</v>
      </c>
      <c r="G65" s="16"/>
    </row>
    <row r="66" spans="1:7" x14ac:dyDescent="0.35">
      <c r="A66" s="13" t="s">
        <v>1816</v>
      </c>
      <c r="B66" s="31" t="s">
        <v>1817</v>
      </c>
      <c r="C66" s="31" t="s">
        <v>1274</v>
      </c>
      <c r="D66" s="14">
        <v>153585</v>
      </c>
      <c r="E66" s="15">
        <v>132.19</v>
      </c>
      <c r="F66" s="16">
        <v>4.4000000000000003E-3</v>
      </c>
      <c r="G66" s="16"/>
    </row>
    <row r="67" spans="1:7" x14ac:dyDescent="0.35">
      <c r="A67" s="13" t="s">
        <v>1477</v>
      </c>
      <c r="B67" s="31" t="s">
        <v>1478</v>
      </c>
      <c r="C67" s="31" t="s">
        <v>478</v>
      </c>
      <c r="D67" s="14">
        <v>3487</v>
      </c>
      <c r="E67" s="15">
        <v>128.84</v>
      </c>
      <c r="F67" s="16">
        <v>4.3E-3</v>
      </c>
      <c r="G67" s="16"/>
    </row>
    <row r="68" spans="1:7" x14ac:dyDescent="0.35">
      <c r="A68" s="13" t="s">
        <v>716</v>
      </c>
      <c r="B68" s="31" t="s">
        <v>717</v>
      </c>
      <c r="C68" s="31" t="s">
        <v>345</v>
      </c>
      <c r="D68" s="14">
        <v>5086</v>
      </c>
      <c r="E68" s="15">
        <v>128.1</v>
      </c>
      <c r="F68" s="16">
        <v>4.3E-3</v>
      </c>
      <c r="G68" s="16"/>
    </row>
    <row r="69" spans="1:7" x14ac:dyDescent="0.35">
      <c r="A69" s="13" t="s">
        <v>1818</v>
      </c>
      <c r="B69" s="31" t="s">
        <v>1819</v>
      </c>
      <c r="C69" s="31" t="s">
        <v>293</v>
      </c>
      <c r="D69" s="14">
        <v>11477</v>
      </c>
      <c r="E69" s="15">
        <v>127.02</v>
      </c>
      <c r="F69" s="16">
        <v>4.3E-3</v>
      </c>
      <c r="G69" s="16"/>
    </row>
    <row r="70" spans="1:7" x14ac:dyDescent="0.35">
      <c r="A70" s="13" t="s">
        <v>418</v>
      </c>
      <c r="B70" s="31" t="s">
        <v>419</v>
      </c>
      <c r="C70" s="31" t="s">
        <v>389</v>
      </c>
      <c r="D70" s="14">
        <v>6470</v>
      </c>
      <c r="E70" s="15">
        <v>126.02</v>
      </c>
      <c r="F70" s="16">
        <v>4.1999999999999997E-3</v>
      </c>
      <c r="G70" s="16"/>
    </row>
    <row r="71" spans="1:7" x14ac:dyDescent="0.35">
      <c r="A71" s="13" t="s">
        <v>424</v>
      </c>
      <c r="B71" s="31" t="s">
        <v>425</v>
      </c>
      <c r="C71" s="31" t="s">
        <v>373</v>
      </c>
      <c r="D71" s="14">
        <v>7798</v>
      </c>
      <c r="E71" s="15">
        <v>125.13</v>
      </c>
      <c r="F71" s="16">
        <v>4.1999999999999997E-3</v>
      </c>
      <c r="G71" s="16"/>
    </row>
    <row r="72" spans="1:7" x14ac:dyDescent="0.35">
      <c r="A72" s="13" t="s">
        <v>1291</v>
      </c>
      <c r="B72" s="31" t="s">
        <v>1292</v>
      </c>
      <c r="C72" s="31" t="s">
        <v>266</v>
      </c>
      <c r="D72" s="14">
        <v>1801</v>
      </c>
      <c r="E72" s="15">
        <v>125.11</v>
      </c>
      <c r="F72" s="16">
        <v>4.1999999999999997E-3</v>
      </c>
      <c r="G72" s="16"/>
    </row>
    <row r="73" spans="1:7" x14ac:dyDescent="0.35">
      <c r="A73" s="13" t="s">
        <v>873</v>
      </c>
      <c r="B73" s="31" t="s">
        <v>874</v>
      </c>
      <c r="C73" s="31" t="s">
        <v>280</v>
      </c>
      <c r="D73" s="14">
        <v>6482</v>
      </c>
      <c r="E73" s="15">
        <v>124.71</v>
      </c>
      <c r="F73" s="16">
        <v>4.1999999999999997E-3</v>
      </c>
      <c r="G73" s="16"/>
    </row>
    <row r="74" spans="1:7" x14ac:dyDescent="0.35">
      <c r="A74" s="13" t="s">
        <v>1509</v>
      </c>
      <c r="B74" s="31" t="s">
        <v>1510</v>
      </c>
      <c r="C74" s="31" t="s">
        <v>769</v>
      </c>
      <c r="D74" s="14">
        <v>2206</v>
      </c>
      <c r="E74" s="15">
        <v>124.55</v>
      </c>
      <c r="F74" s="16">
        <v>4.1999999999999997E-3</v>
      </c>
      <c r="G74" s="16"/>
    </row>
    <row r="75" spans="1:7" x14ac:dyDescent="0.35">
      <c r="A75" s="13" t="s">
        <v>1820</v>
      </c>
      <c r="B75" s="31" t="s">
        <v>1821</v>
      </c>
      <c r="C75" s="31" t="s">
        <v>373</v>
      </c>
      <c r="D75" s="14">
        <v>2783</v>
      </c>
      <c r="E75" s="15">
        <v>124.43</v>
      </c>
      <c r="F75" s="16">
        <v>4.1999999999999997E-3</v>
      </c>
      <c r="G75" s="16"/>
    </row>
    <row r="76" spans="1:7" x14ac:dyDescent="0.35">
      <c r="A76" s="13" t="s">
        <v>1310</v>
      </c>
      <c r="B76" s="31" t="s">
        <v>1311</v>
      </c>
      <c r="C76" s="31" t="s">
        <v>293</v>
      </c>
      <c r="D76" s="14">
        <v>88</v>
      </c>
      <c r="E76" s="15">
        <v>124.04</v>
      </c>
      <c r="F76" s="16">
        <v>4.1999999999999997E-3</v>
      </c>
      <c r="G76" s="16"/>
    </row>
    <row r="77" spans="1:7" x14ac:dyDescent="0.35">
      <c r="A77" s="13" t="s">
        <v>875</v>
      </c>
      <c r="B77" s="31" t="s">
        <v>876</v>
      </c>
      <c r="C77" s="31" t="s">
        <v>280</v>
      </c>
      <c r="D77" s="14">
        <v>12038</v>
      </c>
      <c r="E77" s="15">
        <v>123.74</v>
      </c>
      <c r="F77" s="16">
        <v>4.1000000000000003E-3</v>
      </c>
      <c r="G77" s="16"/>
    </row>
    <row r="78" spans="1:7" x14ac:dyDescent="0.35">
      <c r="A78" s="13" t="s">
        <v>877</v>
      </c>
      <c r="B78" s="31" t="s">
        <v>878</v>
      </c>
      <c r="C78" s="31" t="s">
        <v>280</v>
      </c>
      <c r="D78" s="14">
        <v>2316</v>
      </c>
      <c r="E78" s="15">
        <v>122.83</v>
      </c>
      <c r="F78" s="16">
        <v>4.1000000000000003E-3</v>
      </c>
      <c r="G78" s="16"/>
    </row>
    <row r="79" spans="1:7" x14ac:dyDescent="0.35">
      <c r="A79" s="13" t="s">
        <v>270</v>
      </c>
      <c r="B79" s="31" t="s">
        <v>271</v>
      </c>
      <c r="C79" s="31" t="s">
        <v>272</v>
      </c>
      <c r="D79" s="14">
        <v>4615</v>
      </c>
      <c r="E79" s="15">
        <v>121.73</v>
      </c>
      <c r="F79" s="16">
        <v>4.1000000000000003E-3</v>
      </c>
      <c r="G79" s="16"/>
    </row>
    <row r="80" spans="1:7" x14ac:dyDescent="0.35">
      <c r="A80" s="13" t="s">
        <v>431</v>
      </c>
      <c r="B80" s="31" t="s">
        <v>432</v>
      </c>
      <c r="C80" s="31" t="s">
        <v>389</v>
      </c>
      <c r="D80" s="14">
        <v>8028</v>
      </c>
      <c r="E80" s="15">
        <v>120.68</v>
      </c>
      <c r="F80" s="16">
        <v>4.0000000000000001E-3</v>
      </c>
      <c r="G80" s="16"/>
    </row>
    <row r="81" spans="1:7" x14ac:dyDescent="0.35">
      <c r="A81" s="13" t="s">
        <v>869</v>
      </c>
      <c r="B81" s="31" t="s">
        <v>870</v>
      </c>
      <c r="C81" s="31" t="s">
        <v>280</v>
      </c>
      <c r="D81" s="14">
        <v>4862</v>
      </c>
      <c r="E81" s="15">
        <v>120.16</v>
      </c>
      <c r="F81" s="16">
        <v>4.0000000000000001E-3</v>
      </c>
      <c r="G81" s="16"/>
    </row>
    <row r="82" spans="1:7" x14ac:dyDescent="0.35">
      <c r="A82" s="13" t="s">
        <v>479</v>
      </c>
      <c r="B82" s="31" t="s">
        <v>480</v>
      </c>
      <c r="C82" s="31" t="s">
        <v>481</v>
      </c>
      <c r="D82" s="14">
        <v>271</v>
      </c>
      <c r="E82" s="15">
        <v>120.15</v>
      </c>
      <c r="F82" s="16">
        <v>4.0000000000000001E-3</v>
      </c>
      <c r="G82" s="16"/>
    </row>
    <row r="83" spans="1:7" x14ac:dyDescent="0.35">
      <c r="A83" s="13" t="s">
        <v>1268</v>
      </c>
      <c r="B83" s="31" t="s">
        <v>1269</v>
      </c>
      <c r="C83" s="31" t="s">
        <v>266</v>
      </c>
      <c r="D83" s="14">
        <v>4294</v>
      </c>
      <c r="E83" s="15">
        <v>119.18</v>
      </c>
      <c r="F83" s="16">
        <v>4.0000000000000001E-3</v>
      </c>
      <c r="G83" s="16"/>
    </row>
    <row r="84" spans="1:7" x14ac:dyDescent="0.35">
      <c r="A84" s="13" t="s">
        <v>476</v>
      </c>
      <c r="B84" s="31" t="s">
        <v>477</v>
      </c>
      <c r="C84" s="31" t="s">
        <v>478</v>
      </c>
      <c r="D84" s="14">
        <v>5090</v>
      </c>
      <c r="E84" s="15">
        <v>117.53</v>
      </c>
      <c r="F84" s="16">
        <v>3.8999999999999998E-3</v>
      </c>
      <c r="G84" s="16"/>
    </row>
    <row r="85" spans="1:7" x14ac:dyDescent="0.35">
      <c r="A85" s="13" t="s">
        <v>1270</v>
      </c>
      <c r="B85" s="31" t="s">
        <v>1271</v>
      </c>
      <c r="C85" s="31" t="s">
        <v>272</v>
      </c>
      <c r="D85" s="14">
        <v>6107</v>
      </c>
      <c r="E85" s="15">
        <v>116.86</v>
      </c>
      <c r="F85" s="16">
        <v>3.8999999999999998E-3</v>
      </c>
      <c r="G85" s="16"/>
    </row>
    <row r="86" spans="1:7" x14ac:dyDescent="0.35">
      <c r="A86" s="13" t="s">
        <v>368</v>
      </c>
      <c r="B86" s="31" t="s">
        <v>369</v>
      </c>
      <c r="C86" s="31" t="s">
        <v>370</v>
      </c>
      <c r="D86" s="14">
        <v>55326</v>
      </c>
      <c r="E86" s="15">
        <v>115.08</v>
      </c>
      <c r="F86" s="16">
        <v>3.8999999999999998E-3</v>
      </c>
      <c r="G86" s="16"/>
    </row>
    <row r="87" spans="1:7" x14ac:dyDescent="0.35">
      <c r="A87" s="13" t="s">
        <v>422</v>
      </c>
      <c r="B87" s="31" t="s">
        <v>423</v>
      </c>
      <c r="C87" s="31" t="s">
        <v>272</v>
      </c>
      <c r="D87" s="14">
        <v>36839</v>
      </c>
      <c r="E87" s="15">
        <v>114.83</v>
      </c>
      <c r="F87" s="16">
        <v>3.8E-3</v>
      </c>
      <c r="G87" s="16"/>
    </row>
    <row r="88" spans="1:7" x14ac:dyDescent="0.35">
      <c r="A88" s="13" t="s">
        <v>413</v>
      </c>
      <c r="B88" s="31" t="s">
        <v>414</v>
      </c>
      <c r="C88" s="31" t="s">
        <v>415</v>
      </c>
      <c r="D88" s="14">
        <v>16281</v>
      </c>
      <c r="E88" s="15">
        <v>114.61</v>
      </c>
      <c r="F88" s="16">
        <v>3.8E-3</v>
      </c>
      <c r="G88" s="16"/>
    </row>
    <row r="89" spans="1:7" x14ac:dyDescent="0.35">
      <c r="A89" s="13" t="s">
        <v>1822</v>
      </c>
      <c r="B89" s="31" t="s">
        <v>1823</v>
      </c>
      <c r="C89" s="31" t="s">
        <v>389</v>
      </c>
      <c r="D89" s="14">
        <v>7261</v>
      </c>
      <c r="E89" s="15">
        <v>113.4</v>
      </c>
      <c r="F89" s="16">
        <v>3.8E-3</v>
      </c>
      <c r="G89" s="16"/>
    </row>
    <row r="90" spans="1:7" x14ac:dyDescent="0.35">
      <c r="A90" s="13" t="s">
        <v>392</v>
      </c>
      <c r="B90" s="31" t="s">
        <v>393</v>
      </c>
      <c r="C90" s="31" t="s">
        <v>378</v>
      </c>
      <c r="D90" s="14">
        <v>10671</v>
      </c>
      <c r="E90" s="15">
        <v>109.55</v>
      </c>
      <c r="F90" s="16">
        <v>3.7000000000000002E-3</v>
      </c>
      <c r="G90" s="16"/>
    </row>
    <row r="91" spans="1:7" x14ac:dyDescent="0.35">
      <c r="A91" s="13" t="s">
        <v>1272</v>
      </c>
      <c r="B91" s="31" t="s">
        <v>1273</v>
      </c>
      <c r="C91" s="31" t="s">
        <v>1274</v>
      </c>
      <c r="D91" s="14">
        <v>8297</v>
      </c>
      <c r="E91" s="15">
        <v>108.92</v>
      </c>
      <c r="F91" s="16">
        <v>3.5999999999999999E-3</v>
      </c>
      <c r="G91" s="16"/>
    </row>
    <row r="92" spans="1:7" x14ac:dyDescent="0.35">
      <c r="A92" s="13" t="s">
        <v>718</v>
      </c>
      <c r="B92" s="31" t="s">
        <v>719</v>
      </c>
      <c r="C92" s="31" t="s">
        <v>269</v>
      </c>
      <c r="D92" s="14">
        <v>1246</v>
      </c>
      <c r="E92" s="15">
        <v>107.55</v>
      </c>
      <c r="F92" s="16">
        <v>3.5999999999999999E-3</v>
      </c>
      <c r="G92" s="16"/>
    </row>
    <row r="93" spans="1:7" x14ac:dyDescent="0.35">
      <c r="A93" s="13" t="s">
        <v>1243</v>
      </c>
      <c r="B93" s="31" t="s">
        <v>1244</v>
      </c>
      <c r="C93" s="31" t="s">
        <v>378</v>
      </c>
      <c r="D93" s="14">
        <v>13899</v>
      </c>
      <c r="E93" s="15">
        <v>106.04</v>
      </c>
      <c r="F93" s="16">
        <v>3.5000000000000001E-3</v>
      </c>
      <c r="G93" s="16"/>
    </row>
    <row r="94" spans="1:7" x14ac:dyDescent="0.35">
      <c r="A94" s="13" t="s">
        <v>300</v>
      </c>
      <c r="B94" s="31" t="s">
        <v>301</v>
      </c>
      <c r="C94" s="31" t="s">
        <v>254</v>
      </c>
      <c r="D94" s="14">
        <v>7133</v>
      </c>
      <c r="E94" s="15">
        <v>105.67</v>
      </c>
      <c r="F94" s="16">
        <v>3.5000000000000001E-3</v>
      </c>
      <c r="G94" s="16"/>
    </row>
    <row r="95" spans="1:7" x14ac:dyDescent="0.35">
      <c r="A95" s="13" t="s">
        <v>1824</v>
      </c>
      <c r="B95" s="31" t="s">
        <v>1825</v>
      </c>
      <c r="C95" s="31" t="s">
        <v>283</v>
      </c>
      <c r="D95" s="14">
        <v>136192</v>
      </c>
      <c r="E95" s="15">
        <v>105.18</v>
      </c>
      <c r="F95" s="16">
        <v>3.5000000000000001E-3</v>
      </c>
      <c r="G95" s="16"/>
    </row>
    <row r="96" spans="1:7" x14ac:dyDescent="0.35">
      <c r="A96" s="13" t="s">
        <v>1730</v>
      </c>
      <c r="B96" s="31" t="s">
        <v>1731</v>
      </c>
      <c r="C96" s="31" t="s">
        <v>345</v>
      </c>
      <c r="D96" s="14">
        <v>5587</v>
      </c>
      <c r="E96" s="15">
        <v>105.13</v>
      </c>
      <c r="F96" s="16">
        <v>3.5000000000000001E-3</v>
      </c>
      <c r="G96" s="16"/>
    </row>
    <row r="97" spans="1:7" x14ac:dyDescent="0.35">
      <c r="A97" s="13" t="s">
        <v>1295</v>
      </c>
      <c r="B97" s="31" t="s">
        <v>1296</v>
      </c>
      <c r="C97" s="31" t="s">
        <v>370</v>
      </c>
      <c r="D97" s="14">
        <v>547</v>
      </c>
      <c r="E97" s="15">
        <v>104.53</v>
      </c>
      <c r="F97" s="16">
        <v>3.5000000000000001E-3</v>
      </c>
      <c r="G97" s="16"/>
    </row>
    <row r="98" spans="1:7" x14ac:dyDescent="0.35">
      <c r="A98" s="13" t="s">
        <v>1519</v>
      </c>
      <c r="B98" s="31" t="s">
        <v>1520</v>
      </c>
      <c r="C98" s="31" t="s">
        <v>238</v>
      </c>
      <c r="D98" s="14">
        <v>83173</v>
      </c>
      <c r="E98" s="15">
        <v>103.82</v>
      </c>
      <c r="F98" s="16">
        <v>3.5000000000000001E-3</v>
      </c>
      <c r="G98" s="16"/>
    </row>
    <row r="99" spans="1:7" x14ac:dyDescent="0.35">
      <c r="A99" s="13" t="s">
        <v>1293</v>
      </c>
      <c r="B99" s="31" t="s">
        <v>1294</v>
      </c>
      <c r="C99" s="31" t="s">
        <v>272</v>
      </c>
      <c r="D99" s="14">
        <v>12895</v>
      </c>
      <c r="E99" s="15">
        <v>103.61</v>
      </c>
      <c r="F99" s="16">
        <v>3.5000000000000001E-3</v>
      </c>
      <c r="G99" s="16"/>
    </row>
    <row r="100" spans="1:7" x14ac:dyDescent="0.35">
      <c r="A100" s="13" t="s">
        <v>1314</v>
      </c>
      <c r="B100" s="31" t="s">
        <v>1315</v>
      </c>
      <c r="C100" s="31" t="s">
        <v>540</v>
      </c>
      <c r="D100" s="14">
        <v>16379</v>
      </c>
      <c r="E100" s="15">
        <v>102.82</v>
      </c>
      <c r="F100" s="16">
        <v>3.3999999999999998E-3</v>
      </c>
      <c r="G100" s="16"/>
    </row>
    <row r="101" spans="1:7" x14ac:dyDescent="0.35">
      <c r="A101" s="13" t="s">
        <v>1826</v>
      </c>
      <c r="B101" s="31" t="s">
        <v>1827</v>
      </c>
      <c r="C101" s="31" t="s">
        <v>1309</v>
      </c>
      <c r="D101" s="14">
        <v>148771</v>
      </c>
      <c r="E101" s="15">
        <v>102.35</v>
      </c>
      <c r="F101" s="16">
        <v>3.3999999999999998E-3</v>
      </c>
      <c r="G101" s="16"/>
    </row>
    <row r="102" spans="1:7" x14ac:dyDescent="0.35">
      <c r="A102" s="13" t="s">
        <v>1275</v>
      </c>
      <c r="B102" s="31" t="s">
        <v>1276</v>
      </c>
      <c r="C102" s="31" t="s">
        <v>408</v>
      </c>
      <c r="D102" s="14">
        <v>43670</v>
      </c>
      <c r="E102" s="15">
        <v>102.06</v>
      </c>
      <c r="F102" s="16">
        <v>3.3999999999999998E-3</v>
      </c>
      <c r="G102" s="16"/>
    </row>
    <row r="103" spans="1:7" x14ac:dyDescent="0.35">
      <c r="A103" s="13" t="s">
        <v>371</v>
      </c>
      <c r="B103" s="31" t="s">
        <v>372</v>
      </c>
      <c r="C103" s="31" t="s">
        <v>373</v>
      </c>
      <c r="D103" s="14">
        <v>2654</v>
      </c>
      <c r="E103" s="15">
        <v>101.13</v>
      </c>
      <c r="F103" s="16">
        <v>3.3999999999999998E-3</v>
      </c>
      <c r="G103" s="16"/>
    </row>
    <row r="104" spans="1:7" x14ac:dyDescent="0.35">
      <c r="A104" s="13" t="s">
        <v>1828</v>
      </c>
      <c r="B104" s="31" t="s">
        <v>1829</v>
      </c>
      <c r="C104" s="31" t="s">
        <v>283</v>
      </c>
      <c r="D104" s="14">
        <v>8190</v>
      </c>
      <c r="E104" s="15">
        <v>100.52</v>
      </c>
      <c r="F104" s="16">
        <v>3.3999999999999998E-3</v>
      </c>
      <c r="G104" s="16"/>
    </row>
    <row r="105" spans="1:7" x14ac:dyDescent="0.35">
      <c r="A105" s="13" t="s">
        <v>863</v>
      </c>
      <c r="B105" s="31" t="s">
        <v>864</v>
      </c>
      <c r="C105" s="31" t="s">
        <v>280</v>
      </c>
      <c r="D105" s="14">
        <v>6324</v>
      </c>
      <c r="E105" s="15">
        <v>100.51</v>
      </c>
      <c r="F105" s="16">
        <v>3.3999999999999998E-3</v>
      </c>
      <c r="G105" s="16"/>
    </row>
    <row r="106" spans="1:7" x14ac:dyDescent="0.35">
      <c r="A106" s="13" t="s">
        <v>333</v>
      </c>
      <c r="B106" s="31" t="s">
        <v>334</v>
      </c>
      <c r="C106" s="31" t="s">
        <v>238</v>
      </c>
      <c r="D106" s="14">
        <v>15211</v>
      </c>
      <c r="E106" s="15">
        <v>99.34</v>
      </c>
      <c r="F106" s="16">
        <v>3.3E-3</v>
      </c>
      <c r="G106" s="16"/>
    </row>
    <row r="107" spans="1:7" x14ac:dyDescent="0.35">
      <c r="A107" s="13" t="s">
        <v>341</v>
      </c>
      <c r="B107" s="31" t="s">
        <v>342</v>
      </c>
      <c r="C107" s="31" t="s">
        <v>293</v>
      </c>
      <c r="D107" s="14">
        <v>7697</v>
      </c>
      <c r="E107" s="15">
        <v>98.44</v>
      </c>
      <c r="F107" s="16">
        <v>3.3E-3</v>
      </c>
      <c r="G107" s="16"/>
    </row>
    <row r="108" spans="1:7" x14ac:dyDescent="0.35">
      <c r="A108" s="13" t="s">
        <v>493</v>
      </c>
      <c r="B108" s="31" t="s">
        <v>494</v>
      </c>
      <c r="C108" s="31" t="s">
        <v>257</v>
      </c>
      <c r="D108" s="14">
        <v>9553</v>
      </c>
      <c r="E108" s="15">
        <v>97.26</v>
      </c>
      <c r="F108" s="16">
        <v>3.3E-3</v>
      </c>
      <c r="G108" s="16"/>
    </row>
    <row r="109" spans="1:7" x14ac:dyDescent="0.35">
      <c r="A109" s="13" t="s">
        <v>713</v>
      </c>
      <c r="B109" s="31" t="s">
        <v>714</v>
      </c>
      <c r="C109" s="31" t="s">
        <v>715</v>
      </c>
      <c r="D109" s="14">
        <v>25537</v>
      </c>
      <c r="E109" s="15">
        <v>95.71</v>
      </c>
      <c r="F109" s="16">
        <v>3.2000000000000002E-3</v>
      </c>
      <c r="G109" s="16"/>
    </row>
    <row r="110" spans="1:7" x14ac:dyDescent="0.35">
      <c r="A110" s="13" t="s">
        <v>460</v>
      </c>
      <c r="B110" s="31" t="s">
        <v>461</v>
      </c>
      <c r="C110" s="31" t="s">
        <v>269</v>
      </c>
      <c r="D110" s="14">
        <v>1546</v>
      </c>
      <c r="E110" s="15">
        <v>94.35</v>
      </c>
      <c r="F110" s="16">
        <v>3.2000000000000002E-3</v>
      </c>
      <c r="G110" s="16"/>
    </row>
    <row r="111" spans="1:7" x14ac:dyDescent="0.35">
      <c r="A111" s="13" t="s">
        <v>464</v>
      </c>
      <c r="B111" s="31" t="s">
        <v>465</v>
      </c>
      <c r="C111" s="31" t="s">
        <v>290</v>
      </c>
      <c r="D111" s="14">
        <v>8062</v>
      </c>
      <c r="E111" s="15">
        <v>93.21</v>
      </c>
      <c r="F111" s="16">
        <v>3.0999999999999999E-3</v>
      </c>
      <c r="G111" s="16"/>
    </row>
    <row r="112" spans="1:7" x14ac:dyDescent="0.35">
      <c r="A112" s="13" t="s">
        <v>1277</v>
      </c>
      <c r="B112" s="31" t="s">
        <v>1278</v>
      </c>
      <c r="C112" s="31" t="s">
        <v>310</v>
      </c>
      <c r="D112" s="14">
        <v>12048</v>
      </c>
      <c r="E112" s="15">
        <v>93.02</v>
      </c>
      <c r="F112" s="16">
        <v>3.0999999999999999E-3</v>
      </c>
      <c r="G112" s="16"/>
    </row>
    <row r="113" spans="1:7" x14ac:dyDescent="0.35">
      <c r="A113" s="13" t="s">
        <v>468</v>
      </c>
      <c r="B113" s="31" t="s">
        <v>469</v>
      </c>
      <c r="C113" s="31" t="s">
        <v>260</v>
      </c>
      <c r="D113" s="14">
        <v>2135</v>
      </c>
      <c r="E113" s="15">
        <v>92.5</v>
      </c>
      <c r="F113" s="16">
        <v>3.0999999999999999E-3</v>
      </c>
      <c r="G113" s="16"/>
    </row>
    <row r="114" spans="1:7" x14ac:dyDescent="0.35">
      <c r="A114" s="13" t="s">
        <v>406</v>
      </c>
      <c r="B114" s="31" t="s">
        <v>407</v>
      </c>
      <c r="C114" s="31" t="s">
        <v>408</v>
      </c>
      <c r="D114" s="14">
        <v>23477</v>
      </c>
      <c r="E114" s="15">
        <v>91.63</v>
      </c>
      <c r="F114" s="16">
        <v>3.0999999999999999E-3</v>
      </c>
      <c r="G114" s="16"/>
    </row>
    <row r="115" spans="1:7" x14ac:dyDescent="0.35">
      <c r="A115" s="13" t="s">
        <v>317</v>
      </c>
      <c r="B115" s="31" t="s">
        <v>318</v>
      </c>
      <c r="C115" s="31" t="s">
        <v>272</v>
      </c>
      <c r="D115" s="14">
        <v>15736</v>
      </c>
      <c r="E115" s="15">
        <v>91.31</v>
      </c>
      <c r="F115" s="16">
        <v>3.0999999999999999E-3</v>
      </c>
      <c r="G115" s="16"/>
    </row>
    <row r="116" spans="1:7" x14ac:dyDescent="0.35">
      <c r="A116" s="13" t="s">
        <v>308</v>
      </c>
      <c r="B116" s="31" t="s">
        <v>309</v>
      </c>
      <c r="C116" s="31" t="s">
        <v>310</v>
      </c>
      <c r="D116" s="14">
        <v>5041</v>
      </c>
      <c r="E116" s="15">
        <v>91.02</v>
      </c>
      <c r="F116" s="16">
        <v>3.0000000000000001E-3</v>
      </c>
      <c r="G116" s="16"/>
    </row>
    <row r="117" spans="1:7" x14ac:dyDescent="0.35">
      <c r="A117" s="13" t="s">
        <v>879</v>
      </c>
      <c r="B117" s="31" t="s">
        <v>880</v>
      </c>
      <c r="C117" s="31" t="s">
        <v>280</v>
      </c>
      <c r="D117" s="14">
        <v>25854</v>
      </c>
      <c r="E117" s="15">
        <v>90.06</v>
      </c>
      <c r="F117" s="16">
        <v>3.0000000000000001E-3</v>
      </c>
      <c r="G117" s="16"/>
    </row>
    <row r="118" spans="1:7" x14ac:dyDescent="0.35">
      <c r="A118" s="13" t="s">
        <v>1830</v>
      </c>
      <c r="B118" s="31" t="s">
        <v>1831</v>
      </c>
      <c r="C118" s="31" t="s">
        <v>540</v>
      </c>
      <c r="D118" s="14">
        <v>12985</v>
      </c>
      <c r="E118" s="15">
        <v>89.85</v>
      </c>
      <c r="F118" s="16">
        <v>3.0000000000000001E-3</v>
      </c>
      <c r="G118" s="16"/>
    </row>
    <row r="119" spans="1:7" x14ac:dyDescent="0.35">
      <c r="A119" s="13" t="s">
        <v>397</v>
      </c>
      <c r="B119" s="31" t="s">
        <v>398</v>
      </c>
      <c r="C119" s="31" t="s">
        <v>280</v>
      </c>
      <c r="D119" s="14">
        <v>1428</v>
      </c>
      <c r="E119" s="15">
        <v>87.56</v>
      </c>
      <c r="F119" s="16">
        <v>2.8999999999999998E-3</v>
      </c>
      <c r="G119" s="16"/>
    </row>
    <row r="120" spans="1:7" x14ac:dyDescent="0.35">
      <c r="A120" s="13" t="s">
        <v>1832</v>
      </c>
      <c r="B120" s="31" t="s">
        <v>1833</v>
      </c>
      <c r="C120" s="31" t="s">
        <v>529</v>
      </c>
      <c r="D120" s="14">
        <v>32262</v>
      </c>
      <c r="E120" s="15">
        <v>86.95</v>
      </c>
      <c r="F120" s="16">
        <v>2.8999999999999998E-3</v>
      </c>
      <c r="G120" s="16"/>
    </row>
    <row r="121" spans="1:7" x14ac:dyDescent="0.35">
      <c r="A121" s="13" t="s">
        <v>346</v>
      </c>
      <c r="B121" s="31" t="s">
        <v>347</v>
      </c>
      <c r="C121" s="31" t="s">
        <v>269</v>
      </c>
      <c r="D121" s="14">
        <v>2640</v>
      </c>
      <c r="E121" s="15">
        <v>86.5</v>
      </c>
      <c r="F121" s="16">
        <v>2.8999999999999998E-3</v>
      </c>
      <c r="G121" s="16"/>
    </row>
    <row r="122" spans="1:7" x14ac:dyDescent="0.35">
      <c r="A122" s="13" t="s">
        <v>865</v>
      </c>
      <c r="B122" s="31" t="s">
        <v>866</v>
      </c>
      <c r="C122" s="31" t="s">
        <v>307</v>
      </c>
      <c r="D122" s="14">
        <v>1136</v>
      </c>
      <c r="E122" s="15">
        <v>86.45</v>
      </c>
      <c r="F122" s="16">
        <v>2.8999999999999998E-3</v>
      </c>
      <c r="G122" s="16"/>
    </row>
    <row r="123" spans="1:7" x14ac:dyDescent="0.35">
      <c r="A123" s="13" t="s">
        <v>722</v>
      </c>
      <c r="B123" s="31" t="s">
        <v>723</v>
      </c>
      <c r="C123" s="31" t="s">
        <v>280</v>
      </c>
      <c r="D123" s="14">
        <v>6846</v>
      </c>
      <c r="E123" s="15">
        <v>86.27</v>
      </c>
      <c r="F123" s="16">
        <v>2.8999999999999998E-3</v>
      </c>
      <c r="G123" s="16"/>
    </row>
    <row r="124" spans="1:7" x14ac:dyDescent="0.35">
      <c r="A124" s="13" t="s">
        <v>1571</v>
      </c>
      <c r="B124" s="31" t="s">
        <v>1572</v>
      </c>
      <c r="C124" s="31" t="s">
        <v>293</v>
      </c>
      <c r="D124" s="14">
        <v>19290</v>
      </c>
      <c r="E124" s="15">
        <v>85.46</v>
      </c>
      <c r="F124" s="16">
        <v>2.8999999999999998E-3</v>
      </c>
      <c r="G124" s="16"/>
    </row>
    <row r="125" spans="1:7" x14ac:dyDescent="0.35">
      <c r="A125" s="13" t="s">
        <v>1834</v>
      </c>
      <c r="B125" s="31" t="s">
        <v>1835</v>
      </c>
      <c r="C125" s="31" t="s">
        <v>272</v>
      </c>
      <c r="D125" s="14">
        <v>30752</v>
      </c>
      <c r="E125" s="15">
        <v>85.44</v>
      </c>
      <c r="F125" s="16">
        <v>2.8999999999999998E-3</v>
      </c>
      <c r="G125" s="16"/>
    </row>
    <row r="126" spans="1:7" x14ac:dyDescent="0.35">
      <c r="A126" s="13" t="s">
        <v>482</v>
      </c>
      <c r="B126" s="31" t="s">
        <v>483</v>
      </c>
      <c r="C126" s="31" t="s">
        <v>428</v>
      </c>
      <c r="D126" s="14">
        <v>3270</v>
      </c>
      <c r="E126" s="15">
        <v>85.12</v>
      </c>
      <c r="F126" s="16">
        <v>2.8E-3</v>
      </c>
      <c r="G126" s="16"/>
    </row>
    <row r="127" spans="1:7" x14ac:dyDescent="0.35">
      <c r="A127" s="13" t="s">
        <v>1836</v>
      </c>
      <c r="B127" s="31" t="s">
        <v>1837</v>
      </c>
      <c r="C127" s="31" t="s">
        <v>363</v>
      </c>
      <c r="D127" s="14">
        <v>4780</v>
      </c>
      <c r="E127" s="15">
        <v>84.97</v>
      </c>
      <c r="F127" s="16">
        <v>2.8E-3</v>
      </c>
      <c r="G127" s="16"/>
    </row>
    <row r="128" spans="1:7" x14ac:dyDescent="0.35">
      <c r="A128" s="13" t="s">
        <v>1573</v>
      </c>
      <c r="B128" s="31" t="s">
        <v>1574</v>
      </c>
      <c r="C128" s="31" t="s">
        <v>254</v>
      </c>
      <c r="D128" s="14">
        <v>1020</v>
      </c>
      <c r="E128" s="15">
        <v>84.59</v>
      </c>
      <c r="F128" s="16">
        <v>2.8E-3</v>
      </c>
      <c r="G128" s="16"/>
    </row>
    <row r="129" spans="1:7" x14ac:dyDescent="0.35">
      <c r="A129" s="13" t="s">
        <v>1575</v>
      </c>
      <c r="B129" s="31" t="s">
        <v>1576</v>
      </c>
      <c r="C129" s="31" t="s">
        <v>254</v>
      </c>
      <c r="D129" s="14">
        <v>7031</v>
      </c>
      <c r="E129" s="15">
        <v>83.7</v>
      </c>
      <c r="F129" s="16">
        <v>2.8E-3</v>
      </c>
      <c r="G129" s="16"/>
    </row>
    <row r="130" spans="1:7" x14ac:dyDescent="0.35">
      <c r="A130" s="13" t="s">
        <v>1326</v>
      </c>
      <c r="B130" s="31" t="s">
        <v>1327</v>
      </c>
      <c r="C130" s="31" t="s">
        <v>345</v>
      </c>
      <c r="D130" s="14">
        <v>16539</v>
      </c>
      <c r="E130" s="15">
        <v>83.38</v>
      </c>
      <c r="F130" s="16">
        <v>2.8E-3</v>
      </c>
      <c r="G130" s="16"/>
    </row>
    <row r="131" spans="1:7" x14ac:dyDescent="0.35">
      <c r="A131" s="13" t="s">
        <v>374</v>
      </c>
      <c r="B131" s="31" t="s">
        <v>375</v>
      </c>
      <c r="C131" s="31" t="s">
        <v>280</v>
      </c>
      <c r="D131" s="14">
        <v>5983</v>
      </c>
      <c r="E131" s="15">
        <v>82.83</v>
      </c>
      <c r="F131" s="16">
        <v>2.8E-3</v>
      </c>
      <c r="G131" s="16"/>
    </row>
    <row r="132" spans="1:7" x14ac:dyDescent="0.35">
      <c r="A132" s="13" t="s">
        <v>1318</v>
      </c>
      <c r="B132" s="31" t="s">
        <v>1319</v>
      </c>
      <c r="C132" s="31" t="s">
        <v>266</v>
      </c>
      <c r="D132" s="14">
        <v>3429</v>
      </c>
      <c r="E132" s="15">
        <v>82.35</v>
      </c>
      <c r="F132" s="16">
        <v>2.8E-3</v>
      </c>
      <c r="G132" s="16"/>
    </row>
    <row r="133" spans="1:7" x14ac:dyDescent="0.35">
      <c r="A133" s="13" t="s">
        <v>1736</v>
      </c>
      <c r="B133" s="31" t="s">
        <v>1737</v>
      </c>
      <c r="C133" s="31" t="s">
        <v>389</v>
      </c>
      <c r="D133" s="14">
        <v>5066</v>
      </c>
      <c r="E133" s="15">
        <v>81.599999999999994</v>
      </c>
      <c r="F133" s="16">
        <v>2.7000000000000001E-3</v>
      </c>
      <c r="G133" s="16"/>
    </row>
    <row r="134" spans="1:7" x14ac:dyDescent="0.35">
      <c r="A134" s="13" t="s">
        <v>1838</v>
      </c>
      <c r="B134" s="31" t="s">
        <v>1839</v>
      </c>
      <c r="C134" s="31" t="s">
        <v>1840</v>
      </c>
      <c r="D134" s="14">
        <v>19071</v>
      </c>
      <c r="E134" s="15">
        <v>80.22</v>
      </c>
      <c r="F134" s="16">
        <v>2.7000000000000001E-3</v>
      </c>
      <c r="G134" s="16"/>
    </row>
    <row r="135" spans="1:7" x14ac:dyDescent="0.35">
      <c r="A135" s="13" t="s">
        <v>728</v>
      </c>
      <c r="B135" s="31" t="s">
        <v>729</v>
      </c>
      <c r="C135" s="31" t="s">
        <v>254</v>
      </c>
      <c r="D135" s="14">
        <v>32067</v>
      </c>
      <c r="E135" s="15">
        <v>79.98</v>
      </c>
      <c r="F135" s="16">
        <v>2.7000000000000001E-3</v>
      </c>
      <c r="G135" s="16"/>
    </row>
    <row r="136" spans="1:7" x14ac:dyDescent="0.35">
      <c r="A136" s="13" t="s">
        <v>1503</v>
      </c>
      <c r="B136" s="31" t="s">
        <v>1504</v>
      </c>
      <c r="C136" s="31" t="s">
        <v>293</v>
      </c>
      <c r="D136" s="14">
        <v>3448</v>
      </c>
      <c r="E136" s="15">
        <v>78.94</v>
      </c>
      <c r="F136" s="16">
        <v>2.5999999999999999E-3</v>
      </c>
      <c r="G136" s="16"/>
    </row>
    <row r="137" spans="1:7" x14ac:dyDescent="0.35">
      <c r="A137" s="13" t="s">
        <v>1536</v>
      </c>
      <c r="B137" s="31" t="s">
        <v>1537</v>
      </c>
      <c r="C137" s="31" t="s">
        <v>263</v>
      </c>
      <c r="D137" s="14">
        <v>1654</v>
      </c>
      <c r="E137" s="15">
        <v>78.66</v>
      </c>
      <c r="F137" s="16">
        <v>2.5999999999999999E-3</v>
      </c>
      <c r="G137" s="16"/>
    </row>
    <row r="138" spans="1:7" x14ac:dyDescent="0.35">
      <c r="A138" s="13" t="s">
        <v>1841</v>
      </c>
      <c r="B138" s="31" t="s">
        <v>1842</v>
      </c>
      <c r="C138" s="31" t="s">
        <v>246</v>
      </c>
      <c r="D138" s="14">
        <v>5055</v>
      </c>
      <c r="E138" s="15">
        <v>78.28</v>
      </c>
      <c r="F138" s="16">
        <v>2.5999999999999999E-3</v>
      </c>
      <c r="G138" s="16"/>
    </row>
    <row r="139" spans="1:7" x14ac:dyDescent="0.35">
      <c r="A139" s="13" t="s">
        <v>1843</v>
      </c>
      <c r="B139" s="31" t="s">
        <v>1844</v>
      </c>
      <c r="C139" s="31" t="s">
        <v>769</v>
      </c>
      <c r="D139" s="14">
        <v>14832</v>
      </c>
      <c r="E139" s="15">
        <v>78.22</v>
      </c>
      <c r="F139" s="16">
        <v>2.5999999999999999E-3</v>
      </c>
      <c r="G139" s="16"/>
    </row>
    <row r="140" spans="1:7" x14ac:dyDescent="0.35">
      <c r="A140" s="13" t="s">
        <v>1845</v>
      </c>
      <c r="B140" s="31" t="s">
        <v>1846</v>
      </c>
      <c r="C140" s="31" t="s">
        <v>254</v>
      </c>
      <c r="D140" s="14">
        <v>1492</v>
      </c>
      <c r="E140" s="15">
        <v>78.09</v>
      </c>
      <c r="F140" s="16">
        <v>2.5999999999999999E-3</v>
      </c>
      <c r="G140" s="16"/>
    </row>
    <row r="141" spans="1:7" x14ac:dyDescent="0.35">
      <c r="A141" s="13" t="s">
        <v>361</v>
      </c>
      <c r="B141" s="31" t="s">
        <v>362</v>
      </c>
      <c r="C141" s="31" t="s">
        <v>363</v>
      </c>
      <c r="D141" s="14">
        <v>7322</v>
      </c>
      <c r="E141" s="15">
        <v>78.010000000000005</v>
      </c>
      <c r="F141" s="16">
        <v>2.5999999999999999E-3</v>
      </c>
      <c r="G141" s="16"/>
    </row>
    <row r="142" spans="1:7" x14ac:dyDescent="0.35">
      <c r="A142" s="13" t="s">
        <v>1847</v>
      </c>
      <c r="B142" s="31" t="s">
        <v>1848</v>
      </c>
      <c r="C142" s="31" t="s">
        <v>293</v>
      </c>
      <c r="D142" s="14">
        <v>19589</v>
      </c>
      <c r="E142" s="15">
        <v>77.62</v>
      </c>
      <c r="F142" s="16">
        <v>2.5999999999999999E-3</v>
      </c>
      <c r="G142" s="16"/>
    </row>
    <row r="143" spans="1:7" x14ac:dyDescent="0.35">
      <c r="A143" s="13" t="s">
        <v>462</v>
      </c>
      <c r="B143" s="31" t="s">
        <v>463</v>
      </c>
      <c r="C143" s="31" t="s">
        <v>290</v>
      </c>
      <c r="D143" s="14">
        <v>1326</v>
      </c>
      <c r="E143" s="15">
        <v>77.23</v>
      </c>
      <c r="F143" s="16">
        <v>2.5999999999999999E-3</v>
      </c>
      <c r="G143" s="16"/>
    </row>
    <row r="144" spans="1:7" x14ac:dyDescent="0.35">
      <c r="A144" s="13" t="s">
        <v>1849</v>
      </c>
      <c r="B144" s="31" t="s">
        <v>1850</v>
      </c>
      <c r="C144" s="31" t="s">
        <v>246</v>
      </c>
      <c r="D144" s="14">
        <v>1188441</v>
      </c>
      <c r="E144" s="15">
        <v>77.13</v>
      </c>
      <c r="F144" s="16">
        <v>2.5999999999999999E-3</v>
      </c>
      <c r="G144" s="16"/>
    </row>
    <row r="145" spans="1:7" x14ac:dyDescent="0.35">
      <c r="A145" s="13" t="s">
        <v>1320</v>
      </c>
      <c r="B145" s="31" t="s">
        <v>1321</v>
      </c>
      <c r="C145" s="31" t="s">
        <v>272</v>
      </c>
      <c r="D145" s="14">
        <v>34610</v>
      </c>
      <c r="E145" s="15">
        <v>75.16</v>
      </c>
      <c r="F145" s="16">
        <v>2.5000000000000001E-3</v>
      </c>
      <c r="G145" s="16"/>
    </row>
    <row r="146" spans="1:7" x14ac:dyDescent="0.35">
      <c r="A146" s="13" t="s">
        <v>1239</v>
      </c>
      <c r="B146" s="31" t="s">
        <v>1240</v>
      </c>
      <c r="C146" s="31" t="s">
        <v>540</v>
      </c>
      <c r="D146" s="14">
        <v>9874</v>
      </c>
      <c r="E146" s="15">
        <v>74.89</v>
      </c>
      <c r="F146" s="16">
        <v>2.5000000000000001E-3</v>
      </c>
      <c r="G146" s="16"/>
    </row>
    <row r="147" spans="1:7" x14ac:dyDescent="0.35">
      <c r="A147" s="13" t="s">
        <v>720</v>
      </c>
      <c r="B147" s="31" t="s">
        <v>721</v>
      </c>
      <c r="C147" s="31" t="s">
        <v>269</v>
      </c>
      <c r="D147" s="14">
        <v>1460</v>
      </c>
      <c r="E147" s="15">
        <v>74.28</v>
      </c>
      <c r="F147" s="16">
        <v>2.5000000000000001E-3</v>
      </c>
      <c r="G147" s="16"/>
    </row>
    <row r="148" spans="1:7" x14ac:dyDescent="0.35">
      <c r="A148" s="13" t="s">
        <v>1330</v>
      </c>
      <c r="B148" s="31" t="s">
        <v>1331</v>
      </c>
      <c r="C148" s="31" t="s">
        <v>249</v>
      </c>
      <c r="D148" s="14">
        <v>24434</v>
      </c>
      <c r="E148" s="15">
        <v>73.94</v>
      </c>
      <c r="F148" s="16">
        <v>2.5000000000000001E-3</v>
      </c>
      <c r="G148" s="16"/>
    </row>
    <row r="149" spans="1:7" x14ac:dyDescent="0.35">
      <c r="A149" s="13" t="s">
        <v>1851</v>
      </c>
      <c r="B149" s="31" t="s">
        <v>1852</v>
      </c>
      <c r="C149" s="31" t="s">
        <v>378</v>
      </c>
      <c r="D149" s="14">
        <v>62226</v>
      </c>
      <c r="E149" s="15">
        <v>73.84</v>
      </c>
      <c r="F149" s="16">
        <v>2.5000000000000001E-3</v>
      </c>
      <c r="G149" s="16"/>
    </row>
    <row r="150" spans="1:7" x14ac:dyDescent="0.35">
      <c r="A150" s="13" t="s">
        <v>724</v>
      </c>
      <c r="B150" s="31" t="s">
        <v>725</v>
      </c>
      <c r="C150" s="31" t="s">
        <v>405</v>
      </c>
      <c r="D150" s="14">
        <v>15071</v>
      </c>
      <c r="E150" s="15">
        <v>73.42</v>
      </c>
      <c r="F150" s="16">
        <v>2.5000000000000001E-3</v>
      </c>
      <c r="G150" s="16"/>
    </row>
    <row r="151" spans="1:7" x14ac:dyDescent="0.35">
      <c r="A151" s="13" t="s">
        <v>437</v>
      </c>
      <c r="B151" s="31" t="s">
        <v>438</v>
      </c>
      <c r="C151" s="31" t="s">
        <v>263</v>
      </c>
      <c r="D151" s="14">
        <v>48980</v>
      </c>
      <c r="E151" s="15">
        <v>73.180000000000007</v>
      </c>
      <c r="F151" s="16">
        <v>2.3999999999999998E-3</v>
      </c>
      <c r="G151" s="16"/>
    </row>
    <row r="152" spans="1:7" x14ac:dyDescent="0.35">
      <c r="A152" s="13" t="s">
        <v>1307</v>
      </c>
      <c r="B152" s="31" t="s">
        <v>1308</v>
      </c>
      <c r="C152" s="31" t="s">
        <v>1309</v>
      </c>
      <c r="D152" s="14">
        <v>5638</v>
      </c>
      <c r="E152" s="15">
        <v>72.66</v>
      </c>
      <c r="F152" s="16">
        <v>2.3999999999999998E-3</v>
      </c>
      <c r="G152" s="16"/>
    </row>
    <row r="153" spans="1:7" x14ac:dyDescent="0.35">
      <c r="A153" s="13" t="s">
        <v>1489</v>
      </c>
      <c r="B153" s="31" t="s">
        <v>1490</v>
      </c>
      <c r="C153" s="31" t="s">
        <v>272</v>
      </c>
      <c r="D153" s="14">
        <v>28474</v>
      </c>
      <c r="E153" s="15">
        <v>72.31</v>
      </c>
      <c r="F153" s="16">
        <v>2.3999999999999998E-3</v>
      </c>
      <c r="G153" s="16"/>
    </row>
    <row r="154" spans="1:7" x14ac:dyDescent="0.35">
      <c r="A154" s="13" t="s">
        <v>1257</v>
      </c>
      <c r="B154" s="31" t="s">
        <v>1258</v>
      </c>
      <c r="C154" s="31" t="s">
        <v>373</v>
      </c>
      <c r="D154" s="14">
        <v>5304</v>
      </c>
      <c r="E154" s="15">
        <v>72.12</v>
      </c>
      <c r="F154" s="16">
        <v>2.3999999999999998E-3</v>
      </c>
      <c r="G154" s="16"/>
    </row>
    <row r="155" spans="1:7" x14ac:dyDescent="0.35">
      <c r="A155" s="13" t="s">
        <v>1530</v>
      </c>
      <c r="B155" s="31" t="s">
        <v>1531</v>
      </c>
      <c r="C155" s="31" t="s">
        <v>415</v>
      </c>
      <c r="D155" s="14">
        <v>38600</v>
      </c>
      <c r="E155" s="15">
        <v>71.87</v>
      </c>
      <c r="F155" s="16">
        <v>2.3999999999999998E-3</v>
      </c>
      <c r="G155" s="16"/>
    </row>
    <row r="156" spans="1:7" x14ac:dyDescent="0.35">
      <c r="A156" s="13" t="s">
        <v>1853</v>
      </c>
      <c r="B156" s="31" t="s">
        <v>1854</v>
      </c>
      <c r="C156" s="31" t="s">
        <v>272</v>
      </c>
      <c r="D156" s="14">
        <v>12943</v>
      </c>
      <c r="E156" s="15">
        <v>71.86</v>
      </c>
      <c r="F156" s="16">
        <v>2.3999999999999998E-3</v>
      </c>
      <c r="G156" s="16"/>
    </row>
    <row r="157" spans="1:7" x14ac:dyDescent="0.35">
      <c r="A157" s="13" t="s">
        <v>355</v>
      </c>
      <c r="B157" s="31" t="s">
        <v>356</v>
      </c>
      <c r="C157" s="31" t="s">
        <v>280</v>
      </c>
      <c r="D157" s="14">
        <v>225</v>
      </c>
      <c r="E157" s="15">
        <v>70.83</v>
      </c>
      <c r="F157" s="16">
        <v>2.3999999999999998E-3</v>
      </c>
      <c r="G157" s="16"/>
    </row>
    <row r="158" spans="1:7" x14ac:dyDescent="0.35">
      <c r="A158" s="13" t="s">
        <v>1738</v>
      </c>
      <c r="B158" s="31" t="s">
        <v>1739</v>
      </c>
      <c r="C158" s="31" t="s">
        <v>283</v>
      </c>
      <c r="D158" s="14">
        <v>18879</v>
      </c>
      <c r="E158" s="15">
        <v>70.64</v>
      </c>
      <c r="F158" s="16">
        <v>2.3999999999999998E-3</v>
      </c>
      <c r="G158" s="16"/>
    </row>
    <row r="159" spans="1:7" x14ac:dyDescent="0.35">
      <c r="A159" s="13" t="s">
        <v>1855</v>
      </c>
      <c r="B159" s="31" t="s">
        <v>1856</v>
      </c>
      <c r="C159" s="31" t="s">
        <v>529</v>
      </c>
      <c r="D159" s="14">
        <v>11940</v>
      </c>
      <c r="E159" s="15">
        <v>70.58</v>
      </c>
      <c r="F159" s="16">
        <v>2.3999999999999998E-3</v>
      </c>
      <c r="G159" s="16"/>
    </row>
    <row r="160" spans="1:7" x14ac:dyDescent="0.35">
      <c r="A160" s="13" t="s">
        <v>319</v>
      </c>
      <c r="B160" s="31" t="s">
        <v>320</v>
      </c>
      <c r="C160" s="31" t="s">
        <v>272</v>
      </c>
      <c r="D160" s="14">
        <v>4735</v>
      </c>
      <c r="E160" s="15">
        <v>67.27</v>
      </c>
      <c r="F160" s="16">
        <v>2.3E-3</v>
      </c>
      <c r="G160" s="16"/>
    </row>
    <row r="161" spans="1:7" x14ac:dyDescent="0.35">
      <c r="A161" s="13" t="s">
        <v>472</v>
      </c>
      <c r="B161" s="31" t="s">
        <v>473</v>
      </c>
      <c r="C161" s="31" t="s">
        <v>241</v>
      </c>
      <c r="D161" s="14">
        <v>21792</v>
      </c>
      <c r="E161" s="15">
        <v>67.16</v>
      </c>
      <c r="F161" s="16">
        <v>2.2000000000000001E-3</v>
      </c>
      <c r="G161" s="16"/>
    </row>
    <row r="162" spans="1:7" x14ac:dyDescent="0.35">
      <c r="A162" s="13" t="s">
        <v>1495</v>
      </c>
      <c r="B162" s="31" t="s">
        <v>1496</v>
      </c>
      <c r="C162" s="31" t="s">
        <v>293</v>
      </c>
      <c r="D162" s="14">
        <v>1732</v>
      </c>
      <c r="E162" s="15">
        <v>66.98</v>
      </c>
      <c r="F162" s="16">
        <v>2.2000000000000001E-3</v>
      </c>
      <c r="G162" s="16"/>
    </row>
    <row r="163" spans="1:7" x14ac:dyDescent="0.35">
      <c r="A163" s="13" t="s">
        <v>1857</v>
      </c>
      <c r="B163" s="31" t="s">
        <v>1858</v>
      </c>
      <c r="C163" s="31" t="s">
        <v>415</v>
      </c>
      <c r="D163" s="14">
        <v>15781</v>
      </c>
      <c r="E163" s="15">
        <v>66.16</v>
      </c>
      <c r="F163" s="16">
        <v>2.2000000000000001E-3</v>
      </c>
      <c r="G163" s="16"/>
    </row>
    <row r="164" spans="1:7" x14ac:dyDescent="0.35">
      <c r="A164" s="13" t="s">
        <v>1279</v>
      </c>
      <c r="B164" s="31" t="s">
        <v>1280</v>
      </c>
      <c r="C164" s="31" t="s">
        <v>1281</v>
      </c>
      <c r="D164" s="14">
        <v>2928</v>
      </c>
      <c r="E164" s="15">
        <v>65.72</v>
      </c>
      <c r="F164" s="16">
        <v>2.2000000000000001E-3</v>
      </c>
      <c r="G164" s="16"/>
    </row>
    <row r="165" spans="1:7" x14ac:dyDescent="0.35">
      <c r="A165" s="13" t="s">
        <v>1316</v>
      </c>
      <c r="B165" s="31" t="s">
        <v>1317</v>
      </c>
      <c r="C165" s="31" t="s">
        <v>345</v>
      </c>
      <c r="D165" s="14">
        <v>12255</v>
      </c>
      <c r="E165" s="15">
        <v>65.319999999999993</v>
      </c>
      <c r="F165" s="16">
        <v>2.2000000000000001E-3</v>
      </c>
      <c r="G165" s="16"/>
    </row>
    <row r="166" spans="1:7" x14ac:dyDescent="0.35">
      <c r="A166" s="13" t="s">
        <v>1859</v>
      </c>
      <c r="B166" s="31" t="s">
        <v>1860</v>
      </c>
      <c r="C166" s="31" t="s">
        <v>293</v>
      </c>
      <c r="D166" s="14">
        <v>13884</v>
      </c>
      <c r="E166" s="15">
        <v>64.17</v>
      </c>
      <c r="F166" s="16">
        <v>2.0999999999999999E-3</v>
      </c>
      <c r="G166" s="16"/>
    </row>
    <row r="167" spans="1:7" x14ac:dyDescent="0.35">
      <c r="A167" s="13" t="s">
        <v>881</v>
      </c>
      <c r="B167" s="31" t="s">
        <v>882</v>
      </c>
      <c r="C167" s="31" t="s">
        <v>280</v>
      </c>
      <c r="D167" s="14">
        <v>3426</v>
      </c>
      <c r="E167" s="15">
        <v>64.12</v>
      </c>
      <c r="F167" s="16">
        <v>2.0999999999999999E-3</v>
      </c>
      <c r="G167" s="16"/>
    </row>
    <row r="168" spans="1:7" x14ac:dyDescent="0.35">
      <c r="A168" s="13" t="s">
        <v>1322</v>
      </c>
      <c r="B168" s="31" t="s">
        <v>1323</v>
      </c>
      <c r="C168" s="31" t="s">
        <v>529</v>
      </c>
      <c r="D168" s="14">
        <v>30193</v>
      </c>
      <c r="E168" s="15">
        <v>62.42</v>
      </c>
      <c r="F168" s="16">
        <v>2.0999999999999999E-3</v>
      </c>
      <c r="G168" s="16"/>
    </row>
    <row r="169" spans="1:7" x14ac:dyDescent="0.35">
      <c r="A169" s="13" t="s">
        <v>1861</v>
      </c>
      <c r="B169" s="31" t="s">
        <v>1862</v>
      </c>
      <c r="C169" s="31" t="s">
        <v>272</v>
      </c>
      <c r="D169" s="14">
        <v>487</v>
      </c>
      <c r="E169" s="15">
        <v>62.19</v>
      </c>
      <c r="F169" s="16">
        <v>2.0999999999999999E-3</v>
      </c>
      <c r="G169" s="16"/>
    </row>
    <row r="170" spans="1:7" x14ac:dyDescent="0.35">
      <c r="A170" s="13" t="s">
        <v>379</v>
      </c>
      <c r="B170" s="31" t="s">
        <v>380</v>
      </c>
      <c r="C170" s="31" t="s">
        <v>272</v>
      </c>
      <c r="D170" s="14">
        <v>16370</v>
      </c>
      <c r="E170" s="15">
        <v>62.16</v>
      </c>
      <c r="F170" s="16">
        <v>2.0999999999999999E-3</v>
      </c>
      <c r="G170" s="16"/>
    </row>
    <row r="171" spans="1:7" x14ac:dyDescent="0.35">
      <c r="A171" s="13" t="s">
        <v>1863</v>
      </c>
      <c r="B171" s="31" t="s">
        <v>1864</v>
      </c>
      <c r="C171" s="31" t="s">
        <v>396</v>
      </c>
      <c r="D171" s="14">
        <v>1758</v>
      </c>
      <c r="E171" s="15">
        <v>60.02</v>
      </c>
      <c r="F171" s="16">
        <v>2E-3</v>
      </c>
      <c r="G171" s="16"/>
    </row>
    <row r="172" spans="1:7" x14ac:dyDescent="0.35">
      <c r="A172" s="13" t="s">
        <v>499</v>
      </c>
      <c r="B172" s="31" t="s">
        <v>500</v>
      </c>
      <c r="C172" s="31" t="s">
        <v>257</v>
      </c>
      <c r="D172" s="14">
        <v>7565</v>
      </c>
      <c r="E172" s="15">
        <v>59.37</v>
      </c>
      <c r="F172" s="16">
        <v>2E-3</v>
      </c>
      <c r="G172" s="16"/>
    </row>
    <row r="173" spans="1:7" x14ac:dyDescent="0.35">
      <c r="A173" s="13" t="s">
        <v>1865</v>
      </c>
      <c r="B173" s="31" t="s">
        <v>1866</v>
      </c>
      <c r="C173" s="31" t="s">
        <v>263</v>
      </c>
      <c r="D173" s="14">
        <v>4364</v>
      </c>
      <c r="E173" s="15">
        <v>59.27</v>
      </c>
      <c r="F173" s="16">
        <v>2E-3</v>
      </c>
      <c r="G173" s="16"/>
    </row>
    <row r="174" spans="1:7" x14ac:dyDescent="0.35">
      <c r="A174" s="13" t="s">
        <v>1867</v>
      </c>
      <c r="B174" s="31" t="s">
        <v>1868</v>
      </c>
      <c r="C174" s="31" t="s">
        <v>238</v>
      </c>
      <c r="D174" s="14">
        <v>36456</v>
      </c>
      <c r="E174" s="15">
        <v>58.99</v>
      </c>
      <c r="F174" s="16">
        <v>2E-3</v>
      </c>
      <c r="G174" s="16"/>
    </row>
    <row r="175" spans="1:7" x14ac:dyDescent="0.35">
      <c r="A175" s="13" t="s">
        <v>1869</v>
      </c>
      <c r="B175" s="31" t="s">
        <v>1870</v>
      </c>
      <c r="C175" s="31" t="s">
        <v>428</v>
      </c>
      <c r="D175" s="14">
        <v>3643</v>
      </c>
      <c r="E175" s="15">
        <v>58.59</v>
      </c>
      <c r="F175" s="16">
        <v>2E-3</v>
      </c>
      <c r="G175" s="16"/>
    </row>
    <row r="176" spans="1:7" x14ac:dyDescent="0.35">
      <c r="A176" s="13" t="s">
        <v>1871</v>
      </c>
      <c r="B176" s="31" t="s">
        <v>1872</v>
      </c>
      <c r="C176" s="31" t="s">
        <v>396</v>
      </c>
      <c r="D176" s="14">
        <v>906</v>
      </c>
      <c r="E176" s="15">
        <v>57.79</v>
      </c>
      <c r="F176" s="16">
        <v>1.9E-3</v>
      </c>
      <c r="G176" s="16"/>
    </row>
    <row r="177" spans="1:7" x14ac:dyDescent="0.35">
      <c r="A177" s="13" t="s">
        <v>1873</v>
      </c>
      <c r="B177" s="31" t="s">
        <v>1874</v>
      </c>
      <c r="C177" s="31" t="s">
        <v>238</v>
      </c>
      <c r="D177" s="14">
        <v>52306</v>
      </c>
      <c r="E177" s="15">
        <v>57.69</v>
      </c>
      <c r="F177" s="16">
        <v>1.9E-3</v>
      </c>
      <c r="G177" s="16"/>
    </row>
    <row r="178" spans="1:7" x14ac:dyDescent="0.35">
      <c r="A178" s="13" t="s">
        <v>1875</v>
      </c>
      <c r="B178" s="31" t="s">
        <v>1876</v>
      </c>
      <c r="C178" s="31" t="s">
        <v>405</v>
      </c>
      <c r="D178" s="14">
        <v>3108</v>
      </c>
      <c r="E178" s="15">
        <v>57.5</v>
      </c>
      <c r="F178" s="16">
        <v>1.9E-3</v>
      </c>
      <c r="G178" s="16"/>
    </row>
    <row r="179" spans="1:7" x14ac:dyDescent="0.35">
      <c r="A179" s="13" t="s">
        <v>770</v>
      </c>
      <c r="B179" s="31" t="s">
        <v>771</v>
      </c>
      <c r="C179" s="31" t="s">
        <v>246</v>
      </c>
      <c r="D179" s="14">
        <v>3237</v>
      </c>
      <c r="E179" s="15">
        <v>57.42</v>
      </c>
      <c r="F179" s="16">
        <v>1.9E-3</v>
      </c>
      <c r="G179" s="16"/>
    </row>
    <row r="180" spans="1:7" x14ac:dyDescent="0.35">
      <c r="A180" s="13" t="s">
        <v>1877</v>
      </c>
      <c r="B180" s="31" t="s">
        <v>1878</v>
      </c>
      <c r="C180" s="31" t="s">
        <v>241</v>
      </c>
      <c r="D180" s="14">
        <v>42007</v>
      </c>
      <c r="E180" s="15">
        <v>57.39</v>
      </c>
      <c r="F180" s="16">
        <v>1.9E-3</v>
      </c>
      <c r="G180" s="16"/>
    </row>
    <row r="181" spans="1:7" x14ac:dyDescent="0.35">
      <c r="A181" s="13" t="s">
        <v>1312</v>
      </c>
      <c r="B181" s="31" t="s">
        <v>1313</v>
      </c>
      <c r="C181" s="31" t="s">
        <v>260</v>
      </c>
      <c r="D181" s="14">
        <v>3967</v>
      </c>
      <c r="E181" s="15">
        <v>56.95</v>
      </c>
      <c r="F181" s="16">
        <v>1.9E-3</v>
      </c>
      <c r="G181" s="16"/>
    </row>
    <row r="182" spans="1:7" x14ac:dyDescent="0.35">
      <c r="A182" s="13" t="s">
        <v>1879</v>
      </c>
      <c r="B182" s="31" t="s">
        <v>1880</v>
      </c>
      <c r="C182" s="31" t="s">
        <v>370</v>
      </c>
      <c r="D182" s="14">
        <v>727</v>
      </c>
      <c r="E182" s="15">
        <v>56.21</v>
      </c>
      <c r="F182" s="16">
        <v>1.9E-3</v>
      </c>
      <c r="G182" s="16"/>
    </row>
    <row r="183" spans="1:7" x14ac:dyDescent="0.35">
      <c r="A183" s="13" t="s">
        <v>734</v>
      </c>
      <c r="B183" s="31" t="s">
        <v>735</v>
      </c>
      <c r="C183" s="31" t="s">
        <v>522</v>
      </c>
      <c r="D183" s="14">
        <v>4523</v>
      </c>
      <c r="E183" s="15">
        <v>56.2</v>
      </c>
      <c r="F183" s="16">
        <v>1.9E-3</v>
      </c>
      <c r="G183" s="16"/>
    </row>
    <row r="184" spans="1:7" x14ac:dyDescent="0.35">
      <c r="A184" s="13" t="s">
        <v>505</v>
      </c>
      <c r="B184" s="31" t="s">
        <v>506</v>
      </c>
      <c r="C184" s="31" t="s">
        <v>257</v>
      </c>
      <c r="D184" s="14">
        <v>6467</v>
      </c>
      <c r="E184" s="15">
        <v>55.44</v>
      </c>
      <c r="F184" s="16">
        <v>1.9E-3</v>
      </c>
      <c r="G184" s="16"/>
    </row>
    <row r="185" spans="1:7" x14ac:dyDescent="0.35">
      <c r="A185" s="13" t="s">
        <v>1282</v>
      </c>
      <c r="B185" s="31" t="s">
        <v>1283</v>
      </c>
      <c r="C185" s="31" t="s">
        <v>238</v>
      </c>
      <c r="D185" s="14">
        <v>7404</v>
      </c>
      <c r="E185" s="15">
        <v>54.75</v>
      </c>
      <c r="F185" s="16">
        <v>1.8E-3</v>
      </c>
      <c r="G185" s="16"/>
    </row>
    <row r="186" spans="1:7" x14ac:dyDescent="0.35">
      <c r="A186" s="13" t="s">
        <v>1775</v>
      </c>
      <c r="B186" s="31" t="s">
        <v>1776</v>
      </c>
      <c r="C186" s="31" t="s">
        <v>370</v>
      </c>
      <c r="D186" s="14">
        <v>1668</v>
      </c>
      <c r="E186" s="15">
        <v>53.5</v>
      </c>
      <c r="F186" s="16">
        <v>1.8E-3</v>
      </c>
      <c r="G186" s="16"/>
    </row>
    <row r="187" spans="1:7" x14ac:dyDescent="0.35">
      <c r="A187" s="13" t="s">
        <v>730</v>
      </c>
      <c r="B187" s="31" t="s">
        <v>731</v>
      </c>
      <c r="C187" s="31" t="s">
        <v>254</v>
      </c>
      <c r="D187" s="14">
        <v>1041</v>
      </c>
      <c r="E187" s="15">
        <v>53.44</v>
      </c>
      <c r="F187" s="16">
        <v>1.8E-3</v>
      </c>
      <c r="G187" s="16"/>
    </row>
    <row r="188" spans="1:7" x14ac:dyDescent="0.35">
      <c r="A188" s="13" t="s">
        <v>1881</v>
      </c>
      <c r="B188" s="31" t="s">
        <v>1882</v>
      </c>
      <c r="C188" s="31" t="s">
        <v>389</v>
      </c>
      <c r="D188" s="14">
        <v>7213</v>
      </c>
      <c r="E188" s="15">
        <v>53.31</v>
      </c>
      <c r="F188" s="16">
        <v>1.8E-3</v>
      </c>
      <c r="G188" s="16"/>
    </row>
    <row r="189" spans="1:7" x14ac:dyDescent="0.35">
      <c r="A189" s="13" t="s">
        <v>1883</v>
      </c>
      <c r="B189" s="31" t="s">
        <v>1884</v>
      </c>
      <c r="C189" s="31" t="s">
        <v>283</v>
      </c>
      <c r="D189" s="14">
        <v>8850</v>
      </c>
      <c r="E189" s="15">
        <v>53.16</v>
      </c>
      <c r="F189" s="16">
        <v>1.8E-3</v>
      </c>
      <c r="G189" s="16"/>
    </row>
    <row r="190" spans="1:7" x14ac:dyDescent="0.35">
      <c r="A190" s="13" t="s">
        <v>726</v>
      </c>
      <c r="B190" s="31" t="s">
        <v>727</v>
      </c>
      <c r="C190" s="31" t="s">
        <v>396</v>
      </c>
      <c r="D190" s="14">
        <v>1736</v>
      </c>
      <c r="E190" s="15">
        <v>52.95</v>
      </c>
      <c r="F190" s="16">
        <v>1.8E-3</v>
      </c>
      <c r="G190" s="16"/>
    </row>
    <row r="191" spans="1:7" x14ac:dyDescent="0.35">
      <c r="A191" s="13" t="s">
        <v>1885</v>
      </c>
      <c r="B191" s="31" t="s">
        <v>1886</v>
      </c>
      <c r="C191" s="31" t="s">
        <v>396</v>
      </c>
      <c r="D191" s="14">
        <v>2957</v>
      </c>
      <c r="E191" s="15">
        <v>52.87</v>
      </c>
      <c r="F191" s="16">
        <v>1.8E-3</v>
      </c>
      <c r="G191" s="16"/>
    </row>
    <row r="192" spans="1:7" x14ac:dyDescent="0.35">
      <c r="A192" s="13" t="s">
        <v>1522</v>
      </c>
      <c r="B192" s="31" t="s">
        <v>1523</v>
      </c>
      <c r="C192" s="31" t="s">
        <v>529</v>
      </c>
      <c r="D192" s="14">
        <v>30327</v>
      </c>
      <c r="E192" s="15">
        <v>52.49</v>
      </c>
      <c r="F192" s="16">
        <v>1.8E-3</v>
      </c>
      <c r="G192" s="16"/>
    </row>
    <row r="193" spans="1:7" x14ac:dyDescent="0.35">
      <c r="A193" s="13" t="s">
        <v>1328</v>
      </c>
      <c r="B193" s="31" t="s">
        <v>1329</v>
      </c>
      <c r="C193" s="31" t="s">
        <v>272</v>
      </c>
      <c r="D193" s="14">
        <v>1049</v>
      </c>
      <c r="E193" s="15">
        <v>52.3</v>
      </c>
      <c r="F193" s="16">
        <v>1.8E-3</v>
      </c>
      <c r="G193" s="16"/>
    </row>
    <row r="194" spans="1:7" x14ac:dyDescent="0.35">
      <c r="A194" s="13" t="s">
        <v>883</v>
      </c>
      <c r="B194" s="31" t="s">
        <v>884</v>
      </c>
      <c r="C194" s="31" t="s">
        <v>307</v>
      </c>
      <c r="D194" s="14">
        <v>8159</v>
      </c>
      <c r="E194" s="15">
        <v>51.07</v>
      </c>
      <c r="F194" s="16">
        <v>1.6999999999999999E-3</v>
      </c>
      <c r="G194" s="16"/>
    </row>
    <row r="195" spans="1:7" x14ac:dyDescent="0.35">
      <c r="A195" s="13" t="s">
        <v>1887</v>
      </c>
      <c r="B195" s="31" t="s">
        <v>1888</v>
      </c>
      <c r="C195" s="31" t="s">
        <v>373</v>
      </c>
      <c r="D195" s="14">
        <v>1671</v>
      </c>
      <c r="E195" s="15">
        <v>51.07</v>
      </c>
      <c r="F195" s="16">
        <v>1.6999999999999999E-3</v>
      </c>
      <c r="G195" s="16"/>
    </row>
    <row r="196" spans="1:7" x14ac:dyDescent="0.35">
      <c r="A196" s="13" t="s">
        <v>1251</v>
      </c>
      <c r="B196" s="31" t="s">
        <v>1252</v>
      </c>
      <c r="C196" s="31" t="s">
        <v>545</v>
      </c>
      <c r="D196" s="14">
        <v>1429</v>
      </c>
      <c r="E196" s="15">
        <v>50.98</v>
      </c>
      <c r="F196" s="16">
        <v>1.6999999999999999E-3</v>
      </c>
      <c r="G196" s="16"/>
    </row>
    <row r="197" spans="1:7" x14ac:dyDescent="0.35">
      <c r="A197" s="13" t="s">
        <v>1889</v>
      </c>
      <c r="B197" s="31" t="s">
        <v>1890</v>
      </c>
      <c r="C197" s="31" t="s">
        <v>266</v>
      </c>
      <c r="D197" s="14">
        <v>2811</v>
      </c>
      <c r="E197" s="15">
        <v>50.65</v>
      </c>
      <c r="F197" s="16">
        <v>1.6999999999999999E-3</v>
      </c>
      <c r="G197" s="16"/>
    </row>
    <row r="198" spans="1:7" x14ac:dyDescent="0.35">
      <c r="A198" s="13" t="s">
        <v>1891</v>
      </c>
      <c r="B198" s="31" t="s">
        <v>1892</v>
      </c>
      <c r="C198" s="31" t="s">
        <v>354</v>
      </c>
      <c r="D198" s="14">
        <v>1184</v>
      </c>
      <c r="E198" s="15">
        <v>50.01</v>
      </c>
      <c r="F198" s="16">
        <v>1.6999999999999999E-3</v>
      </c>
      <c r="G198" s="16"/>
    </row>
    <row r="199" spans="1:7" x14ac:dyDescent="0.35">
      <c r="A199" s="13" t="s">
        <v>409</v>
      </c>
      <c r="B199" s="31" t="s">
        <v>410</v>
      </c>
      <c r="C199" s="31" t="s">
        <v>370</v>
      </c>
      <c r="D199" s="14">
        <v>7202</v>
      </c>
      <c r="E199" s="15">
        <v>50</v>
      </c>
      <c r="F199" s="16">
        <v>1.6999999999999999E-3</v>
      </c>
      <c r="G199" s="16"/>
    </row>
    <row r="200" spans="1:7" x14ac:dyDescent="0.35">
      <c r="A200" s="13" t="s">
        <v>885</v>
      </c>
      <c r="B200" s="31" t="s">
        <v>886</v>
      </c>
      <c r="C200" s="31" t="s">
        <v>307</v>
      </c>
      <c r="D200" s="14">
        <v>3630</v>
      </c>
      <c r="E200" s="15">
        <v>49.88</v>
      </c>
      <c r="F200" s="16">
        <v>1.6999999999999999E-3</v>
      </c>
      <c r="G200" s="16"/>
    </row>
    <row r="201" spans="1:7" x14ac:dyDescent="0.35">
      <c r="A201" s="13" t="s">
        <v>1893</v>
      </c>
      <c r="B201" s="31" t="s">
        <v>1894</v>
      </c>
      <c r="C201" s="31" t="s">
        <v>310</v>
      </c>
      <c r="D201" s="14">
        <v>2703</v>
      </c>
      <c r="E201" s="15">
        <v>49.72</v>
      </c>
      <c r="F201" s="16">
        <v>1.6999999999999999E-3</v>
      </c>
      <c r="G201" s="16"/>
    </row>
    <row r="202" spans="1:7" x14ac:dyDescent="0.35">
      <c r="A202" s="13" t="s">
        <v>497</v>
      </c>
      <c r="B202" s="31" t="s">
        <v>498</v>
      </c>
      <c r="C202" s="31" t="s">
        <v>280</v>
      </c>
      <c r="D202" s="14">
        <v>1782</v>
      </c>
      <c r="E202" s="15">
        <v>49.63</v>
      </c>
      <c r="F202" s="16">
        <v>1.6999999999999999E-3</v>
      </c>
      <c r="G202" s="16"/>
    </row>
    <row r="203" spans="1:7" x14ac:dyDescent="0.35">
      <c r="A203" s="13" t="s">
        <v>1895</v>
      </c>
      <c r="B203" s="31" t="s">
        <v>1896</v>
      </c>
      <c r="C203" s="31" t="s">
        <v>272</v>
      </c>
      <c r="D203" s="14">
        <v>14043</v>
      </c>
      <c r="E203" s="15">
        <v>49.15</v>
      </c>
      <c r="F203" s="16">
        <v>1.6000000000000001E-3</v>
      </c>
      <c r="G203" s="16"/>
    </row>
    <row r="204" spans="1:7" x14ac:dyDescent="0.35">
      <c r="A204" s="13" t="s">
        <v>1793</v>
      </c>
      <c r="B204" s="31" t="s">
        <v>1794</v>
      </c>
      <c r="C204" s="31" t="s">
        <v>522</v>
      </c>
      <c r="D204" s="14">
        <v>8487</v>
      </c>
      <c r="E204" s="15">
        <v>48.68</v>
      </c>
      <c r="F204" s="16">
        <v>1.6000000000000001E-3</v>
      </c>
      <c r="G204" s="16"/>
    </row>
    <row r="205" spans="1:7" x14ac:dyDescent="0.35">
      <c r="A205" s="13" t="s">
        <v>1340</v>
      </c>
      <c r="B205" s="31" t="s">
        <v>1341</v>
      </c>
      <c r="C205" s="31" t="s">
        <v>238</v>
      </c>
      <c r="D205" s="14">
        <v>20817</v>
      </c>
      <c r="E205" s="15">
        <v>48.47</v>
      </c>
      <c r="F205" s="16">
        <v>1.6000000000000001E-3</v>
      </c>
      <c r="G205" s="16"/>
    </row>
    <row r="206" spans="1:7" x14ac:dyDescent="0.35">
      <c r="A206" s="13" t="s">
        <v>1897</v>
      </c>
      <c r="B206" s="31" t="s">
        <v>1898</v>
      </c>
      <c r="C206" s="31" t="s">
        <v>310</v>
      </c>
      <c r="D206" s="14">
        <v>13310</v>
      </c>
      <c r="E206" s="15">
        <v>48.4</v>
      </c>
      <c r="F206" s="16">
        <v>1.6000000000000001E-3</v>
      </c>
      <c r="G206" s="16"/>
    </row>
    <row r="207" spans="1:7" x14ac:dyDescent="0.35">
      <c r="A207" s="13" t="s">
        <v>1899</v>
      </c>
      <c r="B207" s="31" t="s">
        <v>1900</v>
      </c>
      <c r="C207" s="31" t="s">
        <v>272</v>
      </c>
      <c r="D207" s="14">
        <v>34245</v>
      </c>
      <c r="E207" s="15">
        <v>48.11</v>
      </c>
      <c r="F207" s="16">
        <v>1.6000000000000001E-3</v>
      </c>
      <c r="G207" s="16"/>
    </row>
    <row r="208" spans="1:7" x14ac:dyDescent="0.35">
      <c r="A208" s="13" t="s">
        <v>803</v>
      </c>
      <c r="B208" s="31" t="s">
        <v>804</v>
      </c>
      <c r="C208" s="31" t="s">
        <v>370</v>
      </c>
      <c r="D208" s="14">
        <v>1399</v>
      </c>
      <c r="E208" s="15">
        <v>47.59</v>
      </c>
      <c r="F208" s="16">
        <v>1.6000000000000001E-3</v>
      </c>
      <c r="G208" s="16"/>
    </row>
    <row r="209" spans="1:7" x14ac:dyDescent="0.35">
      <c r="A209" s="13" t="s">
        <v>323</v>
      </c>
      <c r="B209" s="31" t="s">
        <v>324</v>
      </c>
      <c r="C209" s="31" t="s">
        <v>293</v>
      </c>
      <c r="D209" s="14">
        <v>49722</v>
      </c>
      <c r="E209" s="15">
        <v>46.12</v>
      </c>
      <c r="F209" s="16">
        <v>1.5E-3</v>
      </c>
      <c r="G209" s="16"/>
    </row>
    <row r="210" spans="1:7" x14ac:dyDescent="0.35">
      <c r="A210" s="13" t="s">
        <v>1734</v>
      </c>
      <c r="B210" s="31" t="s">
        <v>1735</v>
      </c>
      <c r="C210" s="31" t="s">
        <v>293</v>
      </c>
      <c r="D210" s="14">
        <v>109489</v>
      </c>
      <c r="E210" s="15">
        <v>45.5</v>
      </c>
      <c r="F210" s="16">
        <v>1.5E-3</v>
      </c>
      <c r="G210" s="16"/>
    </row>
    <row r="211" spans="1:7" x14ac:dyDescent="0.35">
      <c r="A211" s="13" t="s">
        <v>889</v>
      </c>
      <c r="B211" s="31" t="s">
        <v>890</v>
      </c>
      <c r="C211" s="31" t="s">
        <v>280</v>
      </c>
      <c r="D211" s="14">
        <v>1812</v>
      </c>
      <c r="E211" s="15">
        <v>44.89</v>
      </c>
      <c r="F211" s="16">
        <v>1.5E-3</v>
      </c>
      <c r="G211" s="16"/>
    </row>
    <row r="212" spans="1:7" x14ac:dyDescent="0.35">
      <c r="A212" s="13" t="s">
        <v>1901</v>
      </c>
      <c r="B212" s="31" t="s">
        <v>1902</v>
      </c>
      <c r="C212" s="31" t="s">
        <v>272</v>
      </c>
      <c r="D212" s="14">
        <v>21601</v>
      </c>
      <c r="E212" s="15">
        <v>44.17</v>
      </c>
      <c r="F212" s="16">
        <v>1.5E-3</v>
      </c>
      <c r="G212" s="16"/>
    </row>
    <row r="213" spans="1:7" x14ac:dyDescent="0.35">
      <c r="A213" s="13" t="s">
        <v>1517</v>
      </c>
      <c r="B213" s="31" t="s">
        <v>1518</v>
      </c>
      <c r="C213" s="31" t="s">
        <v>266</v>
      </c>
      <c r="D213" s="14">
        <v>150</v>
      </c>
      <c r="E213" s="15">
        <v>43.91</v>
      </c>
      <c r="F213" s="16">
        <v>1.5E-3</v>
      </c>
      <c r="G213" s="16"/>
    </row>
    <row r="214" spans="1:7" x14ac:dyDescent="0.35">
      <c r="A214" s="13" t="s">
        <v>1903</v>
      </c>
      <c r="B214" s="31" t="s">
        <v>1904</v>
      </c>
      <c r="C214" s="31" t="s">
        <v>354</v>
      </c>
      <c r="D214" s="14">
        <v>6638</v>
      </c>
      <c r="E214" s="15">
        <v>43.63</v>
      </c>
      <c r="F214" s="16">
        <v>1.5E-3</v>
      </c>
      <c r="G214" s="16"/>
    </row>
    <row r="215" spans="1:7" x14ac:dyDescent="0.35">
      <c r="A215" s="13" t="s">
        <v>359</v>
      </c>
      <c r="B215" s="31" t="s">
        <v>360</v>
      </c>
      <c r="C215" s="31" t="s">
        <v>293</v>
      </c>
      <c r="D215" s="14">
        <v>1518</v>
      </c>
      <c r="E215" s="15">
        <v>43.55</v>
      </c>
      <c r="F215" s="16">
        <v>1.5E-3</v>
      </c>
      <c r="G215" s="16"/>
    </row>
    <row r="216" spans="1:7" x14ac:dyDescent="0.35">
      <c r="A216" s="13" t="s">
        <v>736</v>
      </c>
      <c r="B216" s="31" t="s">
        <v>737</v>
      </c>
      <c r="C216" s="31" t="s">
        <v>405</v>
      </c>
      <c r="D216" s="14">
        <v>3320</v>
      </c>
      <c r="E216" s="15">
        <v>43.53</v>
      </c>
      <c r="F216" s="16">
        <v>1.5E-3</v>
      </c>
      <c r="G216" s="16"/>
    </row>
    <row r="217" spans="1:7" x14ac:dyDescent="0.35">
      <c r="A217" s="13" t="s">
        <v>1905</v>
      </c>
      <c r="B217" s="31" t="s">
        <v>1906</v>
      </c>
      <c r="C217" s="31" t="s">
        <v>310</v>
      </c>
      <c r="D217" s="14">
        <v>9719</v>
      </c>
      <c r="E217" s="15">
        <v>43.43</v>
      </c>
      <c r="F217" s="16">
        <v>1.5E-3</v>
      </c>
      <c r="G217" s="16"/>
    </row>
    <row r="218" spans="1:7" x14ac:dyDescent="0.35">
      <c r="A218" s="13" t="s">
        <v>416</v>
      </c>
      <c r="B218" s="31" t="s">
        <v>417</v>
      </c>
      <c r="C218" s="31" t="s">
        <v>345</v>
      </c>
      <c r="D218" s="14">
        <v>2838</v>
      </c>
      <c r="E218" s="15">
        <v>43.3</v>
      </c>
      <c r="F218" s="16">
        <v>1.4E-3</v>
      </c>
      <c r="G218" s="16"/>
    </row>
    <row r="219" spans="1:7" x14ac:dyDescent="0.35">
      <c r="A219" s="13" t="s">
        <v>1324</v>
      </c>
      <c r="B219" s="31" t="s">
        <v>1325</v>
      </c>
      <c r="C219" s="31" t="s">
        <v>481</v>
      </c>
      <c r="D219" s="14">
        <v>4322</v>
      </c>
      <c r="E219" s="15">
        <v>42.63</v>
      </c>
      <c r="F219" s="16">
        <v>1.4E-3</v>
      </c>
      <c r="G219" s="16"/>
    </row>
    <row r="220" spans="1:7" x14ac:dyDescent="0.35">
      <c r="A220" s="13" t="s">
        <v>321</v>
      </c>
      <c r="B220" s="31" t="s">
        <v>322</v>
      </c>
      <c r="C220" s="31" t="s">
        <v>280</v>
      </c>
      <c r="D220" s="14">
        <v>1176</v>
      </c>
      <c r="E220" s="15">
        <v>41.86</v>
      </c>
      <c r="F220" s="16">
        <v>1.4E-3</v>
      </c>
      <c r="G220" s="16"/>
    </row>
    <row r="221" spans="1:7" x14ac:dyDescent="0.35">
      <c r="A221" s="13" t="s">
        <v>1907</v>
      </c>
      <c r="B221" s="31" t="s">
        <v>1908</v>
      </c>
      <c r="C221" s="31" t="s">
        <v>266</v>
      </c>
      <c r="D221" s="14">
        <v>7356</v>
      </c>
      <c r="E221" s="15">
        <v>41.43</v>
      </c>
      <c r="F221" s="16">
        <v>1.4E-3</v>
      </c>
      <c r="G221" s="16"/>
    </row>
    <row r="222" spans="1:7" x14ac:dyDescent="0.35">
      <c r="A222" s="13" t="s">
        <v>753</v>
      </c>
      <c r="B222" s="31" t="s">
        <v>754</v>
      </c>
      <c r="C222" s="31" t="s">
        <v>283</v>
      </c>
      <c r="D222" s="14">
        <v>39984</v>
      </c>
      <c r="E222" s="15">
        <v>41.16</v>
      </c>
      <c r="F222" s="16">
        <v>1.4E-3</v>
      </c>
      <c r="G222" s="16"/>
    </row>
    <row r="223" spans="1:7" x14ac:dyDescent="0.35">
      <c r="A223" s="13" t="s">
        <v>366</v>
      </c>
      <c r="B223" s="31" t="s">
        <v>367</v>
      </c>
      <c r="C223" s="31" t="s">
        <v>269</v>
      </c>
      <c r="D223" s="14">
        <v>1603</v>
      </c>
      <c r="E223" s="15">
        <v>39.44</v>
      </c>
      <c r="F223" s="16">
        <v>1.2999999999999999E-3</v>
      </c>
      <c r="G223" s="16"/>
    </row>
    <row r="224" spans="1:7" x14ac:dyDescent="0.35">
      <c r="A224" s="13" t="s">
        <v>1342</v>
      </c>
      <c r="B224" s="31" t="s">
        <v>1343</v>
      </c>
      <c r="C224" s="31" t="s">
        <v>238</v>
      </c>
      <c r="D224" s="14">
        <v>37904</v>
      </c>
      <c r="E224" s="15">
        <v>39.36</v>
      </c>
      <c r="F224" s="16">
        <v>1.2999999999999999E-3</v>
      </c>
      <c r="G224" s="16"/>
    </row>
    <row r="225" spans="1:7" x14ac:dyDescent="0.35">
      <c r="A225" s="13" t="s">
        <v>381</v>
      </c>
      <c r="B225" s="31" t="s">
        <v>382</v>
      </c>
      <c r="C225" s="31" t="s">
        <v>378</v>
      </c>
      <c r="D225" s="14">
        <v>4154</v>
      </c>
      <c r="E225" s="15">
        <v>39.29</v>
      </c>
      <c r="F225" s="16">
        <v>1.2999999999999999E-3</v>
      </c>
      <c r="G225" s="16"/>
    </row>
    <row r="226" spans="1:7" x14ac:dyDescent="0.35">
      <c r="A226" s="13" t="s">
        <v>732</v>
      </c>
      <c r="B226" s="31" t="s">
        <v>733</v>
      </c>
      <c r="C226" s="31" t="s">
        <v>293</v>
      </c>
      <c r="D226" s="14">
        <v>98</v>
      </c>
      <c r="E226" s="15">
        <v>39.159999999999997</v>
      </c>
      <c r="F226" s="16">
        <v>1.2999999999999999E-3</v>
      </c>
      <c r="G226" s="16"/>
    </row>
    <row r="227" spans="1:7" x14ac:dyDescent="0.35">
      <c r="A227" s="13" t="s">
        <v>1344</v>
      </c>
      <c r="B227" s="31" t="s">
        <v>1345</v>
      </c>
      <c r="C227" s="31" t="s">
        <v>238</v>
      </c>
      <c r="D227" s="14">
        <v>38765</v>
      </c>
      <c r="E227" s="15">
        <v>39.11</v>
      </c>
      <c r="F227" s="16">
        <v>1.2999999999999999E-3</v>
      </c>
      <c r="G227" s="16"/>
    </row>
    <row r="228" spans="1:7" x14ac:dyDescent="0.35">
      <c r="A228" s="13" t="s">
        <v>757</v>
      </c>
      <c r="B228" s="31" t="s">
        <v>758</v>
      </c>
      <c r="C228" s="31" t="s">
        <v>370</v>
      </c>
      <c r="D228" s="14">
        <v>3911</v>
      </c>
      <c r="E228" s="15">
        <v>38.880000000000003</v>
      </c>
      <c r="F228" s="16">
        <v>1.2999999999999999E-3</v>
      </c>
      <c r="G228" s="16"/>
    </row>
    <row r="229" spans="1:7" x14ac:dyDescent="0.35">
      <c r="A229" s="13" t="s">
        <v>1909</v>
      </c>
      <c r="B229" s="31" t="s">
        <v>1910</v>
      </c>
      <c r="C229" s="31" t="s">
        <v>272</v>
      </c>
      <c r="D229" s="14">
        <v>559</v>
      </c>
      <c r="E229" s="15">
        <v>38.1</v>
      </c>
      <c r="F229" s="16">
        <v>1.2999999999999999E-3</v>
      </c>
      <c r="G229" s="16"/>
    </row>
    <row r="230" spans="1:7" x14ac:dyDescent="0.35">
      <c r="A230" s="13" t="s">
        <v>1911</v>
      </c>
      <c r="B230" s="31" t="s">
        <v>1912</v>
      </c>
      <c r="C230" s="31" t="s">
        <v>389</v>
      </c>
      <c r="D230" s="14">
        <v>3148</v>
      </c>
      <c r="E230" s="15">
        <v>37.53</v>
      </c>
      <c r="F230" s="16">
        <v>1.2999999999999999E-3</v>
      </c>
      <c r="G230" s="16"/>
    </row>
    <row r="231" spans="1:7" x14ac:dyDescent="0.35">
      <c r="A231" s="13" t="s">
        <v>1913</v>
      </c>
      <c r="B231" s="31" t="s">
        <v>1914</v>
      </c>
      <c r="C231" s="31" t="s">
        <v>1334</v>
      </c>
      <c r="D231" s="14">
        <v>122</v>
      </c>
      <c r="E231" s="15">
        <v>37.53</v>
      </c>
      <c r="F231" s="16">
        <v>1.2999999999999999E-3</v>
      </c>
      <c r="G231" s="16"/>
    </row>
    <row r="232" spans="1:7" x14ac:dyDescent="0.35">
      <c r="A232" s="13" t="s">
        <v>1915</v>
      </c>
      <c r="B232" s="31" t="s">
        <v>1916</v>
      </c>
      <c r="C232" s="31" t="s">
        <v>428</v>
      </c>
      <c r="D232" s="14">
        <v>95</v>
      </c>
      <c r="E232" s="15">
        <v>36.799999999999997</v>
      </c>
      <c r="F232" s="16">
        <v>1.1999999999999999E-3</v>
      </c>
      <c r="G232" s="16"/>
    </row>
    <row r="233" spans="1:7" x14ac:dyDescent="0.35">
      <c r="A233" s="13" t="s">
        <v>1917</v>
      </c>
      <c r="B233" s="31" t="s">
        <v>1918</v>
      </c>
      <c r="C233" s="31" t="s">
        <v>249</v>
      </c>
      <c r="D233" s="14">
        <v>85394</v>
      </c>
      <c r="E233" s="15">
        <v>36.630000000000003</v>
      </c>
      <c r="F233" s="16">
        <v>1.1999999999999999E-3</v>
      </c>
      <c r="G233" s="16"/>
    </row>
    <row r="234" spans="1:7" x14ac:dyDescent="0.35">
      <c r="A234" s="13" t="s">
        <v>1919</v>
      </c>
      <c r="B234" s="31" t="s">
        <v>1920</v>
      </c>
      <c r="C234" s="31" t="s">
        <v>363</v>
      </c>
      <c r="D234" s="14">
        <v>14194</v>
      </c>
      <c r="E234" s="15">
        <v>35.700000000000003</v>
      </c>
      <c r="F234" s="16">
        <v>1.1999999999999999E-3</v>
      </c>
      <c r="G234" s="16"/>
    </row>
    <row r="235" spans="1:7" x14ac:dyDescent="0.35">
      <c r="A235" s="13" t="s">
        <v>1921</v>
      </c>
      <c r="B235" s="31" t="s">
        <v>1922</v>
      </c>
      <c r="C235" s="31" t="s">
        <v>238</v>
      </c>
      <c r="D235" s="14">
        <v>67721</v>
      </c>
      <c r="E235" s="15">
        <v>35.18</v>
      </c>
      <c r="F235" s="16">
        <v>1.1999999999999999E-3</v>
      </c>
      <c r="G235" s="16"/>
    </row>
    <row r="236" spans="1:7" x14ac:dyDescent="0.35">
      <c r="A236" s="13" t="s">
        <v>1923</v>
      </c>
      <c r="B236" s="31" t="s">
        <v>1924</v>
      </c>
      <c r="C236" s="31" t="s">
        <v>1274</v>
      </c>
      <c r="D236" s="14">
        <v>11735</v>
      </c>
      <c r="E236" s="15">
        <v>34.74</v>
      </c>
      <c r="F236" s="16">
        <v>1.1999999999999999E-3</v>
      </c>
      <c r="G236" s="16"/>
    </row>
    <row r="237" spans="1:7" x14ac:dyDescent="0.35">
      <c r="A237" s="13" t="s">
        <v>738</v>
      </c>
      <c r="B237" s="31" t="s">
        <v>739</v>
      </c>
      <c r="C237" s="31" t="s">
        <v>522</v>
      </c>
      <c r="D237" s="14">
        <v>6629</v>
      </c>
      <c r="E237" s="15">
        <v>34.54</v>
      </c>
      <c r="F237" s="16">
        <v>1.1999999999999999E-3</v>
      </c>
      <c r="G237" s="16"/>
    </row>
    <row r="238" spans="1:7" x14ac:dyDescent="0.35">
      <c r="A238" s="13" t="s">
        <v>1925</v>
      </c>
      <c r="B238" s="31" t="s">
        <v>1926</v>
      </c>
      <c r="C238" s="31" t="s">
        <v>283</v>
      </c>
      <c r="D238" s="14">
        <v>14044</v>
      </c>
      <c r="E238" s="15">
        <v>31.62</v>
      </c>
      <c r="F238" s="16">
        <v>1.1000000000000001E-3</v>
      </c>
      <c r="G238" s="16"/>
    </row>
    <row r="239" spans="1:7" x14ac:dyDescent="0.35">
      <c r="A239" s="13" t="s">
        <v>1927</v>
      </c>
      <c r="B239" s="31" t="s">
        <v>1928</v>
      </c>
      <c r="C239" s="31" t="s">
        <v>283</v>
      </c>
      <c r="D239" s="14">
        <v>3446</v>
      </c>
      <c r="E239" s="15">
        <v>31.48</v>
      </c>
      <c r="F239" s="16">
        <v>1.1000000000000001E-3</v>
      </c>
      <c r="G239" s="16"/>
    </row>
    <row r="240" spans="1:7" x14ac:dyDescent="0.35">
      <c r="A240" s="13" t="s">
        <v>1929</v>
      </c>
      <c r="B240" s="31" t="s">
        <v>1930</v>
      </c>
      <c r="C240" s="31" t="s">
        <v>529</v>
      </c>
      <c r="D240" s="14">
        <v>7421</v>
      </c>
      <c r="E240" s="15">
        <v>31.13</v>
      </c>
      <c r="F240" s="16">
        <v>1E-3</v>
      </c>
      <c r="G240" s="16"/>
    </row>
    <row r="241" spans="1:7" x14ac:dyDescent="0.35">
      <c r="A241" s="13" t="s">
        <v>1931</v>
      </c>
      <c r="B241" s="31" t="s">
        <v>1932</v>
      </c>
      <c r="C241" s="31" t="s">
        <v>283</v>
      </c>
      <c r="D241" s="14">
        <v>4070</v>
      </c>
      <c r="E241" s="15">
        <v>31.1</v>
      </c>
      <c r="F241" s="16">
        <v>1E-3</v>
      </c>
      <c r="G241" s="16"/>
    </row>
    <row r="242" spans="1:7" x14ac:dyDescent="0.35">
      <c r="A242" s="13" t="s">
        <v>1261</v>
      </c>
      <c r="B242" s="31" t="s">
        <v>1262</v>
      </c>
      <c r="C242" s="31" t="s">
        <v>370</v>
      </c>
      <c r="D242" s="14">
        <v>994</v>
      </c>
      <c r="E242" s="15">
        <v>30.45</v>
      </c>
      <c r="F242" s="16">
        <v>1E-3</v>
      </c>
      <c r="G242" s="16"/>
    </row>
    <row r="243" spans="1:7" x14ac:dyDescent="0.35">
      <c r="A243" s="13" t="s">
        <v>455</v>
      </c>
      <c r="B243" s="31" t="s">
        <v>456</v>
      </c>
      <c r="C243" s="31" t="s">
        <v>370</v>
      </c>
      <c r="D243" s="14">
        <v>590</v>
      </c>
      <c r="E243" s="15">
        <v>29.49</v>
      </c>
      <c r="F243" s="16">
        <v>1E-3</v>
      </c>
      <c r="G243" s="16"/>
    </row>
    <row r="244" spans="1:7" x14ac:dyDescent="0.35">
      <c r="A244" s="13" t="s">
        <v>411</v>
      </c>
      <c r="B244" s="31" t="s">
        <v>412</v>
      </c>
      <c r="C244" s="31" t="s">
        <v>283</v>
      </c>
      <c r="D244" s="14">
        <v>6020</v>
      </c>
      <c r="E244" s="15">
        <v>29.4</v>
      </c>
      <c r="F244" s="16">
        <v>1E-3</v>
      </c>
      <c r="G244" s="16"/>
    </row>
    <row r="245" spans="1:7" x14ac:dyDescent="0.35">
      <c r="A245" s="13" t="s">
        <v>1528</v>
      </c>
      <c r="B245" s="31" t="s">
        <v>1529</v>
      </c>
      <c r="C245" s="31" t="s">
        <v>283</v>
      </c>
      <c r="D245" s="14">
        <v>30790</v>
      </c>
      <c r="E245" s="15">
        <v>28.84</v>
      </c>
      <c r="F245" s="16">
        <v>1E-3</v>
      </c>
      <c r="G245" s="16"/>
    </row>
    <row r="246" spans="1:7" x14ac:dyDescent="0.35">
      <c r="A246" s="13" t="s">
        <v>740</v>
      </c>
      <c r="B246" s="31" t="s">
        <v>741</v>
      </c>
      <c r="C246" s="31" t="s">
        <v>280</v>
      </c>
      <c r="D246" s="14">
        <v>2807</v>
      </c>
      <c r="E246" s="15">
        <v>27.54</v>
      </c>
      <c r="F246" s="16">
        <v>8.9999999999999998E-4</v>
      </c>
      <c r="G246" s="16"/>
    </row>
    <row r="247" spans="1:7" x14ac:dyDescent="0.35">
      <c r="A247" s="13" t="s">
        <v>1933</v>
      </c>
      <c r="B247" s="31" t="s">
        <v>1934</v>
      </c>
      <c r="C247" s="31" t="s">
        <v>310</v>
      </c>
      <c r="D247" s="14">
        <v>4401</v>
      </c>
      <c r="E247" s="15">
        <v>26.4</v>
      </c>
      <c r="F247" s="16">
        <v>8.9999999999999998E-4</v>
      </c>
      <c r="G247" s="16"/>
    </row>
    <row r="248" spans="1:7" x14ac:dyDescent="0.35">
      <c r="A248" s="13" t="s">
        <v>1332</v>
      </c>
      <c r="B248" s="31" t="s">
        <v>1333</v>
      </c>
      <c r="C248" s="31" t="s">
        <v>1334</v>
      </c>
      <c r="D248" s="14">
        <v>2099</v>
      </c>
      <c r="E248" s="15">
        <v>25.82</v>
      </c>
      <c r="F248" s="16">
        <v>8.9999999999999998E-4</v>
      </c>
      <c r="G248" s="16"/>
    </row>
    <row r="249" spans="1:7" x14ac:dyDescent="0.35">
      <c r="A249" s="13" t="s">
        <v>1935</v>
      </c>
      <c r="B249" s="31" t="s">
        <v>1936</v>
      </c>
      <c r="C249" s="31" t="s">
        <v>272</v>
      </c>
      <c r="D249" s="14">
        <v>20088</v>
      </c>
      <c r="E249" s="15">
        <v>23.73</v>
      </c>
      <c r="F249" s="16">
        <v>8.0000000000000004E-4</v>
      </c>
      <c r="G249" s="16"/>
    </row>
    <row r="250" spans="1:7" x14ac:dyDescent="0.35">
      <c r="A250" s="13" t="s">
        <v>1937</v>
      </c>
      <c r="B250" s="31" t="s">
        <v>1938</v>
      </c>
      <c r="C250" s="31" t="s">
        <v>269</v>
      </c>
      <c r="D250" s="14">
        <v>43452</v>
      </c>
      <c r="E250" s="15">
        <v>23.49</v>
      </c>
      <c r="F250" s="16">
        <v>8.0000000000000004E-4</v>
      </c>
      <c r="G250" s="16"/>
    </row>
    <row r="251" spans="1:7" x14ac:dyDescent="0.35">
      <c r="A251" s="13" t="s">
        <v>1939</v>
      </c>
      <c r="B251" s="31" t="s">
        <v>1940</v>
      </c>
      <c r="C251" s="31" t="s">
        <v>1941</v>
      </c>
      <c r="D251" s="14">
        <v>4252</v>
      </c>
      <c r="E251" s="15">
        <v>23.11</v>
      </c>
      <c r="F251" s="16">
        <v>8.0000000000000004E-4</v>
      </c>
      <c r="G251" s="16"/>
    </row>
    <row r="252" spans="1:7" x14ac:dyDescent="0.35">
      <c r="A252" s="13" t="s">
        <v>1942</v>
      </c>
      <c r="B252" s="31" t="s">
        <v>1943</v>
      </c>
      <c r="C252" s="31" t="s">
        <v>310</v>
      </c>
      <c r="D252" s="14">
        <v>2496</v>
      </c>
      <c r="E252" s="15">
        <v>21.27</v>
      </c>
      <c r="F252" s="16">
        <v>6.9999999999999999E-4</v>
      </c>
      <c r="G252" s="16"/>
    </row>
    <row r="253" spans="1:7" x14ac:dyDescent="0.35">
      <c r="A253" s="13" t="s">
        <v>1944</v>
      </c>
      <c r="B253" s="31" t="s">
        <v>1945</v>
      </c>
      <c r="C253" s="31" t="s">
        <v>310</v>
      </c>
      <c r="D253" s="14">
        <v>10359</v>
      </c>
      <c r="E253" s="15">
        <v>19.5</v>
      </c>
      <c r="F253" s="16">
        <v>6.9999999999999999E-4</v>
      </c>
      <c r="G253" s="16"/>
    </row>
    <row r="254" spans="1:7" x14ac:dyDescent="0.35">
      <c r="A254" s="13" t="s">
        <v>745</v>
      </c>
      <c r="B254" s="31" t="s">
        <v>746</v>
      </c>
      <c r="C254" s="31" t="s">
        <v>263</v>
      </c>
      <c r="D254" s="14">
        <v>4372</v>
      </c>
      <c r="E254" s="15">
        <v>17.91</v>
      </c>
      <c r="F254" s="16">
        <v>5.9999999999999995E-4</v>
      </c>
      <c r="G254" s="16"/>
    </row>
    <row r="255" spans="1:7" x14ac:dyDescent="0.35">
      <c r="A255" s="13" t="s">
        <v>1946</v>
      </c>
      <c r="B255" s="31" t="s">
        <v>1947</v>
      </c>
      <c r="C255" s="31" t="s">
        <v>263</v>
      </c>
      <c r="D255" s="14">
        <v>20205</v>
      </c>
      <c r="E255" s="15">
        <v>15.63</v>
      </c>
      <c r="F255" s="16">
        <v>5.0000000000000001E-4</v>
      </c>
      <c r="G255" s="16"/>
    </row>
    <row r="256" spans="1:7" x14ac:dyDescent="0.35">
      <c r="A256" s="13" t="s">
        <v>747</v>
      </c>
      <c r="B256" s="31" t="s">
        <v>748</v>
      </c>
      <c r="C256" s="31" t="s">
        <v>272</v>
      </c>
      <c r="D256" s="14">
        <v>10464</v>
      </c>
      <c r="E256" s="15">
        <v>11.64</v>
      </c>
      <c r="F256" s="16">
        <v>4.0000000000000002E-4</v>
      </c>
      <c r="G256" s="16"/>
    </row>
    <row r="257" spans="1:7" x14ac:dyDescent="0.35">
      <c r="A257" s="13" t="s">
        <v>1948</v>
      </c>
      <c r="B257" s="31" t="s">
        <v>1949</v>
      </c>
      <c r="C257" s="31" t="s">
        <v>241</v>
      </c>
      <c r="D257" s="14">
        <v>7684</v>
      </c>
      <c r="E257" s="15">
        <v>9.3800000000000008</v>
      </c>
      <c r="F257" s="16">
        <v>2.9999999999999997E-4</v>
      </c>
      <c r="G257" s="16"/>
    </row>
    <row r="258" spans="1:7" x14ac:dyDescent="0.35">
      <c r="A258" s="17" t="s">
        <v>172</v>
      </c>
      <c r="B258" s="32"/>
      <c r="C258" s="32"/>
      <c r="D258" s="18"/>
      <c r="E258" s="37">
        <v>29838.45</v>
      </c>
      <c r="F258" s="38">
        <v>0.99919999999999998</v>
      </c>
      <c r="G258" s="21"/>
    </row>
    <row r="259" spans="1:7" x14ac:dyDescent="0.35">
      <c r="A259" s="17"/>
      <c r="B259" s="32"/>
      <c r="C259" s="32"/>
      <c r="D259" s="18"/>
      <c r="E259" s="41"/>
      <c r="F259" s="21"/>
      <c r="G259" s="21"/>
    </row>
    <row r="260" spans="1:7" x14ac:dyDescent="0.35">
      <c r="A260" s="24" t="s">
        <v>175</v>
      </c>
      <c r="B260" s="33"/>
      <c r="C260" s="33"/>
      <c r="D260" s="25"/>
      <c r="E260" s="37">
        <v>29838.45</v>
      </c>
      <c r="F260" s="38">
        <v>0.99919999999999998</v>
      </c>
      <c r="G260" s="21"/>
    </row>
    <row r="261" spans="1:7" x14ac:dyDescent="0.35">
      <c r="A261" s="13"/>
      <c r="B261" s="31"/>
      <c r="C261" s="31"/>
      <c r="D261" s="14"/>
      <c r="E261" s="15"/>
      <c r="F261" s="16"/>
      <c r="G261" s="16"/>
    </row>
    <row r="262" spans="1:7" x14ac:dyDescent="0.35">
      <c r="A262" s="17" t="s">
        <v>442</v>
      </c>
      <c r="B262" s="32"/>
      <c r="C262" s="32"/>
      <c r="D262" s="18"/>
      <c r="E262" s="41"/>
      <c r="F262" s="21"/>
      <c r="G262" s="21"/>
    </row>
    <row r="263" spans="1:7" x14ac:dyDescent="0.35">
      <c r="A263" s="17" t="s">
        <v>443</v>
      </c>
      <c r="B263" s="31"/>
      <c r="C263" s="31"/>
      <c r="D263" s="14"/>
      <c r="E263" s="15"/>
      <c r="F263" s="16"/>
      <c r="G263" s="16"/>
    </row>
    <row r="264" spans="1:7" x14ac:dyDescent="0.35">
      <c r="A264" s="17" t="s">
        <v>235</v>
      </c>
      <c r="B264" s="31"/>
      <c r="C264" s="31"/>
      <c r="D264" s="14"/>
      <c r="E264" s="15"/>
      <c r="F264" s="16"/>
      <c r="G264" s="16"/>
    </row>
    <row r="265" spans="1:7" x14ac:dyDescent="0.35">
      <c r="A265" s="13" t="s">
        <v>444</v>
      </c>
      <c r="B265" s="31" t="s">
        <v>445</v>
      </c>
      <c r="C265" s="31" t="s">
        <v>269</v>
      </c>
      <c r="D265" s="14">
        <v>10300</v>
      </c>
      <c r="E265" s="15">
        <v>1.03</v>
      </c>
      <c r="F265" s="16">
        <v>3.4471137450481209E-5</v>
      </c>
      <c r="G265" s="16"/>
    </row>
    <row r="266" spans="1:7" x14ac:dyDescent="0.35">
      <c r="A266" s="24" t="s">
        <v>1505</v>
      </c>
      <c r="B266" s="33"/>
      <c r="C266" s="33"/>
      <c r="D266" s="25"/>
      <c r="E266" s="19">
        <v>1.03</v>
      </c>
      <c r="F266" s="20">
        <v>0</v>
      </c>
      <c r="G266" s="21"/>
    </row>
    <row r="267" spans="1:7" x14ac:dyDescent="0.35">
      <c r="A267" s="13"/>
      <c r="B267" s="31"/>
      <c r="C267" s="31"/>
      <c r="D267" s="14"/>
      <c r="E267" s="15"/>
      <c r="F267" s="16"/>
      <c r="G267" s="16"/>
    </row>
    <row r="268" spans="1:7" x14ac:dyDescent="0.35">
      <c r="A268" s="13"/>
      <c r="B268" s="31"/>
      <c r="C268" s="31"/>
      <c r="D268" s="14"/>
      <c r="E268" s="15"/>
      <c r="F268" s="16"/>
      <c r="G268" s="16"/>
    </row>
    <row r="269" spans="1:7" x14ac:dyDescent="0.35">
      <c r="A269" s="13"/>
      <c r="B269" s="31"/>
      <c r="C269" s="31"/>
      <c r="D269" s="14"/>
      <c r="E269" s="15"/>
      <c r="F269" s="16"/>
      <c r="G269" s="16"/>
    </row>
    <row r="270" spans="1:7" x14ac:dyDescent="0.35">
      <c r="A270" s="13"/>
      <c r="B270" s="31"/>
      <c r="C270" s="31"/>
      <c r="D270" s="14"/>
      <c r="E270" s="15"/>
      <c r="F270" s="16"/>
      <c r="G270" s="16"/>
    </row>
    <row r="271" spans="1:7" x14ac:dyDescent="0.35">
      <c r="A271" s="17" t="s">
        <v>176</v>
      </c>
      <c r="B271" s="31"/>
      <c r="C271" s="31"/>
      <c r="D271" s="14"/>
      <c r="E271" s="15"/>
      <c r="F271" s="16"/>
      <c r="G271" s="16"/>
    </row>
    <row r="272" spans="1:7" x14ac:dyDescent="0.35">
      <c r="A272" s="13" t="s">
        <v>177</v>
      </c>
      <c r="B272" s="31"/>
      <c r="C272" s="31"/>
      <c r="D272" s="14"/>
      <c r="E272" s="15">
        <v>59.97</v>
      </c>
      <c r="F272" s="16">
        <v>2E-3</v>
      </c>
      <c r="G272" s="16">
        <v>5.3977999999999998E-2</v>
      </c>
    </row>
    <row r="273" spans="1:7" x14ac:dyDescent="0.35">
      <c r="A273" s="17" t="s">
        <v>172</v>
      </c>
      <c r="B273" s="32"/>
      <c r="C273" s="32"/>
      <c r="D273" s="18"/>
      <c r="E273" s="37">
        <v>59.97</v>
      </c>
      <c r="F273" s="38">
        <v>2E-3</v>
      </c>
      <c r="G273" s="21"/>
    </row>
    <row r="274" spans="1:7" x14ac:dyDescent="0.35">
      <c r="A274" s="13"/>
      <c r="B274" s="31"/>
      <c r="C274" s="31"/>
      <c r="D274" s="14"/>
      <c r="E274" s="15"/>
      <c r="F274" s="16"/>
      <c r="G274" s="16"/>
    </row>
    <row r="275" spans="1:7" x14ac:dyDescent="0.35">
      <c r="A275" s="24" t="s">
        <v>175</v>
      </c>
      <c r="B275" s="33"/>
      <c r="C275" s="33"/>
      <c r="D275" s="25"/>
      <c r="E275" s="19">
        <v>59.97</v>
      </c>
      <c r="F275" s="20">
        <v>2E-3</v>
      </c>
      <c r="G275" s="21"/>
    </row>
    <row r="276" spans="1:7" x14ac:dyDescent="0.35">
      <c r="A276" s="13" t="s">
        <v>178</v>
      </c>
      <c r="B276" s="31"/>
      <c r="C276" s="31"/>
      <c r="D276" s="14"/>
      <c r="E276" s="15">
        <v>2.6607499999999999E-2</v>
      </c>
      <c r="F276" s="16">
        <v>0</v>
      </c>
      <c r="G276" s="16"/>
    </row>
    <row r="277" spans="1:7" x14ac:dyDescent="0.35">
      <c r="A277" s="13" t="s">
        <v>179</v>
      </c>
      <c r="B277" s="31"/>
      <c r="C277" s="31"/>
      <c r="D277" s="14"/>
      <c r="E277" s="35">
        <v>-19.4066075</v>
      </c>
      <c r="F277" s="36">
        <v>-1.1999999999999999E-3</v>
      </c>
      <c r="G277" s="16">
        <v>5.3977999999999998E-2</v>
      </c>
    </row>
    <row r="278" spans="1:7" x14ac:dyDescent="0.35">
      <c r="A278" s="26" t="s">
        <v>180</v>
      </c>
      <c r="B278" s="34"/>
      <c r="C278" s="34"/>
      <c r="D278" s="27"/>
      <c r="E278" s="28">
        <v>29880.07</v>
      </c>
      <c r="F278" s="29">
        <v>1</v>
      </c>
      <c r="G278" s="29"/>
    </row>
    <row r="281" spans="1:7" x14ac:dyDescent="0.35">
      <c r="A281" s="1" t="s">
        <v>181</v>
      </c>
    </row>
    <row r="283" spans="1:7" x14ac:dyDescent="0.35">
      <c r="A283" s="1" t="s">
        <v>183</v>
      </c>
    </row>
    <row r="284" spans="1:7" x14ac:dyDescent="0.35">
      <c r="A284" s="48" t="s">
        <v>184</v>
      </c>
      <c r="B284" s="3" t="s">
        <v>138</v>
      </c>
    </row>
    <row r="285" spans="1:7" x14ac:dyDescent="0.35">
      <c r="A285" t="s">
        <v>185</v>
      </c>
    </row>
    <row r="286" spans="1:7" x14ac:dyDescent="0.35">
      <c r="A286" t="s">
        <v>186</v>
      </c>
      <c r="B286" t="s">
        <v>187</v>
      </c>
      <c r="C286" t="s">
        <v>187</v>
      </c>
    </row>
    <row r="287" spans="1:7" x14ac:dyDescent="0.35">
      <c r="B287" s="49">
        <v>45869</v>
      </c>
      <c r="C287" s="49">
        <v>45898</v>
      </c>
    </row>
    <row r="288" spans="1:7" x14ac:dyDescent="0.35">
      <c r="A288" t="s">
        <v>447</v>
      </c>
      <c r="B288">
        <v>16.728999999999999</v>
      </c>
      <c r="C288">
        <v>16.383400000000002</v>
      </c>
    </row>
    <row r="289" spans="1:3" x14ac:dyDescent="0.35">
      <c r="A289" t="s">
        <v>189</v>
      </c>
      <c r="B289">
        <v>16.728999999999999</v>
      </c>
      <c r="C289">
        <v>16.383400000000002</v>
      </c>
    </row>
    <row r="290" spans="1:3" x14ac:dyDescent="0.35">
      <c r="A290" t="s">
        <v>448</v>
      </c>
      <c r="B290">
        <v>16.3309</v>
      </c>
      <c r="C290">
        <v>15.985200000000001</v>
      </c>
    </row>
    <row r="291" spans="1:3" x14ac:dyDescent="0.35">
      <c r="A291" t="s">
        <v>191</v>
      </c>
      <c r="B291">
        <v>16.330100000000002</v>
      </c>
      <c r="C291">
        <v>15.984500000000001</v>
      </c>
    </row>
    <row r="293" spans="1:3" x14ac:dyDescent="0.35">
      <c r="A293" t="s">
        <v>192</v>
      </c>
      <c r="B293" s="3" t="s">
        <v>138</v>
      </c>
    </row>
    <row r="294" spans="1:3" x14ac:dyDescent="0.35">
      <c r="A294" t="s">
        <v>193</v>
      </c>
      <c r="B294" s="3" t="s">
        <v>138</v>
      </c>
    </row>
    <row r="295" spans="1:3" ht="29" customHeight="1" x14ac:dyDescent="0.35">
      <c r="A295" s="48" t="s">
        <v>194</v>
      </c>
      <c r="B295" s="3" t="s">
        <v>138</v>
      </c>
    </row>
    <row r="296" spans="1:3" ht="29" customHeight="1" x14ac:dyDescent="0.35">
      <c r="A296" s="48" t="s">
        <v>195</v>
      </c>
      <c r="B296" s="3" t="s">
        <v>138</v>
      </c>
    </row>
    <row r="297" spans="1:3" x14ac:dyDescent="0.35">
      <c r="A297" t="s">
        <v>449</v>
      </c>
      <c r="B297" s="50">
        <v>0.1525</v>
      </c>
    </row>
    <row r="298" spans="1:3" ht="29" customHeight="1" x14ac:dyDescent="0.35">
      <c r="A298" s="48" t="s">
        <v>197</v>
      </c>
      <c r="B298" s="3" t="s">
        <v>138</v>
      </c>
    </row>
    <row r="299" spans="1:3" x14ac:dyDescent="0.35">
      <c r="B299" s="3"/>
    </row>
    <row r="300" spans="1:3" ht="29" customHeight="1" x14ac:dyDescent="0.35">
      <c r="A300" s="48" t="s">
        <v>198</v>
      </c>
      <c r="B300" s="3" t="s">
        <v>138</v>
      </c>
    </row>
    <row r="301" spans="1:3" ht="29" customHeight="1" x14ac:dyDescent="0.35">
      <c r="A301" s="48" t="s">
        <v>199</v>
      </c>
      <c r="B301" t="s">
        <v>138</v>
      </c>
    </row>
    <row r="302" spans="1:3" x14ac:dyDescent="0.35">
      <c r="A302" s="48" t="s">
        <v>200</v>
      </c>
      <c r="B302" s="3" t="s">
        <v>138</v>
      </c>
    </row>
    <row r="303" spans="1:3" ht="29" customHeight="1" x14ac:dyDescent="0.35">
      <c r="A303" s="48" t="s">
        <v>201</v>
      </c>
      <c r="B303" s="3" t="s">
        <v>138</v>
      </c>
    </row>
    <row r="305" spans="1:4" ht="70" customHeight="1" x14ac:dyDescent="0.35">
      <c r="A305" s="83" t="s">
        <v>211</v>
      </c>
      <c r="B305" s="83" t="s">
        <v>212</v>
      </c>
      <c r="C305" s="83" t="s">
        <v>5</v>
      </c>
      <c r="D305" s="83" t="s">
        <v>6</v>
      </c>
    </row>
    <row r="306" spans="1:4" ht="70" customHeight="1" x14ac:dyDescent="0.35">
      <c r="A306" s="83" t="s">
        <v>1950</v>
      </c>
      <c r="B306" s="83"/>
      <c r="C306" s="83" t="s">
        <v>55</v>
      </c>
      <c r="D306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G49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1951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1952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3"/>
      <c r="B7" s="31"/>
      <c r="C7" s="31"/>
      <c r="D7" s="14"/>
      <c r="E7" s="15"/>
      <c r="F7" s="16"/>
      <c r="G7" s="16"/>
    </row>
    <row r="8" spans="1:7" x14ac:dyDescent="0.35">
      <c r="A8" s="17" t="s">
        <v>439</v>
      </c>
      <c r="B8" s="31"/>
      <c r="C8" s="31"/>
      <c r="D8" s="14"/>
      <c r="E8" s="15"/>
      <c r="F8" s="16"/>
      <c r="G8" s="16"/>
    </row>
    <row r="9" spans="1:7" x14ac:dyDescent="0.35">
      <c r="A9" s="13" t="s">
        <v>1953</v>
      </c>
      <c r="B9" s="31" t="s">
        <v>1954</v>
      </c>
      <c r="C9" s="31"/>
      <c r="D9" s="14">
        <v>27249820</v>
      </c>
      <c r="E9" s="15">
        <v>28121.81</v>
      </c>
      <c r="F9" s="16">
        <v>0.49980000000000002</v>
      </c>
      <c r="G9" s="16"/>
    </row>
    <row r="10" spans="1:7" x14ac:dyDescent="0.35">
      <c r="A10" s="13" t="s">
        <v>1955</v>
      </c>
      <c r="B10" s="31" t="s">
        <v>1956</v>
      </c>
      <c r="C10" s="31"/>
      <c r="D10" s="14">
        <v>23621034</v>
      </c>
      <c r="E10" s="15">
        <v>28038.17</v>
      </c>
      <c r="F10" s="16">
        <v>0.49830000000000002</v>
      </c>
      <c r="G10" s="16"/>
    </row>
    <row r="11" spans="1:7" x14ac:dyDescent="0.35">
      <c r="A11" s="17" t="s">
        <v>172</v>
      </c>
      <c r="B11" s="32"/>
      <c r="C11" s="32"/>
      <c r="D11" s="18"/>
      <c r="E11" s="19">
        <v>56159.98</v>
      </c>
      <c r="F11" s="20">
        <v>0.99809999999999999</v>
      </c>
      <c r="G11" s="21"/>
    </row>
    <row r="12" spans="1:7" x14ac:dyDescent="0.35">
      <c r="A12" s="13"/>
      <c r="B12" s="31"/>
      <c r="C12" s="31"/>
      <c r="D12" s="14"/>
      <c r="E12" s="15"/>
      <c r="F12" s="16"/>
      <c r="G12" s="16"/>
    </row>
    <row r="13" spans="1:7" x14ac:dyDescent="0.35">
      <c r="A13" s="24" t="s">
        <v>175</v>
      </c>
      <c r="B13" s="33"/>
      <c r="C13" s="33"/>
      <c r="D13" s="25"/>
      <c r="E13" s="19">
        <v>56159.98</v>
      </c>
      <c r="F13" s="20">
        <v>0.99809999999999999</v>
      </c>
      <c r="G13" s="21"/>
    </row>
    <row r="14" spans="1:7" x14ac:dyDescent="0.35">
      <c r="A14" s="13"/>
      <c r="B14" s="31"/>
      <c r="C14" s="31"/>
      <c r="D14" s="14"/>
      <c r="E14" s="15"/>
      <c r="F14" s="16"/>
      <c r="G14" s="16"/>
    </row>
    <row r="15" spans="1:7" x14ac:dyDescent="0.35">
      <c r="A15" s="17" t="s">
        <v>176</v>
      </c>
      <c r="B15" s="31"/>
      <c r="C15" s="31"/>
      <c r="D15" s="14"/>
      <c r="E15" s="15"/>
      <c r="F15" s="16"/>
      <c r="G15" s="16"/>
    </row>
    <row r="16" spans="1:7" x14ac:dyDescent="0.35">
      <c r="A16" s="13" t="s">
        <v>177</v>
      </c>
      <c r="B16" s="31"/>
      <c r="C16" s="31"/>
      <c r="D16" s="14"/>
      <c r="E16" s="15">
        <v>782.65</v>
      </c>
      <c r="F16" s="16">
        <v>1.3899999999999999E-2</v>
      </c>
      <c r="G16" s="16">
        <v>5.3977999999999998E-2</v>
      </c>
    </row>
    <row r="17" spans="1:7" x14ac:dyDescent="0.35">
      <c r="A17" s="17" t="s">
        <v>172</v>
      </c>
      <c r="B17" s="32"/>
      <c r="C17" s="32"/>
      <c r="D17" s="18"/>
      <c r="E17" s="19">
        <v>782.65</v>
      </c>
      <c r="F17" s="20">
        <v>1.3899999999999999E-2</v>
      </c>
      <c r="G17" s="21"/>
    </row>
    <row r="18" spans="1:7" x14ac:dyDescent="0.35">
      <c r="A18" s="13"/>
      <c r="B18" s="31"/>
      <c r="C18" s="31"/>
      <c r="D18" s="14"/>
      <c r="E18" s="15"/>
      <c r="F18" s="16"/>
      <c r="G18" s="16"/>
    </row>
    <row r="19" spans="1:7" x14ac:dyDescent="0.35">
      <c r="A19" s="24" t="s">
        <v>175</v>
      </c>
      <c r="B19" s="33"/>
      <c r="C19" s="33"/>
      <c r="D19" s="25"/>
      <c r="E19" s="19">
        <v>782.65</v>
      </c>
      <c r="F19" s="20">
        <v>1.3899999999999999E-2</v>
      </c>
      <c r="G19" s="21"/>
    </row>
    <row r="20" spans="1:7" x14ac:dyDescent="0.35">
      <c r="A20" s="13" t="s">
        <v>178</v>
      </c>
      <c r="B20" s="31"/>
      <c r="C20" s="31"/>
      <c r="D20" s="14"/>
      <c r="E20" s="15">
        <v>0.34722769999999997</v>
      </c>
      <c r="F20" s="16">
        <v>6.0000000000000002E-6</v>
      </c>
      <c r="G20" s="16"/>
    </row>
    <row r="21" spans="1:7" x14ac:dyDescent="0.35">
      <c r="A21" s="13" t="s">
        <v>179</v>
      </c>
      <c r="B21" s="31"/>
      <c r="C21" s="31"/>
      <c r="D21" s="14"/>
      <c r="E21" s="35">
        <v>-676.15722770000002</v>
      </c>
      <c r="F21" s="36">
        <v>-1.2005999999999999E-2</v>
      </c>
      <c r="G21" s="16">
        <v>5.3977999999999998E-2</v>
      </c>
    </row>
    <row r="22" spans="1:7" x14ac:dyDescent="0.35">
      <c r="A22" s="26" t="s">
        <v>180</v>
      </c>
      <c r="B22" s="34"/>
      <c r="C22" s="34"/>
      <c r="D22" s="27"/>
      <c r="E22" s="28">
        <v>56266.82</v>
      </c>
      <c r="F22" s="29">
        <v>1</v>
      </c>
      <c r="G22" s="29"/>
    </row>
    <row r="27" spans="1:7" x14ac:dyDescent="0.35">
      <c r="A27" s="1" t="s">
        <v>183</v>
      </c>
    </row>
    <row r="28" spans="1:7" x14ac:dyDescent="0.35">
      <c r="A28" s="48" t="s">
        <v>184</v>
      </c>
      <c r="B28" s="3" t="s">
        <v>138</v>
      </c>
    </row>
    <row r="29" spans="1:7" x14ac:dyDescent="0.35">
      <c r="A29" t="s">
        <v>185</v>
      </c>
    </row>
    <row r="30" spans="1:7" x14ac:dyDescent="0.35">
      <c r="A30" t="s">
        <v>186</v>
      </c>
      <c r="B30" t="s">
        <v>187</v>
      </c>
      <c r="C30" t="s">
        <v>187</v>
      </c>
    </row>
    <row r="31" spans="1:7" x14ac:dyDescent="0.35">
      <c r="B31" s="49">
        <v>45869</v>
      </c>
      <c r="C31" s="49">
        <v>45898</v>
      </c>
    </row>
    <row r="32" spans="1:7" x14ac:dyDescent="0.35">
      <c r="A32" t="s">
        <v>447</v>
      </c>
      <c r="B32">
        <v>18.978999999999999</v>
      </c>
      <c r="C32">
        <v>19.902999999999999</v>
      </c>
    </row>
    <row r="33" spans="1:4" x14ac:dyDescent="0.35">
      <c r="A33" t="s">
        <v>189</v>
      </c>
      <c r="B33">
        <v>18.978999999999999</v>
      </c>
      <c r="C33">
        <v>19.902999999999999</v>
      </c>
    </row>
    <row r="34" spans="1:4" x14ac:dyDescent="0.35">
      <c r="A34" t="s">
        <v>448</v>
      </c>
      <c r="B34">
        <v>18.757000000000001</v>
      </c>
      <c r="C34">
        <v>19.664000000000001</v>
      </c>
    </row>
    <row r="35" spans="1:4" x14ac:dyDescent="0.35">
      <c r="A35" t="s">
        <v>191</v>
      </c>
      <c r="B35">
        <v>18.757000000000001</v>
      </c>
      <c r="C35">
        <v>19.664000000000001</v>
      </c>
    </row>
    <row r="37" spans="1:4" x14ac:dyDescent="0.35">
      <c r="A37" t="s">
        <v>192</v>
      </c>
      <c r="B37" s="3" t="s">
        <v>138</v>
      </c>
    </row>
    <row r="38" spans="1:4" x14ac:dyDescent="0.35">
      <c r="A38" t="s">
        <v>193</v>
      </c>
      <c r="B38" s="3" t="s">
        <v>138</v>
      </c>
    </row>
    <row r="39" spans="1:4" ht="29" customHeight="1" x14ac:dyDescent="0.35">
      <c r="A39" s="48" t="s">
        <v>194</v>
      </c>
      <c r="B39" s="3" t="s">
        <v>138</v>
      </c>
    </row>
    <row r="40" spans="1:4" ht="29" customHeight="1" x14ac:dyDescent="0.35">
      <c r="A40" s="48" t="s">
        <v>195</v>
      </c>
      <c r="B40" s="3" t="s">
        <v>138</v>
      </c>
    </row>
    <row r="41" spans="1:4" ht="43.5" customHeight="1" x14ac:dyDescent="0.35">
      <c r="A41" s="48" t="s">
        <v>554</v>
      </c>
      <c r="B41" s="3" t="s">
        <v>138</v>
      </c>
    </row>
    <row r="42" spans="1:4" x14ac:dyDescent="0.35">
      <c r="B42" s="3"/>
    </row>
    <row r="43" spans="1:4" ht="29" customHeight="1" x14ac:dyDescent="0.35">
      <c r="A43" s="48" t="s">
        <v>555</v>
      </c>
      <c r="B43" s="3" t="s">
        <v>138</v>
      </c>
    </row>
    <row r="44" spans="1:4" ht="29" customHeight="1" x14ac:dyDescent="0.35">
      <c r="A44" s="48" t="s">
        <v>556</v>
      </c>
      <c r="B44" t="s">
        <v>138</v>
      </c>
    </row>
    <row r="45" spans="1:4" ht="29" customHeight="1" x14ac:dyDescent="0.35">
      <c r="A45" s="48" t="s">
        <v>557</v>
      </c>
      <c r="B45" s="3" t="s">
        <v>138</v>
      </c>
    </row>
    <row r="46" spans="1:4" ht="29" customHeight="1" x14ac:dyDescent="0.35">
      <c r="A46" s="48" t="s">
        <v>558</v>
      </c>
      <c r="B46" s="3" t="s">
        <v>138</v>
      </c>
    </row>
    <row r="48" spans="1:4" ht="70" customHeight="1" x14ac:dyDescent="0.35">
      <c r="A48" s="83" t="s">
        <v>211</v>
      </c>
      <c r="B48" s="83" t="s">
        <v>212</v>
      </c>
      <c r="C48" s="83" t="s">
        <v>5</v>
      </c>
      <c r="D48" s="83" t="s">
        <v>6</v>
      </c>
    </row>
    <row r="49" spans="1:4" ht="70" customHeight="1" x14ac:dyDescent="0.35">
      <c r="A49" s="83" t="s">
        <v>1957</v>
      </c>
      <c r="B49" s="83"/>
      <c r="C49" s="83" t="s">
        <v>74</v>
      </c>
      <c r="D49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G90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1958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1959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7" t="s">
        <v>139</v>
      </c>
      <c r="B8" s="31"/>
      <c r="C8" s="31"/>
      <c r="D8" s="14"/>
      <c r="E8" s="15"/>
      <c r="F8" s="16"/>
      <c r="G8" s="16"/>
    </row>
    <row r="9" spans="1:7" x14ac:dyDescent="0.35">
      <c r="A9" s="17" t="s">
        <v>215</v>
      </c>
      <c r="B9" s="31"/>
      <c r="C9" s="31"/>
      <c r="D9" s="14"/>
      <c r="E9" s="15"/>
      <c r="F9" s="16"/>
      <c r="G9" s="16"/>
    </row>
    <row r="10" spans="1:7" x14ac:dyDescent="0.35">
      <c r="A10" s="17" t="s">
        <v>172</v>
      </c>
      <c r="B10" s="31"/>
      <c r="C10" s="31"/>
      <c r="D10" s="14"/>
      <c r="E10" s="22" t="s">
        <v>138</v>
      </c>
      <c r="F10" s="23" t="s">
        <v>138</v>
      </c>
      <c r="G10" s="16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17" t="s">
        <v>216</v>
      </c>
      <c r="B12" s="31"/>
      <c r="C12" s="31"/>
      <c r="D12" s="14"/>
      <c r="E12" s="15"/>
      <c r="F12" s="16"/>
      <c r="G12" s="16"/>
    </row>
    <row r="13" spans="1:7" x14ac:dyDescent="0.35">
      <c r="A13" s="13" t="s">
        <v>1960</v>
      </c>
      <c r="B13" s="31" t="s">
        <v>1961</v>
      </c>
      <c r="C13" s="31" t="s">
        <v>219</v>
      </c>
      <c r="D13" s="14">
        <v>35000000</v>
      </c>
      <c r="E13" s="15">
        <v>36535.800000000003</v>
      </c>
      <c r="F13" s="16">
        <v>0.37390000000000001</v>
      </c>
      <c r="G13" s="16">
        <v>6.9611999999999993E-2</v>
      </c>
    </row>
    <row r="14" spans="1:7" x14ac:dyDescent="0.35">
      <c r="A14" s="13" t="s">
        <v>1962</v>
      </c>
      <c r="B14" s="31" t="s">
        <v>1963</v>
      </c>
      <c r="C14" s="31" t="s">
        <v>219</v>
      </c>
      <c r="D14" s="14">
        <v>10000000</v>
      </c>
      <c r="E14" s="15">
        <v>10502.23</v>
      </c>
      <c r="F14" s="16">
        <v>0.1075</v>
      </c>
      <c r="G14" s="16">
        <v>6.9864999999999997E-2</v>
      </c>
    </row>
    <row r="15" spans="1:7" x14ac:dyDescent="0.35">
      <c r="A15" s="17" t="s">
        <v>172</v>
      </c>
      <c r="B15" s="32"/>
      <c r="C15" s="32"/>
      <c r="D15" s="18"/>
      <c r="E15" s="19">
        <v>47038.03</v>
      </c>
      <c r="F15" s="20">
        <v>0.48139999999999999</v>
      </c>
      <c r="G15" s="21"/>
    </row>
    <row r="16" spans="1:7" x14ac:dyDescent="0.35">
      <c r="A16" s="13"/>
      <c r="B16" s="31"/>
      <c r="C16" s="31"/>
      <c r="D16" s="14"/>
      <c r="E16" s="15"/>
      <c r="F16" s="16"/>
      <c r="G16" s="16"/>
    </row>
    <row r="17" spans="1:7" x14ac:dyDescent="0.35">
      <c r="A17" s="17" t="s">
        <v>222</v>
      </c>
      <c r="B17" s="31"/>
      <c r="C17" s="31"/>
      <c r="D17" s="14"/>
      <c r="E17" s="15"/>
      <c r="F17" s="16"/>
      <c r="G17" s="16"/>
    </row>
    <row r="18" spans="1:7" x14ac:dyDescent="0.35">
      <c r="A18" s="13" t="s">
        <v>1964</v>
      </c>
      <c r="B18" s="31" t="s">
        <v>1965</v>
      </c>
      <c r="C18" s="31" t="s">
        <v>219</v>
      </c>
      <c r="D18" s="14">
        <v>12000000</v>
      </c>
      <c r="E18" s="15">
        <v>12515.24</v>
      </c>
      <c r="F18" s="16">
        <v>0.12809999999999999</v>
      </c>
      <c r="G18" s="16">
        <v>7.3944999999999997E-2</v>
      </c>
    </row>
    <row r="19" spans="1:7" x14ac:dyDescent="0.35">
      <c r="A19" s="13" t="s">
        <v>1966</v>
      </c>
      <c r="B19" s="31" t="s">
        <v>1967</v>
      </c>
      <c r="C19" s="31" t="s">
        <v>219</v>
      </c>
      <c r="D19" s="14">
        <v>9323700</v>
      </c>
      <c r="E19" s="15">
        <v>9617.94</v>
      </c>
      <c r="F19" s="16">
        <v>9.8400000000000001E-2</v>
      </c>
      <c r="G19" s="16">
        <v>7.4636999999999995E-2</v>
      </c>
    </row>
    <row r="20" spans="1:7" x14ac:dyDescent="0.35">
      <c r="A20" s="13" t="s">
        <v>1968</v>
      </c>
      <c r="B20" s="31" t="s">
        <v>1969</v>
      </c>
      <c r="C20" s="31" t="s">
        <v>219</v>
      </c>
      <c r="D20" s="14">
        <v>5000000</v>
      </c>
      <c r="E20" s="15">
        <v>5282.82</v>
      </c>
      <c r="F20" s="16">
        <v>5.4100000000000002E-2</v>
      </c>
      <c r="G20" s="16">
        <v>7.3994000000000004E-2</v>
      </c>
    </row>
    <row r="21" spans="1:7" x14ac:dyDescent="0.35">
      <c r="A21" s="13" t="s">
        <v>1970</v>
      </c>
      <c r="B21" s="31" t="s">
        <v>1971</v>
      </c>
      <c r="C21" s="31" t="s">
        <v>219</v>
      </c>
      <c r="D21" s="14">
        <v>5000000</v>
      </c>
      <c r="E21" s="15">
        <v>5236.29</v>
      </c>
      <c r="F21" s="16">
        <v>5.3600000000000002E-2</v>
      </c>
      <c r="G21" s="16">
        <v>7.3944999999999997E-2</v>
      </c>
    </row>
    <row r="22" spans="1:7" x14ac:dyDescent="0.35">
      <c r="A22" s="13" t="s">
        <v>1972</v>
      </c>
      <c r="B22" s="31" t="s">
        <v>1973</v>
      </c>
      <c r="C22" s="31" t="s">
        <v>219</v>
      </c>
      <c r="D22" s="14">
        <v>5000000</v>
      </c>
      <c r="E22" s="15">
        <v>5169.47</v>
      </c>
      <c r="F22" s="16">
        <v>5.2900000000000003E-2</v>
      </c>
      <c r="G22" s="16">
        <v>7.4325000000000002E-2</v>
      </c>
    </row>
    <row r="23" spans="1:7" x14ac:dyDescent="0.35">
      <c r="A23" s="13" t="s">
        <v>1974</v>
      </c>
      <c r="B23" s="31" t="s">
        <v>1975</v>
      </c>
      <c r="C23" s="31" t="s">
        <v>219</v>
      </c>
      <c r="D23" s="14">
        <v>3107800</v>
      </c>
      <c r="E23" s="15">
        <v>3213.57</v>
      </c>
      <c r="F23" s="16">
        <v>3.2899999999999999E-2</v>
      </c>
      <c r="G23" s="16">
        <v>7.3994000000000004E-2</v>
      </c>
    </row>
    <row r="24" spans="1:7" x14ac:dyDescent="0.35">
      <c r="A24" s="13" t="s">
        <v>1976</v>
      </c>
      <c r="B24" s="31" t="s">
        <v>1977</v>
      </c>
      <c r="C24" s="31" t="s">
        <v>219</v>
      </c>
      <c r="D24" s="14">
        <v>3000000</v>
      </c>
      <c r="E24" s="15">
        <v>3127.83</v>
      </c>
      <c r="F24" s="16">
        <v>3.2000000000000001E-2</v>
      </c>
      <c r="G24" s="16">
        <v>7.3944999999999997E-2</v>
      </c>
    </row>
    <row r="25" spans="1:7" x14ac:dyDescent="0.35">
      <c r="A25" s="13" t="s">
        <v>1978</v>
      </c>
      <c r="B25" s="31" t="s">
        <v>1979</v>
      </c>
      <c r="C25" s="31" t="s">
        <v>219</v>
      </c>
      <c r="D25" s="14">
        <v>1000000</v>
      </c>
      <c r="E25" s="15">
        <v>1011.66</v>
      </c>
      <c r="F25" s="16">
        <v>1.04E-2</v>
      </c>
      <c r="G25" s="16">
        <v>7.4515999999999999E-2</v>
      </c>
    </row>
    <row r="26" spans="1:7" x14ac:dyDescent="0.35">
      <c r="A26" s="13" t="s">
        <v>1980</v>
      </c>
      <c r="B26" s="31" t="s">
        <v>1981</v>
      </c>
      <c r="C26" s="31" t="s">
        <v>219</v>
      </c>
      <c r="D26" s="14">
        <v>1000000</v>
      </c>
      <c r="E26" s="15">
        <v>995.9</v>
      </c>
      <c r="F26" s="16">
        <v>1.0200000000000001E-2</v>
      </c>
      <c r="G26" s="16">
        <v>7.4259000000000006E-2</v>
      </c>
    </row>
    <row r="27" spans="1:7" x14ac:dyDescent="0.35">
      <c r="A27" s="13" t="s">
        <v>1982</v>
      </c>
      <c r="B27" s="31" t="s">
        <v>1983</v>
      </c>
      <c r="C27" s="31" t="s">
        <v>219</v>
      </c>
      <c r="D27" s="14">
        <v>500000</v>
      </c>
      <c r="E27" s="15">
        <v>526.16999999999996</v>
      </c>
      <c r="F27" s="16">
        <v>5.4000000000000003E-3</v>
      </c>
      <c r="G27" s="16">
        <v>7.3994000000000004E-2</v>
      </c>
    </row>
    <row r="28" spans="1:7" x14ac:dyDescent="0.35">
      <c r="A28" s="13" t="s">
        <v>1984</v>
      </c>
      <c r="B28" s="31" t="s">
        <v>1985</v>
      </c>
      <c r="C28" s="31" t="s">
        <v>219</v>
      </c>
      <c r="D28" s="14">
        <v>500000</v>
      </c>
      <c r="E28" s="15">
        <v>525.02</v>
      </c>
      <c r="F28" s="16">
        <v>5.4000000000000003E-3</v>
      </c>
      <c r="G28" s="16">
        <v>7.3944999999999997E-2</v>
      </c>
    </row>
    <row r="29" spans="1:7" x14ac:dyDescent="0.35">
      <c r="A29" s="13" t="s">
        <v>1986</v>
      </c>
      <c r="B29" s="31" t="s">
        <v>1987</v>
      </c>
      <c r="C29" s="31" t="s">
        <v>219</v>
      </c>
      <c r="D29" s="14">
        <v>500000</v>
      </c>
      <c r="E29" s="15">
        <v>515.65</v>
      </c>
      <c r="F29" s="16">
        <v>5.3E-3</v>
      </c>
      <c r="G29" s="16">
        <v>7.4413999999999994E-2</v>
      </c>
    </row>
    <row r="30" spans="1:7" x14ac:dyDescent="0.35">
      <c r="A30" s="13" t="s">
        <v>1988</v>
      </c>
      <c r="B30" s="31" t="s">
        <v>1989</v>
      </c>
      <c r="C30" s="31" t="s">
        <v>219</v>
      </c>
      <c r="D30" s="14">
        <v>500000</v>
      </c>
      <c r="E30" s="15">
        <v>506.03</v>
      </c>
      <c r="F30" s="16">
        <v>5.1999999999999998E-3</v>
      </c>
      <c r="G30" s="16">
        <v>7.4259000000000006E-2</v>
      </c>
    </row>
    <row r="31" spans="1:7" x14ac:dyDescent="0.35">
      <c r="A31" s="13" t="s">
        <v>1990</v>
      </c>
      <c r="B31" s="31" t="s">
        <v>1991</v>
      </c>
      <c r="C31" s="31" t="s">
        <v>219</v>
      </c>
      <c r="D31" s="14">
        <v>500000</v>
      </c>
      <c r="E31" s="15">
        <v>506.03</v>
      </c>
      <c r="F31" s="16">
        <v>5.1999999999999998E-3</v>
      </c>
      <c r="G31" s="16">
        <v>7.4259000000000006E-2</v>
      </c>
    </row>
    <row r="32" spans="1:7" x14ac:dyDescent="0.35">
      <c r="A32" s="17" t="s">
        <v>172</v>
      </c>
      <c r="B32" s="32"/>
      <c r="C32" s="32"/>
      <c r="D32" s="18"/>
      <c r="E32" s="19">
        <v>48749.62</v>
      </c>
      <c r="F32" s="20">
        <v>0.49909999999999999</v>
      </c>
      <c r="G32" s="21"/>
    </row>
    <row r="33" spans="1:7" x14ac:dyDescent="0.35">
      <c r="A33" s="13"/>
      <c r="B33" s="31"/>
      <c r="C33" s="31"/>
      <c r="D33" s="14"/>
      <c r="E33" s="15"/>
      <c r="F33" s="16"/>
      <c r="G33" s="16"/>
    </row>
    <row r="34" spans="1:7" x14ac:dyDescent="0.35">
      <c r="A34" s="13"/>
      <c r="B34" s="31"/>
      <c r="C34" s="31"/>
      <c r="D34" s="14"/>
      <c r="E34" s="15"/>
      <c r="F34" s="16"/>
      <c r="G34" s="16"/>
    </row>
    <row r="35" spans="1:7" x14ac:dyDescent="0.35">
      <c r="A35" s="17" t="s">
        <v>173</v>
      </c>
      <c r="B35" s="31"/>
      <c r="C35" s="31"/>
      <c r="D35" s="14"/>
      <c r="E35" s="15"/>
      <c r="F35" s="16"/>
      <c r="G35" s="16"/>
    </row>
    <row r="36" spans="1:7" x14ac:dyDescent="0.35">
      <c r="A36" s="17" t="s">
        <v>172</v>
      </c>
      <c r="B36" s="31"/>
      <c r="C36" s="31"/>
      <c r="D36" s="14"/>
      <c r="E36" s="22" t="s">
        <v>138</v>
      </c>
      <c r="F36" s="23" t="s">
        <v>138</v>
      </c>
      <c r="G36" s="16"/>
    </row>
    <row r="37" spans="1:7" x14ac:dyDescent="0.35">
      <c r="A37" s="13"/>
      <c r="B37" s="31"/>
      <c r="C37" s="31"/>
      <c r="D37" s="14"/>
      <c r="E37" s="15"/>
      <c r="F37" s="16"/>
      <c r="G37" s="16"/>
    </row>
    <row r="38" spans="1:7" x14ac:dyDescent="0.35">
      <c r="A38" s="17" t="s">
        <v>174</v>
      </c>
      <c r="B38" s="31"/>
      <c r="C38" s="31"/>
      <c r="D38" s="14"/>
      <c r="E38" s="15"/>
      <c r="F38" s="16"/>
      <c r="G38" s="16"/>
    </row>
    <row r="39" spans="1:7" x14ac:dyDescent="0.35">
      <c r="A39" s="17" t="s">
        <v>172</v>
      </c>
      <c r="B39" s="31"/>
      <c r="C39" s="31"/>
      <c r="D39" s="14"/>
      <c r="E39" s="22" t="s">
        <v>138</v>
      </c>
      <c r="F39" s="23" t="s">
        <v>138</v>
      </c>
      <c r="G39" s="16"/>
    </row>
    <row r="40" spans="1:7" x14ac:dyDescent="0.35">
      <c r="A40" s="13"/>
      <c r="B40" s="31"/>
      <c r="C40" s="31"/>
      <c r="D40" s="14"/>
      <c r="E40" s="15"/>
      <c r="F40" s="16"/>
      <c r="G40" s="16"/>
    </row>
    <row r="41" spans="1:7" x14ac:dyDescent="0.35">
      <c r="A41" s="24" t="s">
        <v>175</v>
      </c>
      <c r="B41" s="33"/>
      <c r="C41" s="33"/>
      <c r="D41" s="25"/>
      <c r="E41" s="19">
        <v>95787.65</v>
      </c>
      <c r="F41" s="20">
        <v>0.98050000000000004</v>
      </c>
      <c r="G41" s="21"/>
    </row>
    <row r="42" spans="1:7" x14ac:dyDescent="0.35">
      <c r="A42" s="13"/>
      <c r="B42" s="31"/>
      <c r="C42" s="31"/>
      <c r="D42" s="14"/>
      <c r="E42" s="15"/>
      <c r="F42" s="16"/>
      <c r="G42" s="16"/>
    </row>
    <row r="43" spans="1:7" x14ac:dyDescent="0.35">
      <c r="A43" s="13"/>
      <c r="B43" s="31"/>
      <c r="C43" s="31"/>
      <c r="D43" s="14"/>
      <c r="E43" s="15"/>
      <c r="F43" s="16"/>
      <c r="G43" s="16"/>
    </row>
    <row r="44" spans="1:7" x14ac:dyDescent="0.35">
      <c r="A44" s="17" t="s">
        <v>176</v>
      </c>
      <c r="B44" s="31"/>
      <c r="C44" s="31"/>
      <c r="D44" s="14"/>
      <c r="E44" s="15"/>
      <c r="F44" s="16"/>
      <c r="G44" s="16"/>
    </row>
    <row r="45" spans="1:7" x14ac:dyDescent="0.35">
      <c r="A45" s="13" t="s">
        <v>177</v>
      </c>
      <c r="B45" s="31"/>
      <c r="C45" s="31"/>
      <c r="D45" s="14"/>
      <c r="E45" s="15">
        <v>277.88</v>
      </c>
      <c r="F45" s="16">
        <v>2.8E-3</v>
      </c>
      <c r="G45" s="16">
        <v>5.3977999999999998E-2</v>
      </c>
    </row>
    <row r="46" spans="1:7" x14ac:dyDescent="0.35">
      <c r="A46" s="17" t="s">
        <v>172</v>
      </c>
      <c r="B46" s="32"/>
      <c r="C46" s="32"/>
      <c r="D46" s="18"/>
      <c r="E46" s="19">
        <v>277.88</v>
      </c>
      <c r="F46" s="20">
        <v>2.8E-3</v>
      </c>
      <c r="G46" s="21"/>
    </row>
    <row r="47" spans="1:7" x14ac:dyDescent="0.35">
      <c r="A47" s="13"/>
      <c r="B47" s="31"/>
      <c r="C47" s="31"/>
      <c r="D47" s="14"/>
      <c r="E47" s="15"/>
      <c r="F47" s="16"/>
      <c r="G47" s="16"/>
    </row>
    <row r="48" spans="1:7" x14ac:dyDescent="0.35">
      <c r="A48" s="24" t="s">
        <v>175</v>
      </c>
      <c r="B48" s="33"/>
      <c r="C48" s="33"/>
      <c r="D48" s="25"/>
      <c r="E48" s="19">
        <v>277.88</v>
      </c>
      <c r="F48" s="20">
        <v>2.8E-3</v>
      </c>
      <c r="G48" s="21"/>
    </row>
    <row r="49" spans="1:7" x14ac:dyDescent="0.35">
      <c r="A49" s="13" t="s">
        <v>178</v>
      </c>
      <c r="B49" s="31"/>
      <c r="C49" s="31"/>
      <c r="D49" s="14"/>
      <c r="E49" s="15">
        <v>1721.4226401999999</v>
      </c>
      <c r="F49" s="16">
        <v>1.7614000000000001E-2</v>
      </c>
      <c r="G49" s="16"/>
    </row>
    <row r="50" spans="1:7" x14ac:dyDescent="0.35">
      <c r="A50" s="13" t="s">
        <v>179</v>
      </c>
      <c r="B50" s="31"/>
      <c r="C50" s="31"/>
      <c r="D50" s="14"/>
      <c r="E50" s="35">
        <v>-60.862640200000001</v>
      </c>
      <c r="F50" s="36">
        <v>-9.1399999999999999E-4</v>
      </c>
      <c r="G50" s="16">
        <v>5.3977999999999998E-2</v>
      </c>
    </row>
    <row r="51" spans="1:7" x14ac:dyDescent="0.35">
      <c r="A51" s="26" t="s">
        <v>180</v>
      </c>
      <c r="B51" s="34"/>
      <c r="C51" s="34"/>
      <c r="D51" s="27"/>
      <c r="E51" s="28">
        <v>97726.09</v>
      </c>
      <c r="F51" s="29">
        <v>1</v>
      </c>
      <c r="G51" s="29"/>
    </row>
    <row r="53" spans="1:7" x14ac:dyDescent="0.35">
      <c r="A53" s="1" t="s">
        <v>181</v>
      </c>
    </row>
    <row r="54" spans="1:7" x14ac:dyDescent="0.35">
      <c r="A54" s="1" t="s">
        <v>1992</v>
      </c>
    </row>
    <row r="56" spans="1:7" x14ac:dyDescent="0.35">
      <c r="A56" s="1" t="s">
        <v>183</v>
      </c>
    </row>
    <row r="57" spans="1:7" x14ac:dyDescent="0.35">
      <c r="A57" s="48" t="s">
        <v>184</v>
      </c>
      <c r="B57" s="3" t="s">
        <v>138</v>
      </c>
    </row>
    <row r="58" spans="1:7" x14ac:dyDescent="0.35">
      <c r="A58" t="s">
        <v>185</v>
      </c>
    </row>
    <row r="59" spans="1:7" x14ac:dyDescent="0.35">
      <c r="A59" t="s">
        <v>186</v>
      </c>
      <c r="B59" t="s">
        <v>187</v>
      </c>
      <c r="C59" t="s">
        <v>187</v>
      </c>
    </row>
    <row r="60" spans="1:7" x14ac:dyDescent="0.35">
      <c r="B60" s="49">
        <v>45869</v>
      </c>
      <c r="C60" s="49">
        <v>45898</v>
      </c>
    </row>
    <row r="61" spans="1:7" x14ac:dyDescent="0.35">
      <c r="A61" t="s">
        <v>188</v>
      </c>
      <c r="B61">
        <v>12.9901</v>
      </c>
      <c r="C61">
        <v>12.7986</v>
      </c>
    </row>
    <row r="62" spans="1:7" x14ac:dyDescent="0.35">
      <c r="A62" t="s">
        <v>189</v>
      </c>
      <c r="B62">
        <v>12.99</v>
      </c>
      <c r="C62">
        <v>12.7986</v>
      </c>
    </row>
    <row r="63" spans="1:7" x14ac:dyDescent="0.35">
      <c r="A63" t="s">
        <v>190</v>
      </c>
      <c r="B63">
        <v>12.890700000000001</v>
      </c>
      <c r="C63">
        <v>12.697900000000001</v>
      </c>
    </row>
    <row r="64" spans="1:7" x14ac:dyDescent="0.35">
      <c r="A64" t="s">
        <v>191</v>
      </c>
      <c r="B64">
        <v>12.891</v>
      </c>
      <c r="C64">
        <v>12.6982</v>
      </c>
    </row>
    <row r="66" spans="1:2" x14ac:dyDescent="0.35">
      <c r="A66" t="s">
        <v>192</v>
      </c>
      <c r="B66" s="3" t="s">
        <v>138</v>
      </c>
    </row>
    <row r="67" spans="1:2" x14ac:dyDescent="0.35">
      <c r="A67" t="s">
        <v>193</v>
      </c>
      <c r="B67" s="3" t="s">
        <v>138</v>
      </c>
    </row>
    <row r="68" spans="1:2" ht="29" customHeight="1" x14ac:dyDescent="0.35">
      <c r="A68" s="48" t="s">
        <v>194</v>
      </c>
      <c r="B68" s="3" t="s">
        <v>138</v>
      </c>
    </row>
    <row r="69" spans="1:2" ht="29" customHeight="1" x14ac:dyDescent="0.35">
      <c r="A69" s="48" t="s">
        <v>195</v>
      </c>
      <c r="B69" s="3" t="s">
        <v>138</v>
      </c>
    </row>
    <row r="70" spans="1:2" x14ac:dyDescent="0.35">
      <c r="A70" t="s">
        <v>196</v>
      </c>
      <c r="B70" s="50">
        <f>B85</f>
        <v>11.149780560379909</v>
      </c>
    </row>
    <row r="71" spans="1:2" ht="43.5" customHeight="1" x14ac:dyDescent="0.35">
      <c r="A71" s="48" t="s">
        <v>197</v>
      </c>
      <c r="B71" s="3" t="s">
        <v>138</v>
      </c>
    </row>
    <row r="72" spans="1:2" x14ac:dyDescent="0.35">
      <c r="B72" s="3"/>
    </row>
    <row r="73" spans="1:2" ht="29" customHeight="1" x14ac:dyDescent="0.35">
      <c r="A73" s="48" t="s">
        <v>198</v>
      </c>
      <c r="B73" s="3" t="s">
        <v>138</v>
      </c>
    </row>
    <row r="74" spans="1:2" ht="29" customHeight="1" x14ac:dyDescent="0.35">
      <c r="A74" s="48" t="s">
        <v>199</v>
      </c>
      <c r="B74" t="s">
        <v>138</v>
      </c>
    </row>
    <row r="75" spans="1:2" ht="29" customHeight="1" x14ac:dyDescent="0.35">
      <c r="A75" s="48" t="s">
        <v>200</v>
      </c>
      <c r="B75" s="3" t="s">
        <v>138</v>
      </c>
    </row>
    <row r="76" spans="1:2" ht="29" customHeight="1" x14ac:dyDescent="0.35">
      <c r="A76" s="48" t="s">
        <v>201</v>
      </c>
      <c r="B76" s="3" t="s">
        <v>138</v>
      </c>
    </row>
    <row r="78" spans="1:2" x14ac:dyDescent="0.35">
      <c r="A78" t="s">
        <v>202</v>
      </c>
    </row>
    <row r="79" spans="1:2" ht="58" customHeight="1" x14ac:dyDescent="0.35">
      <c r="A79" s="52" t="s">
        <v>203</v>
      </c>
      <c r="B79" s="56" t="s">
        <v>1993</v>
      </c>
    </row>
    <row r="80" spans="1:2" ht="43.5" customHeight="1" x14ac:dyDescent="0.35">
      <c r="A80" s="52" t="s">
        <v>205</v>
      </c>
      <c r="B80" s="56" t="s">
        <v>1994</v>
      </c>
    </row>
    <row r="81" spans="1:4" x14ac:dyDescent="0.35">
      <c r="A81" s="52"/>
      <c r="B81" s="52"/>
    </row>
    <row r="82" spans="1:4" x14ac:dyDescent="0.35">
      <c r="A82" s="52" t="s">
        <v>207</v>
      </c>
      <c r="B82" s="53">
        <v>7.1920652381645178</v>
      </c>
    </row>
    <row r="83" spans="1:4" x14ac:dyDescent="0.35">
      <c r="A83" s="52"/>
      <c r="B83" s="52"/>
    </row>
    <row r="84" spans="1:4" x14ac:dyDescent="0.35">
      <c r="A84" s="52" t="s">
        <v>208</v>
      </c>
      <c r="B84" s="54">
        <v>7.6388999999999996</v>
      </c>
    </row>
    <row r="85" spans="1:4" x14ac:dyDescent="0.35">
      <c r="A85" s="52" t="s">
        <v>209</v>
      </c>
      <c r="B85" s="54">
        <v>11.149780560379909</v>
      </c>
    </row>
    <row r="86" spans="1:4" x14ac:dyDescent="0.35">
      <c r="A86" s="52"/>
      <c r="B86" s="52"/>
    </row>
    <row r="87" spans="1:4" x14ac:dyDescent="0.35">
      <c r="A87" s="52" t="s">
        <v>210</v>
      </c>
      <c r="B87" s="55">
        <v>45900</v>
      </c>
    </row>
    <row r="89" spans="1:4" ht="70" customHeight="1" x14ac:dyDescent="0.35">
      <c r="A89" s="83" t="s">
        <v>211</v>
      </c>
      <c r="B89" s="83" t="s">
        <v>212</v>
      </c>
      <c r="C89" s="83" t="s">
        <v>5</v>
      </c>
      <c r="D89" s="83" t="s">
        <v>6</v>
      </c>
    </row>
    <row r="90" spans="1:4" ht="70" customHeight="1" x14ac:dyDescent="0.35">
      <c r="A90" s="83" t="s">
        <v>1995</v>
      </c>
      <c r="B90" s="83"/>
      <c r="C90" s="83" t="s">
        <v>76</v>
      </c>
      <c r="D90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G60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1996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1997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3"/>
      <c r="B7" s="31"/>
      <c r="C7" s="31"/>
      <c r="D7" s="14"/>
      <c r="E7" s="15"/>
      <c r="F7" s="16"/>
      <c r="G7" s="16"/>
    </row>
    <row r="8" spans="1:7" x14ac:dyDescent="0.35">
      <c r="A8" s="17" t="s">
        <v>439</v>
      </c>
      <c r="B8" s="31"/>
      <c r="C8" s="31"/>
      <c r="D8" s="14"/>
      <c r="E8" s="15"/>
      <c r="F8" s="16"/>
      <c r="G8" s="16"/>
    </row>
    <row r="9" spans="1:7" x14ac:dyDescent="0.35">
      <c r="A9" s="13" t="s">
        <v>1998</v>
      </c>
      <c r="B9" s="31" t="s">
        <v>1999</v>
      </c>
      <c r="C9" s="31"/>
      <c r="D9" s="14">
        <v>63132135.002099998</v>
      </c>
      <c r="E9" s="15">
        <v>963756.23</v>
      </c>
      <c r="F9" s="16">
        <v>1</v>
      </c>
      <c r="G9" s="16"/>
    </row>
    <row r="10" spans="1:7" x14ac:dyDescent="0.35">
      <c r="A10" s="17" t="s">
        <v>172</v>
      </c>
      <c r="B10" s="32"/>
      <c r="C10" s="32"/>
      <c r="D10" s="18"/>
      <c r="E10" s="19">
        <v>963756.23</v>
      </c>
      <c r="F10" s="20">
        <v>1</v>
      </c>
      <c r="G10" s="21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24" t="s">
        <v>175</v>
      </c>
      <c r="B12" s="33"/>
      <c r="C12" s="33"/>
      <c r="D12" s="25"/>
      <c r="E12" s="19">
        <v>963756.23</v>
      </c>
      <c r="F12" s="20">
        <v>1</v>
      </c>
      <c r="G12" s="21"/>
    </row>
    <row r="13" spans="1:7" x14ac:dyDescent="0.35">
      <c r="A13" s="13"/>
      <c r="B13" s="31"/>
      <c r="C13" s="31"/>
      <c r="D13" s="14"/>
      <c r="E13" s="15"/>
      <c r="F13" s="16"/>
      <c r="G13" s="16"/>
    </row>
    <row r="14" spans="1:7" x14ac:dyDescent="0.35">
      <c r="A14" s="17" t="s">
        <v>176</v>
      </c>
      <c r="B14" s="31"/>
      <c r="C14" s="31"/>
      <c r="D14" s="14"/>
      <c r="E14" s="15"/>
      <c r="F14" s="16"/>
      <c r="G14" s="16"/>
    </row>
    <row r="15" spans="1:7" x14ac:dyDescent="0.35">
      <c r="A15" s="13" t="s">
        <v>177</v>
      </c>
      <c r="B15" s="31"/>
      <c r="C15" s="31"/>
      <c r="D15" s="14"/>
      <c r="E15" s="15">
        <v>1313.42</v>
      </c>
      <c r="F15" s="16">
        <v>1.4E-3</v>
      </c>
      <c r="G15" s="16">
        <v>5.3977999999999998E-2</v>
      </c>
    </row>
    <row r="16" spans="1:7" x14ac:dyDescent="0.35">
      <c r="A16" s="17" t="s">
        <v>172</v>
      </c>
      <c r="B16" s="32"/>
      <c r="C16" s="32"/>
      <c r="D16" s="18"/>
      <c r="E16" s="19">
        <v>1313.42</v>
      </c>
      <c r="F16" s="20">
        <v>1.4E-3</v>
      </c>
      <c r="G16" s="21"/>
    </row>
    <row r="17" spans="1:7" x14ac:dyDescent="0.35">
      <c r="A17" s="13"/>
      <c r="B17" s="31"/>
      <c r="C17" s="31"/>
      <c r="D17" s="14"/>
      <c r="E17" s="15"/>
      <c r="F17" s="16"/>
      <c r="G17" s="16"/>
    </row>
    <row r="18" spans="1:7" x14ac:dyDescent="0.35">
      <c r="A18" s="24" t="s">
        <v>175</v>
      </c>
      <c r="B18" s="33"/>
      <c r="C18" s="33"/>
      <c r="D18" s="25"/>
      <c r="E18" s="19">
        <v>1313.42</v>
      </c>
      <c r="F18" s="20">
        <v>1.4E-3</v>
      </c>
      <c r="G18" s="21"/>
    </row>
    <row r="19" spans="1:7" x14ac:dyDescent="0.35">
      <c r="A19" s="13" t="s">
        <v>178</v>
      </c>
      <c r="B19" s="31"/>
      <c r="C19" s="31"/>
      <c r="D19" s="14"/>
      <c r="E19" s="15">
        <v>0.58270390000000005</v>
      </c>
      <c r="F19" s="16">
        <v>0</v>
      </c>
      <c r="G19" s="16"/>
    </row>
    <row r="20" spans="1:7" x14ac:dyDescent="0.35">
      <c r="A20" s="13" t="s">
        <v>179</v>
      </c>
      <c r="B20" s="31"/>
      <c r="C20" s="31"/>
      <c r="D20" s="14"/>
      <c r="E20" s="35">
        <v>-1361.7827038999999</v>
      </c>
      <c r="F20" s="36">
        <v>-1.4E-3</v>
      </c>
      <c r="G20" s="16">
        <v>5.3977999999999998E-2</v>
      </c>
    </row>
    <row r="21" spans="1:7" x14ac:dyDescent="0.35">
      <c r="A21" s="26" t="s">
        <v>180</v>
      </c>
      <c r="B21" s="34"/>
      <c r="C21" s="34"/>
      <c r="D21" s="27"/>
      <c r="E21" s="28">
        <v>963708.45</v>
      </c>
      <c r="F21" s="29">
        <v>1</v>
      </c>
      <c r="G21" s="29"/>
    </row>
    <row r="26" spans="1:7" x14ac:dyDescent="0.35">
      <c r="A26" s="1" t="s">
        <v>183</v>
      </c>
    </row>
    <row r="27" spans="1:7" ht="29" customHeight="1" x14ac:dyDescent="0.35">
      <c r="A27" s="48" t="s">
        <v>184</v>
      </c>
      <c r="B27" s="3" t="s">
        <v>138</v>
      </c>
    </row>
    <row r="28" spans="1:7" x14ac:dyDescent="0.35">
      <c r="A28" t="s">
        <v>185</v>
      </c>
    </row>
    <row r="29" spans="1:7" x14ac:dyDescent="0.35">
      <c r="A29" t="s">
        <v>186</v>
      </c>
      <c r="B29" t="s">
        <v>187</v>
      </c>
      <c r="C29" t="s">
        <v>187</v>
      </c>
    </row>
    <row r="30" spans="1:7" x14ac:dyDescent="0.35">
      <c r="B30" s="49">
        <v>45869</v>
      </c>
      <c r="C30" s="49">
        <v>45898</v>
      </c>
    </row>
    <row r="31" spans="1:7" x14ac:dyDescent="0.35">
      <c r="A31" t="s">
        <v>447</v>
      </c>
      <c r="B31">
        <v>15.2203</v>
      </c>
      <c r="C31">
        <v>15.2011</v>
      </c>
    </row>
    <row r="32" spans="1:7" x14ac:dyDescent="0.35">
      <c r="A32" t="s">
        <v>189</v>
      </c>
      <c r="B32">
        <v>15.2203</v>
      </c>
      <c r="C32">
        <v>15.2011</v>
      </c>
    </row>
    <row r="33" spans="1:3" x14ac:dyDescent="0.35">
      <c r="A33" t="s">
        <v>448</v>
      </c>
      <c r="B33">
        <v>15.2203</v>
      </c>
      <c r="C33">
        <v>15.2011</v>
      </c>
    </row>
    <row r="34" spans="1:3" x14ac:dyDescent="0.35">
      <c r="A34" t="s">
        <v>191</v>
      </c>
      <c r="B34">
        <v>15.2203</v>
      </c>
      <c r="C34">
        <v>15.2011</v>
      </c>
    </row>
    <row r="36" spans="1:3" x14ac:dyDescent="0.35">
      <c r="A36" t="s">
        <v>192</v>
      </c>
      <c r="B36" s="3" t="s">
        <v>138</v>
      </c>
    </row>
    <row r="37" spans="1:3" x14ac:dyDescent="0.35">
      <c r="A37" t="s">
        <v>193</v>
      </c>
      <c r="B37" s="3" t="s">
        <v>138</v>
      </c>
    </row>
    <row r="38" spans="1:3" ht="58" customHeight="1" x14ac:dyDescent="0.35">
      <c r="A38" s="48" t="s">
        <v>194</v>
      </c>
      <c r="B38" s="3" t="s">
        <v>138</v>
      </c>
    </row>
    <row r="39" spans="1:3" ht="43.5" customHeight="1" x14ac:dyDescent="0.35">
      <c r="A39" s="48" t="s">
        <v>195</v>
      </c>
      <c r="B39" s="3" t="s">
        <v>138</v>
      </c>
    </row>
    <row r="40" spans="1:3" x14ac:dyDescent="0.35">
      <c r="A40" t="s">
        <v>196</v>
      </c>
      <c r="B40" s="50">
        <f>+B55</f>
        <v>4.250799941736795</v>
      </c>
    </row>
    <row r="41" spans="1:3" ht="72.5" customHeight="1" x14ac:dyDescent="0.35">
      <c r="A41" s="48" t="s">
        <v>554</v>
      </c>
      <c r="B41" s="3" t="s">
        <v>138</v>
      </c>
    </row>
    <row r="42" spans="1:3" x14ac:dyDescent="0.35">
      <c r="B42" s="3"/>
    </row>
    <row r="43" spans="1:3" ht="58" customHeight="1" x14ac:dyDescent="0.35">
      <c r="A43" s="48" t="s">
        <v>555</v>
      </c>
      <c r="B43" s="3" t="s">
        <v>138</v>
      </c>
    </row>
    <row r="44" spans="1:3" ht="58" customHeight="1" x14ac:dyDescent="0.35">
      <c r="A44" s="48" t="s">
        <v>556</v>
      </c>
      <c r="B44" t="s">
        <v>138</v>
      </c>
    </row>
    <row r="45" spans="1:3" ht="43.5" customHeight="1" x14ac:dyDescent="0.35">
      <c r="A45" s="48" t="s">
        <v>557</v>
      </c>
      <c r="B45" s="3" t="s">
        <v>138</v>
      </c>
    </row>
    <row r="46" spans="1:3" ht="43.5" customHeight="1" x14ac:dyDescent="0.35">
      <c r="A46" s="48" t="s">
        <v>558</v>
      </c>
      <c r="B46" s="3" t="s">
        <v>138</v>
      </c>
    </row>
    <row r="48" spans="1:3" x14ac:dyDescent="0.35">
      <c r="A48" t="s">
        <v>202</v>
      </c>
    </row>
    <row r="49" spans="1:4" x14ac:dyDescent="0.35">
      <c r="A49" s="52" t="s">
        <v>203</v>
      </c>
      <c r="B49" s="52" t="s">
        <v>2000</v>
      </c>
    </row>
    <row r="50" spans="1:4" x14ac:dyDescent="0.35">
      <c r="A50" s="52" t="s">
        <v>205</v>
      </c>
      <c r="B50" s="52" t="s">
        <v>1694</v>
      </c>
    </row>
    <row r="51" spans="1:4" x14ac:dyDescent="0.35">
      <c r="A51" s="52"/>
      <c r="B51" s="52"/>
    </row>
    <row r="52" spans="1:4" x14ac:dyDescent="0.35">
      <c r="A52" s="52" t="s">
        <v>207</v>
      </c>
      <c r="B52" s="53">
        <v>6.8348681278688472</v>
      </c>
    </row>
    <row r="53" spans="1:4" x14ac:dyDescent="0.35">
      <c r="A53" s="52"/>
      <c r="B53" s="52"/>
    </row>
    <row r="54" spans="1:4" x14ac:dyDescent="0.35">
      <c r="A54" s="52" t="s">
        <v>208</v>
      </c>
      <c r="B54" s="54">
        <v>3.6568000000000001</v>
      </c>
    </row>
    <row r="55" spans="1:4" x14ac:dyDescent="0.35">
      <c r="A55" s="52" t="s">
        <v>209</v>
      </c>
      <c r="B55" s="54">
        <v>4.250799941736795</v>
      </c>
    </row>
    <row r="56" spans="1:4" x14ac:dyDescent="0.35">
      <c r="A56" s="52"/>
      <c r="B56" s="52"/>
    </row>
    <row r="57" spans="1:4" x14ac:dyDescent="0.35">
      <c r="A57" s="52" t="s">
        <v>210</v>
      </c>
      <c r="B57" s="55">
        <v>45900</v>
      </c>
    </row>
    <row r="59" spans="1:4" ht="70" customHeight="1" x14ac:dyDescent="0.35">
      <c r="A59" s="83" t="s">
        <v>211</v>
      </c>
      <c r="B59" s="83" t="s">
        <v>212</v>
      </c>
      <c r="C59" s="83" t="s">
        <v>5</v>
      </c>
      <c r="D59" s="83" t="s">
        <v>6</v>
      </c>
    </row>
    <row r="60" spans="1:4" ht="70" customHeight="1" x14ac:dyDescent="0.35">
      <c r="A60" s="83" t="s">
        <v>2000</v>
      </c>
      <c r="B60" s="83"/>
      <c r="C60" s="83" t="s">
        <v>53</v>
      </c>
      <c r="D60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G60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2001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2002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3"/>
      <c r="B7" s="31"/>
      <c r="C7" s="31"/>
      <c r="D7" s="14"/>
      <c r="E7" s="15"/>
      <c r="F7" s="16"/>
      <c r="G7" s="16"/>
    </row>
    <row r="8" spans="1:7" x14ac:dyDescent="0.35">
      <c r="A8" s="17" t="s">
        <v>439</v>
      </c>
      <c r="B8" s="31"/>
      <c r="C8" s="31"/>
      <c r="D8" s="14"/>
      <c r="E8" s="15"/>
      <c r="F8" s="16"/>
      <c r="G8" s="16"/>
    </row>
    <row r="9" spans="1:7" x14ac:dyDescent="0.35">
      <c r="A9" s="13" t="s">
        <v>2003</v>
      </c>
      <c r="B9" s="31" t="s">
        <v>2004</v>
      </c>
      <c r="C9" s="31"/>
      <c r="D9" s="14">
        <v>34597620</v>
      </c>
      <c r="E9" s="15">
        <v>472572.35</v>
      </c>
      <c r="F9" s="16">
        <v>0.99580000000000002</v>
      </c>
      <c r="G9" s="16"/>
    </row>
    <row r="10" spans="1:7" x14ac:dyDescent="0.35">
      <c r="A10" s="17" t="s">
        <v>172</v>
      </c>
      <c r="B10" s="32"/>
      <c r="C10" s="32"/>
      <c r="D10" s="18"/>
      <c r="E10" s="19">
        <v>472572.35</v>
      </c>
      <c r="F10" s="20">
        <v>0.99580000000000002</v>
      </c>
      <c r="G10" s="21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24" t="s">
        <v>175</v>
      </c>
      <c r="B12" s="33"/>
      <c r="C12" s="33"/>
      <c r="D12" s="25"/>
      <c r="E12" s="19">
        <v>472572.35</v>
      </c>
      <c r="F12" s="20">
        <v>0.99580000000000002</v>
      </c>
      <c r="G12" s="21"/>
    </row>
    <row r="13" spans="1:7" x14ac:dyDescent="0.35">
      <c r="A13" s="13"/>
      <c r="B13" s="31"/>
      <c r="C13" s="31"/>
      <c r="D13" s="14"/>
      <c r="E13" s="15"/>
      <c r="F13" s="16"/>
      <c r="G13" s="16"/>
    </row>
    <row r="14" spans="1:7" x14ac:dyDescent="0.35">
      <c r="A14" s="17" t="s">
        <v>176</v>
      </c>
      <c r="B14" s="31"/>
      <c r="C14" s="31"/>
      <c r="D14" s="14"/>
      <c r="E14" s="15"/>
      <c r="F14" s="16"/>
      <c r="G14" s="16"/>
    </row>
    <row r="15" spans="1:7" x14ac:dyDescent="0.35">
      <c r="A15" s="13" t="s">
        <v>177</v>
      </c>
      <c r="B15" s="31"/>
      <c r="C15" s="31"/>
      <c r="D15" s="14"/>
      <c r="E15" s="15">
        <v>2477.9</v>
      </c>
      <c r="F15" s="16">
        <v>5.1999999999999998E-3</v>
      </c>
      <c r="G15" s="16">
        <v>5.3977999999999998E-2</v>
      </c>
    </row>
    <row r="16" spans="1:7" x14ac:dyDescent="0.35">
      <c r="A16" s="17" t="s">
        <v>172</v>
      </c>
      <c r="B16" s="32"/>
      <c r="C16" s="32"/>
      <c r="D16" s="18"/>
      <c r="E16" s="19">
        <v>2477.9</v>
      </c>
      <c r="F16" s="20">
        <v>5.1999999999999998E-3</v>
      </c>
      <c r="G16" s="21"/>
    </row>
    <row r="17" spans="1:7" x14ac:dyDescent="0.35">
      <c r="A17" s="13"/>
      <c r="B17" s="31"/>
      <c r="C17" s="31"/>
      <c r="D17" s="14"/>
      <c r="E17" s="15"/>
      <c r="F17" s="16"/>
      <c r="G17" s="16"/>
    </row>
    <row r="18" spans="1:7" x14ac:dyDescent="0.35">
      <c r="A18" s="24" t="s">
        <v>175</v>
      </c>
      <c r="B18" s="33"/>
      <c r="C18" s="33"/>
      <c r="D18" s="25"/>
      <c r="E18" s="19">
        <v>2477.9</v>
      </c>
      <c r="F18" s="20">
        <v>5.1999999999999998E-3</v>
      </c>
      <c r="G18" s="21"/>
    </row>
    <row r="19" spans="1:7" x14ac:dyDescent="0.35">
      <c r="A19" s="13" t="s">
        <v>178</v>
      </c>
      <c r="B19" s="31"/>
      <c r="C19" s="31"/>
      <c r="D19" s="14"/>
      <c r="E19" s="15">
        <v>1.0993325</v>
      </c>
      <c r="F19" s="16">
        <v>1.9999999999999999E-6</v>
      </c>
      <c r="G19" s="16"/>
    </row>
    <row r="20" spans="1:7" x14ac:dyDescent="0.35">
      <c r="A20" s="13" t="s">
        <v>179</v>
      </c>
      <c r="B20" s="31"/>
      <c r="C20" s="31"/>
      <c r="D20" s="14"/>
      <c r="E20" s="35">
        <v>-464.63933250000002</v>
      </c>
      <c r="F20" s="36">
        <v>-1.0020000000000001E-3</v>
      </c>
      <c r="G20" s="16">
        <v>5.3976999999999997E-2</v>
      </c>
    </row>
    <row r="21" spans="1:7" x14ac:dyDescent="0.35">
      <c r="A21" s="26" t="s">
        <v>180</v>
      </c>
      <c r="B21" s="34"/>
      <c r="C21" s="34"/>
      <c r="D21" s="27"/>
      <c r="E21" s="28">
        <v>474586.71</v>
      </c>
      <c r="F21" s="29">
        <v>1</v>
      </c>
      <c r="G21" s="29"/>
    </row>
    <row r="26" spans="1:7" x14ac:dyDescent="0.35">
      <c r="A26" s="1" t="s">
        <v>183</v>
      </c>
    </row>
    <row r="27" spans="1:7" ht="29" customHeight="1" x14ac:dyDescent="0.35">
      <c r="A27" s="48" t="s">
        <v>184</v>
      </c>
      <c r="B27" s="3" t="s">
        <v>138</v>
      </c>
    </row>
    <row r="28" spans="1:7" x14ac:dyDescent="0.35">
      <c r="A28" t="s">
        <v>185</v>
      </c>
    </row>
    <row r="29" spans="1:7" x14ac:dyDescent="0.35">
      <c r="A29" t="s">
        <v>186</v>
      </c>
      <c r="B29" t="s">
        <v>187</v>
      </c>
      <c r="C29" t="s">
        <v>187</v>
      </c>
    </row>
    <row r="30" spans="1:7" x14ac:dyDescent="0.35">
      <c r="B30" s="49">
        <v>45869</v>
      </c>
      <c r="C30" s="49">
        <v>45898</v>
      </c>
    </row>
    <row r="31" spans="1:7" x14ac:dyDescent="0.35">
      <c r="A31" t="s">
        <v>447</v>
      </c>
      <c r="B31">
        <v>13.6511</v>
      </c>
      <c r="C31">
        <v>13.6174</v>
      </c>
    </row>
    <row r="32" spans="1:7" x14ac:dyDescent="0.35">
      <c r="A32" t="s">
        <v>189</v>
      </c>
      <c r="B32">
        <v>13.6511</v>
      </c>
      <c r="C32">
        <v>13.6174</v>
      </c>
    </row>
    <row r="33" spans="1:3" x14ac:dyDescent="0.35">
      <c r="A33" t="s">
        <v>448</v>
      </c>
      <c r="B33">
        <v>13.6511</v>
      </c>
      <c r="C33">
        <v>13.6174</v>
      </c>
    </row>
    <row r="34" spans="1:3" x14ac:dyDescent="0.35">
      <c r="A34" t="s">
        <v>191</v>
      </c>
      <c r="B34">
        <v>13.6511</v>
      </c>
      <c r="C34">
        <v>13.6174</v>
      </c>
    </row>
    <row r="36" spans="1:3" x14ac:dyDescent="0.35">
      <c r="A36" t="s">
        <v>192</v>
      </c>
      <c r="B36" s="3" t="s">
        <v>138</v>
      </c>
    </row>
    <row r="37" spans="1:3" x14ac:dyDescent="0.35">
      <c r="A37" t="s">
        <v>193</v>
      </c>
      <c r="B37" s="3" t="s">
        <v>138</v>
      </c>
    </row>
    <row r="38" spans="1:3" ht="58" customHeight="1" x14ac:dyDescent="0.35">
      <c r="A38" s="48" t="s">
        <v>194</v>
      </c>
      <c r="B38" s="3" t="s">
        <v>138</v>
      </c>
    </row>
    <row r="39" spans="1:3" ht="43.5" customHeight="1" x14ac:dyDescent="0.35">
      <c r="A39" s="48" t="s">
        <v>195</v>
      </c>
      <c r="B39" s="3" t="s">
        <v>138</v>
      </c>
    </row>
    <row r="40" spans="1:3" x14ac:dyDescent="0.35">
      <c r="A40" t="s">
        <v>196</v>
      </c>
      <c r="B40" s="50">
        <f>+B55</f>
        <v>5.4275875672284242</v>
      </c>
    </row>
    <row r="41" spans="1:3" ht="72.5" customHeight="1" x14ac:dyDescent="0.35">
      <c r="A41" s="48" t="s">
        <v>554</v>
      </c>
      <c r="B41" s="3" t="s">
        <v>138</v>
      </c>
    </row>
    <row r="42" spans="1:3" x14ac:dyDescent="0.35">
      <c r="B42" s="3"/>
    </row>
    <row r="43" spans="1:3" ht="58" customHeight="1" x14ac:dyDescent="0.35">
      <c r="A43" s="48" t="s">
        <v>555</v>
      </c>
      <c r="B43" s="3" t="s">
        <v>138</v>
      </c>
    </row>
    <row r="44" spans="1:3" ht="58" customHeight="1" x14ac:dyDescent="0.35">
      <c r="A44" s="48" t="s">
        <v>556</v>
      </c>
      <c r="B44" t="s">
        <v>138</v>
      </c>
    </row>
    <row r="45" spans="1:3" ht="43.5" customHeight="1" x14ac:dyDescent="0.35">
      <c r="A45" s="48" t="s">
        <v>557</v>
      </c>
      <c r="B45" s="3" t="s">
        <v>138</v>
      </c>
    </row>
    <row r="46" spans="1:3" ht="43.5" customHeight="1" x14ac:dyDescent="0.35">
      <c r="A46" s="48" t="s">
        <v>558</v>
      </c>
      <c r="B46" s="3" t="s">
        <v>138</v>
      </c>
    </row>
    <row r="48" spans="1:3" x14ac:dyDescent="0.35">
      <c r="A48" t="s">
        <v>202</v>
      </c>
    </row>
    <row r="49" spans="1:4" x14ac:dyDescent="0.35">
      <c r="A49" s="52" t="s">
        <v>203</v>
      </c>
      <c r="B49" s="52" t="s">
        <v>2005</v>
      </c>
    </row>
    <row r="50" spans="1:4" x14ac:dyDescent="0.35">
      <c r="A50" s="52" t="s">
        <v>205</v>
      </c>
      <c r="B50" s="52" t="s">
        <v>1694</v>
      </c>
    </row>
    <row r="51" spans="1:4" x14ac:dyDescent="0.35">
      <c r="A51" s="52"/>
      <c r="B51" s="52"/>
    </row>
    <row r="52" spans="1:4" x14ac:dyDescent="0.35">
      <c r="A52" s="52" t="s">
        <v>207</v>
      </c>
      <c r="B52" s="53">
        <v>6.9276167882575006</v>
      </c>
    </row>
    <row r="53" spans="1:4" x14ac:dyDescent="0.35">
      <c r="A53" s="52"/>
      <c r="B53" s="52"/>
    </row>
    <row r="54" spans="1:4" x14ac:dyDescent="0.35">
      <c r="A54" s="52" t="s">
        <v>208</v>
      </c>
      <c r="B54" s="54">
        <v>4.6093000000000002</v>
      </c>
    </row>
    <row r="55" spans="1:4" x14ac:dyDescent="0.35">
      <c r="A55" s="52" t="s">
        <v>209</v>
      </c>
      <c r="B55" s="54">
        <v>5.4275875672284242</v>
      </c>
    </row>
    <row r="56" spans="1:4" x14ac:dyDescent="0.35">
      <c r="A56" s="52"/>
      <c r="B56" s="52"/>
    </row>
    <row r="57" spans="1:4" x14ac:dyDescent="0.35">
      <c r="A57" s="52" t="s">
        <v>210</v>
      </c>
      <c r="B57" s="55">
        <v>45900</v>
      </c>
    </row>
    <row r="59" spans="1:4" ht="70" customHeight="1" x14ac:dyDescent="0.35">
      <c r="A59" s="83" t="s">
        <v>211</v>
      </c>
      <c r="B59" s="83" t="s">
        <v>212</v>
      </c>
      <c r="C59" s="83" t="s">
        <v>5</v>
      </c>
      <c r="D59" s="83" t="s">
        <v>6</v>
      </c>
    </row>
    <row r="60" spans="1:4" ht="70" customHeight="1" x14ac:dyDescent="0.35">
      <c r="A60" s="83" t="s">
        <v>2005</v>
      </c>
      <c r="B60" s="83"/>
      <c r="C60" s="83" t="s">
        <v>79</v>
      </c>
      <c r="D60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G104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2006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2007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2008</v>
      </c>
      <c r="B11" s="31" t="s">
        <v>2009</v>
      </c>
      <c r="C11" s="31" t="s">
        <v>146</v>
      </c>
      <c r="D11" s="14">
        <v>21000000</v>
      </c>
      <c r="E11" s="15">
        <v>20887.36</v>
      </c>
      <c r="F11" s="16">
        <v>9.0899999999999995E-2</v>
      </c>
      <c r="G11" s="16">
        <v>6.5000000000000002E-2</v>
      </c>
    </row>
    <row r="12" spans="1:7" x14ac:dyDescent="0.35">
      <c r="A12" s="13" t="s">
        <v>2010</v>
      </c>
      <c r="B12" s="31" t="s">
        <v>2011</v>
      </c>
      <c r="C12" s="31" t="s">
        <v>146</v>
      </c>
      <c r="D12" s="14">
        <v>19500000</v>
      </c>
      <c r="E12" s="15">
        <v>19852.95</v>
      </c>
      <c r="F12" s="16">
        <v>8.6400000000000005E-2</v>
      </c>
      <c r="G12" s="16">
        <v>6.5799999999999997E-2</v>
      </c>
    </row>
    <row r="13" spans="1:7" x14ac:dyDescent="0.35">
      <c r="A13" s="13" t="s">
        <v>2012</v>
      </c>
      <c r="B13" s="31" t="s">
        <v>2013</v>
      </c>
      <c r="C13" s="31" t="s">
        <v>146</v>
      </c>
      <c r="D13" s="14">
        <v>15000000</v>
      </c>
      <c r="E13" s="15">
        <v>15260.06</v>
      </c>
      <c r="F13" s="16">
        <v>6.6400000000000001E-2</v>
      </c>
      <c r="G13" s="16">
        <v>6.6599000000000005E-2</v>
      </c>
    </row>
    <row r="14" spans="1:7" x14ac:dyDescent="0.35">
      <c r="A14" s="13" t="s">
        <v>2014</v>
      </c>
      <c r="B14" s="31" t="s">
        <v>2015</v>
      </c>
      <c r="C14" s="31" t="s">
        <v>143</v>
      </c>
      <c r="D14" s="14">
        <v>12500000</v>
      </c>
      <c r="E14" s="15">
        <v>12681.1</v>
      </c>
      <c r="F14" s="16">
        <v>5.5199999999999999E-2</v>
      </c>
      <c r="G14" s="16">
        <v>6.7299999999999999E-2</v>
      </c>
    </row>
    <row r="15" spans="1:7" x14ac:dyDescent="0.35">
      <c r="A15" s="13" t="s">
        <v>2016</v>
      </c>
      <c r="B15" s="31" t="s">
        <v>2017</v>
      </c>
      <c r="C15" s="31" t="s">
        <v>146</v>
      </c>
      <c r="D15" s="14">
        <v>11000000</v>
      </c>
      <c r="E15" s="15">
        <v>11208.41</v>
      </c>
      <c r="F15" s="16">
        <v>4.8800000000000003E-2</v>
      </c>
      <c r="G15" s="16">
        <v>6.4949999999999994E-2</v>
      </c>
    </row>
    <row r="16" spans="1:7" x14ac:dyDescent="0.35">
      <c r="A16" s="13" t="s">
        <v>2018</v>
      </c>
      <c r="B16" s="31" t="s">
        <v>2019</v>
      </c>
      <c r="C16" s="31" t="s">
        <v>146</v>
      </c>
      <c r="D16" s="14">
        <v>10500000</v>
      </c>
      <c r="E16" s="15">
        <v>10668.13</v>
      </c>
      <c r="F16" s="16">
        <v>4.6399999999999997E-2</v>
      </c>
      <c r="G16" s="16">
        <v>6.7388000000000003E-2</v>
      </c>
    </row>
    <row r="17" spans="1:7" x14ac:dyDescent="0.35">
      <c r="A17" s="13" t="s">
        <v>2020</v>
      </c>
      <c r="B17" s="31" t="s">
        <v>2021</v>
      </c>
      <c r="C17" s="31" t="s">
        <v>146</v>
      </c>
      <c r="D17" s="14">
        <v>9200000</v>
      </c>
      <c r="E17" s="15">
        <v>9362.9</v>
      </c>
      <c r="F17" s="16">
        <v>4.07E-2</v>
      </c>
      <c r="G17" s="16">
        <v>6.6549999999999998E-2</v>
      </c>
    </row>
    <row r="18" spans="1:7" x14ac:dyDescent="0.35">
      <c r="A18" s="13" t="s">
        <v>2022</v>
      </c>
      <c r="B18" s="31" t="s">
        <v>2023</v>
      </c>
      <c r="C18" s="31" t="s">
        <v>146</v>
      </c>
      <c r="D18" s="14">
        <v>3000000</v>
      </c>
      <c r="E18" s="15">
        <v>3026.72</v>
      </c>
      <c r="F18" s="16">
        <v>1.32E-2</v>
      </c>
      <c r="G18" s="16">
        <v>6.5299999999999997E-2</v>
      </c>
    </row>
    <row r="19" spans="1:7" x14ac:dyDescent="0.35">
      <c r="A19" s="13" t="s">
        <v>2024</v>
      </c>
      <c r="B19" s="31" t="s">
        <v>2025</v>
      </c>
      <c r="C19" s="31" t="s">
        <v>159</v>
      </c>
      <c r="D19" s="14">
        <v>3000000</v>
      </c>
      <c r="E19" s="15">
        <v>3025.28</v>
      </c>
      <c r="F19" s="16">
        <v>1.32E-2</v>
      </c>
      <c r="G19" s="16">
        <v>6.4600000000000005E-2</v>
      </c>
    </row>
    <row r="20" spans="1:7" x14ac:dyDescent="0.35">
      <c r="A20" s="13" t="s">
        <v>2026</v>
      </c>
      <c r="B20" s="31" t="s">
        <v>2027</v>
      </c>
      <c r="C20" s="31" t="s">
        <v>146</v>
      </c>
      <c r="D20" s="14">
        <v>2700000</v>
      </c>
      <c r="E20" s="15">
        <v>2763.23</v>
      </c>
      <c r="F20" s="16">
        <v>1.2E-2</v>
      </c>
      <c r="G20" s="16">
        <v>6.6400000000000001E-2</v>
      </c>
    </row>
    <row r="21" spans="1:7" x14ac:dyDescent="0.35">
      <c r="A21" s="13" t="s">
        <v>2028</v>
      </c>
      <c r="B21" s="31" t="s">
        <v>2029</v>
      </c>
      <c r="C21" s="31" t="s">
        <v>146</v>
      </c>
      <c r="D21" s="14">
        <v>2500000</v>
      </c>
      <c r="E21" s="15">
        <v>2560.96</v>
      </c>
      <c r="F21" s="16">
        <v>1.11E-2</v>
      </c>
      <c r="G21" s="16">
        <v>6.515E-2</v>
      </c>
    </row>
    <row r="22" spans="1:7" x14ac:dyDescent="0.35">
      <c r="A22" s="13" t="s">
        <v>2030</v>
      </c>
      <c r="B22" s="31" t="s">
        <v>2031</v>
      </c>
      <c r="C22" s="31" t="s">
        <v>146</v>
      </c>
      <c r="D22" s="14">
        <v>2500000</v>
      </c>
      <c r="E22" s="15">
        <v>2524.88</v>
      </c>
      <c r="F22" s="16">
        <v>1.0999999999999999E-2</v>
      </c>
      <c r="G22" s="16">
        <v>6.59E-2</v>
      </c>
    </row>
    <row r="23" spans="1:7" x14ac:dyDescent="0.35">
      <c r="A23" s="13" t="s">
        <v>2032</v>
      </c>
      <c r="B23" s="31" t="s">
        <v>2033</v>
      </c>
      <c r="C23" s="31" t="s">
        <v>143</v>
      </c>
      <c r="D23" s="14">
        <v>2060000</v>
      </c>
      <c r="E23" s="15">
        <v>2138.1</v>
      </c>
      <c r="F23" s="16">
        <v>9.2999999999999992E-3</v>
      </c>
      <c r="G23" s="16">
        <v>6.4949999999999994E-2</v>
      </c>
    </row>
    <row r="24" spans="1:7" x14ac:dyDescent="0.35">
      <c r="A24" s="13" t="s">
        <v>2034</v>
      </c>
      <c r="B24" s="31" t="s">
        <v>2035</v>
      </c>
      <c r="C24" s="31" t="s">
        <v>143</v>
      </c>
      <c r="D24" s="14">
        <v>2000000</v>
      </c>
      <c r="E24" s="15">
        <v>2021.61</v>
      </c>
      <c r="F24" s="16">
        <v>8.8000000000000005E-3</v>
      </c>
      <c r="G24" s="16">
        <v>6.4299999999999996E-2</v>
      </c>
    </row>
    <row r="25" spans="1:7" x14ac:dyDescent="0.35">
      <c r="A25" s="13" t="s">
        <v>2036</v>
      </c>
      <c r="B25" s="31" t="s">
        <v>2037</v>
      </c>
      <c r="C25" s="31" t="s">
        <v>146</v>
      </c>
      <c r="D25" s="14">
        <v>500000</v>
      </c>
      <c r="E25" s="15">
        <v>515.51</v>
      </c>
      <c r="F25" s="16">
        <v>2.2000000000000001E-3</v>
      </c>
      <c r="G25" s="16">
        <v>6.5562999999999996E-2</v>
      </c>
    </row>
    <row r="26" spans="1:7" x14ac:dyDescent="0.35">
      <c r="A26" s="13" t="s">
        <v>2038</v>
      </c>
      <c r="B26" s="31" t="s">
        <v>2039</v>
      </c>
      <c r="C26" s="31" t="s">
        <v>146</v>
      </c>
      <c r="D26" s="14">
        <v>500000</v>
      </c>
      <c r="E26" s="15">
        <v>497.12</v>
      </c>
      <c r="F26" s="16">
        <v>2.2000000000000001E-3</v>
      </c>
      <c r="G26" s="16">
        <v>6.4746999999999999E-2</v>
      </c>
    </row>
    <row r="27" spans="1:7" x14ac:dyDescent="0.35">
      <c r="A27" s="17" t="s">
        <v>172</v>
      </c>
      <c r="B27" s="32"/>
      <c r="C27" s="32"/>
      <c r="D27" s="18"/>
      <c r="E27" s="19">
        <v>118994.32</v>
      </c>
      <c r="F27" s="20">
        <v>0.51780000000000004</v>
      </c>
      <c r="G27" s="21"/>
    </row>
    <row r="28" spans="1:7" x14ac:dyDescent="0.35">
      <c r="A28" s="17" t="s">
        <v>222</v>
      </c>
      <c r="B28" s="31"/>
      <c r="C28" s="31"/>
      <c r="D28" s="14"/>
      <c r="E28" s="15"/>
      <c r="F28" s="16"/>
      <c r="G28" s="16"/>
    </row>
    <row r="29" spans="1:7" x14ac:dyDescent="0.35">
      <c r="A29" s="13" t="s">
        <v>2040</v>
      </c>
      <c r="B29" s="31" t="s">
        <v>2041</v>
      </c>
      <c r="C29" s="31" t="s">
        <v>219</v>
      </c>
      <c r="D29" s="14">
        <v>22000000</v>
      </c>
      <c r="E29" s="15">
        <v>22135.67</v>
      </c>
      <c r="F29" s="16">
        <v>9.6299999999999997E-2</v>
      </c>
      <c r="G29" s="16">
        <v>6.2548999999999993E-2</v>
      </c>
    </row>
    <row r="30" spans="1:7" x14ac:dyDescent="0.35">
      <c r="A30" s="13" t="s">
        <v>2042</v>
      </c>
      <c r="B30" s="31" t="s">
        <v>2043</v>
      </c>
      <c r="C30" s="31" t="s">
        <v>219</v>
      </c>
      <c r="D30" s="14">
        <v>10500000</v>
      </c>
      <c r="E30" s="15">
        <v>10728.18</v>
      </c>
      <c r="F30" s="16">
        <v>4.6699999999999998E-2</v>
      </c>
      <c r="G30" s="16">
        <v>6.3372999999999999E-2</v>
      </c>
    </row>
    <row r="31" spans="1:7" x14ac:dyDescent="0.35">
      <c r="A31" s="13" t="s">
        <v>2044</v>
      </c>
      <c r="B31" s="31" t="s">
        <v>2045</v>
      </c>
      <c r="C31" s="31" t="s">
        <v>219</v>
      </c>
      <c r="D31" s="14">
        <v>9000000</v>
      </c>
      <c r="E31" s="15">
        <v>9218.3799999999992</v>
      </c>
      <c r="F31" s="16">
        <v>4.0099999999999997E-2</v>
      </c>
      <c r="G31" s="16">
        <v>6.2755000000000005E-2</v>
      </c>
    </row>
    <row r="32" spans="1:7" x14ac:dyDescent="0.35">
      <c r="A32" s="13" t="s">
        <v>2046</v>
      </c>
      <c r="B32" s="31" t="s">
        <v>2047</v>
      </c>
      <c r="C32" s="31" t="s">
        <v>219</v>
      </c>
      <c r="D32" s="14">
        <v>7500000</v>
      </c>
      <c r="E32" s="15">
        <v>7729.38</v>
      </c>
      <c r="F32" s="16">
        <v>3.3599999999999998E-2</v>
      </c>
      <c r="G32" s="16">
        <v>6.3658999999999993E-2</v>
      </c>
    </row>
    <row r="33" spans="1:7" x14ac:dyDescent="0.35">
      <c r="A33" s="13" t="s">
        <v>2048</v>
      </c>
      <c r="B33" s="31" t="s">
        <v>2049</v>
      </c>
      <c r="C33" s="31" t="s">
        <v>219</v>
      </c>
      <c r="D33" s="14">
        <v>7500000</v>
      </c>
      <c r="E33" s="15">
        <v>7666.25</v>
      </c>
      <c r="F33" s="16">
        <v>3.3399999999999999E-2</v>
      </c>
      <c r="G33" s="16">
        <v>6.2755000000000005E-2</v>
      </c>
    </row>
    <row r="34" spans="1:7" x14ac:dyDescent="0.35">
      <c r="A34" s="13" t="s">
        <v>2050</v>
      </c>
      <c r="B34" s="31" t="s">
        <v>2051</v>
      </c>
      <c r="C34" s="31" t="s">
        <v>219</v>
      </c>
      <c r="D34" s="14">
        <v>6500000</v>
      </c>
      <c r="E34" s="15">
        <v>6659.05</v>
      </c>
      <c r="F34" s="16">
        <v>2.9000000000000001E-2</v>
      </c>
      <c r="G34" s="16">
        <v>6.3218999999999997E-2</v>
      </c>
    </row>
    <row r="35" spans="1:7" x14ac:dyDescent="0.35">
      <c r="A35" s="13" t="s">
        <v>2052</v>
      </c>
      <c r="B35" s="31" t="s">
        <v>2053</v>
      </c>
      <c r="C35" s="31" t="s">
        <v>219</v>
      </c>
      <c r="D35" s="14">
        <v>6000000</v>
      </c>
      <c r="E35" s="15">
        <v>6131.68</v>
      </c>
      <c r="F35" s="16">
        <v>2.6700000000000002E-2</v>
      </c>
      <c r="G35" s="16">
        <v>6.3218999999999997E-2</v>
      </c>
    </row>
    <row r="36" spans="1:7" x14ac:dyDescent="0.35">
      <c r="A36" s="13" t="s">
        <v>2054</v>
      </c>
      <c r="B36" s="31" t="s">
        <v>2055</v>
      </c>
      <c r="C36" s="31" t="s">
        <v>219</v>
      </c>
      <c r="D36" s="14">
        <v>5000000</v>
      </c>
      <c r="E36" s="15">
        <v>5110.13</v>
      </c>
      <c r="F36" s="16">
        <v>2.2200000000000001E-2</v>
      </c>
      <c r="G36" s="16">
        <v>6.2755000000000005E-2</v>
      </c>
    </row>
    <row r="37" spans="1:7" x14ac:dyDescent="0.35">
      <c r="A37" s="13" t="s">
        <v>2056</v>
      </c>
      <c r="B37" s="31" t="s">
        <v>2057</v>
      </c>
      <c r="C37" s="31" t="s">
        <v>219</v>
      </c>
      <c r="D37" s="14">
        <v>5000000</v>
      </c>
      <c r="E37" s="15">
        <v>5106.28</v>
      </c>
      <c r="F37" s="16">
        <v>2.2200000000000001E-2</v>
      </c>
      <c r="G37" s="16">
        <v>6.2961000000000003E-2</v>
      </c>
    </row>
    <row r="38" spans="1:7" x14ac:dyDescent="0.35">
      <c r="A38" s="13" t="s">
        <v>2058</v>
      </c>
      <c r="B38" s="31" t="s">
        <v>2059</v>
      </c>
      <c r="C38" s="31" t="s">
        <v>219</v>
      </c>
      <c r="D38" s="14">
        <v>4500000</v>
      </c>
      <c r="E38" s="15">
        <v>4588.07</v>
      </c>
      <c r="F38" s="16">
        <v>0.02</v>
      </c>
      <c r="G38" s="16">
        <v>6.2755000000000005E-2</v>
      </c>
    </row>
    <row r="39" spans="1:7" x14ac:dyDescent="0.35">
      <c r="A39" s="13" t="s">
        <v>2060</v>
      </c>
      <c r="B39" s="31" t="s">
        <v>2061</v>
      </c>
      <c r="C39" s="31" t="s">
        <v>219</v>
      </c>
      <c r="D39" s="14">
        <v>4500000</v>
      </c>
      <c r="E39" s="15">
        <v>4583.08</v>
      </c>
      <c r="F39" s="16">
        <v>1.9900000000000001E-2</v>
      </c>
      <c r="G39" s="16">
        <v>6.3372999999999999E-2</v>
      </c>
    </row>
    <row r="40" spans="1:7" x14ac:dyDescent="0.35">
      <c r="A40" s="13" t="s">
        <v>2062</v>
      </c>
      <c r="B40" s="31" t="s">
        <v>2063</v>
      </c>
      <c r="C40" s="31" t="s">
        <v>219</v>
      </c>
      <c r="D40" s="14">
        <v>4000000</v>
      </c>
      <c r="E40" s="15">
        <v>4076.05</v>
      </c>
      <c r="F40" s="16">
        <v>1.77E-2</v>
      </c>
      <c r="G40" s="16">
        <v>6.3270000000000007E-2</v>
      </c>
    </row>
    <row r="41" spans="1:7" x14ac:dyDescent="0.35">
      <c r="A41" s="13" t="s">
        <v>2064</v>
      </c>
      <c r="B41" s="31" t="s">
        <v>2065</v>
      </c>
      <c r="C41" s="31" t="s">
        <v>219</v>
      </c>
      <c r="D41" s="14">
        <v>2500000</v>
      </c>
      <c r="E41" s="15">
        <v>2560.3000000000002</v>
      </c>
      <c r="F41" s="16">
        <v>1.11E-2</v>
      </c>
      <c r="G41" s="16">
        <v>6.2755000000000005E-2</v>
      </c>
    </row>
    <row r="42" spans="1:7" x14ac:dyDescent="0.35">
      <c r="A42" s="13" t="s">
        <v>2066</v>
      </c>
      <c r="B42" s="31" t="s">
        <v>2067</v>
      </c>
      <c r="C42" s="31" t="s">
        <v>219</v>
      </c>
      <c r="D42" s="14">
        <v>2500000</v>
      </c>
      <c r="E42" s="15">
        <v>2552.04</v>
      </c>
      <c r="F42" s="16">
        <v>1.11E-2</v>
      </c>
      <c r="G42" s="16">
        <v>6.2755000000000005E-2</v>
      </c>
    </row>
    <row r="43" spans="1:7" x14ac:dyDescent="0.35">
      <c r="A43" s="13" t="s">
        <v>2068</v>
      </c>
      <c r="B43" s="31" t="s">
        <v>2069</v>
      </c>
      <c r="C43" s="31" t="s">
        <v>219</v>
      </c>
      <c r="D43" s="14">
        <v>2000000</v>
      </c>
      <c r="E43" s="15">
        <v>2042.52</v>
      </c>
      <c r="F43" s="16">
        <v>8.8999999999999999E-3</v>
      </c>
      <c r="G43" s="16">
        <v>6.2755000000000005E-2</v>
      </c>
    </row>
    <row r="44" spans="1:7" x14ac:dyDescent="0.35">
      <c r="A44" s="13" t="s">
        <v>2070</v>
      </c>
      <c r="B44" s="31" t="s">
        <v>2071</v>
      </c>
      <c r="C44" s="31" t="s">
        <v>219</v>
      </c>
      <c r="D44" s="14">
        <v>1000000</v>
      </c>
      <c r="E44" s="15">
        <v>1020.88</v>
      </c>
      <c r="F44" s="16">
        <v>4.4000000000000003E-3</v>
      </c>
      <c r="G44" s="16">
        <v>6.3218999999999997E-2</v>
      </c>
    </row>
    <row r="45" spans="1:7" x14ac:dyDescent="0.35">
      <c r="A45" s="13" t="s">
        <v>2072</v>
      </c>
      <c r="B45" s="31" t="s">
        <v>2073</v>
      </c>
      <c r="C45" s="31" t="s">
        <v>219</v>
      </c>
      <c r="D45" s="14">
        <v>500000</v>
      </c>
      <c r="E45" s="15">
        <v>506.5</v>
      </c>
      <c r="F45" s="16">
        <v>2.2000000000000001E-3</v>
      </c>
      <c r="G45" s="16">
        <v>6.3167000000000001E-2</v>
      </c>
    </row>
    <row r="46" spans="1:7" x14ac:dyDescent="0.35">
      <c r="A46" s="17" t="s">
        <v>172</v>
      </c>
      <c r="B46" s="32"/>
      <c r="C46" s="32"/>
      <c r="D46" s="18"/>
      <c r="E46" s="19">
        <v>102414.44</v>
      </c>
      <c r="F46" s="20">
        <v>0.44550000000000001</v>
      </c>
      <c r="G46" s="21"/>
    </row>
    <row r="47" spans="1:7" x14ac:dyDescent="0.35">
      <c r="A47" s="13"/>
      <c r="B47" s="31"/>
      <c r="C47" s="31"/>
      <c r="D47" s="14"/>
      <c r="E47" s="15"/>
      <c r="F47" s="16"/>
      <c r="G47" s="16"/>
    </row>
    <row r="48" spans="1:7" x14ac:dyDescent="0.35">
      <c r="A48" s="13"/>
      <c r="B48" s="31"/>
      <c r="C48" s="31"/>
      <c r="D48" s="14"/>
      <c r="E48" s="15"/>
      <c r="F48" s="16"/>
      <c r="G48" s="16"/>
    </row>
    <row r="49" spans="1:7" x14ac:dyDescent="0.35">
      <c r="A49" s="17" t="s">
        <v>173</v>
      </c>
      <c r="B49" s="31"/>
      <c r="C49" s="31"/>
      <c r="D49" s="14"/>
      <c r="E49" s="15"/>
      <c r="F49" s="16"/>
      <c r="G49" s="16"/>
    </row>
    <row r="50" spans="1:7" x14ac:dyDescent="0.35">
      <c r="A50" s="17" t="s">
        <v>172</v>
      </c>
      <c r="B50" s="31"/>
      <c r="C50" s="31"/>
      <c r="D50" s="14"/>
      <c r="E50" s="22" t="s">
        <v>138</v>
      </c>
      <c r="F50" s="23" t="s">
        <v>138</v>
      </c>
      <c r="G50" s="16"/>
    </row>
    <row r="51" spans="1:7" x14ac:dyDescent="0.35">
      <c r="A51" s="13"/>
      <c r="B51" s="31"/>
      <c r="C51" s="31"/>
      <c r="D51" s="14"/>
      <c r="E51" s="15"/>
      <c r="F51" s="16"/>
      <c r="G51" s="16"/>
    </row>
    <row r="52" spans="1:7" x14ac:dyDescent="0.35">
      <c r="A52" s="17" t="s">
        <v>174</v>
      </c>
      <c r="B52" s="31"/>
      <c r="C52" s="31"/>
      <c r="D52" s="14"/>
      <c r="E52" s="15"/>
      <c r="F52" s="16"/>
      <c r="G52" s="16"/>
    </row>
    <row r="53" spans="1:7" x14ac:dyDescent="0.35">
      <c r="A53" s="17" t="s">
        <v>172</v>
      </c>
      <c r="B53" s="31"/>
      <c r="C53" s="31"/>
      <c r="D53" s="14"/>
      <c r="E53" s="22" t="s">
        <v>138</v>
      </c>
      <c r="F53" s="23" t="s">
        <v>138</v>
      </c>
      <c r="G53" s="16"/>
    </row>
    <row r="54" spans="1:7" x14ac:dyDescent="0.35">
      <c r="A54" s="13"/>
      <c r="B54" s="31"/>
      <c r="C54" s="31"/>
      <c r="D54" s="14"/>
      <c r="E54" s="15"/>
      <c r="F54" s="16"/>
      <c r="G54" s="16"/>
    </row>
    <row r="55" spans="1:7" x14ac:dyDescent="0.35">
      <c r="A55" s="24" t="s">
        <v>175</v>
      </c>
      <c r="B55" s="33"/>
      <c r="C55" s="33"/>
      <c r="D55" s="25"/>
      <c r="E55" s="19">
        <v>221408.76</v>
      </c>
      <c r="F55" s="20">
        <v>0.96330000000000005</v>
      </c>
      <c r="G55" s="21"/>
    </row>
    <row r="56" spans="1:7" x14ac:dyDescent="0.35">
      <c r="A56" s="13"/>
      <c r="B56" s="31"/>
      <c r="C56" s="31"/>
      <c r="D56" s="14"/>
      <c r="E56" s="15"/>
      <c r="F56" s="16"/>
      <c r="G56" s="16"/>
    </row>
    <row r="57" spans="1:7" x14ac:dyDescent="0.35">
      <c r="A57" s="13"/>
      <c r="B57" s="31"/>
      <c r="C57" s="31"/>
      <c r="D57" s="14"/>
      <c r="E57" s="15"/>
      <c r="F57" s="16"/>
      <c r="G57" s="16"/>
    </row>
    <row r="58" spans="1:7" x14ac:dyDescent="0.35">
      <c r="A58" s="17" t="s">
        <v>176</v>
      </c>
      <c r="B58" s="31"/>
      <c r="C58" s="31"/>
      <c r="D58" s="14"/>
      <c r="E58" s="15"/>
      <c r="F58" s="16"/>
      <c r="G58" s="16"/>
    </row>
    <row r="59" spans="1:7" x14ac:dyDescent="0.35">
      <c r="A59" s="13" t="s">
        <v>177</v>
      </c>
      <c r="B59" s="31"/>
      <c r="C59" s="31"/>
      <c r="D59" s="14"/>
      <c r="E59" s="15">
        <v>11.99</v>
      </c>
      <c r="F59" s="16">
        <v>1E-4</v>
      </c>
      <c r="G59" s="16">
        <v>5.3977999999999998E-2</v>
      </c>
    </row>
    <row r="60" spans="1:7" x14ac:dyDescent="0.35">
      <c r="A60" s="17" t="s">
        <v>172</v>
      </c>
      <c r="B60" s="32"/>
      <c r="C60" s="32"/>
      <c r="D60" s="18"/>
      <c r="E60" s="19">
        <v>11.99</v>
      </c>
      <c r="F60" s="20">
        <v>1E-4</v>
      </c>
      <c r="G60" s="21"/>
    </row>
    <row r="61" spans="1:7" x14ac:dyDescent="0.35">
      <c r="A61" s="13"/>
      <c r="B61" s="31"/>
      <c r="C61" s="31"/>
      <c r="D61" s="14"/>
      <c r="E61" s="15"/>
      <c r="F61" s="16"/>
      <c r="G61" s="16"/>
    </row>
    <row r="62" spans="1:7" x14ac:dyDescent="0.35">
      <c r="A62" s="24" t="s">
        <v>175</v>
      </c>
      <c r="B62" s="33"/>
      <c r="C62" s="33"/>
      <c r="D62" s="25"/>
      <c r="E62" s="19">
        <v>11.99</v>
      </c>
      <c r="F62" s="20">
        <v>1E-4</v>
      </c>
      <c r="G62" s="21"/>
    </row>
    <row r="63" spans="1:7" x14ac:dyDescent="0.35">
      <c r="A63" s="13" t="s">
        <v>178</v>
      </c>
      <c r="B63" s="31"/>
      <c r="C63" s="31"/>
      <c r="D63" s="14"/>
      <c r="E63" s="15">
        <v>8409.2267769999999</v>
      </c>
      <c r="F63" s="16">
        <v>3.6597999999999999E-2</v>
      </c>
      <c r="G63" s="16"/>
    </row>
    <row r="64" spans="1:7" x14ac:dyDescent="0.35">
      <c r="A64" s="13" t="s">
        <v>179</v>
      </c>
      <c r="B64" s="31"/>
      <c r="C64" s="31"/>
      <c r="D64" s="14"/>
      <c r="E64" s="35">
        <v>-61.696776999999997</v>
      </c>
      <c r="F64" s="16">
        <v>1.9999999999999999E-6</v>
      </c>
      <c r="G64" s="16">
        <v>5.3976999999999997E-2</v>
      </c>
    </row>
    <row r="65" spans="1:7" x14ac:dyDescent="0.35">
      <c r="A65" s="26" t="s">
        <v>180</v>
      </c>
      <c r="B65" s="34"/>
      <c r="C65" s="34"/>
      <c r="D65" s="27"/>
      <c r="E65" s="28">
        <v>229768.28</v>
      </c>
      <c r="F65" s="29">
        <v>1</v>
      </c>
      <c r="G65" s="29"/>
    </row>
    <row r="67" spans="1:7" x14ac:dyDescent="0.35">
      <c r="A67" s="1" t="s">
        <v>181</v>
      </c>
    </row>
    <row r="68" spans="1:7" x14ac:dyDescent="0.35">
      <c r="A68" s="1" t="s">
        <v>2074</v>
      </c>
    </row>
    <row r="70" spans="1:7" x14ac:dyDescent="0.35">
      <c r="A70" s="1" t="s">
        <v>183</v>
      </c>
    </row>
    <row r="71" spans="1:7" x14ac:dyDescent="0.35">
      <c r="A71" s="48" t="s">
        <v>184</v>
      </c>
      <c r="B71" s="3" t="s">
        <v>138</v>
      </c>
    </row>
    <row r="72" spans="1:7" x14ac:dyDescent="0.35">
      <c r="A72" t="s">
        <v>185</v>
      </c>
    </row>
    <row r="73" spans="1:7" x14ac:dyDescent="0.35">
      <c r="A73" t="s">
        <v>186</v>
      </c>
      <c r="B73" t="s">
        <v>187</v>
      </c>
      <c r="C73" t="s">
        <v>187</v>
      </c>
    </row>
    <row r="74" spans="1:7" x14ac:dyDescent="0.35">
      <c r="B74" s="49">
        <v>45869</v>
      </c>
      <c r="C74" s="49">
        <v>45898</v>
      </c>
    </row>
    <row r="75" spans="1:7" x14ac:dyDescent="0.35">
      <c r="A75" t="s">
        <v>447</v>
      </c>
      <c r="B75">
        <v>12.587899999999999</v>
      </c>
      <c r="C75">
        <v>12.617100000000001</v>
      </c>
    </row>
    <row r="76" spans="1:7" x14ac:dyDescent="0.35">
      <c r="A76" t="s">
        <v>189</v>
      </c>
      <c r="B76">
        <v>12.5862</v>
      </c>
      <c r="C76">
        <v>12.615399999999999</v>
      </c>
    </row>
    <row r="77" spans="1:7" x14ac:dyDescent="0.35">
      <c r="A77" t="s">
        <v>448</v>
      </c>
      <c r="B77">
        <v>12.496499999999999</v>
      </c>
      <c r="C77">
        <v>12.5235</v>
      </c>
    </row>
    <row r="78" spans="1:7" x14ac:dyDescent="0.35">
      <c r="A78" t="s">
        <v>191</v>
      </c>
      <c r="B78">
        <v>12.4971</v>
      </c>
      <c r="C78">
        <v>12.524100000000001</v>
      </c>
    </row>
    <row r="80" spans="1:7" x14ac:dyDescent="0.35">
      <c r="A80" t="s">
        <v>192</v>
      </c>
      <c r="B80" s="3" t="s">
        <v>138</v>
      </c>
    </row>
    <row r="81" spans="1:2" x14ac:dyDescent="0.35">
      <c r="A81" t="s">
        <v>193</v>
      </c>
      <c r="B81" s="3" t="s">
        <v>138</v>
      </c>
    </row>
    <row r="82" spans="1:2" ht="29" customHeight="1" x14ac:dyDescent="0.35">
      <c r="A82" s="48" t="s">
        <v>194</v>
      </c>
      <c r="B82" s="3" t="s">
        <v>138</v>
      </c>
    </row>
    <row r="83" spans="1:2" ht="29" customHeight="1" x14ac:dyDescent="0.35">
      <c r="A83" s="48" t="s">
        <v>195</v>
      </c>
      <c r="B83" s="3" t="s">
        <v>138</v>
      </c>
    </row>
    <row r="84" spans="1:2" x14ac:dyDescent="0.35">
      <c r="A84" t="s">
        <v>196</v>
      </c>
      <c r="B84" s="50">
        <f>B99</f>
        <v>1.5166389899191</v>
      </c>
    </row>
    <row r="85" spans="1:2" ht="43.5" customHeight="1" x14ac:dyDescent="0.35">
      <c r="A85" s="48" t="s">
        <v>197</v>
      </c>
      <c r="B85" s="3" t="s">
        <v>138</v>
      </c>
    </row>
    <row r="86" spans="1:2" x14ac:dyDescent="0.35">
      <c r="B86" s="3"/>
    </row>
    <row r="87" spans="1:2" ht="29" customHeight="1" x14ac:dyDescent="0.35">
      <c r="A87" s="48" t="s">
        <v>198</v>
      </c>
      <c r="B87" s="3" t="s">
        <v>138</v>
      </c>
    </row>
    <row r="88" spans="1:2" ht="29" customHeight="1" x14ac:dyDescent="0.35">
      <c r="A88" s="48" t="s">
        <v>199</v>
      </c>
      <c r="B88" t="s">
        <v>138</v>
      </c>
    </row>
    <row r="89" spans="1:2" ht="29" customHeight="1" x14ac:dyDescent="0.35">
      <c r="A89" s="48" t="s">
        <v>200</v>
      </c>
      <c r="B89" s="3" t="s">
        <v>138</v>
      </c>
    </row>
    <row r="90" spans="1:2" ht="29" customHeight="1" x14ac:dyDescent="0.35">
      <c r="A90" s="48" t="s">
        <v>201</v>
      </c>
      <c r="B90" s="3" t="s">
        <v>138</v>
      </c>
    </row>
    <row r="92" spans="1:2" x14ac:dyDescent="0.35">
      <c r="A92" t="s">
        <v>202</v>
      </c>
    </row>
    <row r="93" spans="1:2" ht="58" customHeight="1" x14ac:dyDescent="0.35">
      <c r="A93" s="52" t="s">
        <v>203</v>
      </c>
      <c r="B93" s="56" t="s">
        <v>2075</v>
      </c>
    </row>
    <row r="94" spans="1:2" ht="29" customHeight="1" x14ac:dyDescent="0.35">
      <c r="A94" s="52" t="s">
        <v>205</v>
      </c>
      <c r="B94" s="56" t="s">
        <v>2076</v>
      </c>
    </row>
    <row r="95" spans="1:2" x14ac:dyDescent="0.35">
      <c r="A95" s="52"/>
      <c r="B95" s="52"/>
    </row>
    <row r="96" spans="1:2" x14ac:dyDescent="0.35">
      <c r="A96" s="52" t="s">
        <v>207</v>
      </c>
      <c r="B96" s="53">
        <v>6.4587098122128257</v>
      </c>
    </row>
    <row r="97" spans="1:4" x14ac:dyDescent="0.35">
      <c r="A97" s="52"/>
      <c r="B97" s="52"/>
    </row>
    <row r="98" spans="1:4" x14ac:dyDescent="0.35">
      <c r="A98" s="52" t="s">
        <v>208</v>
      </c>
      <c r="B98" s="54">
        <v>1.4238999999999999</v>
      </c>
    </row>
    <row r="99" spans="1:4" x14ac:dyDescent="0.35">
      <c r="A99" s="52" t="s">
        <v>209</v>
      </c>
      <c r="B99" s="54">
        <v>1.5166389899191</v>
      </c>
    </row>
    <row r="100" spans="1:4" x14ac:dyDescent="0.35">
      <c r="A100" s="52"/>
      <c r="B100" s="52"/>
    </row>
    <row r="101" spans="1:4" x14ac:dyDescent="0.35">
      <c r="A101" s="52" t="s">
        <v>210</v>
      </c>
      <c r="B101" s="55">
        <v>45900</v>
      </c>
    </row>
    <row r="103" spans="1:4" ht="70" customHeight="1" x14ac:dyDescent="0.35">
      <c r="A103" s="83" t="s">
        <v>211</v>
      </c>
      <c r="B103" s="83" t="s">
        <v>212</v>
      </c>
      <c r="C103" s="83" t="s">
        <v>5</v>
      </c>
      <c r="D103" s="83" t="s">
        <v>6</v>
      </c>
    </row>
    <row r="104" spans="1:4" ht="70" customHeight="1" x14ac:dyDescent="0.35">
      <c r="A104" s="83" t="s">
        <v>2077</v>
      </c>
      <c r="B104" s="83"/>
      <c r="C104" s="83" t="s">
        <v>81</v>
      </c>
      <c r="D104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147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3.7265625" bestFit="1" customWidth="1"/>
    <col min="2" max="2" width="22" bestFit="1" customWidth="1"/>
    <col min="3" max="3" width="30.63281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233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234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236</v>
      </c>
      <c r="B8" s="31" t="s">
        <v>237</v>
      </c>
      <c r="C8" s="31" t="s">
        <v>238</v>
      </c>
      <c r="D8" s="14">
        <v>310696</v>
      </c>
      <c r="E8" s="15">
        <v>2956.58</v>
      </c>
      <c r="F8" s="16">
        <v>7.1999999999999995E-2</v>
      </c>
      <c r="G8" s="16"/>
    </row>
    <row r="9" spans="1:7" x14ac:dyDescent="0.35">
      <c r="A9" s="13" t="s">
        <v>239</v>
      </c>
      <c r="B9" s="31" t="s">
        <v>240</v>
      </c>
      <c r="C9" s="31" t="s">
        <v>241</v>
      </c>
      <c r="D9" s="14">
        <v>139249</v>
      </c>
      <c r="E9" s="15">
        <v>1889.89</v>
      </c>
      <c r="F9" s="16">
        <v>4.5999999999999999E-2</v>
      </c>
      <c r="G9" s="16"/>
    </row>
    <row r="10" spans="1:7" x14ac:dyDescent="0.35">
      <c r="A10" s="13" t="s">
        <v>242</v>
      </c>
      <c r="B10" s="31" t="s">
        <v>243</v>
      </c>
      <c r="C10" s="31" t="s">
        <v>238</v>
      </c>
      <c r="D10" s="14">
        <v>126563</v>
      </c>
      <c r="E10" s="15">
        <v>1769.1</v>
      </c>
      <c r="F10" s="16">
        <v>4.3099999999999999E-2</v>
      </c>
      <c r="G10" s="16"/>
    </row>
    <row r="11" spans="1:7" x14ac:dyDescent="0.35">
      <c r="A11" s="13" t="s">
        <v>244</v>
      </c>
      <c r="B11" s="31" t="s">
        <v>245</v>
      </c>
      <c r="C11" s="31" t="s">
        <v>246</v>
      </c>
      <c r="D11" s="14">
        <v>84003</v>
      </c>
      <c r="E11" s="15">
        <v>1586.65</v>
      </c>
      <c r="F11" s="16">
        <v>3.8600000000000002E-2</v>
      </c>
      <c r="G11" s="16"/>
    </row>
    <row r="12" spans="1:7" x14ac:dyDescent="0.35">
      <c r="A12" s="13" t="s">
        <v>247</v>
      </c>
      <c r="B12" s="31" t="s">
        <v>248</v>
      </c>
      <c r="C12" s="31" t="s">
        <v>249</v>
      </c>
      <c r="D12" s="14">
        <v>33431</v>
      </c>
      <c r="E12" s="15">
        <v>1203.8499999999999</v>
      </c>
      <c r="F12" s="16">
        <v>2.93E-2</v>
      </c>
      <c r="G12" s="16"/>
    </row>
    <row r="13" spans="1:7" x14ac:dyDescent="0.35">
      <c r="A13" s="13" t="s">
        <v>250</v>
      </c>
      <c r="B13" s="31" t="s">
        <v>251</v>
      </c>
      <c r="C13" s="31" t="s">
        <v>238</v>
      </c>
      <c r="D13" s="14">
        <v>149214</v>
      </c>
      <c r="E13" s="15">
        <v>1197.44</v>
      </c>
      <c r="F13" s="16">
        <v>2.92E-2</v>
      </c>
      <c r="G13" s="16"/>
    </row>
    <row r="14" spans="1:7" x14ac:dyDescent="0.35">
      <c r="A14" s="13" t="s">
        <v>252</v>
      </c>
      <c r="B14" s="31" t="s">
        <v>253</v>
      </c>
      <c r="C14" s="31" t="s">
        <v>254</v>
      </c>
      <c r="D14" s="14">
        <v>59889</v>
      </c>
      <c r="E14" s="15">
        <v>880.13</v>
      </c>
      <c r="F14" s="16">
        <v>2.1399999999999999E-2</v>
      </c>
      <c r="G14" s="16"/>
    </row>
    <row r="15" spans="1:7" x14ac:dyDescent="0.35">
      <c r="A15" s="13" t="s">
        <v>255</v>
      </c>
      <c r="B15" s="31" t="s">
        <v>256</v>
      </c>
      <c r="C15" s="31" t="s">
        <v>257</v>
      </c>
      <c r="D15" s="14">
        <v>40851</v>
      </c>
      <c r="E15" s="15">
        <v>856.32</v>
      </c>
      <c r="F15" s="16">
        <v>2.0899999999999998E-2</v>
      </c>
      <c r="G15" s="16"/>
    </row>
    <row r="16" spans="1:7" x14ac:dyDescent="0.35">
      <c r="A16" s="13" t="s">
        <v>258</v>
      </c>
      <c r="B16" s="31" t="s">
        <v>259</v>
      </c>
      <c r="C16" s="31" t="s">
        <v>260</v>
      </c>
      <c r="D16" s="14">
        <v>219943</v>
      </c>
      <c r="E16" s="15">
        <v>812.47</v>
      </c>
      <c r="F16" s="16">
        <v>1.9800000000000002E-2</v>
      </c>
      <c r="G16" s="16"/>
    </row>
    <row r="17" spans="1:7" x14ac:dyDescent="0.35">
      <c r="A17" s="13" t="s">
        <v>261</v>
      </c>
      <c r="B17" s="31" t="s">
        <v>262</v>
      </c>
      <c r="C17" s="31" t="s">
        <v>263</v>
      </c>
      <c r="D17" s="14">
        <v>15256</v>
      </c>
      <c r="E17" s="15">
        <v>808.26</v>
      </c>
      <c r="F17" s="16">
        <v>1.9699999999999999E-2</v>
      </c>
      <c r="G17" s="16"/>
    </row>
    <row r="18" spans="1:7" x14ac:dyDescent="0.35">
      <c r="A18" s="13" t="s">
        <v>264</v>
      </c>
      <c r="B18" s="31" t="s">
        <v>265</v>
      </c>
      <c r="C18" s="31" t="s">
        <v>266</v>
      </c>
      <c r="D18" s="14">
        <v>6246</v>
      </c>
      <c r="E18" s="15">
        <v>789.49</v>
      </c>
      <c r="F18" s="16">
        <v>1.9199999999999998E-2</v>
      </c>
      <c r="G18" s="16"/>
    </row>
    <row r="19" spans="1:7" x14ac:dyDescent="0.35">
      <c r="A19" s="13" t="s">
        <v>267</v>
      </c>
      <c r="B19" s="31" t="s">
        <v>268</v>
      </c>
      <c r="C19" s="31" t="s">
        <v>269</v>
      </c>
      <c r="D19" s="14">
        <v>24276</v>
      </c>
      <c r="E19" s="15">
        <v>776.71</v>
      </c>
      <c r="F19" s="16">
        <v>1.89E-2</v>
      </c>
      <c r="G19" s="16"/>
    </row>
    <row r="20" spans="1:7" x14ac:dyDescent="0.35">
      <c r="A20" s="13" t="s">
        <v>270</v>
      </c>
      <c r="B20" s="31" t="s">
        <v>271</v>
      </c>
      <c r="C20" s="31" t="s">
        <v>272</v>
      </c>
      <c r="D20" s="14">
        <v>28474</v>
      </c>
      <c r="E20" s="15">
        <v>751.09</v>
      </c>
      <c r="F20" s="16">
        <v>1.83E-2</v>
      </c>
      <c r="G20" s="16"/>
    </row>
    <row r="21" spans="1:7" x14ac:dyDescent="0.35">
      <c r="A21" s="13" t="s">
        <v>273</v>
      </c>
      <c r="B21" s="31" t="s">
        <v>274</v>
      </c>
      <c r="C21" s="31" t="s">
        <v>238</v>
      </c>
      <c r="D21" s="14">
        <v>38039</v>
      </c>
      <c r="E21" s="15">
        <v>745.68</v>
      </c>
      <c r="F21" s="16">
        <v>1.8200000000000001E-2</v>
      </c>
      <c r="G21" s="16"/>
    </row>
    <row r="22" spans="1:7" x14ac:dyDescent="0.35">
      <c r="A22" s="13" t="s">
        <v>275</v>
      </c>
      <c r="B22" s="31" t="s">
        <v>276</v>
      </c>
      <c r="C22" s="31" t="s">
        <v>277</v>
      </c>
      <c r="D22" s="14">
        <v>24911</v>
      </c>
      <c r="E22" s="15">
        <v>662.58</v>
      </c>
      <c r="F22" s="16">
        <v>1.61E-2</v>
      </c>
      <c r="G22" s="16"/>
    </row>
    <row r="23" spans="1:7" x14ac:dyDescent="0.35">
      <c r="A23" s="13" t="s">
        <v>278</v>
      </c>
      <c r="B23" s="31" t="s">
        <v>279</v>
      </c>
      <c r="C23" s="31" t="s">
        <v>280</v>
      </c>
      <c r="D23" s="14">
        <v>39348</v>
      </c>
      <c r="E23" s="15">
        <v>627.4</v>
      </c>
      <c r="F23" s="16">
        <v>1.5299999999999999E-2</v>
      </c>
      <c r="G23" s="16"/>
    </row>
    <row r="24" spans="1:7" x14ac:dyDescent="0.35">
      <c r="A24" s="13" t="s">
        <v>281</v>
      </c>
      <c r="B24" s="31" t="s">
        <v>282</v>
      </c>
      <c r="C24" s="31" t="s">
        <v>283</v>
      </c>
      <c r="D24" s="14">
        <v>183670</v>
      </c>
      <c r="E24" s="15">
        <v>601.61</v>
      </c>
      <c r="F24" s="16">
        <v>1.47E-2</v>
      </c>
      <c r="G24" s="16"/>
    </row>
    <row r="25" spans="1:7" x14ac:dyDescent="0.35">
      <c r="A25" s="13" t="s">
        <v>284</v>
      </c>
      <c r="B25" s="31" t="s">
        <v>285</v>
      </c>
      <c r="C25" s="31" t="s">
        <v>272</v>
      </c>
      <c r="D25" s="14">
        <v>42114</v>
      </c>
      <c r="E25" s="15">
        <v>589.54999999999995</v>
      </c>
      <c r="F25" s="16">
        <v>1.44E-2</v>
      </c>
      <c r="G25" s="16"/>
    </row>
    <row r="26" spans="1:7" x14ac:dyDescent="0.35">
      <c r="A26" s="13" t="s">
        <v>286</v>
      </c>
      <c r="B26" s="31" t="s">
        <v>287</v>
      </c>
      <c r="C26" s="31" t="s">
        <v>257</v>
      </c>
      <c r="D26" s="14">
        <v>7947</v>
      </c>
      <c r="E26" s="15">
        <v>587.28</v>
      </c>
      <c r="F26" s="16">
        <v>1.43E-2</v>
      </c>
      <c r="G26" s="16"/>
    </row>
    <row r="27" spans="1:7" x14ac:dyDescent="0.35">
      <c r="A27" s="13" t="s">
        <v>288</v>
      </c>
      <c r="B27" s="31" t="s">
        <v>289</v>
      </c>
      <c r="C27" s="31" t="s">
        <v>290</v>
      </c>
      <c r="D27" s="14">
        <v>74140</v>
      </c>
      <c r="E27" s="15">
        <v>585.92999999999995</v>
      </c>
      <c r="F27" s="16">
        <v>1.43E-2</v>
      </c>
      <c r="G27" s="16"/>
    </row>
    <row r="28" spans="1:7" x14ac:dyDescent="0.35">
      <c r="A28" s="13" t="s">
        <v>291</v>
      </c>
      <c r="B28" s="31" t="s">
        <v>292</v>
      </c>
      <c r="C28" s="31" t="s">
        <v>293</v>
      </c>
      <c r="D28" s="14">
        <v>48149</v>
      </c>
      <c r="E28" s="15">
        <v>554.87</v>
      </c>
      <c r="F28" s="16">
        <v>1.35E-2</v>
      </c>
      <c r="G28" s="16"/>
    </row>
    <row r="29" spans="1:7" x14ac:dyDescent="0.35">
      <c r="A29" s="13" t="s">
        <v>294</v>
      </c>
      <c r="B29" s="31" t="s">
        <v>295</v>
      </c>
      <c r="C29" s="31" t="s">
        <v>238</v>
      </c>
      <c r="D29" s="14">
        <v>239574</v>
      </c>
      <c r="E29" s="15">
        <v>512.80999999999995</v>
      </c>
      <c r="F29" s="16">
        <v>1.2500000000000001E-2</v>
      </c>
      <c r="G29" s="16"/>
    </row>
    <row r="30" spans="1:7" x14ac:dyDescent="0.35">
      <c r="A30" s="13" t="s">
        <v>296</v>
      </c>
      <c r="B30" s="31" t="s">
        <v>297</v>
      </c>
      <c r="C30" s="31" t="s">
        <v>277</v>
      </c>
      <c r="D30" s="14">
        <v>123968</v>
      </c>
      <c r="E30" s="15">
        <v>507.96</v>
      </c>
      <c r="F30" s="16">
        <v>1.24E-2</v>
      </c>
      <c r="G30" s="16"/>
    </row>
    <row r="31" spans="1:7" x14ac:dyDescent="0.35">
      <c r="A31" s="13" t="s">
        <v>298</v>
      </c>
      <c r="B31" s="31" t="s">
        <v>299</v>
      </c>
      <c r="C31" s="31" t="s">
        <v>254</v>
      </c>
      <c r="D31" s="14">
        <v>34446</v>
      </c>
      <c r="E31" s="15">
        <v>501.12</v>
      </c>
      <c r="F31" s="16">
        <v>1.2200000000000001E-2</v>
      </c>
      <c r="G31" s="16"/>
    </row>
    <row r="32" spans="1:7" x14ac:dyDescent="0.35">
      <c r="A32" s="13" t="s">
        <v>300</v>
      </c>
      <c r="B32" s="31" t="s">
        <v>301</v>
      </c>
      <c r="C32" s="31" t="s">
        <v>254</v>
      </c>
      <c r="D32" s="14">
        <v>33651</v>
      </c>
      <c r="E32" s="15">
        <v>498.51</v>
      </c>
      <c r="F32" s="16">
        <v>1.21E-2</v>
      </c>
      <c r="G32" s="16"/>
    </row>
    <row r="33" spans="1:7" x14ac:dyDescent="0.35">
      <c r="A33" s="13" t="s">
        <v>302</v>
      </c>
      <c r="B33" s="31" t="s">
        <v>303</v>
      </c>
      <c r="C33" s="31" t="s">
        <v>304</v>
      </c>
      <c r="D33" s="14">
        <v>26469</v>
      </c>
      <c r="E33" s="15">
        <v>468.71</v>
      </c>
      <c r="F33" s="16">
        <v>1.14E-2</v>
      </c>
      <c r="G33" s="16"/>
    </row>
    <row r="34" spans="1:7" x14ac:dyDescent="0.35">
      <c r="A34" s="13" t="s">
        <v>305</v>
      </c>
      <c r="B34" s="31" t="s">
        <v>306</v>
      </c>
      <c r="C34" s="31" t="s">
        <v>307</v>
      </c>
      <c r="D34" s="14">
        <v>40506</v>
      </c>
      <c r="E34" s="15">
        <v>467.56</v>
      </c>
      <c r="F34" s="16">
        <v>1.14E-2</v>
      </c>
      <c r="G34" s="16"/>
    </row>
    <row r="35" spans="1:7" x14ac:dyDescent="0.35">
      <c r="A35" s="13" t="s">
        <v>308</v>
      </c>
      <c r="B35" s="31" t="s">
        <v>309</v>
      </c>
      <c r="C35" s="31" t="s">
        <v>310</v>
      </c>
      <c r="D35" s="14">
        <v>25823</v>
      </c>
      <c r="E35" s="15">
        <v>466.23</v>
      </c>
      <c r="F35" s="16">
        <v>1.14E-2</v>
      </c>
      <c r="G35" s="16"/>
    </row>
    <row r="36" spans="1:7" x14ac:dyDescent="0.35">
      <c r="A36" s="13" t="s">
        <v>311</v>
      </c>
      <c r="B36" s="31" t="s">
        <v>312</v>
      </c>
      <c r="C36" s="31" t="s">
        <v>254</v>
      </c>
      <c r="D36" s="14">
        <v>15057</v>
      </c>
      <c r="E36" s="15">
        <v>464.46</v>
      </c>
      <c r="F36" s="16">
        <v>1.1299999999999999E-2</v>
      </c>
      <c r="G36" s="16"/>
    </row>
    <row r="37" spans="1:7" x14ac:dyDescent="0.35">
      <c r="A37" s="13" t="s">
        <v>313</v>
      </c>
      <c r="B37" s="31" t="s">
        <v>314</v>
      </c>
      <c r="C37" s="31" t="s">
        <v>238</v>
      </c>
      <c r="D37" s="14">
        <v>41786</v>
      </c>
      <c r="E37" s="15">
        <v>436.75</v>
      </c>
      <c r="F37" s="16">
        <v>1.06E-2</v>
      </c>
      <c r="G37" s="16"/>
    </row>
    <row r="38" spans="1:7" x14ac:dyDescent="0.35">
      <c r="A38" s="13" t="s">
        <v>315</v>
      </c>
      <c r="B38" s="31" t="s">
        <v>316</v>
      </c>
      <c r="C38" s="31" t="s">
        <v>254</v>
      </c>
      <c r="D38" s="14">
        <v>8130</v>
      </c>
      <c r="E38" s="15">
        <v>431.34</v>
      </c>
      <c r="F38" s="16">
        <v>1.0500000000000001E-2</v>
      </c>
      <c r="G38" s="16"/>
    </row>
    <row r="39" spans="1:7" x14ac:dyDescent="0.35">
      <c r="A39" s="13" t="s">
        <v>317</v>
      </c>
      <c r="B39" s="31" t="s">
        <v>318</v>
      </c>
      <c r="C39" s="31" t="s">
        <v>272</v>
      </c>
      <c r="D39" s="14">
        <v>72095</v>
      </c>
      <c r="E39" s="15">
        <v>418.33</v>
      </c>
      <c r="F39" s="16">
        <v>1.0200000000000001E-2</v>
      </c>
      <c r="G39" s="16"/>
    </row>
    <row r="40" spans="1:7" x14ac:dyDescent="0.35">
      <c r="A40" s="13" t="s">
        <v>319</v>
      </c>
      <c r="B40" s="31" t="s">
        <v>320</v>
      </c>
      <c r="C40" s="31" t="s">
        <v>272</v>
      </c>
      <c r="D40" s="14">
        <v>29328</v>
      </c>
      <c r="E40" s="15">
        <v>416.66</v>
      </c>
      <c r="F40" s="16">
        <v>1.01E-2</v>
      </c>
      <c r="G40" s="16"/>
    </row>
    <row r="41" spans="1:7" x14ac:dyDescent="0.35">
      <c r="A41" s="13" t="s">
        <v>321</v>
      </c>
      <c r="B41" s="31" t="s">
        <v>322</v>
      </c>
      <c r="C41" s="31" t="s">
        <v>280</v>
      </c>
      <c r="D41" s="14">
        <v>11670</v>
      </c>
      <c r="E41" s="15">
        <v>415.43</v>
      </c>
      <c r="F41" s="16">
        <v>1.01E-2</v>
      </c>
      <c r="G41" s="16"/>
    </row>
    <row r="42" spans="1:7" x14ac:dyDescent="0.35">
      <c r="A42" s="13" t="s">
        <v>323</v>
      </c>
      <c r="B42" s="31" t="s">
        <v>324</v>
      </c>
      <c r="C42" s="31" t="s">
        <v>293</v>
      </c>
      <c r="D42" s="14">
        <v>439713</v>
      </c>
      <c r="E42" s="15">
        <v>407.83</v>
      </c>
      <c r="F42" s="16">
        <v>9.9000000000000008E-3</v>
      </c>
      <c r="G42" s="16"/>
    </row>
    <row r="43" spans="1:7" x14ac:dyDescent="0.35">
      <c r="A43" s="13" t="s">
        <v>325</v>
      </c>
      <c r="B43" s="31" t="s">
        <v>326</v>
      </c>
      <c r="C43" s="31" t="s">
        <v>254</v>
      </c>
      <c r="D43" s="14">
        <v>23630</v>
      </c>
      <c r="E43" s="15">
        <v>407.45</v>
      </c>
      <c r="F43" s="16">
        <v>9.9000000000000008E-3</v>
      </c>
      <c r="G43" s="16"/>
    </row>
    <row r="44" spans="1:7" x14ac:dyDescent="0.35">
      <c r="A44" s="13" t="s">
        <v>327</v>
      </c>
      <c r="B44" s="31" t="s">
        <v>328</v>
      </c>
      <c r="C44" s="31" t="s">
        <v>238</v>
      </c>
      <c r="D44" s="14">
        <v>206897</v>
      </c>
      <c r="E44" s="15">
        <v>405.62</v>
      </c>
      <c r="F44" s="16">
        <v>9.9000000000000008E-3</v>
      </c>
      <c r="G44" s="16"/>
    </row>
    <row r="45" spans="1:7" x14ac:dyDescent="0.35">
      <c r="A45" s="13" t="s">
        <v>329</v>
      </c>
      <c r="B45" s="31" t="s">
        <v>330</v>
      </c>
      <c r="C45" s="31" t="s">
        <v>272</v>
      </c>
      <c r="D45" s="14">
        <v>39480</v>
      </c>
      <c r="E45" s="15">
        <v>371.96</v>
      </c>
      <c r="F45" s="16">
        <v>9.1000000000000004E-3</v>
      </c>
      <c r="G45" s="16"/>
    </row>
    <row r="46" spans="1:7" x14ac:dyDescent="0.35">
      <c r="A46" s="13" t="s">
        <v>331</v>
      </c>
      <c r="B46" s="31" t="s">
        <v>332</v>
      </c>
      <c r="C46" s="31" t="s">
        <v>254</v>
      </c>
      <c r="D46" s="14">
        <v>48398</v>
      </c>
      <c r="E46" s="15">
        <v>371.75</v>
      </c>
      <c r="F46" s="16">
        <v>9.1000000000000004E-3</v>
      </c>
      <c r="G46" s="16"/>
    </row>
    <row r="47" spans="1:7" x14ac:dyDescent="0.35">
      <c r="A47" s="13" t="s">
        <v>333</v>
      </c>
      <c r="B47" s="31" t="s">
        <v>334</v>
      </c>
      <c r="C47" s="31" t="s">
        <v>238</v>
      </c>
      <c r="D47" s="14">
        <v>56714</v>
      </c>
      <c r="E47" s="15">
        <v>370.4</v>
      </c>
      <c r="F47" s="16">
        <v>8.9999999999999993E-3</v>
      </c>
      <c r="G47" s="16"/>
    </row>
    <row r="48" spans="1:7" x14ac:dyDescent="0.35">
      <c r="A48" s="13" t="s">
        <v>335</v>
      </c>
      <c r="B48" s="31" t="s">
        <v>336</v>
      </c>
      <c r="C48" s="31" t="s">
        <v>269</v>
      </c>
      <c r="D48" s="14">
        <v>2501</v>
      </c>
      <c r="E48" s="15">
        <v>369.92</v>
      </c>
      <c r="F48" s="16">
        <v>8.9999999999999993E-3</v>
      </c>
      <c r="G48" s="16"/>
    </row>
    <row r="49" spans="1:7" x14ac:dyDescent="0.35">
      <c r="A49" s="13" t="s">
        <v>337</v>
      </c>
      <c r="B49" s="31" t="s">
        <v>338</v>
      </c>
      <c r="C49" s="31" t="s">
        <v>249</v>
      </c>
      <c r="D49" s="14">
        <v>12301</v>
      </c>
      <c r="E49" s="15">
        <v>369.51</v>
      </c>
      <c r="F49" s="16">
        <v>8.9999999999999993E-3</v>
      </c>
      <c r="G49" s="16"/>
    </row>
    <row r="50" spans="1:7" x14ac:dyDescent="0.35">
      <c r="A50" s="13" t="s">
        <v>339</v>
      </c>
      <c r="B50" s="31" t="s">
        <v>340</v>
      </c>
      <c r="C50" s="31" t="s">
        <v>241</v>
      </c>
      <c r="D50" s="14">
        <v>97801</v>
      </c>
      <c r="E50" s="15">
        <v>367.63</v>
      </c>
      <c r="F50" s="16">
        <v>8.9999999999999993E-3</v>
      </c>
      <c r="G50" s="16"/>
    </row>
    <row r="51" spans="1:7" x14ac:dyDescent="0.35">
      <c r="A51" s="13" t="s">
        <v>341</v>
      </c>
      <c r="B51" s="31" t="s">
        <v>342</v>
      </c>
      <c r="C51" s="31" t="s">
        <v>293</v>
      </c>
      <c r="D51" s="14">
        <v>26809</v>
      </c>
      <c r="E51" s="15">
        <v>342.89</v>
      </c>
      <c r="F51" s="16">
        <v>8.3999999999999995E-3</v>
      </c>
      <c r="G51" s="16"/>
    </row>
    <row r="52" spans="1:7" x14ac:dyDescent="0.35">
      <c r="A52" s="13" t="s">
        <v>343</v>
      </c>
      <c r="B52" s="31" t="s">
        <v>344</v>
      </c>
      <c r="C52" s="31" t="s">
        <v>345</v>
      </c>
      <c r="D52" s="14">
        <v>9427</v>
      </c>
      <c r="E52" s="15">
        <v>342.09</v>
      </c>
      <c r="F52" s="16">
        <v>8.3000000000000001E-3</v>
      </c>
      <c r="G52" s="16"/>
    </row>
    <row r="53" spans="1:7" x14ac:dyDescent="0.35">
      <c r="A53" s="13" t="s">
        <v>346</v>
      </c>
      <c r="B53" s="31" t="s">
        <v>347</v>
      </c>
      <c r="C53" s="31" t="s">
        <v>269</v>
      </c>
      <c r="D53" s="14">
        <v>10395</v>
      </c>
      <c r="E53" s="15">
        <v>340.6</v>
      </c>
      <c r="F53" s="16">
        <v>8.3000000000000001E-3</v>
      </c>
      <c r="G53" s="16"/>
    </row>
    <row r="54" spans="1:7" x14ac:dyDescent="0.35">
      <c r="A54" s="13" t="s">
        <v>348</v>
      </c>
      <c r="B54" s="31" t="s">
        <v>349</v>
      </c>
      <c r="C54" s="31" t="s">
        <v>254</v>
      </c>
      <c r="D54" s="14">
        <v>12086</v>
      </c>
      <c r="E54" s="15">
        <v>336.96</v>
      </c>
      <c r="F54" s="16">
        <v>8.2000000000000007E-3</v>
      </c>
      <c r="G54" s="16"/>
    </row>
    <row r="55" spans="1:7" x14ac:dyDescent="0.35">
      <c r="A55" s="13" t="s">
        <v>350</v>
      </c>
      <c r="B55" s="31" t="s">
        <v>351</v>
      </c>
      <c r="C55" s="31" t="s">
        <v>280</v>
      </c>
      <c r="D55" s="14">
        <v>17554</v>
      </c>
      <c r="E55" s="15">
        <v>332.63</v>
      </c>
      <c r="F55" s="16">
        <v>8.0999999999999996E-3</v>
      </c>
      <c r="G55" s="16"/>
    </row>
    <row r="56" spans="1:7" x14ac:dyDescent="0.35">
      <c r="A56" s="13" t="s">
        <v>352</v>
      </c>
      <c r="B56" s="31" t="s">
        <v>353</v>
      </c>
      <c r="C56" s="31" t="s">
        <v>354</v>
      </c>
      <c r="D56" s="14">
        <v>14122</v>
      </c>
      <c r="E56" s="15">
        <v>311.76</v>
      </c>
      <c r="F56" s="16">
        <v>7.6E-3</v>
      </c>
      <c r="G56" s="16"/>
    </row>
    <row r="57" spans="1:7" x14ac:dyDescent="0.35">
      <c r="A57" s="13" t="s">
        <v>355</v>
      </c>
      <c r="B57" s="31" t="s">
        <v>356</v>
      </c>
      <c r="C57" s="31" t="s">
        <v>280</v>
      </c>
      <c r="D57" s="14">
        <v>923</v>
      </c>
      <c r="E57" s="15">
        <v>290.56</v>
      </c>
      <c r="F57" s="16">
        <v>7.1000000000000004E-3</v>
      </c>
      <c r="G57" s="16"/>
    </row>
    <row r="58" spans="1:7" x14ac:dyDescent="0.35">
      <c r="A58" s="13" t="s">
        <v>357</v>
      </c>
      <c r="B58" s="31" t="s">
        <v>358</v>
      </c>
      <c r="C58" s="31" t="s">
        <v>272</v>
      </c>
      <c r="D58" s="14">
        <v>23559</v>
      </c>
      <c r="E58" s="15">
        <v>287.08999999999997</v>
      </c>
      <c r="F58" s="16">
        <v>7.0000000000000001E-3</v>
      </c>
      <c r="G58" s="16"/>
    </row>
    <row r="59" spans="1:7" x14ac:dyDescent="0.35">
      <c r="A59" s="13" t="s">
        <v>359</v>
      </c>
      <c r="B59" s="31" t="s">
        <v>360</v>
      </c>
      <c r="C59" s="31" t="s">
        <v>293</v>
      </c>
      <c r="D59" s="14">
        <v>9788</v>
      </c>
      <c r="E59" s="15">
        <v>280.8</v>
      </c>
      <c r="F59" s="16">
        <v>6.7999999999999996E-3</v>
      </c>
      <c r="G59" s="16"/>
    </row>
    <row r="60" spans="1:7" x14ac:dyDescent="0.35">
      <c r="A60" s="13" t="s">
        <v>361</v>
      </c>
      <c r="B60" s="31" t="s">
        <v>362</v>
      </c>
      <c r="C60" s="31" t="s">
        <v>363</v>
      </c>
      <c r="D60" s="14">
        <v>25751</v>
      </c>
      <c r="E60" s="15">
        <v>274.35000000000002</v>
      </c>
      <c r="F60" s="16">
        <v>6.7000000000000002E-3</v>
      </c>
      <c r="G60" s="16"/>
    </row>
    <row r="61" spans="1:7" x14ac:dyDescent="0.35">
      <c r="A61" s="13" t="s">
        <v>364</v>
      </c>
      <c r="B61" s="31" t="s">
        <v>365</v>
      </c>
      <c r="C61" s="31" t="s">
        <v>272</v>
      </c>
      <c r="D61" s="14">
        <v>31230</v>
      </c>
      <c r="E61" s="15">
        <v>274.14999999999998</v>
      </c>
      <c r="F61" s="16">
        <v>6.7000000000000002E-3</v>
      </c>
      <c r="G61" s="16"/>
    </row>
    <row r="62" spans="1:7" x14ac:dyDescent="0.35">
      <c r="A62" s="13" t="s">
        <v>366</v>
      </c>
      <c r="B62" s="31" t="s">
        <v>367</v>
      </c>
      <c r="C62" s="31" t="s">
        <v>269</v>
      </c>
      <c r="D62" s="14">
        <v>10905</v>
      </c>
      <c r="E62" s="15">
        <v>268.31</v>
      </c>
      <c r="F62" s="16">
        <v>6.4999999999999997E-3</v>
      </c>
      <c r="G62" s="16"/>
    </row>
    <row r="63" spans="1:7" x14ac:dyDescent="0.35">
      <c r="A63" s="13" t="s">
        <v>368</v>
      </c>
      <c r="B63" s="31" t="s">
        <v>369</v>
      </c>
      <c r="C63" s="31" t="s">
        <v>370</v>
      </c>
      <c r="D63" s="14">
        <v>125626</v>
      </c>
      <c r="E63" s="15">
        <v>261.31</v>
      </c>
      <c r="F63" s="16">
        <v>6.4000000000000003E-3</v>
      </c>
      <c r="G63" s="16"/>
    </row>
    <row r="64" spans="1:7" x14ac:dyDescent="0.35">
      <c r="A64" s="13" t="s">
        <v>371</v>
      </c>
      <c r="B64" s="31" t="s">
        <v>372</v>
      </c>
      <c r="C64" s="31" t="s">
        <v>373</v>
      </c>
      <c r="D64" s="14">
        <v>6787</v>
      </c>
      <c r="E64" s="15">
        <v>258.63</v>
      </c>
      <c r="F64" s="16">
        <v>6.3E-3</v>
      </c>
      <c r="G64" s="16"/>
    </row>
    <row r="65" spans="1:7" x14ac:dyDescent="0.35">
      <c r="A65" s="13" t="s">
        <v>374</v>
      </c>
      <c r="B65" s="31" t="s">
        <v>375</v>
      </c>
      <c r="C65" s="31" t="s">
        <v>280</v>
      </c>
      <c r="D65" s="14">
        <v>17754</v>
      </c>
      <c r="E65" s="15">
        <v>245.79</v>
      </c>
      <c r="F65" s="16">
        <v>6.0000000000000001E-3</v>
      </c>
      <c r="G65" s="16"/>
    </row>
    <row r="66" spans="1:7" x14ac:dyDescent="0.35">
      <c r="A66" s="13" t="s">
        <v>376</v>
      </c>
      <c r="B66" s="31" t="s">
        <v>377</v>
      </c>
      <c r="C66" s="31" t="s">
        <v>378</v>
      </c>
      <c r="D66" s="14">
        <v>155961</v>
      </c>
      <c r="E66" s="15">
        <v>240.93</v>
      </c>
      <c r="F66" s="16">
        <v>5.8999999999999999E-3</v>
      </c>
      <c r="G66" s="16"/>
    </row>
    <row r="67" spans="1:7" x14ac:dyDescent="0.35">
      <c r="A67" s="13" t="s">
        <v>379</v>
      </c>
      <c r="B67" s="31" t="s">
        <v>380</v>
      </c>
      <c r="C67" s="31" t="s">
        <v>272</v>
      </c>
      <c r="D67" s="14">
        <v>62751</v>
      </c>
      <c r="E67" s="15">
        <v>238.27</v>
      </c>
      <c r="F67" s="16">
        <v>5.7999999999999996E-3</v>
      </c>
      <c r="G67" s="16"/>
    </row>
    <row r="68" spans="1:7" x14ac:dyDescent="0.35">
      <c r="A68" s="13" t="s">
        <v>381</v>
      </c>
      <c r="B68" s="31" t="s">
        <v>382</v>
      </c>
      <c r="C68" s="31" t="s">
        <v>378</v>
      </c>
      <c r="D68" s="14">
        <v>24651</v>
      </c>
      <c r="E68" s="15">
        <v>233.15</v>
      </c>
      <c r="F68" s="16">
        <v>5.7000000000000002E-3</v>
      </c>
      <c r="G68" s="16"/>
    </row>
    <row r="69" spans="1:7" x14ac:dyDescent="0.35">
      <c r="A69" s="13" t="s">
        <v>383</v>
      </c>
      <c r="B69" s="31" t="s">
        <v>384</v>
      </c>
      <c r="C69" s="31" t="s">
        <v>280</v>
      </c>
      <c r="D69" s="14">
        <v>13100</v>
      </c>
      <c r="E69" s="15">
        <v>225.88</v>
      </c>
      <c r="F69" s="16">
        <v>5.4999999999999997E-3</v>
      </c>
      <c r="G69" s="16"/>
    </row>
    <row r="70" spans="1:7" x14ac:dyDescent="0.35">
      <c r="A70" s="13" t="s">
        <v>385</v>
      </c>
      <c r="B70" s="31" t="s">
        <v>386</v>
      </c>
      <c r="C70" s="31" t="s">
        <v>307</v>
      </c>
      <c r="D70" s="14">
        <v>30206</v>
      </c>
      <c r="E70" s="15">
        <v>218.66</v>
      </c>
      <c r="F70" s="16">
        <v>5.3E-3</v>
      </c>
      <c r="G70" s="16"/>
    </row>
    <row r="71" spans="1:7" x14ac:dyDescent="0.35">
      <c r="A71" s="13" t="s">
        <v>387</v>
      </c>
      <c r="B71" s="31" t="s">
        <v>388</v>
      </c>
      <c r="C71" s="31" t="s">
        <v>389</v>
      </c>
      <c r="D71" s="14">
        <v>23092</v>
      </c>
      <c r="E71" s="15">
        <v>213.16</v>
      </c>
      <c r="F71" s="16">
        <v>5.1999999999999998E-3</v>
      </c>
      <c r="G71" s="16"/>
    </row>
    <row r="72" spans="1:7" x14ac:dyDescent="0.35">
      <c r="A72" s="13" t="s">
        <v>390</v>
      </c>
      <c r="B72" s="31" t="s">
        <v>391</v>
      </c>
      <c r="C72" s="31" t="s">
        <v>257</v>
      </c>
      <c r="D72" s="14">
        <v>20692</v>
      </c>
      <c r="E72" s="15">
        <v>211.31</v>
      </c>
      <c r="F72" s="16">
        <v>5.1000000000000004E-3</v>
      </c>
      <c r="G72" s="16"/>
    </row>
    <row r="73" spans="1:7" x14ac:dyDescent="0.35">
      <c r="A73" s="13" t="s">
        <v>392</v>
      </c>
      <c r="B73" s="31" t="s">
        <v>393</v>
      </c>
      <c r="C73" s="31" t="s">
        <v>378</v>
      </c>
      <c r="D73" s="14">
        <v>20512</v>
      </c>
      <c r="E73" s="15">
        <v>210.58</v>
      </c>
      <c r="F73" s="16">
        <v>5.1000000000000004E-3</v>
      </c>
      <c r="G73" s="16"/>
    </row>
    <row r="74" spans="1:7" x14ac:dyDescent="0.35">
      <c r="A74" s="13" t="s">
        <v>394</v>
      </c>
      <c r="B74" s="31" t="s">
        <v>395</v>
      </c>
      <c r="C74" s="31" t="s">
        <v>396</v>
      </c>
      <c r="D74" s="14">
        <v>7306</v>
      </c>
      <c r="E74" s="15">
        <v>207.23</v>
      </c>
      <c r="F74" s="16">
        <v>5.0000000000000001E-3</v>
      </c>
      <c r="G74" s="16"/>
    </row>
    <row r="75" spans="1:7" x14ac:dyDescent="0.35">
      <c r="A75" s="13" t="s">
        <v>397</v>
      </c>
      <c r="B75" s="31" t="s">
        <v>398</v>
      </c>
      <c r="C75" s="31" t="s">
        <v>280</v>
      </c>
      <c r="D75" s="14">
        <v>3220</v>
      </c>
      <c r="E75" s="15">
        <v>197.43</v>
      </c>
      <c r="F75" s="16">
        <v>4.7999999999999996E-3</v>
      </c>
      <c r="G75" s="16"/>
    </row>
    <row r="76" spans="1:7" x14ac:dyDescent="0.35">
      <c r="A76" s="13" t="s">
        <v>399</v>
      </c>
      <c r="B76" s="31" t="s">
        <v>400</v>
      </c>
      <c r="C76" s="31" t="s">
        <v>280</v>
      </c>
      <c r="D76" s="14">
        <v>11540</v>
      </c>
      <c r="E76" s="15">
        <v>194.07</v>
      </c>
      <c r="F76" s="16">
        <v>4.7000000000000002E-3</v>
      </c>
      <c r="G76" s="16"/>
    </row>
    <row r="77" spans="1:7" x14ac:dyDescent="0.35">
      <c r="A77" s="13" t="s">
        <v>401</v>
      </c>
      <c r="B77" s="31" t="s">
        <v>402</v>
      </c>
      <c r="C77" s="31" t="s">
        <v>396</v>
      </c>
      <c r="D77" s="14">
        <v>26719</v>
      </c>
      <c r="E77" s="15">
        <v>193.82</v>
      </c>
      <c r="F77" s="16">
        <v>4.7000000000000002E-3</v>
      </c>
      <c r="G77" s="16"/>
    </row>
    <row r="78" spans="1:7" x14ac:dyDescent="0.35">
      <c r="A78" s="13" t="s">
        <v>403</v>
      </c>
      <c r="B78" s="31" t="s">
        <v>404</v>
      </c>
      <c r="C78" s="31" t="s">
        <v>405</v>
      </c>
      <c r="D78" s="14">
        <v>6122</v>
      </c>
      <c r="E78" s="15">
        <v>174.63</v>
      </c>
      <c r="F78" s="16">
        <v>4.3E-3</v>
      </c>
      <c r="G78" s="16"/>
    </row>
    <row r="79" spans="1:7" x14ac:dyDescent="0.35">
      <c r="A79" s="13" t="s">
        <v>406</v>
      </c>
      <c r="B79" s="31" t="s">
        <v>407</v>
      </c>
      <c r="C79" s="31" t="s">
        <v>408</v>
      </c>
      <c r="D79" s="14">
        <v>42375</v>
      </c>
      <c r="E79" s="15">
        <v>165.39</v>
      </c>
      <c r="F79" s="16">
        <v>4.0000000000000001E-3</v>
      </c>
      <c r="G79" s="16"/>
    </row>
    <row r="80" spans="1:7" x14ac:dyDescent="0.35">
      <c r="A80" s="13" t="s">
        <v>409</v>
      </c>
      <c r="B80" s="31" t="s">
        <v>410</v>
      </c>
      <c r="C80" s="31" t="s">
        <v>370</v>
      </c>
      <c r="D80" s="14">
        <v>23438</v>
      </c>
      <c r="E80" s="15">
        <v>162.72999999999999</v>
      </c>
      <c r="F80" s="16">
        <v>4.0000000000000001E-3</v>
      </c>
      <c r="G80" s="16"/>
    </row>
    <row r="81" spans="1:7" x14ac:dyDescent="0.35">
      <c r="A81" s="13" t="s">
        <v>411</v>
      </c>
      <c r="B81" s="31" t="s">
        <v>412</v>
      </c>
      <c r="C81" s="31" t="s">
        <v>283</v>
      </c>
      <c r="D81" s="14">
        <v>33097</v>
      </c>
      <c r="E81" s="15">
        <v>161.66</v>
      </c>
      <c r="F81" s="16">
        <v>3.8999999999999998E-3</v>
      </c>
      <c r="G81" s="16"/>
    </row>
    <row r="82" spans="1:7" x14ac:dyDescent="0.35">
      <c r="A82" s="13" t="s">
        <v>413</v>
      </c>
      <c r="B82" s="31" t="s">
        <v>414</v>
      </c>
      <c r="C82" s="31" t="s">
        <v>415</v>
      </c>
      <c r="D82" s="14">
        <v>22760</v>
      </c>
      <c r="E82" s="15">
        <v>160.22</v>
      </c>
      <c r="F82" s="16">
        <v>3.8999999999999998E-3</v>
      </c>
      <c r="G82" s="16"/>
    </row>
    <row r="83" spans="1:7" x14ac:dyDescent="0.35">
      <c r="A83" s="13" t="s">
        <v>416</v>
      </c>
      <c r="B83" s="31" t="s">
        <v>417</v>
      </c>
      <c r="C83" s="31" t="s">
        <v>345</v>
      </c>
      <c r="D83" s="14">
        <v>10255</v>
      </c>
      <c r="E83" s="15">
        <v>156.44999999999999</v>
      </c>
      <c r="F83" s="16">
        <v>3.8E-3</v>
      </c>
      <c r="G83" s="16"/>
    </row>
    <row r="84" spans="1:7" x14ac:dyDescent="0.35">
      <c r="A84" s="13" t="s">
        <v>418</v>
      </c>
      <c r="B84" s="31" t="s">
        <v>419</v>
      </c>
      <c r="C84" s="31" t="s">
        <v>389</v>
      </c>
      <c r="D84" s="14">
        <v>8018</v>
      </c>
      <c r="E84" s="15">
        <v>156.16999999999999</v>
      </c>
      <c r="F84" s="16">
        <v>3.8E-3</v>
      </c>
      <c r="G84" s="16"/>
    </row>
    <row r="85" spans="1:7" x14ac:dyDescent="0.35">
      <c r="A85" s="13" t="s">
        <v>420</v>
      </c>
      <c r="B85" s="31" t="s">
        <v>421</v>
      </c>
      <c r="C85" s="31" t="s">
        <v>280</v>
      </c>
      <c r="D85" s="14">
        <v>16529</v>
      </c>
      <c r="E85" s="15">
        <v>154.87</v>
      </c>
      <c r="F85" s="16">
        <v>3.8E-3</v>
      </c>
      <c r="G85" s="16"/>
    </row>
    <row r="86" spans="1:7" x14ac:dyDescent="0.35">
      <c r="A86" s="13" t="s">
        <v>422</v>
      </c>
      <c r="B86" s="31" t="s">
        <v>423</v>
      </c>
      <c r="C86" s="31" t="s">
        <v>272</v>
      </c>
      <c r="D86" s="14">
        <v>49507</v>
      </c>
      <c r="E86" s="15">
        <v>154.31</v>
      </c>
      <c r="F86" s="16">
        <v>3.8E-3</v>
      </c>
      <c r="G86" s="16"/>
    </row>
    <row r="87" spans="1:7" x14ac:dyDescent="0.35">
      <c r="A87" s="13" t="s">
        <v>424</v>
      </c>
      <c r="B87" s="31" t="s">
        <v>425</v>
      </c>
      <c r="C87" s="31" t="s">
        <v>373</v>
      </c>
      <c r="D87" s="14">
        <v>9269</v>
      </c>
      <c r="E87" s="15">
        <v>148.74</v>
      </c>
      <c r="F87" s="16">
        <v>3.5999999999999999E-3</v>
      </c>
      <c r="G87" s="16"/>
    </row>
    <row r="88" spans="1:7" x14ac:dyDescent="0.35">
      <c r="A88" s="13" t="s">
        <v>426</v>
      </c>
      <c r="B88" s="31" t="s">
        <v>427</v>
      </c>
      <c r="C88" s="31" t="s">
        <v>428</v>
      </c>
      <c r="D88" s="14">
        <v>15219</v>
      </c>
      <c r="E88" s="15">
        <v>138.68</v>
      </c>
      <c r="F88" s="16">
        <v>3.3999999999999998E-3</v>
      </c>
      <c r="G88" s="16"/>
    </row>
    <row r="89" spans="1:7" x14ac:dyDescent="0.35">
      <c r="A89" s="13" t="s">
        <v>429</v>
      </c>
      <c r="B89" s="31" t="s">
        <v>430</v>
      </c>
      <c r="C89" s="31" t="s">
        <v>345</v>
      </c>
      <c r="D89" s="14">
        <v>829</v>
      </c>
      <c r="E89" s="15">
        <v>138.36000000000001</v>
      </c>
      <c r="F89" s="16">
        <v>3.3999999999999998E-3</v>
      </c>
      <c r="G89" s="16"/>
    </row>
    <row r="90" spans="1:7" x14ac:dyDescent="0.35">
      <c r="A90" s="13" t="s">
        <v>431</v>
      </c>
      <c r="B90" s="31" t="s">
        <v>432</v>
      </c>
      <c r="C90" s="31" t="s">
        <v>389</v>
      </c>
      <c r="D90" s="14">
        <v>8552</v>
      </c>
      <c r="E90" s="15">
        <v>128.55000000000001</v>
      </c>
      <c r="F90" s="16">
        <v>3.0999999999999999E-3</v>
      </c>
      <c r="G90" s="16"/>
    </row>
    <row r="91" spans="1:7" x14ac:dyDescent="0.35">
      <c r="A91" s="13" t="s">
        <v>433</v>
      </c>
      <c r="B91" s="31" t="s">
        <v>434</v>
      </c>
      <c r="C91" s="31" t="s">
        <v>370</v>
      </c>
      <c r="D91" s="14">
        <v>2526</v>
      </c>
      <c r="E91" s="15">
        <v>85.25</v>
      </c>
      <c r="F91" s="16">
        <v>2.0999999999999999E-3</v>
      </c>
      <c r="G91" s="16"/>
    </row>
    <row r="92" spans="1:7" x14ac:dyDescent="0.35">
      <c r="A92" s="13" t="s">
        <v>435</v>
      </c>
      <c r="B92" s="31" t="s">
        <v>436</v>
      </c>
      <c r="C92" s="31" t="s">
        <v>272</v>
      </c>
      <c r="D92" s="14">
        <v>5547</v>
      </c>
      <c r="E92" s="15">
        <v>43.17</v>
      </c>
      <c r="F92" s="16">
        <v>1.1000000000000001E-3</v>
      </c>
      <c r="G92" s="16"/>
    </row>
    <row r="93" spans="1:7" x14ac:dyDescent="0.35">
      <c r="A93" s="13" t="s">
        <v>437</v>
      </c>
      <c r="B93" s="31" t="s">
        <v>438</v>
      </c>
      <c r="C93" s="31" t="s">
        <v>263</v>
      </c>
      <c r="D93" s="14">
        <v>14358</v>
      </c>
      <c r="E93" s="15">
        <v>21.45</v>
      </c>
      <c r="F93" s="16">
        <v>5.0000000000000001E-4</v>
      </c>
      <c r="G93" s="16"/>
    </row>
    <row r="94" spans="1:7" x14ac:dyDescent="0.35">
      <c r="A94" s="17" t="s">
        <v>172</v>
      </c>
      <c r="B94" s="32"/>
      <c r="C94" s="32"/>
      <c r="D94" s="18"/>
      <c r="E94" s="37">
        <v>39863.86</v>
      </c>
      <c r="F94" s="38">
        <v>0.97099999999999997</v>
      </c>
      <c r="G94" s="21"/>
    </row>
    <row r="95" spans="1:7" x14ac:dyDescent="0.35">
      <c r="A95" s="13"/>
      <c r="B95" s="31"/>
      <c r="C95" s="31"/>
      <c r="D95" s="14"/>
      <c r="E95" s="15"/>
      <c r="F95" s="16"/>
      <c r="G95" s="16"/>
    </row>
    <row r="96" spans="1:7" x14ac:dyDescent="0.35">
      <c r="A96" s="24" t="s">
        <v>175</v>
      </c>
      <c r="B96" s="33"/>
      <c r="C96" s="33"/>
      <c r="D96" s="25"/>
      <c r="E96" s="37">
        <v>39863.86</v>
      </c>
      <c r="F96" s="38">
        <v>0.97099999999999997</v>
      </c>
      <c r="G96" s="21"/>
    </row>
    <row r="97" spans="1:7" x14ac:dyDescent="0.35">
      <c r="A97" s="13"/>
      <c r="B97" s="31"/>
      <c r="C97" s="31"/>
      <c r="D97" s="14"/>
      <c r="E97" s="15"/>
      <c r="F97" s="16"/>
      <c r="G97" s="16"/>
    </row>
    <row r="98" spans="1:7" x14ac:dyDescent="0.35">
      <c r="A98" s="13"/>
      <c r="B98" s="31"/>
      <c r="C98" s="31"/>
      <c r="D98" s="14"/>
      <c r="E98" s="15"/>
      <c r="F98" s="16"/>
      <c r="G98" s="16"/>
    </row>
    <row r="99" spans="1:7" x14ac:dyDescent="0.35">
      <c r="A99" s="17" t="s">
        <v>439</v>
      </c>
      <c r="B99" s="31"/>
      <c r="C99" s="31"/>
      <c r="D99" s="14"/>
      <c r="E99" s="15"/>
      <c r="F99" s="16"/>
      <c r="G99" s="16"/>
    </row>
    <row r="100" spans="1:7" x14ac:dyDescent="0.35">
      <c r="A100" s="13" t="s">
        <v>440</v>
      </c>
      <c r="B100" s="31" t="s">
        <v>441</v>
      </c>
      <c r="C100" s="31"/>
      <c r="D100" s="14">
        <v>5814.77</v>
      </c>
      <c r="E100" s="15">
        <v>200.08</v>
      </c>
      <c r="F100" s="16">
        <v>4.8999999999999998E-3</v>
      </c>
      <c r="G100" s="16"/>
    </row>
    <row r="101" spans="1:7" x14ac:dyDescent="0.35">
      <c r="A101" s="13"/>
      <c r="B101" s="31"/>
      <c r="C101" s="31"/>
      <c r="D101" s="14"/>
      <c r="E101" s="15"/>
      <c r="F101" s="16"/>
      <c r="G101" s="16"/>
    </row>
    <row r="102" spans="1:7" x14ac:dyDescent="0.35">
      <c r="A102" s="24" t="s">
        <v>175</v>
      </c>
      <c r="B102" s="33"/>
      <c r="C102" s="33"/>
      <c r="D102" s="25"/>
      <c r="E102" s="19">
        <v>200.08</v>
      </c>
      <c r="F102" s="20">
        <v>4.8999999999999998E-3</v>
      </c>
      <c r="G102" s="21"/>
    </row>
    <row r="103" spans="1:7" x14ac:dyDescent="0.35">
      <c r="A103" s="13"/>
      <c r="B103" s="31"/>
      <c r="C103" s="31"/>
      <c r="D103" s="14"/>
      <c r="E103" s="15"/>
      <c r="F103" s="16"/>
      <c r="G103" s="16"/>
    </row>
    <row r="104" spans="1:7" x14ac:dyDescent="0.35">
      <c r="A104" s="13"/>
      <c r="B104" s="31"/>
      <c r="C104" s="31"/>
      <c r="D104" s="14"/>
      <c r="E104" s="15"/>
      <c r="F104" s="16"/>
      <c r="G104" s="16"/>
    </row>
    <row r="105" spans="1:7" x14ac:dyDescent="0.35">
      <c r="A105" s="17" t="s">
        <v>442</v>
      </c>
      <c r="B105" s="31"/>
      <c r="C105" s="31"/>
      <c r="D105" s="14"/>
      <c r="E105" s="15"/>
      <c r="F105" s="16"/>
      <c r="G105" s="16"/>
    </row>
    <row r="106" spans="1:7" x14ac:dyDescent="0.35">
      <c r="A106" s="17" t="s">
        <v>443</v>
      </c>
      <c r="B106" s="31"/>
      <c r="C106" s="31"/>
      <c r="D106" s="14"/>
      <c r="E106" s="15"/>
      <c r="F106" s="16"/>
      <c r="G106" s="16"/>
    </row>
    <row r="107" spans="1:7" x14ac:dyDescent="0.35">
      <c r="A107" s="17" t="s">
        <v>235</v>
      </c>
      <c r="B107" s="31"/>
      <c r="C107" s="31"/>
      <c r="D107" s="14"/>
      <c r="E107" s="15"/>
      <c r="F107" s="16"/>
      <c r="G107" s="16"/>
    </row>
    <row r="108" spans="1:7" x14ac:dyDescent="0.35">
      <c r="A108" s="13" t="s">
        <v>444</v>
      </c>
      <c r="B108" s="31" t="s">
        <v>445</v>
      </c>
      <c r="C108" s="31" t="s">
        <v>269</v>
      </c>
      <c r="D108" s="14">
        <v>41580</v>
      </c>
      <c r="E108" s="15">
        <v>4.16</v>
      </c>
      <c r="F108" s="16">
        <v>1E-4</v>
      </c>
      <c r="G108" s="16"/>
    </row>
    <row r="109" spans="1:7" x14ac:dyDescent="0.35">
      <c r="A109" s="24" t="s">
        <v>446</v>
      </c>
      <c r="B109" s="33"/>
      <c r="C109" s="33"/>
      <c r="D109" s="25"/>
      <c r="E109" s="19">
        <v>4.16</v>
      </c>
      <c r="F109" s="20">
        <v>1E-4</v>
      </c>
      <c r="G109" s="21"/>
    </row>
    <row r="110" spans="1:7" x14ac:dyDescent="0.35">
      <c r="A110" s="13"/>
      <c r="B110" s="31"/>
      <c r="C110" s="31"/>
      <c r="D110" s="14"/>
      <c r="E110" s="15"/>
      <c r="F110" s="16"/>
      <c r="G110" s="16"/>
    </row>
    <row r="111" spans="1:7" x14ac:dyDescent="0.35">
      <c r="A111" s="13"/>
      <c r="B111" s="31"/>
      <c r="C111" s="31"/>
      <c r="D111" s="14"/>
      <c r="E111" s="15"/>
      <c r="F111" s="16"/>
      <c r="G111" s="16"/>
    </row>
    <row r="112" spans="1:7" x14ac:dyDescent="0.35">
      <c r="A112" s="17" t="s">
        <v>176</v>
      </c>
      <c r="B112" s="31"/>
      <c r="C112" s="31"/>
      <c r="D112" s="14"/>
      <c r="E112" s="15"/>
      <c r="F112" s="16"/>
      <c r="G112" s="16"/>
    </row>
    <row r="113" spans="1:7" x14ac:dyDescent="0.35">
      <c r="A113" s="13" t="s">
        <v>177</v>
      </c>
      <c r="B113" s="31"/>
      <c r="C113" s="31"/>
      <c r="D113" s="14"/>
      <c r="E113" s="15">
        <v>1205.47</v>
      </c>
      <c r="F113" s="16">
        <v>2.9399999999999999E-2</v>
      </c>
      <c r="G113" s="16">
        <v>5.3977999999999998E-2</v>
      </c>
    </row>
    <row r="114" spans="1:7" x14ac:dyDescent="0.35">
      <c r="A114" s="17" t="s">
        <v>172</v>
      </c>
      <c r="B114" s="32"/>
      <c r="C114" s="32"/>
      <c r="D114" s="18"/>
      <c r="E114" s="37">
        <v>1205.47</v>
      </c>
      <c r="F114" s="38">
        <v>2.9399999999999999E-2</v>
      </c>
      <c r="G114" s="21"/>
    </row>
    <row r="115" spans="1:7" x14ac:dyDescent="0.35">
      <c r="A115" s="13"/>
      <c r="B115" s="31"/>
      <c r="C115" s="31"/>
      <c r="D115" s="14"/>
      <c r="E115" s="15"/>
      <c r="F115" s="16"/>
      <c r="G115" s="16"/>
    </row>
    <row r="116" spans="1:7" x14ac:dyDescent="0.35">
      <c r="A116" s="24" t="s">
        <v>175</v>
      </c>
      <c r="B116" s="33"/>
      <c r="C116" s="33"/>
      <c r="D116" s="25"/>
      <c r="E116" s="19">
        <v>1205.47</v>
      </c>
      <c r="F116" s="20">
        <v>2.9399999999999999E-2</v>
      </c>
      <c r="G116" s="21"/>
    </row>
    <row r="117" spans="1:7" x14ac:dyDescent="0.35">
      <c r="A117" s="13" t="s">
        <v>178</v>
      </c>
      <c r="B117" s="31"/>
      <c r="C117" s="31"/>
      <c r="D117" s="14"/>
      <c r="E117" s="15">
        <v>0.53481040000000002</v>
      </c>
      <c r="F117" s="16">
        <v>1.2999999999999999E-5</v>
      </c>
      <c r="G117" s="16"/>
    </row>
    <row r="118" spans="1:7" x14ac:dyDescent="0.35">
      <c r="A118" s="13" t="s">
        <v>179</v>
      </c>
      <c r="B118" s="31"/>
      <c r="C118" s="31"/>
      <c r="D118" s="14"/>
      <c r="E118" s="35">
        <v>-217.92481040000001</v>
      </c>
      <c r="F118" s="36">
        <v>-5.4130000000000003E-3</v>
      </c>
      <c r="G118" s="16">
        <v>5.3977999999999998E-2</v>
      </c>
    </row>
    <row r="119" spans="1:7" x14ac:dyDescent="0.35">
      <c r="A119" s="26" t="s">
        <v>180</v>
      </c>
      <c r="B119" s="34"/>
      <c r="C119" s="34"/>
      <c r="D119" s="27"/>
      <c r="E119" s="28">
        <v>41056.18</v>
      </c>
      <c r="F119" s="29">
        <v>1</v>
      </c>
      <c r="G119" s="29"/>
    </row>
    <row r="121" spans="1:7" x14ac:dyDescent="0.35">
      <c r="A121" s="1" t="s">
        <v>181</v>
      </c>
    </row>
    <row r="124" spans="1:7" x14ac:dyDescent="0.35">
      <c r="A124" s="1" t="s">
        <v>183</v>
      </c>
    </row>
    <row r="125" spans="1:7" x14ac:dyDescent="0.35">
      <c r="A125" s="48" t="s">
        <v>184</v>
      </c>
      <c r="B125" s="3" t="s">
        <v>138</v>
      </c>
    </row>
    <row r="126" spans="1:7" x14ac:dyDescent="0.35">
      <c r="A126" t="s">
        <v>185</v>
      </c>
    </row>
    <row r="127" spans="1:7" x14ac:dyDescent="0.35">
      <c r="A127" t="s">
        <v>186</v>
      </c>
      <c r="B127" t="s">
        <v>187</v>
      </c>
      <c r="C127" t="s">
        <v>187</v>
      </c>
    </row>
    <row r="128" spans="1:7" x14ac:dyDescent="0.35">
      <c r="B128" s="49">
        <v>45869</v>
      </c>
      <c r="C128" s="49">
        <v>45898</v>
      </c>
    </row>
    <row r="129" spans="1:3" x14ac:dyDescent="0.35">
      <c r="A129" t="s">
        <v>447</v>
      </c>
      <c r="B129">
        <v>128.36000000000001</v>
      </c>
      <c r="C129">
        <v>126.6</v>
      </c>
    </row>
    <row r="130" spans="1:3" x14ac:dyDescent="0.35">
      <c r="A130" t="s">
        <v>189</v>
      </c>
      <c r="B130">
        <v>43.4</v>
      </c>
      <c r="C130">
        <v>42.81</v>
      </c>
    </row>
    <row r="131" spans="1:3" x14ac:dyDescent="0.35">
      <c r="A131" t="s">
        <v>448</v>
      </c>
      <c r="B131">
        <v>108.48</v>
      </c>
      <c r="C131">
        <v>106.86</v>
      </c>
    </row>
    <row r="132" spans="1:3" x14ac:dyDescent="0.35">
      <c r="A132" t="s">
        <v>191</v>
      </c>
      <c r="B132">
        <v>29.04</v>
      </c>
      <c r="C132">
        <v>28.6</v>
      </c>
    </row>
    <row r="134" spans="1:3" x14ac:dyDescent="0.35">
      <c r="A134" t="s">
        <v>192</v>
      </c>
      <c r="B134" s="3" t="s">
        <v>138</v>
      </c>
    </row>
    <row r="135" spans="1:3" x14ac:dyDescent="0.35">
      <c r="A135" t="s">
        <v>193</v>
      </c>
      <c r="B135" s="3" t="s">
        <v>138</v>
      </c>
    </row>
    <row r="136" spans="1:3" ht="29" customHeight="1" x14ac:dyDescent="0.35">
      <c r="A136" s="48" t="s">
        <v>194</v>
      </c>
      <c r="B136" s="3" t="s">
        <v>138</v>
      </c>
    </row>
    <row r="137" spans="1:3" ht="29" customHeight="1" x14ac:dyDescent="0.35">
      <c r="A137" s="48" t="s">
        <v>195</v>
      </c>
      <c r="B137" s="3" t="s">
        <v>138</v>
      </c>
    </row>
    <row r="138" spans="1:3" x14ac:dyDescent="0.35">
      <c r="A138" t="s">
        <v>449</v>
      </c>
      <c r="B138" s="50">
        <v>0.30020000000000002</v>
      </c>
    </row>
    <row r="139" spans="1:3" ht="29" customHeight="1" x14ac:dyDescent="0.35">
      <c r="A139" s="48" t="s">
        <v>197</v>
      </c>
      <c r="B139" s="3" t="s">
        <v>138</v>
      </c>
    </row>
    <row r="140" spans="1:3" x14ac:dyDescent="0.35">
      <c r="B140" s="3"/>
    </row>
    <row r="141" spans="1:3" ht="29" customHeight="1" x14ac:dyDescent="0.35">
      <c r="A141" s="48" t="s">
        <v>198</v>
      </c>
      <c r="B141" s="3" t="s">
        <v>138</v>
      </c>
    </row>
    <row r="142" spans="1:3" ht="29" customHeight="1" x14ac:dyDescent="0.35">
      <c r="A142" s="48" t="s">
        <v>199</v>
      </c>
      <c r="B142" t="s">
        <v>138</v>
      </c>
    </row>
    <row r="143" spans="1:3" x14ac:dyDescent="0.35">
      <c r="A143" s="48" t="s">
        <v>200</v>
      </c>
      <c r="B143" s="3" t="s">
        <v>138</v>
      </c>
    </row>
    <row r="144" spans="1:3" ht="29" customHeight="1" x14ac:dyDescent="0.35">
      <c r="A144" s="48" t="s">
        <v>201</v>
      </c>
      <c r="B144" s="3" t="s">
        <v>138</v>
      </c>
    </row>
    <row r="146" spans="1:4" ht="70" customHeight="1" x14ac:dyDescent="0.35">
      <c r="A146" s="83" t="s">
        <v>211</v>
      </c>
      <c r="B146" s="83" t="s">
        <v>212</v>
      </c>
      <c r="C146" s="83" t="s">
        <v>5</v>
      </c>
      <c r="D146" s="83" t="s">
        <v>6</v>
      </c>
    </row>
    <row r="147" spans="1:4" ht="70" customHeight="1" x14ac:dyDescent="0.35">
      <c r="A147" s="83" t="s">
        <v>450</v>
      </c>
      <c r="B147" s="83"/>
      <c r="C147" s="83" t="s">
        <v>13</v>
      </c>
      <c r="D147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G296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.26953125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2078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2079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313</v>
      </c>
      <c r="B8" s="31" t="s">
        <v>314</v>
      </c>
      <c r="C8" s="31" t="s">
        <v>238</v>
      </c>
      <c r="D8" s="14">
        <v>501875</v>
      </c>
      <c r="E8" s="15">
        <v>5245.6</v>
      </c>
      <c r="F8" s="16">
        <v>2.3394999999999999E-2</v>
      </c>
      <c r="G8" s="16"/>
    </row>
    <row r="9" spans="1:7" x14ac:dyDescent="0.35">
      <c r="A9" s="13" t="s">
        <v>239</v>
      </c>
      <c r="B9" s="31" t="s">
        <v>240</v>
      </c>
      <c r="C9" s="31" t="s">
        <v>241</v>
      </c>
      <c r="D9" s="14">
        <v>364500</v>
      </c>
      <c r="E9" s="15">
        <v>4946.99</v>
      </c>
      <c r="F9" s="16">
        <v>2.2064E-2</v>
      </c>
      <c r="G9" s="16"/>
    </row>
    <row r="10" spans="1:7" x14ac:dyDescent="0.35">
      <c r="A10" s="13" t="s">
        <v>1849</v>
      </c>
      <c r="B10" s="31" t="s">
        <v>1850</v>
      </c>
      <c r="C10" s="31" t="s">
        <v>246</v>
      </c>
      <c r="D10" s="14">
        <v>67257975</v>
      </c>
      <c r="E10" s="15">
        <v>4365.04</v>
      </c>
      <c r="F10" s="16">
        <v>1.9467999999999999E-2</v>
      </c>
      <c r="G10" s="16"/>
    </row>
    <row r="11" spans="1:7" x14ac:dyDescent="0.35">
      <c r="A11" s="13" t="s">
        <v>244</v>
      </c>
      <c r="B11" s="31" t="s">
        <v>245</v>
      </c>
      <c r="C11" s="31" t="s">
        <v>246</v>
      </c>
      <c r="D11" s="14">
        <v>229900</v>
      </c>
      <c r="E11" s="15">
        <v>4342.3500000000004</v>
      </c>
      <c r="F11" s="16">
        <v>1.9366999999999999E-2</v>
      </c>
      <c r="G11" s="16"/>
    </row>
    <row r="12" spans="1:7" x14ac:dyDescent="0.35">
      <c r="A12" s="13" t="s">
        <v>1233</v>
      </c>
      <c r="B12" s="31" t="s">
        <v>1234</v>
      </c>
      <c r="C12" s="31" t="s">
        <v>263</v>
      </c>
      <c r="D12" s="14">
        <v>1282825</v>
      </c>
      <c r="E12" s="15">
        <v>4027.43</v>
      </c>
      <c r="F12" s="16">
        <v>1.7961999999999999E-2</v>
      </c>
      <c r="G12" s="16"/>
    </row>
    <row r="13" spans="1:7" x14ac:dyDescent="0.35">
      <c r="A13" s="13" t="s">
        <v>250</v>
      </c>
      <c r="B13" s="31" t="s">
        <v>251</v>
      </c>
      <c r="C13" s="31" t="s">
        <v>238</v>
      </c>
      <c r="D13" s="14">
        <v>375000</v>
      </c>
      <c r="E13" s="15">
        <v>3009.38</v>
      </c>
      <c r="F13" s="16">
        <v>1.3422E-2</v>
      </c>
      <c r="G13" s="16"/>
    </row>
    <row r="14" spans="1:7" x14ac:dyDescent="0.35">
      <c r="A14" s="13" t="s">
        <v>236</v>
      </c>
      <c r="B14" s="31" t="s">
        <v>237</v>
      </c>
      <c r="C14" s="31" t="s">
        <v>238</v>
      </c>
      <c r="D14" s="14">
        <v>267300</v>
      </c>
      <c r="E14" s="15">
        <v>2543.63</v>
      </c>
      <c r="F14" s="16">
        <v>1.1344999999999999E-2</v>
      </c>
      <c r="G14" s="16"/>
    </row>
    <row r="15" spans="1:7" x14ac:dyDescent="0.35">
      <c r="A15" s="13" t="s">
        <v>468</v>
      </c>
      <c r="B15" s="31" t="s">
        <v>469</v>
      </c>
      <c r="C15" s="31" t="s">
        <v>260</v>
      </c>
      <c r="D15" s="14">
        <v>53400</v>
      </c>
      <c r="E15" s="15">
        <v>2313.61</v>
      </c>
      <c r="F15" s="16">
        <v>1.0319E-2</v>
      </c>
      <c r="G15" s="16"/>
    </row>
    <row r="16" spans="1:7" x14ac:dyDescent="0.35">
      <c r="A16" s="13" t="s">
        <v>242</v>
      </c>
      <c r="B16" s="31" t="s">
        <v>243</v>
      </c>
      <c r="C16" s="31" t="s">
        <v>238</v>
      </c>
      <c r="D16" s="14">
        <v>143500</v>
      </c>
      <c r="E16" s="15">
        <v>2005.84</v>
      </c>
      <c r="F16" s="16">
        <v>8.9460000000000008E-3</v>
      </c>
      <c r="G16" s="16"/>
    </row>
    <row r="17" spans="1:7" x14ac:dyDescent="0.35">
      <c r="A17" s="13" t="s">
        <v>1268</v>
      </c>
      <c r="B17" s="31" t="s">
        <v>1269</v>
      </c>
      <c r="C17" s="31" t="s">
        <v>266</v>
      </c>
      <c r="D17" s="14">
        <v>69750</v>
      </c>
      <c r="E17" s="15">
        <v>1935.98</v>
      </c>
      <c r="F17" s="16">
        <v>8.6339999999999993E-3</v>
      </c>
      <c r="G17" s="16"/>
    </row>
    <row r="18" spans="1:7" x14ac:dyDescent="0.35">
      <c r="A18" s="13" t="s">
        <v>713</v>
      </c>
      <c r="B18" s="31" t="s">
        <v>714</v>
      </c>
      <c r="C18" s="31" t="s">
        <v>715</v>
      </c>
      <c r="D18" s="14">
        <v>473850</v>
      </c>
      <c r="E18" s="15">
        <v>1775.99</v>
      </c>
      <c r="F18" s="16">
        <v>7.9209999999999992E-3</v>
      </c>
      <c r="G18" s="16"/>
    </row>
    <row r="19" spans="1:7" x14ac:dyDescent="0.35">
      <c r="A19" s="13" t="s">
        <v>1279</v>
      </c>
      <c r="B19" s="31" t="s">
        <v>1280</v>
      </c>
      <c r="C19" s="31" t="s">
        <v>1281</v>
      </c>
      <c r="D19" s="14">
        <v>73500</v>
      </c>
      <c r="E19" s="15">
        <v>1649.85</v>
      </c>
      <c r="F19" s="16">
        <v>7.358E-3</v>
      </c>
      <c r="G19" s="16"/>
    </row>
    <row r="20" spans="1:7" x14ac:dyDescent="0.35">
      <c r="A20" s="13" t="s">
        <v>258</v>
      </c>
      <c r="B20" s="31" t="s">
        <v>259</v>
      </c>
      <c r="C20" s="31" t="s">
        <v>260</v>
      </c>
      <c r="D20" s="14">
        <v>361950</v>
      </c>
      <c r="E20" s="15">
        <v>1337.04</v>
      </c>
      <c r="F20" s="16">
        <v>5.9630000000000004E-3</v>
      </c>
      <c r="G20" s="16"/>
    </row>
    <row r="21" spans="1:7" x14ac:dyDescent="0.35">
      <c r="A21" s="13" t="s">
        <v>264</v>
      </c>
      <c r="B21" s="31" t="s">
        <v>265</v>
      </c>
      <c r="C21" s="31" t="s">
        <v>266</v>
      </c>
      <c r="D21" s="14">
        <v>9100</v>
      </c>
      <c r="E21" s="15">
        <v>1150.24</v>
      </c>
      <c r="F21" s="16">
        <v>5.13E-3</v>
      </c>
      <c r="G21" s="16"/>
    </row>
    <row r="22" spans="1:7" x14ac:dyDescent="0.35">
      <c r="A22" s="13" t="s">
        <v>422</v>
      </c>
      <c r="B22" s="31" t="s">
        <v>423</v>
      </c>
      <c r="C22" s="31" t="s">
        <v>272</v>
      </c>
      <c r="D22" s="14">
        <v>368950</v>
      </c>
      <c r="E22" s="15">
        <v>1150.02</v>
      </c>
      <c r="F22" s="16">
        <v>5.1289999999999999E-3</v>
      </c>
      <c r="G22" s="16"/>
    </row>
    <row r="23" spans="1:7" x14ac:dyDescent="0.35">
      <c r="A23" s="13" t="s">
        <v>267</v>
      </c>
      <c r="B23" s="31" t="s">
        <v>268</v>
      </c>
      <c r="C23" s="31" t="s">
        <v>269</v>
      </c>
      <c r="D23" s="14">
        <v>30600</v>
      </c>
      <c r="E23" s="15">
        <v>979.05</v>
      </c>
      <c r="F23" s="16">
        <v>4.3670000000000002E-3</v>
      </c>
      <c r="G23" s="16"/>
    </row>
    <row r="24" spans="1:7" x14ac:dyDescent="0.35">
      <c r="A24" s="13" t="s">
        <v>453</v>
      </c>
      <c r="B24" s="31" t="s">
        <v>454</v>
      </c>
      <c r="C24" s="31" t="s">
        <v>363</v>
      </c>
      <c r="D24" s="14">
        <v>130800</v>
      </c>
      <c r="E24" s="15">
        <v>949.41</v>
      </c>
      <c r="F24" s="16">
        <v>4.2339999999999999E-3</v>
      </c>
      <c r="G24" s="16"/>
    </row>
    <row r="25" spans="1:7" x14ac:dyDescent="0.35">
      <c r="A25" s="13" t="s">
        <v>1253</v>
      </c>
      <c r="B25" s="31" t="s">
        <v>1254</v>
      </c>
      <c r="C25" s="31" t="s">
        <v>269</v>
      </c>
      <c r="D25" s="14">
        <v>138400</v>
      </c>
      <c r="E25" s="15">
        <v>925.9</v>
      </c>
      <c r="F25" s="16">
        <v>4.13E-3</v>
      </c>
      <c r="G25" s="16"/>
    </row>
    <row r="26" spans="1:7" x14ac:dyDescent="0.35">
      <c r="A26" s="13" t="s">
        <v>1282</v>
      </c>
      <c r="B26" s="31" t="s">
        <v>1283</v>
      </c>
      <c r="C26" s="31" t="s">
        <v>238</v>
      </c>
      <c r="D26" s="14">
        <v>111300</v>
      </c>
      <c r="E26" s="15">
        <v>823.06</v>
      </c>
      <c r="F26" s="16">
        <v>3.6709999999999998E-3</v>
      </c>
      <c r="G26" s="16"/>
    </row>
    <row r="27" spans="1:7" x14ac:dyDescent="0.35">
      <c r="A27" s="13" t="s">
        <v>413</v>
      </c>
      <c r="B27" s="31" t="s">
        <v>414</v>
      </c>
      <c r="C27" s="31" t="s">
        <v>415</v>
      </c>
      <c r="D27" s="14">
        <v>116200</v>
      </c>
      <c r="E27" s="15">
        <v>817.99</v>
      </c>
      <c r="F27" s="16">
        <v>3.6480000000000002E-3</v>
      </c>
      <c r="G27" s="16"/>
    </row>
    <row r="28" spans="1:7" x14ac:dyDescent="0.35">
      <c r="A28" s="13" t="s">
        <v>305</v>
      </c>
      <c r="B28" s="31" t="s">
        <v>306</v>
      </c>
      <c r="C28" s="31" t="s">
        <v>307</v>
      </c>
      <c r="D28" s="14">
        <v>55650</v>
      </c>
      <c r="E28" s="15">
        <v>642.37</v>
      </c>
      <c r="F28" s="16">
        <v>2.8649999999999999E-3</v>
      </c>
      <c r="G28" s="16"/>
    </row>
    <row r="29" spans="1:7" x14ac:dyDescent="0.35">
      <c r="A29" s="13" t="s">
        <v>317</v>
      </c>
      <c r="B29" s="31" t="s">
        <v>318</v>
      </c>
      <c r="C29" s="31" t="s">
        <v>272</v>
      </c>
      <c r="D29" s="14">
        <v>94875</v>
      </c>
      <c r="E29" s="15">
        <v>550.51</v>
      </c>
      <c r="F29" s="16">
        <v>2.4550000000000002E-3</v>
      </c>
      <c r="G29" s="16"/>
    </row>
    <row r="30" spans="1:7" x14ac:dyDescent="0.35">
      <c r="A30" s="13" t="s">
        <v>1277</v>
      </c>
      <c r="B30" s="31" t="s">
        <v>1278</v>
      </c>
      <c r="C30" s="31" t="s">
        <v>310</v>
      </c>
      <c r="D30" s="14">
        <v>69300</v>
      </c>
      <c r="E30" s="15">
        <v>535.03</v>
      </c>
      <c r="F30" s="16">
        <v>2.3860000000000001E-3</v>
      </c>
      <c r="G30" s="16"/>
    </row>
    <row r="31" spans="1:7" x14ac:dyDescent="0.35">
      <c r="A31" s="13" t="s">
        <v>343</v>
      </c>
      <c r="B31" s="31" t="s">
        <v>344</v>
      </c>
      <c r="C31" s="31" t="s">
        <v>345</v>
      </c>
      <c r="D31" s="14">
        <v>14525</v>
      </c>
      <c r="E31" s="15">
        <v>527.08000000000004</v>
      </c>
      <c r="F31" s="16">
        <v>2.3509999999999998E-3</v>
      </c>
      <c r="G31" s="16"/>
    </row>
    <row r="32" spans="1:7" x14ac:dyDescent="0.35">
      <c r="A32" s="13" t="s">
        <v>311</v>
      </c>
      <c r="B32" s="31" t="s">
        <v>312</v>
      </c>
      <c r="C32" s="31" t="s">
        <v>254</v>
      </c>
      <c r="D32" s="14">
        <v>16975</v>
      </c>
      <c r="E32" s="15">
        <v>523.63</v>
      </c>
      <c r="F32" s="16">
        <v>2.3349999999999998E-3</v>
      </c>
      <c r="G32" s="16"/>
    </row>
    <row r="33" spans="1:7" x14ac:dyDescent="0.35">
      <c r="A33" s="13" t="s">
        <v>364</v>
      </c>
      <c r="B33" s="31" t="s">
        <v>365</v>
      </c>
      <c r="C33" s="31" t="s">
        <v>272</v>
      </c>
      <c r="D33" s="14">
        <v>54750</v>
      </c>
      <c r="E33" s="15">
        <v>480.62</v>
      </c>
      <c r="F33" s="16">
        <v>2.1440000000000001E-3</v>
      </c>
      <c r="G33" s="16"/>
    </row>
    <row r="34" spans="1:7" x14ac:dyDescent="0.35">
      <c r="A34" s="13" t="s">
        <v>298</v>
      </c>
      <c r="B34" s="31" t="s">
        <v>299</v>
      </c>
      <c r="C34" s="31" t="s">
        <v>254</v>
      </c>
      <c r="D34" s="14">
        <v>31150</v>
      </c>
      <c r="E34" s="15">
        <v>453.17</v>
      </c>
      <c r="F34" s="16">
        <v>2.0209999999999998E-3</v>
      </c>
      <c r="G34" s="16"/>
    </row>
    <row r="35" spans="1:7" x14ac:dyDescent="0.35">
      <c r="A35" s="13" t="s">
        <v>252</v>
      </c>
      <c r="B35" s="31" t="s">
        <v>253</v>
      </c>
      <c r="C35" s="31" t="s">
        <v>254</v>
      </c>
      <c r="D35" s="14">
        <v>28800</v>
      </c>
      <c r="E35" s="15">
        <v>423.24</v>
      </c>
      <c r="F35" s="16">
        <v>1.8879999999999999E-3</v>
      </c>
      <c r="G35" s="16"/>
    </row>
    <row r="36" spans="1:7" x14ac:dyDescent="0.35">
      <c r="A36" s="13" t="s">
        <v>1272</v>
      </c>
      <c r="B36" s="31" t="s">
        <v>1273</v>
      </c>
      <c r="C36" s="31" t="s">
        <v>1274</v>
      </c>
      <c r="D36" s="14">
        <v>31350</v>
      </c>
      <c r="E36" s="15">
        <v>411.56</v>
      </c>
      <c r="F36" s="16">
        <v>1.836E-3</v>
      </c>
      <c r="G36" s="16"/>
    </row>
    <row r="37" spans="1:7" x14ac:dyDescent="0.35">
      <c r="A37" s="13" t="s">
        <v>1342</v>
      </c>
      <c r="B37" s="31" t="s">
        <v>1343</v>
      </c>
      <c r="C37" s="31" t="s">
        <v>238</v>
      </c>
      <c r="D37" s="14">
        <v>391500</v>
      </c>
      <c r="E37" s="15">
        <v>406.49</v>
      </c>
      <c r="F37" s="16">
        <v>1.8129999999999999E-3</v>
      </c>
      <c r="G37" s="16"/>
    </row>
    <row r="38" spans="1:7" x14ac:dyDescent="0.35">
      <c r="A38" s="13" t="s">
        <v>302</v>
      </c>
      <c r="B38" s="31" t="s">
        <v>303</v>
      </c>
      <c r="C38" s="31" t="s">
        <v>304</v>
      </c>
      <c r="D38" s="14">
        <v>20300</v>
      </c>
      <c r="E38" s="15">
        <v>359.47</v>
      </c>
      <c r="F38" s="16">
        <v>1.603E-3</v>
      </c>
      <c r="G38" s="16"/>
    </row>
    <row r="39" spans="1:7" x14ac:dyDescent="0.35">
      <c r="A39" s="13" t="s">
        <v>350</v>
      </c>
      <c r="B39" s="31" t="s">
        <v>351</v>
      </c>
      <c r="C39" s="31" t="s">
        <v>280</v>
      </c>
      <c r="D39" s="14">
        <v>17425</v>
      </c>
      <c r="E39" s="15">
        <v>330.19</v>
      </c>
      <c r="F39" s="16">
        <v>1.4729999999999999E-3</v>
      </c>
      <c r="G39" s="16"/>
    </row>
    <row r="40" spans="1:7" x14ac:dyDescent="0.35">
      <c r="A40" s="13" t="s">
        <v>1303</v>
      </c>
      <c r="B40" s="31" t="s">
        <v>1304</v>
      </c>
      <c r="C40" s="31" t="s">
        <v>238</v>
      </c>
      <c r="D40" s="14">
        <v>170000</v>
      </c>
      <c r="E40" s="15">
        <v>325.91000000000003</v>
      </c>
      <c r="F40" s="16">
        <v>1.454E-3</v>
      </c>
      <c r="G40" s="16"/>
    </row>
    <row r="41" spans="1:7" x14ac:dyDescent="0.35">
      <c r="A41" s="13" t="s">
        <v>339</v>
      </c>
      <c r="B41" s="31" t="s">
        <v>340</v>
      </c>
      <c r="C41" s="31" t="s">
        <v>241</v>
      </c>
      <c r="D41" s="14">
        <v>81000</v>
      </c>
      <c r="E41" s="15">
        <v>304.48</v>
      </c>
      <c r="F41" s="16">
        <v>1.358E-3</v>
      </c>
      <c r="G41" s="16"/>
    </row>
    <row r="42" spans="1:7" x14ac:dyDescent="0.35">
      <c r="A42" s="13" t="s">
        <v>392</v>
      </c>
      <c r="B42" s="31" t="s">
        <v>393</v>
      </c>
      <c r="C42" s="31" t="s">
        <v>378</v>
      </c>
      <c r="D42" s="14">
        <v>29025</v>
      </c>
      <c r="E42" s="15">
        <v>297.97000000000003</v>
      </c>
      <c r="F42" s="16">
        <v>1.3290000000000001E-3</v>
      </c>
      <c r="G42" s="16"/>
    </row>
    <row r="43" spans="1:7" x14ac:dyDescent="0.35">
      <c r="A43" s="13" t="s">
        <v>376</v>
      </c>
      <c r="B43" s="31" t="s">
        <v>377</v>
      </c>
      <c r="C43" s="31" t="s">
        <v>378</v>
      </c>
      <c r="D43" s="14">
        <v>192500</v>
      </c>
      <c r="E43" s="15">
        <v>297.37</v>
      </c>
      <c r="F43" s="16">
        <v>1.3259999999999999E-3</v>
      </c>
      <c r="G43" s="16"/>
    </row>
    <row r="44" spans="1:7" x14ac:dyDescent="0.35">
      <c r="A44" s="13" t="s">
        <v>1931</v>
      </c>
      <c r="B44" s="31" t="s">
        <v>1932</v>
      </c>
      <c r="C44" s="31" t="s">
        <v>283</v>
      </c>
      <c r="D44" s="14">
        <v>37800</v>
      </c>
      <c r="E44" s="15">
        <v>288.85000000000002</v>
      </c>
      <c r="F44" s="16">
        <v>1.2880000000000001E-3</v>
      </c>
      <c r="G44" s="16"/>
    </row>
    <row r="45" spans="1:7" x14ac:dyDescent="0.35">
      <c r="A45" s="13" t="s">
        <v>397</v>
      </c>
      <c r="B45" s="31" t="s">
        <v>398</v>
      </c>
      <c r="C45" s="31" t="s">
        <v>280</v>
      </c>
      <c r="D45" s="14">
        <v>4600</v>
      </c>
      <c r="E45" s="15">
        <v>282.05</v>
      </c>
      <c r="F45" s="16">
        <v>1.258E-3</v>
      </c>
      <c r="G45" s="16"/>
    </row>
    <row r="46" spans="1:7" x14ac:dyDescent="0.35">
      <c r="A46" s="13" t="s">
        <v>863</v>
      </c>
      <c r="B46" s="31" t="s">
        <v>864</v>
      </c>
      <c r="C46" s="31" t="s">
        <v>280</v>
      </c>
      <c r="D46" s="14">
        <v>17625</v>
      </c>
      <c r="E46" s="15">
        <v>280.13</v>
      </c>
      <c r="F46" s="16">
        <v>1.2489999999999999E-3</v>
      </c>
      <c r="G46" s="16"/>
    </row>
    <row r="47" spans="1:7" x14ac:dyDescent="0.35">
      <c r="A47" s="13" t="s">
        <v>1241</v>
      </c>
      <c r="B47" s="31" t="s">
        <v>1242</v>
      </c>
      <c r="C47" s="31" t="s">
        <v>373</v>
      </c>
      <c r="D47" s="14">
        <v>7000</v>
      </c>
      <c r="E47" s="15">
        <v>267.83</v>
      </c>
      <c r="F47" s="16">
        <v>1.1950000000000001E-3</v>
      </c>
      <c r="G47" s="16"/>
    </row>
    <row r="48" spans="1:7" x14ac:dyDescent="0.35">
      <c r="A48" s="13" t="s">
        <v>1810</v>
      </c>
      <c r="B48" s="31" t="s">
        <v>1811</v>
      </c>
      <c r="C48" s="31" t="s">
        <v>373</v>
      </c>
      <c r="D48" s="14">
        <v>3625</v>
      </c>
      <c r="E48" s="15">
        <v>257.05</v>
      </c>
      <c r="F48" s="16">
        <v>1.1460000000000001E-3</v>
      </c>
      <c r="G48" s="16"/>
    </row>
    <row r="49" spans="1:7" x14ac:dyDescent="0.35">
      <c r="A49" s="13" t="s">
        <v>315</v>
      </c>
      <c r="B49" s="31" t="s">
        <v>316</v>
      </c>
      <c r="C49" s="31" t="s">
        <v>254</v>
      </c>
      <c r="D49" s="14">
        <v>4800</v>
      </c>
      <c r="E49" s="15">
        <v>254.66</v>
      </c>
      <c r="F49" s="16">
        <v>1.1360000000000001E-3</v>
      </c>
      <c r="G49" s="16"/>
    </row>
    <row r="50" spans="1:7" x14ac:dyDescent="0.35">
      <c r="A50" s="13" t="s">
        <v>348</v>
      </c>
      <c r="B50" s="31" t="s">
        <v>349</v>
      </c>
      <c r="C50" s="31" t="s">
        <v>254</v>
      </c>
      <c r="D50" s="14">
        <v>8525</v>
      </c>
      <c r="E50" s="15">
        <v>237.68</v>
      </c>
      <c r="F50" s="16">
        <v>1.06E-3</v>
      </c>
      <c r="G50" s="16"/>
    </row>
    <row r="51" spans="1:7" x14ac:dyDescent="0.35">
      <c r="A51" s="13" t="s">
        <v>379</v>
      </c>
      <c r="B51" s="31" t="s">
        <v>380</v>
      </c>
      <c r="C51" s="31" t="s">
        <v>272</v>
      </c>
      <c r="D51" s="14">
        <v>62400</v>
      </c>
      <c r="E51" s="15">
        <v>236.93</v>
      </c>
      <c r="F51" s="16">
        <v>1.057E-3</v>
      </c>
      <c r="G51" s="16"/>
    </row>
    <row r="52" spans="1:7" x14ac:dyDescent="0.35">
      <c r="A52" s="13" t="s">
        <v>1830</v>
      </c>
      <c r="B52" s="31" t="s">
        <v>1831</v>
      </c>
      <c r="C52" s="31" t="s">
        <v>540</v>
      </c>
      <c r="D52" s="14">
        <v>32375</v>
      </c>
      <c r="E52" s="15">
        <v>224.02</v>
      </c>
      <c r="F52" s="16">
        <v>9.990000000000001E-4</v>
      </c>
      <c r="G52" s="16"/>
    </row>
    <row r="53" spans="1:7" x14ac:dyDescent="0.35">
      <c r="A53" s="13" t="s">
        <v>495</v>
      </c>
      <c r="B53" s="31" t="s">
        <v>496</v>
      </c>
      <c r="C53" s="31" t="s">
        <v>257</v>
      </c>
      <c r="D53" s="14">
        <v>5700</v>
      </c>
      <c r="E53" s="15">
        <v>211.2</v>
      </c>
      <c r="F53" s="16">
        <v>9.4200000000000002E-4</v>
      </c>
      <c r="G53" s="16"/>
    </row>
    <row r="54" spans="1:7" x14ac:dyDescent="0.35">
      <c r="A54" s="13" t="s">
        <v>247</v>
      </c>
      <c r="B54" s="31" t="s">
        <v>248</v>
      </c>
      <c r="C54" s="31" t="s">
        <v>249</v>
      </c>
      <c r="D54" s="14">
        <v>5600</v>
      </c>
      <c r="E54" s="15">
        <v>201.66</v>
      </c>
      <c r="F54" s="16">
        <v>8.9899999999999995E-4</v>
      </c>
      <c r="G54" s="16"/>
    </row>
    <row r="55" spans="1:7" x14ac:dyDescent="0.35">
      <c r="A55" s="13" t="s">
        <v>726</v>
      </c>
      <c r="B55" s="31" t="s">
        <v>727</v>
      </c>
      <c r="C55" s="31" t="s">
        <v>396</v>
      </c>
      <c r="D55" s="14">
        <v>6250</v>
      </c>
      <c r="E55" s="15">
        <v>190.64</v>
      </c>
      <c r="F55" s="16">
        <v>8.4999999999999995E-4</v>
      </c>
      <c r="G55" s="16"/>
    </row>
    <row r="56" spans="1:7" x14ac:dyDescent="0.35">
      <c r="A56" s="13" t="s">
        <v>1851</v>
      </c>
      <c r="B56" s="31" t="s">
        <v>1852</v>
      </c>
      <c r="C56" s="31" t="s">
        <v>378</v>
      </c>
      <c r="D56" s="14">
        <v>141000</v>
      </c>
      <c r="E56" s="15">
        <v>167.31</v>
      </c>
      <c r="F56" s="16">
        <v>7.4600000000000003E-4</v>
      </c>
      <c r="G56" s="16"/>
    </row>
    <row r="57" spans="1:7" x14ac:dyDescent="0.35">
      <c r="A57" s="13" t="s">
        <v>409</v>
      </c>
      <c r="B57" s="31" t="s">
        <v>410</v>
      </c>
      <c r="C57" s="31" t="s">
        <v>370</v>
      </c>
      <c r="D57" s="14">
        <v>23800</v>
      </c>
      <c r="E57" s="15">
        <v>165.24</v>
      </c>
      <c r="F57" s="16">
        <v>7.3700000000000002E-4</v>
      </c>
      <c r="G57" s="16"/>
    </row>
    <row r="58" spans="1:7" x14ac:dyDescent="0.35">
      <c r="A58" s="13" t="s">
        <v>335</v>
      </c>
      <c r="B58" s="31" t="s">
        <v>336</v>
      </c>
      <c r="C58" s="31" t="s">
        <v>269</v>
      </c>
      <c r="D58" s="14">
        <v>850</v>
      </c>
      <c r="E58" s="15">
        <v>125.72</v>
      </c>
      <c r="F58" s="16">
        <v>5.6099999999999998E-4</v>
      </c>
      <c r="G58" s="16"/>
    </row>
    <row r="59" spans="1:7" x14ac:dyDescent="0.35">
      <c r="A59" s="13" t="s">
        <v>368</v>
      </c>
      <c r="B59" s="31" t="s">
        <v>369</v>
      </c>
      <c r="C59" s="31" t="s">
        <v>370</v>
      </c>
      <c r="D59" s="14">
        <v>49875</v>
      </c>
      <c r="E59" s="15">
        <v>103.74</v>
      </c>
      <c r="F59" s="16">
        <v>4.6299999999999998E-4</v>
      </c>
      <c r="G59" s="16"/>
    </row>
    <row r="60" spans="1:7" x14ac:dyDescent="0.35">
      <c r="A60" s="13" t="s">
        <v>325</v>
      </c>
      <c r="B60" s="31" t="s">
        <v>326</v>
      </c>
      <c r="C60" s="31" t="s">
        <v>254</v>
      </c>
      <c r="D60" s="14">
        <v>6000</v>
      </c>
      <c r="E60" s="15">
        <v>103.46</v>
      </c>
      <c r="F60" s="16">
        <v>4.6099999999999998E-4</v>
      </c>
      <c r="G60" s="16"/>
    </row>
    <row r="61" spans="1:7" x14ac:dyDescent="0.35">
      <c r="A61" s="13" t="s">
        <v>1338</v>
      </c>
      <c r="B61" s="31" t="s">
        <v>1339</v>
      </c>
      <c r="C61" s="31" t="s">
        <v>238</v>
      </c>
      <c r="D61" s="14">
        <v>139125</v>
      </c>
      <c r="E61" s="15">
        <v>94.59</v>
      </c>
      <c r="F61" s="16">
        <v>4.2200000000000001E-4</v>
      </c>
      <c r="G61" s="16"/>
    </row>
    <row r="62" spans="1:7" x14ac:dyDescent="0.35">
      <c r="A62" s="13" t="s">
        <v>1881</v>
      </c>
      <c r="B62" s="31" t="s">
        <v>1882</v>
      </c>
      <c r="C62" s="31" t="s">
        <v>389</v>
      </c>
      <c r="D62" s="14">
        <v>12375</v>
      </c>
      <c r="E62" s="15">
        <v>91.46</v>
      </c>
      <c r="F62" s="16">
        <v>4.08E-4</v>
      </c>
      <c r="G62" s="16"/>
    </row>
    <row r="63" spans="1:7" x14ac:dyDescent="0.35">
      <c r="A63" s="13" t="s">
        <v>879</v>
      </c>
      <c r="B63" s="31" t="s">
        <v>880</v>
      </c>
      <c r="C63" s="31" t="s">
        <v>280</v>
      </c>
      <c r="D63" s="14">
        <v>25000</v>
      </c>
      <c r="E63" s="15">
        <v>87.09</v>
      </c>
      <c r="F63" s="16">
        <v>3.88E-4</v>
      </c>
      <c r="G63" s="16"/>
    </row>
    <row r="64" spans="1:7" x14ac:dyDescent="0.35">
      <c r="A64" s="13" t="s">
        <v>1305</v>
      </c>
      <c r="B64" s="31" t="s">
        <v>1306</v>
      </c>
      <c r="C64" s="31" t="s">
        <v>246</v>
      </c>
      <c r="D64" s="14">
        <v>23800</v>
      </c>
      <c r="E64" s="15">
        <v>80.59</v>
      </c>
      <c r="F64" s="16">
        <v>3.59E-4</v>
      </c>
      <c r="G64" s="16"/>
    </row>
    <row r="65" spans="1:7" x14ac:dyDescent="0.35">
      <c r="A65" s="13" t="s">
        <v>1340</v>
      </c>
      <c r="B65" s="31" t="s">
        <v>1341</v>
      </c>
      <c r="C65" s="31" t="s">
        <v>238</v>
      </c>
      <c r="D65" s="14">
        <v>32175</v>
      </c>
      <c r="E65" s="15">
        <v>74.91</v>
      </c>
      <c r="F65" s="16">
        <v>3.3399999999999999E-4</v>
      </c>
      <c r="G65" s="16"/>
    </row>
    <row r="66" spans="1:7" x14ac:dyDescent="0.35">
      <c r="A66" s="13" t="s">
        <v>1509</v>
      </c>
      <c r="B66" s="31" t="s">
        <v>1510</v>
      </c>
      <c r="C66" s="31" t="s">
        <v>769</v>
      </c>
      <c r="D66" s="14">
        <v>1200</v>
      </c>
      <c r="E66" s="15">
        <v>67.75</v>
      </c>
      <c r="F66" s="16">
        <v>3.0200000000000002E-4</v>
      </c>
      <c r="G66" s="16"/>
    </row>
    <row r="67" spans="1:7" x14ac:dyDescent="0.35">
      <c r="A67" s="13" t="s">
        <v>381</v>
      </c>
      <c r="B67" s="31" t="s">
        <v>382</v>
      </c>
      <c r="C67" s="31" t="s">
        <v>378</v>
      </c>
      <c r="D67" s="14">
        <v>6875</v>
      </c>
      <c r="E67" s="15">
        <v>65.02</v>
      </c>
      <c r="F67" s="16">
        <v>2.9E-4</v>
      </c>
      <c r="G67" s="16"/>
    </row>
    <row r="68" spans="1:7" x14ac:dyDescent="0.35">
      <c r="A68" s="13" t="s">
        <v>724</v>
      </c>
      <c r="B68" s="31" t="s">
        <v>725</v>
      </c>
      <c r="C68" s="31" t="s">
        <v>405</v>
      </c>
      <c r="D68" s="14">
        <v>13325</v>
      </c>
      <c r="E68" s="15">
        <v>64.91</v>
      </c>
      <c r="F68" s="16">
        <v>2.9E-4</v>
      </c>
      <c r="G68" s="16"/>
    </row>
    <row r="69" spans="1:7" x14ac:dyDescent="0.35">
      <c r="A69" s="13" t="s">
        <v>390</v>
      </c>
      <c r="B69" s="31" t="s">
        <v>391</v>
      </c>
      <c r="C69" s="31" t="s">
        <v>257</v>
      </c>
      <c r="D69" s="14">
        <v>6300</v>
      </c>
      <c r="E69" s="15">
        <v>64.34</v>
      </c>
      <c r="F69" s="16">
        <v>2.8699999999999998E-4</v>
      </c>
      <c r="G69" s="16"/>
    </row>
    <row r="70" spans="1:7" x14ac:dyDescent="0.35">
      <c r="A70" s="13" t="s">
        <v>281</v>
      </c>
      <c r="B70" s="31" t="s">
        <v>282</v>
      </c>
      <c r="C70" s="31" t="s">
        <v>283</v>
      </c>
      <c r="D70" s="14">
        <v>19500</v>
      </c>
      <c r="E70" s="15">
        <v>63.87</v>
      </c>
      <c r="F70" s="16">
        <v>2.8499999999999999E-4</v>
      </c>
      <c r="G70" s="16"/>
    </row>
    <row r="71" spans="1:7" x14ac:dyDescent="0.35">
      <c r="A71" s="13" t="s">
        <v>275</v>
      </c>
      <c r="B71" s="31" t="s">
        <v>276</v>
      </c>
      <c r="C71" s="31" t="s">
        <v>277</v>
      </c>
      <c r="D71" s="14">
        <v>2400</v>
      </c>
      <c r="E71" s="15">
        <v>63.84</v>
      </c>
      <c r="F71" s="16">
        <v>2.8499999999999999E-4</v>
      </c>
      <c r="G71" s="16"/>
    </row>
    <row r="72" spans="1:7" x14ac:dyDescent="0.35">
      <c r="A72" s="13" t="s">
        <v>1853</v>
      </c>
      <c r="B72" s="31" t="s">
        <v>1854</v>
      </c>
      <c r="C72" s="31" t="s">
        <v>272</v>
      </c>
      <c r="D72" s="14">
        <v>11000</v>
      </c>
      <c r="E72" s="15">
        <v>61.07</v>
      </c>
      <c r="F72" s="16">
        <v>2.72E-4</v>
      </c>
      <c r="G72" s="16"/>
    </row>
    <row r="73" spans="1:7" x14ac:dyDescent="0.35">
      <c r="A73" s="13" t="s">
        <v>278</v>
      </c>
      <c r="B73" s="31" t="s">
        <v>279</v>
      </c>
      <c r="C73" s="31" t="s">
        <v>280</v>
      </c>
      <c r="D73" s="14">
        <v>3150</v>
      </c>
      <c r="E73" s="15">
        <v>50.23</v>
      </c>
      <c r="F73" s="16">
        <v>2.24E-4</v>
      </c>
      <c r="G73" s="16"/>
    </row>
    <row r="74" spans="1:7" x14ac:dyDescent="0.35">
      <c r="A74" s="13" t="s">
        <v>865</v>
      </c>
      <c r="B74" s="31" t="s">
        <v>866</v>
      </c>
      <c r="C74" s="31" t="s">
        <v>307</v>
      </c>
      <c r="D74" s="14">
        <v>625</v>
      </c>
      <c r="E74" s="15">
        <v>47.56</v>
      </c>
      <c r="F74" s="16">
        <v>2.12E-4</v>
      </c>
      <c r="G74" s="16"/>
    </row>
    <row r="75" spans="1:7" x14ac:dyDescent="0.35">
      <c r="A75" s="13" t="s">
        <v>1933</v>
      </c>
      <c r="B75" s="31" t="s">
        <v>1934</v>
      </c>
      <c r="C75" s="31" t="s">
        <v>310</v>
      </c>
      <c r="D75" s="14">
        <v>5550</v>
      </c>
      <c r="E75" s="15">
        <v>33.29</v>
      </c>
      <c r="F75" s="16">
        <v>1.4799999999999999E-4</v>
      </c>
      <c r="G75" s="16"/>
    </row>
    <row r="76" spans="1:7" x14ac:dyDescent="0.35">
      <c r="A76" s="13" t="s">
        <v>1314</v>
      </c>
      <c r="B76" s="31" t="s">
        <v>1315</v>
      </c>
      <c r="C76" s="31" t="s">
        <v>540</v>
      </c>
      <c r="D76" s="14">
        <v>5000</v>
      </c>
      <c r="E76" s="15">
        <v>31.39</v>
      </c>
      <c r="F76" s="16">
        <v>1.3999999999999999E-4</v>
      </c>
      <c r="G76" s="16"/>
    </row>
    <row r="77" spans="1:7" x14ac:dyDescent="0.35">
      <c r="A77" s="13" t="s">
        <v>1907</v>
      </c>
      <c r="B77" s="31" t="s">
        <v>1908</v>
      </c>
      <c r="C77" s="31" t="s">
        <v>266</v>
      </c>
      <c r="D77" s="14">
        <v>5250</v>
      </c>
      <c r="E77" s="15">
        <v>29.57</v>
      </c>
      <c r="F77" s="16">
        <v>1.3200000000000001E-4</v>
      </c>
      <c r="G77" s="16"/>
    </row>
    <row r="78" spans="1:7" x14ac:dyDescent="0.35">
      <c r="A78" s="13" t="s">
        <v>323</v>
      </c>
      <c r="B78" s="31" t="s">
        <v>324</v>
      </c>
      <c r="C78" s="31" t="s">
        <v>293</v>
      </c>
      <c r="D78" s="14">
        <v>30750</v>
      </c>
      <c r="E78" s="15">
        <v>28.52</v>
      </c>
      <c r="F78" s="16">
        <v>1.27E-4</v>
      </c>
      <c r="G78" s="16"/>
    </row>
    <row r="79" spans="1:7" x14ac:dyDescent="0.35">
      <c r="A79" s="13" t="s">
        <v>875</v>
      </c>
      <c r="B79" s="31" t="s">
        <v>876</v>
      </c>
      <c r="C79" s="31" t="s">
        <v>280</v>
      </c>
      <c r="D79" s="14">
        <v>2200</v>
      </c>
      <c r="E79" s="15">
        <v>22.61</v>
      </c>
      <c r="F79" s="16">
        <v>1.01E-4</v>
      </c>
      <c r="G79" s="16"/>
    </row>
    <row r="80" spans="1:7" x14ac:dyDescent="0.35">
      <c r="A80" s="13" t="s">
        <v>736</v>
      </c>
      <c r="B80" s="31" t="s">
        <v>737</v>
      </c>
      <c r="C80" s="31" t="s">
        <v>405</v>
      </c>
      <c r="D80" s="14">
        <v>1200</v>
      </c>
      <c r="E80" s="15">
        <v>15.73</v>
      </c>
      <c r="F80" s="16">
        <v>6.9999999999999994E-5</v>
      </c>
      <c r="G80" s="16"/>
    </row>
    <row r="81" spans="1:7" x14ac:dyDescent="0.35">
      <c r="A81" s="13" t="s">
        <v>411</v>
      </c>
      <c r="B81" s="31" t="s">
        <v>412</v>
      </c>
      <c r="C81" s="31" t="s">
        <v>283</v>
      </c>
      <c r="D81" s="14">
        <v>2000</v>
      </c>
      <c r="E81" s="15">
        <v>9.77</v>
      </c>
      <c r="F81" s="16">
        <v>4.3999999999999999E-5</v>
      </c>
      <c r="G81" s="16"/>
    </row>
    <row r="82" spans="1:7" x14ac:dyDescent="0.35">
      <c r="A82" s="13" t="s">
        <v>1838</v>
      </c>
      <c r="B82" s="31" t="s">
        <v>1839</v>
      </c>
      <c r="C82" s="31" t="s">
        <v>1840</v>
      </c>
      <c r="D82" s="14">
        <v>2300</v>
      </c>
      <c r="E82" s="15">
        <v>9.67</v>
      </c>
      <c r="F82" s="16">
        <v>4.3000000000000002E-5</v>
      </c>
      <c r="G82" s="16"/>
    </row>
    <row r="83" spans="1:7" x14ac:dyDescent="0.35">
      <c r="A83" s="13" t="s">
        <v>1816</v>
      </c>
      <c r="B83" s="31" t="s">
        <v>1817</v>
      </c>
      <c r="C83" s="31" t="s">
        <v>1274</v>
      </c>
      <c r="D83" s="14">
        <v>6975</v>
      </c>
      <c r="E83" s="15">
        <v>6</v>
      </c>
      <c r="F83" s="16">
        <v>2.6999999999999999E-5</v>
      </c>
      <c r="G83" s="16"/>
    </row>
    <row r="84" spans="1:7" x14ac:dyDescent="0.35">
      <c r="A84" s="13" t="s">
        <v>1808</v>
      </c>
      <c r="B84" s="31" t="s">
        <v>1809</v>
      </c>
      <c r="C84" s="31" t="s">
        <v>238</v>
      </c>
      <c r="D84" s="14">
        <v>31100</v>
      </c>
      <c r="E84" s="15">
        <v>5.94</v>
      </c>
      <c r="F84" s="16">
        <v>2.5999999999999998E-5</v>
      </c>
      <c r="G84" s="16"/>
    </row>
    <row r="85" spans="1:7" x14ac:dyDescent="0.35">
      <c r="A85" s="17" t="s">
        <v>172</v>
      </c>
      <c r="B85" s="32"/>
      <c r="C85" s="32"/>
      <c r="D85" s="18"/>
      <c r="E85" s="37">
        <f>SUM(E8:E84)</f>
        <v>57931.38</v>
      </c>
      <c r="F85" s="38">
        <f>SUM(F8:F84)</f>
        <v>0.25837300000000007</v>
      </c>
      <c r="G85" s="21"/>
    </row>
    <row r="86" spans="1:7" x14ac:dyDescent="0.35">
      <c r="A86" s="17" t="s">
        <v>546</v>
      </c>
      <c r="B86" s="31"/>
      <c r="C86" s="31"/>
      <c r="D86" s="14"/>
      <c r="E86" s="15"/>
      <c r="F86" s="16"/>
      <c r="G86" s="16"/>
    </row>
    <row r="87" spans="1:7" x14ac:dyDescent="0.35">
      <c r="A87" s="17" t="s">
        <v>172</v>
      </c>
      <c r="B87" s="31"/>
      <c r="C87" s="31"/>
      <c r="D87" s="14"/>
      <c r="E87" s="39" t="s">
        <v>138</v>
      </c>
      <c r="F87" s="40" t="s">
        <v>138</v>
      </c>
      <c r="G87" s="16"/>
    </row>
    <row r="88" spans="1:7" x14ac:dyDescent="0.35">
      <c r="A88" s="24" t="s">
        <v>175</v>
      </c>
      <c r="B88" s="33"/>
      <c r="C88" s="33"/>
      <c r="D88" s="25"/>
      <c r="E88" s="28">
        <f>+E85</f>
        <v>57931.38</v>
      </c>
      <c r="F88" s="29">
        <f>+F85</f>
        <v>0.25837300000000007</v>
      </c>
      <c r="G88" s="21"/>
    </row>
    <row r="89" spans="1:7" x14ac:dyDescent="0.35">
      <c r="A89" s="13"/>
      <c r="B89" s="31"/>
      <c r="C89" s="31"/>
      <c r="D89" s="14"/>
      <c r="E89" s="15"/>
      <c r="F89" s="16"/>
      <c r="G89" s="16"/>
    </row>
    <row r="90" spans="1:7" x14ac:dyDescent="0.35">
      <c r="A90" s="17" t="s">
        <v>846</v>
      </c>
      <c r="B90" s="31"/>
      <c r="C90" s="31"/>
      <c r="D90" s="14"/>
      <c r="E90" s="15"/>
      <c r="F90" s="16"/>
      <c r="G90" s="16"/>
    </row>
    <row r="91" spans="1:7" x14ac:dyDescent="0.35">
      <c r="A91" s="17" t="s">
        <v>847</v>
      </c>
      <c r="B91" s="31"/>
      <c r="C91" s="31"/>
      <c r="D91" s="14"/>
      <c r="E91" s="15"/>
      <c r="F91" s="16"/>
      <c r="G91" s="16"/>
    </row>
    <row r="92" spans="1:7" x14ac:dyDescent="0.35">
      <c r="A92" s="13" t="s">
        <v>2080</v>
      </c>
      <c r="B92" s="31"/>
      <c r="C92" s="31" t="s">
        <v>238</v>
      </c>
      <c r="D92" s="42">
        <v>-31100</v>
      </c>
      <c r="E92" s="35">
        <v>-5.96</v>
      </c>
      <c r="F92" s="36">
        <v>-2.5999999999999998E-5</v>
      </c>
      <c r="G92" s="16"/>
    </row>
    <row r="93" spans="1:7" x14ac:dyDescent="0.35">
      <c r="A93" s="13" t="s">
        <v>2081</v>
      </c>
      <c r="B93" s="31"/>
      <c r="C93" s="31" t="s">
        <v>1274</v>
      </c>
      <c r="D93" s="42">
        <v>-6975</v>
      </c>
      <c r="E93" s="35">
        <v>-6.03</v>
      </c>
      <c r="F93" s="36">
        <v>-2.5999999999999998E-5</v>
      </c>
      <c r="G93" s="16"/>
    </row>
    <row r="94" spans="1:7" x14ac:dyDescent="0.35">
      <c r="A94" s="13" t="s">
        <v>2082</v>
      </c>
      <c r="B94" s="31"/>
      <c r="C94" s="31" t="s">
        <v>1840</v>
      </c>
      <c r="D94" s="42">
        <v>-2300</v>
      </c>
      <c r="E94" s="35">
        <v>-9.74</v>
      </c>
      <c r="F94" s="36">
        <v>-4.3000000000000002E-5</v>
      </c>
      <c r="G94" s="16"/>
    </row>
    <row r="95" spans="1:7" x14ac:dyDescent="0.35">
      <c r="A95" s="13" t="s">
        <v>2083</v>
      </c>
      <c r="B95" s="31"/>
      <c r="C95" s="31" t="s">
        <v>283</v>
      </c>
      <c r="D95" s="42">
        <v>-2000</v>
      </c>
      <c r="E95" s="35">
        <v>-9.7899999999999991</v>
      </c>
      <c r="F95" s="36">
        <v>-4.3000000000000002E-5</v>
      </c>
      <c r="G95" s="16"/>
    </row>
    <row r="96" spans="1:7" x14ac:dyDescent="0.35">
      <c r="A96" s="13" t="s">
        <v>2084</v>
      </c>
      <c r="B96" s="31"/>
      <c r="C96" s="31" t="s">
        <v>405</v>
      </c>
      <c r="D96" s="42">
        <v>-1200</v>
      </c>
      <c r="E96" s="35">
        <v>-15.79</v>
      </c>
      <c r="F96" s="36">
        <v>-6.9999999999999994E-5</v>
      </c>
      <c r="G96" s="16"/>
    </row>
    <row r="97" spans="1:7" x14ac:dyDescent="0.35">
      <c r="A97" s="13" t="s">
        <v>2085</v>
      </c>
      <c r="B97" s="31"/>
      <c r="C97" s="31" t="s">
        <v>280</v>
      </c>
      <c r="D97" s="42">
        <v>-2200</v>
      </c>
      <c r="E97" s="35">
        <v>-22.76</v>
      </c>
      <c r="F97" s="36">
        <v>-1.01E-4</v>
      </c>
      <c r="G97" s="16"/>
    </row>
    <row r="98" spans="1:7" x14ac:dyDescent="0.35">
      <c r="A98" s="13" t="s">
        <v>2086</v>
      </c>
      <c r="B98" s="31"/>
      <c r="C98" s="31" t="s">
        <v>293</v>
      </c>
      <c r="D98" s="42">
        <v>-30750</v>
      </c>
      <c r="E98" s="35">
        <v>-28.71</v>
      </c>
      <c r="F98" s="36">
        <v>-1.2799999999999999E-4</v>
      </c>
      <c r="G98" s="16"/>
    </row>
    <row r="99" spans="1:7" x14ac:dyDescent="0.35">
      <c r="A99" s="13" t="s">
        <v>2087</v>
      </c>
      <c r="B99" s="31"/>
      <c r="C99" s="31" t="s">
        <v>266</v>
      </c>
      <c r="D99" s="42">
        <v>-5250</v>
      </c>
      <c r="E99" s="35">
        <v>-29.68</v>
      </c>
      <c r="F99" s="36">
        <v>-1.3200000000000001E-4</v>
      </c>
      <c r="G99" s="16"/>
    </row>
    <row r="100" spans="1:7" x14ac:dyDescent="0.35">
      <c r="A100" s="13" t="s">
        <v>2088</v>
      </c>
      <c r="B100" s="31"/>
      <c r="C100" s="31" t="s">
        <v>540</v>
      </c>
      <c r="D100" s="42">
        <v>-5000</v>
      </c>
      <c r="E100" s="35">
        <v>-31.5</v>
      </c>
      <c r="F100" s="36">
        <v>-1.3999999999999999E-4</v>
      </c>
      <c r="G100" s="16"/>
    </row>
    <row r="101" spans="1:7" x14ac:dyDescent="0.35">
      <c r="A101" s="13" t="s">
        <v>2089</v>
      </c>
      <c r="B101" s="31"/>
      <c r="C101" s="31" t="s">
        <v>310</v>
      </c>
      <c r="D101" s="42">
        <v>-5550</v>
      </c>
      <c r="E101" s="35">
        <v>-33.409999999999997</v>
      </c>
      <c r="F101" s="36">
        <v>-1.4899999999999999E-4</v>
      </c>
      <c r="G101" s="16"/>
    </row>
    <row r="102" spans="1:7" x14ac:dyDescent="0.35">
      <c r="A102" s="13" t="s">
        <v>2090</v>
      </c>
      <c r="B102" s="31"/>
      <c r="C102" s="31" t="s">
        <v>307</v>
      </c>
      <c r="D102" s="42">
        <v>-625</v>
      </c>
      <c r="E102" s="35">
        <v>-47.85</v>
      </c>
      <c r="F102" s="36">
        <v>-2.13E-4</v>
      </c>
      <c r="G102" s="16"/>
    </row>
    <row r="103" spans="1:7" x14ac:dyDescent="0.35">
      <c r="A103" s="13" t="s">
        <v>2091</v>
      </c>
      <c r="B103" s="31"/>
      <c r="C103" s="31" t="s">
        <v>280</v>
      </c>
      <c r="D103" s="42">
        <v>-3150</v>
      </c>
      <c r="E103" s="35">
        <v>-50.4</v>
      </c>
      <c r="F103" s="36">
        <v>-2.24E-4</v>
      </c>
      <c r="G103" s="16"/>
    </row>
    <row r="104" spans="1:7" x14ac:dyDescent="0.35">
      <c r="A104" s="13" t="s">
        <v>2092</v>
      </c>
      <c r="B104" s="31"/>
      <c r="C104" s="31" t="s">
        <v>272</v>
      </c>
      <c r="D104" s="42">
        <v>-11000</v>
      </c>
      <c r="E104" s="35">
        <v>-61.28</v>
      </c>
      <c r="F104" s="36">
        <v>-2.7300000000000002E-4</v>
      </c>
      <c r="G104" s="16"/>
    </row>
    <row r="105" spans="1:7" x14ac:dyDescent="0.35">
      <c r="A105" s="13" t="s">
        <v>2093</v>
      </c>
      <c r="B105" s="31"/>
      <c r="C105" s="31" t="s">
        <v>283</v>
      </c>
      <c r="D105" s="42">
        <v>-19500</v>
      </c>
      <c r="E105" s="35">
        <v>-63.62</v>
      </c>
      <c r="F105" s="36">
        <v>-2.8299999999999999E-4</v>
      </c>
      <c r="G105" s="16"/>
    </row>
    <row r="106" spans="1:7" x14ac:dyDescent="0.35">
      <c r="A106" s="13" t="s">
        <v>2094</v>
      </c>
      <c r="B106" s="31"/>
      <c r="C106" s="31" t="s">
        <v>277</v>
      </c>
      <c r="D106" s="42">
        <v>-2400</v>
      </c>
      <c r="E106" s="35">
        <v>-64.22</v>
      </c>
      <c r="F106" s="36">
        <v>-2.8600000000000001E-4</v>
      </c>
      <c r="G106" s="16"/>
    </row>
    <row r="107" spans="1:7" x14ac:dyDescent="0.35">
      <c r="A107" s="13" t="s">
        <v>2095</v>
      </c>
      <c r="B107" s="31"/>
      <c r="C107" s="31" t="s">
        <v>257</v>
      </c>
      <c r="D107" s="42">
        <v>-6300</v>
      </c>
      <c r="E107" s="35">
        <v>-64.77</v>
      </c>
      <c r="F107" s="36">
        <v>-2.8800000000000001E-4</v>
      </c>
      <c r="G107" s="16"/>
    </row>
    <row r="108" spans="1:7" x14ac:dyDescent="0.35">
      <c r="A108" s="13" t="s">
        <v>2096</v>
      </c>
      <c r="B108" s="31"/>
      <c r="C108" s="31" t="s">
        <v>405</v>
      </c>
      <c r="D108" s="42">
        <v>-13325</v>
      </c>
      <c r="E108" s="35">
        <v>-65.25</v>
      </c>
      <c r="F108" s="36">
        <v>-2.9100000000000003E-4</v>
      </c>
      <c r="G108" s="16"/>
    </row>
    <row r="109" spans="1:7" x14ac:dyDescent="0.35">
      <c r="A109" s="13" t="s">
        <v>2097</v>
      </c>
      <c r="B109" s="31"/>
      <c r="C109" s="31" t="s">
        <v>378</v>
      </c>
      <c r="D109" s="42">
        <v>-6875</v>
      </c>
      <c r="E109" s="35">
        <v>-65.430000000000007</v>
      </c>
      <c r="F109" s="36">
        <v>-2.9100000000000003E-4</v>
      </c>
      <c r="G109" s="16"/>
    </row>
    <row r="110" spans="1:7" x14ac:dyDescent="0.35">
      <c r="A110" s="13" t="s">
        <v>2098</v>
      </c>
      <c r="B110" s="31"/>
      <c r="C110" s="31" t="s">
        <v>769</v>
      </c>
      <c r="D110" s="42">
        <v>-1200</v>
      </c>
      <c r="E110" s="35">
        <v>-67.83</v>
      </c>
      <c r="F110" s="36">
        <v>-3.0200000000000002E-4</v>
      </c>
      <c r="G110" s="16"/>
    </row>
    <row r="111" spans="1:7" x14ac:dyDescent="0.35">
      <c r="A111" s="13" t="s">
        <v>2099</v>
      </c>
      <c r="B111" s="31"/>
      <c r="C111" s="31" t="s">
        <v>238</v>
      </c>
      <c r="D111" s="42">
        <v>-32175</v>
      </c>
      <c r="E111" s="35">
        <v>-75.17</v>
      </c>
      <c r="F111" s="36">
        <v>-3.3500000000000001E-4</v>
      </c>
      <c r="G111" s="16"/>
    </row>
    <row r="112" spans="1:7" x14ac:dyDescent="0.35">
      <c r="A112" s="13" t="s">
        <v>2100</v>
      </c>
      <c r="B112" s="31"/>
      <c r="C112" s="31" t="s">
        <v>246</v>
      </c>
      <c r="D112" s="42">
        <v>-23800</v>
      </c>
      <c r="E112" s="35">
        <v>-81.180000000000007</v>
      </c>
      <c r="F112" s="36">
        <v>-3.6200000000000002E-4</v>
      </c>
      <c r="G112" s="16"/>
    </row>
    <row r="113" spans="1:7" x14ac:dyDescent="0.35">
      <c r="A113" s="13" t="s">
        <v>2101</v>
      </c>
      <c r="B113" s="31"/>
      <c r="C113" s="31" t="s">
        <v>280</v>
      </c>
      <c r="D113" s="42">
        <v>-25000</v>
      </c>
      <c r="E113" s="35">
        <v>-87.45</v>
      </c>
      <c r="F113" s="36">
        <v>-3.8999999999999999E-4</v>
      </c>
      <c r="G113" s="16"/>
    </row>
    <row r="114" spans="1:7" x14ac:dyDescent="0.35">
      <c r="A114" s="13" t="s">
        <v>2102</v>
      </c>
      <c r="B114" s="31"/>
      <c r="C114" s="31" t="s">
        <v>389</v>
      </c>
      <c r="D114" s="42">
        <v>-12375</v>
      </c>
      <c r="E114" s="35">
        <v>-92.03</v>
      </c>
      <c r="F114" s="36">
        <v>-4.0999999999999999E-4</v>
      </c>
      <c r="G114" s="16"/>
    </row>
    <row r="115" spans="1:7" x14ac:dyDescent="0.35">
      <c r="A115" s="13" t="s">
        <v>2103</v>
      </c>
      <c r="B115" s="31"/>
      <c r="C115" s="31" t="s">
        <v>238</v>
      </c>
      <c r="D115" s="42">
        <v>-139125</v>
      </c>
      <c r="E115" s="35">
        <v>-95.2</v>
      </c>
      <c r="F115" s="36">
        <v>-4.2400000000000001E-4</v>
      </c>
      <c r="G115" s="16"/>
    </row>
    <row r="116" spans="1:7" x14ac:dyDescent="0.35">
      <c r="A116" s="13" t="s">
        <v>2104</v>
      </c>
      <c r="B116" s="31"/>
      <c r="C116" s="31" t="s">
        <v>254</v>
      </c>
      <c r="D116" s="42">
        <v>-6000</v>
      </c>
      <c r="E116" s="35">
        <v>-104.14</v>
      </c>
      <c r="F116" s="36">
        <v>-4.64E-4</v>
      </c>
      <c r="G116" s="16"/>
    </row>
    <row r="117" spans="1:7" x14ac:dyDescent="0.35">
      <c r="A117" s="13" t="s">
        <v>2105</v>
      </c>
      <c r="B117" s="31"/>
      <c r="C117" s="31" t="s">
        <v>370</v>
      </c>
      <c r="D117" s="42">
        <v>-49875</v>
      </c>
      <c r="E117" s="35">
        <v>-104.38</v>
      </c>
      <c r="F117" s="36">
        <v>-4.6500000000000003E-4</v>
      </c>
      <c r="G117" s="16"/>
    </row>
    <row r="118" spans="1:7" x14ac:dyDescent="0.35">
      <c r="A118" s="13" t="s">
        <v>2106</v>
      </c>
      <c r="B118" s="31"/>
      <c r="C118" s="31" t="s">
        <v>269</v>
      </c>
      <c r="D118" s="42">
        <v>-850</v>
      </c>
      <c r="E118" s="35">
        <v>-126.17</v>
      </c>
      <c r="F118" s="36">
        <v>-5.62E-4</v>
      </c>
      <c r="G118" s="16"/>
    </row>
    <row r="119" spans="1:7" x14ac:dyDescent="0.35">
      <c r="A119" s="13" t="s">
        <v>2107</v>
      </c>
      <c r="B119" s="31"/>
      <c r="C119" s="31" t="s">
        <v>378</v>
      </c>
      <c r="D119" s="42">
        <v>-141000</v>
      </c>
      <c r="E119" s="35">
        <v>-165.83</v>
      </c>
      <c r="F119" s="36">
        <v>-7.3899999999999997E-4</v>
      </c>
      <c r="G119" s="16"/>
    </row>
    <row r="120" spans="1:7" x14ac:dyDescent="0.35">
      <c r="A120" s="13" t="s">
        <v>2108</v>
      </c>
      <c r="B120" s="31"/>
      <c r="C120" s="31" t="s">
        <v>370</v>
      </c>
      <c r="D120" s="42">
        <v>-23800</v>
      </c>
      <c r="E120" s="35">
        <v>-166.23</v>
      </c>
      <c r="F120" s="36">
        <v>-7.4100000000000001E-4</v>
      </c>
      <c r="G120" s="16"/>
    </row>
    <row r="121" spans="1:7" x14ac:dyDescent="0.35">
      <c r="A121" s="13" t="s">
        <v>2109</v>
      </c>
      <c r="B121" s="31"/>
      <c r="C121" s="31" t="s">
        <v>396</v>
      </c>
      <c r="D121" s="42">
        <v>-6250</v>
      </c>
      <c r="E121" s="35">
        <v>-191.82</v>
      </c>
      <c r="F121" s="36">
        <v>-8.5499999999999997E-4</v>
      </c>
      <c r="G121" s="16"/>
    </row>
    <row r="122" spans="1:7" x14ac:dyDescent="0.35">
      <c r="A122" s="13" t="s">
        <v>2110</v>
      </c>
      <c r="B122" s="31"/>
      <c r="C122" s="31" t="s">
        <v>249</v>
      </c>
      <c r="D122" s="42">
        <v>-5600</v>
      </c>
      <c r="E122" s="35">
        <v>-202.64</v>
      </c>
      <c r="F122" s="36">
        <v>-9.0300000000000005E-4</v>
      </c>
      <c r="G122" s="16"/>
    </row>
    <row r="123" spans="1:7" x14ac:dyDescent="0.35">
      <c r="A123" s="13" t="s">
        <v>2111</v>
      </c>
      <c r="B123" s="31"/>
      <c r="C123" s="31" t="s">
        <v>257</v>
      </c>
      <c r="D123" s="42">
        <v>-5700</v>
      </c>
      <c r="E123" s="35">
        <v>-212.4</v>
      </c>
      <c r="F123" s="36">
        <v>-9.4700000000000003E-4</v>
      </c>
      <c r="G123" s="16"/>
    </row>
    <row r="124" spans="1:7" x14ac:dyDescent="0.35">
      <c r="A124" s="13" t="s">
        <v>2112</v>
      </c>
      <c r="B124" s="31"/>
      <c r="C124" s="31" t="s">
        <v>540</v>
      </c>
      <c r="D124" s="42">
        <v>-32375</v>
      </c>
      <c r="E124" s="35">
        <v>-224.93</v>
      </c>
      <c r="F124" s="36">
        <v>-1.003E-3</v>
      </c>
      <c r="G124" s="16"/>
    </row>
    <row r="125" spans="1:7" x14ac:dyDescent="0.35">
      <c r="A125" s="13" t="s">
        <v>2113</v>
      </c>
      <c r="B125" s="31"/>
      <c r="C125" s="31" t="s">
        <v>272</v>
      </c>
      <c r="D125" s="42">
        <v>-62400</v>
      </c>
      <c r="E125" s="35">
        <v>-237.78</v>
      </c>
      <c r="F125" s="36">
        <v>-1.06E-3</v>
      </c>
      <c r="G125" s="16"/>
    </row>
    <row r="126" spans="1:7" x14ac:dyDescent="0.35">
      <c r="A126" s="13" t="s">
        <v>2114</v>
      </c>
      <c r="B126" s="31"/>
      <c r="C126" s="31" t="s">
        <v>254</v>
      </c>
      <c r="D126" s="42">
        <v>-8525</v>
      </c>
      <c r="E126" s="35">
        <v>-239.19</v>
      </c>
      <c r="F126" s="36">
        <v>-1.0660000000000001E-3</v>
      </c>
      <c r="G126" s="16"/>
    </row>
    <row r="127" spans="1:7" x14ac:dyDescent="0.35">
      <c r="A127" s="13" t="s">
        <v>2115</v>
      </c>
      <c r="B127" s="31"/>
      <c r="C127" s="31" t="s">
        <v>254</v>
      </c>
      <c r="D127" s="42">
        <v>-4800</v>
      </c>
      <c r="E127" s="35">
        <v>-255.84</v>
      </c>
      <c r="F127" s="36">
        <v>-1.1410000000000001E-3</v>
      </c>
      <c r="G127" s="16"/>
    </row>
    <row r="128" spans="1:7" x14ac:dyDescent="0.35">
      <c r="A128" s="13" t="s">
        <v>2116</v>
      </c>
      <c r="B128" s="31"/>
      <c r="C128" s="31" t="s">
        <v>373</v>
      </c>
      <c r="D128" s="42">
        <v>-3625</v>
      </c>
      <c r="E128" s="35">
        <v>-258.43</v>
      </c>
      <c r="F128" s="36">
        <v>-1.152E-3</v>
      </c>
      <c r="G128" s="16"/>
    </row>
    <row r="129" spans="1:7" x14ac:dyDescent="0.35">
      <c r="A129" s="13" t="s">
        <v>2117</v>
      </c>
      <c r="B129" s="31"/>
      <c r="C129" s="31" t="s">
        <v>373</v>
      </c>
      <c r="D129" s="42">
        <v>-7000</v>
      </c>
      <c r="E129" s="35">
        <v>-268.77</v>
      </c>
      <c r="F129" s="36">
        <v>-1.1980000000000001E-3</v>
      </c>
      <c r="G129" s="16"/>
    </row>
    <row r="130" spans="1:7" x14ac:dyDescent="0.35">
      <c r="A130" s="13" t="s">
        <v>2118</v>
      </c>
      <c r="B130" s="31"/>
      <c r="C130" s="31" t="s">
        <v>280</v>
      </c>
      <c r="D130" s="42">
        <v>-17625</v>
      </c>
      <c r="E130" s="35">
        <v>-281.19</v>
      </c>
      <c r="F130" s="36">
        <v>-1.2539999999999999E-3</v>
      </c>
      <c r="G130" s="16"/>
    </row>
    <row r="131" spans="1:7" x14ac:dyDescent="0.35">
      <c r="A131" s="13" t="s">
        <v>2119</v>
      </c>
      <c r="B131" s="31"/>
      <c r="C131" s="31" t="s">
        <v>280</v>
      </c>
      <c r="D131" s="42">
        <v>-4600</v>
      </c>
      <c r="E131" s="35">
        <v>-283.08</v>
      </c>
      <c r="F131" s="36">
        <v>-1.2620000000000001E-3</v>
      </c>
      <c r="G131" s="16"/>
    </row>
    <row r="132" spans="1:7" x14ac:dyDescent="0.35">
      <c r="A132" s="13" t="s">
        <v>2120</v>
      </c>
      <c r="B132" s="31"/>
      <c r="C132" s="31" t="s">
        <v>283</v>
      </c>
      <c r="D132" s="42">
        <v>-37800</v>
      </c>
      <c r="E132" s="35">
        <v>-290</v>
      </c>
      <c r="F132" s="36">
        <v>-1.2930000000000001E-3</v>
      </c>
      <c r="G132" s="16"/>
    </row>
    <row r="133" spans="1:7" x14ac:dyDescent="0.35">
      <c r="A133" s="13" t="s">
        <v>2121</v>
      </c>
      <c r="B133" s="31"/>
      <c r="C133" s="31" t="s">
        <v>378</v>
      </c>
      <c r="D133" s="42">
        <v>-192500</v>
      </c>
      <c r="E133" s="35">
        <v>-298.45</v>
      </c>
      <c r="F133" s="36">
        <v>-1.3309999999999999E-3</v>
      </c>
      <c r="G133" s="16"/>
    </row>
    <row r="134" spans="1:7" x14ac:dyDescent="0.35">
      <c r="A134" s="13" t="s">
        <v>2122</v>
      </c>
      <c r="B134" s="31"/>
      <c r="C134" s="31" t="s">
        <v>378</v>
      </c>
      <c r="D134" s="42">
        <v>-29025</v>
      </c>
      <c r="E134" s="35">
        <v>-299.94</v>
      </c>
      <c r="F134" s="36">
        <v>-1.3370000000000001E-3</v>
      </c>
      <c r="G134" s="16"/>
    </row>
    <row r="135" spans="1:7" x14ac:dyDescent="0.35">
      <c r="A135" s="13" t="s">
        <v>2123</v>
      </c>
      <c r="B135" s="31"/>
      <c r="C135" s="31" t="s">
        <v>241</v>
      </c>
      <c r="D135" s="42">
        <v>-81000</v>
      </c>
      <c r="E135" s="35">
        <v>-306.22000000000003</v>
      </c>
      <c r="F135" s="36">
        <v>-1.3649999999999999E-3</v>
      </c>
      <c r="G135" s="16"/>
    </row>
    <row r="136" spans="1:7" x14ac:dyDescent="0.35">
      <c r="A136" s="13" t="s">
        <v>2124</v>
      </c>
      <c r="B136" s="31"/>
      <c r="C136" s="31" t="s">
        <v>238</v>
      </c>
      <c r="D136" s="42">
        <v>-170000</v>
      </c>
      <c r="E136" s="35">
        <v>-327.49</v>
      </c>
      <c r="F136" s="36">
        <v>-1.4599999999999999E-3</v>
      </c>
      <c r="G136" s="16"/>
    </row>
    <row r="137" spans="1:7" x14ac:dyDescent="0.35">
      <c r="A137" s="13" t="s">
        <v>2125</v>
      </c>
      <c r="B137" s="31"/>
      <c r="C137" s="31" t="s">
        <v>280</v>
      </c>
      <c r="D137" s="42">
        <v>-17425</v>
      </c>
      <c r="E137" s="35">
        <v>-332.31</v>
      </c>
      <c r="F137" s="36">
        <v>-1.482E-3</v>
      </c>
      <c r="G137" s="16"/>
    </row>
    <row r="138" spans="1:7" x14ac:dyDescent="0.35">
      <c r="A138" s="13" t="s">
        <v>2126</v>
      </c>
      <c r="B138" s="31"/>
      <c r="C138" s="31" t="s">
        <v>304</v>
      </c>
      <c r="D138" s="42">
        <v>-20300</v>
      </c>
      <c r="E138" s="35">
        <v>-361.62</v>
      </c>
      <c r="F138" s="36">
        <v>-1.6119999999999999E-3</v>
      </c>
      <c r="G138" s="16"/>
    </row>
    <row r="139" spans="1:7" x14ac:dyDescent="0.35">
      <c r="A139" s="13" t="s">
        <v>2127</v>
      </c>
      <c r="B139" s="31"/>
      <c r="C139" s="31" t="s">
        <v>238</v>
      </c>
      <c r="D139" s="42">
        <v>-391500</v>
      </c>
      <c r="E139" s="35">
        <v>-408.02</v>
      </c>
      <c r="F139" s="36">
        <v>-1.8190000000000001E-3</v>
      </c>
      <c r="G139" s="16"/>
    </row>
    <row r="140" spans="1:7" x14ac:dyDescent="0.35">
      <c r="A140" s="13" t="s">
        <v>2128</v>
      </c>
      <c r="B140" s="31"/>
      <c r="C140" s="31" t="s">
        <v>1274</v>
      </c>
      <c r="D140" s="42">
        <v>-31350</v>
      </c>
      <c r="E140" s="35">
        <v>-413.57</v>
      </c>
      <c r="F140" s="36">
        <v>-1.8439999999999999E-3</v>
      </c>
      <c r="G140" s="16"/>
    </row>
    <row r="141" spans="1:7" x14ac:dyDescent="0.35">
      <c r="A141" s="13" t="s">
        <v>2129</v>
      </c>
      <c r="B141" s="31"/>
      <c r="C141" s="31" t="s">
        <v>254</v>
      </c>
      <c r="D141" s="42">
        <v>-28800</v>
      </c>
      <c r="E141" s="35">
        <v>-425</v>
      </c>
      <c r="F141" s="36">
        <v>-1.895E-3</v>
      </c>
      <c r="G141" s="16"/>
    </row>
    <row r="142" spans="1:7" x14ac:dyDescent="0.35">
      <c r="A142" s="13" t="s">
        <v>2130</v>
      </c>
      <c r="B142" s="31"/>
      <c r="C142" s="31" t="s">
        <v>254</v>
      </c>
      <c r="D142" s="42">
        <v>-31150</v>
      </c>
      <c r="E142" s="35">
        <v>-455.04</v>
      </c>
      <c r="F142" s="36">
        <v>-2.029E-3</v>
      </c>
      <c r="G142" s="16"/>
    </row>
    <row r="143" spans="1:7" x14ac:dyDescent="0.35">
      <c r="A143" s="13" t="s">
        <v>2131</v>
      </c>
      <c r="B143" s="31"/>
      <c r="C143" s="31" t="s">
        <v>272</v>
      </c>
      <c r="D143" s="42">
        <v>-54750</v>
      </c>
      <c r="E143" s="35">
        <v>-482.68</v>
      </c>
      <c r="F143" s="36">
        <v>-2.1519999999999998E-3</v>
      </c>
      <c r="G143" s="16"/>
    </row>
    <row r="144" spans="1:7" x14ac:dyDescent="0.35">
      <c r="A144" s="13" t="s">
        <v>2132</v>
      </c>
      <c r="B144" s="31"/>
      <c r="C144" s="31" t="s">
        <v>254</v>
      </c>
      <c r="D144" s="42">
        <v>-16975</v>
      </c>
      <c r="E144" s="35">
        <v>-526.26</v>
      </c>
      <c r="F144" s="36">
        <v>-2.3470000000000001E-3</v>
      </c>
      <c r="G144" s="16"/>
    </row>
    <row r="145" spans="1:7" x14ac:dyDescent="0.35">
      <c r="A145" s="13" t="s">
        <v>2133</v>
      </c>
      <c r="B145" s="31"/>
      <c r="C145" s="31" t="s">
        <v>345</v>
      </c>
      <c r="D145" s="42">
        <v>-14525</v>
      </c>
      <c r="E145" s="35">
        <v>-529.89</v>
      </c>
      <c r="F145" s="36">
        <v>-2.3630000000000001E-3</v>
      </c>
      <c r="G145" s="16"/>
    </row>
    <row r="146" spans="1:7" x14ac:dyDescent="0.35">
      <c r="A146" s="13" t="s">
        <v>2134</v>
      </c>
      <c r="B146" s="31"/>
      <c r="C146" s="31" t="s">
        <v>310</v>
      </c>
      <c r="D146" s="42">
        <v>-69300</v>
      </c>
      <c r="E146" s="35">
        <v>-537.87</v>
      </c>
      <c r="F146" s="36">
        <v>-2.398E-3</v>
      </c>
      <c r="G146" s="16"/>
    </row>
    <row r="147" spans="1:7" x14ac:dyDescent="0.35">
      <c r="A147" s="13" t="s">
        <v>2135</v>
      </c>
      <c r="B147" s="31"/>
      <c r="C147" s="31" t="s">
        <v>272</v>
      </c>
      <c r="D147" s="42">
        <v>-94875</v>
      </c>
      <c r="E147" s="35">
        <v>-554.26</v>
      </c>
      <c r="F147" s="36">
        <v>-2.4719999999999998E-3</v>
      </c>
      <c r="G147" s="16"/>
    </row>
    <row r="148" spans="1:7" x14ac:dyDescent="0.35">
      <c r="A148" s="13" t="s">
        <v>2136</v>
      </c>
      <c r="B148" s="31"/>
      <c r="C148" s="31" t="s">
        <v>307</v>
      </c>
      <c r="D148" s="42">
        <v>-55650</v>
      </c>
      <c r="E148" s="35">
        <v>-645.71</v>
      </c>
      <c r="F148" s="36">
        <v>-2.879E-3</v>
      </c>
      <c r="G148" s="16"/>
    </row>
    <row r="149" spans="1:7" x14ac:dyDescent="0.35">
      <c r="A149" s="13" t="s">
        <v>2137</v>
      </c>
      <c r="B149" s="31"/>
      <c r="C149" s="31" t="s">
        <v>415</v>
      </c>
      <c r="D149" s="42">
        <v>-116200</v>
      </c>
      <c r="E149" s="35">
        <v>-821.01</v>
      </c>
      <c r="F149" s="36">
        <v>-3.6610000000000002E-3</v>
      </c>
      <c r="G149" s="16"/>
    </row>
    <row r="150" spans="1:7" x14ac:dyDescent="0.35">
      <c r="A150" s="13" t="s">
        <v>2138</v>
      </c>
      <c r="B150" s="31"/>
      <c r="C150" s="31" t="s">
        <v>238</v>
      </c>
      <c r="D150" s="42">
        <v>-111300</v>
      </c>
      <c r="E150" s="35">
        <v>-827.24</v>
      </c>
      <c r="F150" s="36">
        <v>-3.689E-3</v>
      </c>
      <c r="G150" s="16"/>
    </row>
    <row r="151" spans="1:7" x14ac:dyDescent="0.35">
      <c r="A151" s="13" t="s">
        <v>2139</v>
      </c>
      <c r="B151" s="31"/>
      <c r="C151" s="31" t="s">
        <v>269</v>
      </c>
      <c r="D151" s="42">
        <v>-138400</v>
      </c>
      <c r="E151" s="35">
        <v>-931.36</v>
      </c>
      <c r="F151" s="36">
        <v>-4.1529999999999996E-3</v>
      </c>
      <c r="G151" s="16"/>
    </row>
    <row r="152" spans="1:7" x14ac:dyDescent="0.35">
      <c r="A152" s="13" t="s">
        <v>2140</v>
      </c>
      <c r="B152" s="31"/>
      <c r="C152" s="31" t="s">
        <v>363</v>
      </c>
      <c r="D152" s="42">
        <v>-130800</v>
      </c>
      <c r="E152" s="35">
        <v>-952.94</v>
      </c>
      <c r="F152" s="36">
        <v>-4.2500000000000003E-3</v>
      </c>
      <c r="G152" s="16"/>
    </row>
    <row r="153" spans="1:7" x14ac:dyDescent="0.35">
      <c r="A153" s="13" t="s">
        <v>2141</v>
      </c>
      <c r="B153" s="31"/>
      <c r="C153" s="31" t="s">
        <v>269</v>
      </c>
      <c r="D153" s="42">
        <v>-30600</v>
      </c>
      <c r="E153" s="35">
        <v>-984.59</v>
      </c>
      <c r="F153" s="36">
        <v>-4.3909999999999999E-3</v>
      </c>
      <c r="G153" s="16"/>
    </row>
    <row r="154" spans="1:7" x14ac:dyDescent="0.35">
      <c r="A154" s="13" t="s">
        <v>2142</v>
      </c>
      <c r="B154" s="31"/>
      <c r="C154" s="31" t="s">
        <v>272</v>
      </c>
      <c r="D154" s="42">
        <v>-368950</v>
      </c>
      <c r="E154" s="35">
        <v>-1153.8900000000001</v>
      </c>
      <c r="F154" s="36">
        <v>-5.1460000000000004E-3</v>
      </c>
      <c r="G154" s="16"/>
    </row>
    <row r="155" spans="1:7" x14ac:dyDescent="0.35">
      <c r="A155" s="13" t="s">
        <v>2143</v>
      </c>
      <c r="B155" s="31"/>
      <c r="C155" s="31" t="s">
        <v>266</v>
      </c>
      <c r="D155" s="42">
        <v>-9100</v>
      </c>
      <c r="E155" s="35">
        <v>-1154.43</v>
      </c>
      <c r="F155" s="36">
        <v>-5.1479999999999998E-3</v>
      </c>
      <c r="G155" s="16"/>
    </row>
    <row r="156" spans="1:7" x14ac:dyDescent="0.35">
      <c r="A156" s="13" t="s">
        <v>2144</v>
      </c>
      <c r="B156" s="31"/>
      <c r="C156" s="31" t="s">
        <v>260</v>
      </c>
      <c r="D156" s="42">
        <v>-361950</v>
      </c>
      <c r="E156" s="35">
        <v>-1341.75</v>
      </c>
      <c r="F156" s="36">
        <v>-5.9839999999999997E-3</v>
      </c>
      <c r="G156" s="16"/>
    </row>
    <row r="157" spans="1:7" x14ac:dyDescent="0.35">
      <c r="A157" s="13" t="s">
        <v>2145</v>
      </c>
      <c r="B157" s="31"/>
      <c r="C157" s="31" t="s">
        <v>1281</v>
      </c>
      <c r="D157" s="42">
        <v>-73500</v>
      </c>
      <c r="E157" s="35">
        <v>-1660.59</v>
      </c>
      <c r="F157" s="36">
        <v>-7.4060000000000003E-3</v>
      </c>
      <c r="G157" s="16"/>
    </row>
    <row r="158" spans="1:7" x14ac:dyDescent="0.35">
      <c r="A158" s="13" t="s">
        <v>2146</v>
      </c>
      <c r="B158" s="31"/>
      <c r="C158" s="31" t="s">
        <v>715</v>
      </c>
      <c r="D158" s="42">
        <v>-473850</v>
      </c>
      <c r="E158" s="35">
        <v>-1785.94</v>
      </c>
      <c r="F158" s="36">
        <v>-7.9649999999999999E-3</v>
      </c>
      <c r="G158" s="16"/>
    </row>
    <row r="159" spans="1:7" x14ac:dyDescent="0.35">
      <c r="A159" s="13" t="s">
        <v>2147</v>
      </c>
      <c r="B159" s="31"/>
      <c r="C159" s="31" t="s">
        <v>266</v>
      </c>
      <c r="D159" s="42">
        <v>-69750</v>
      </c>
      <c r="E159" s="35">
        <v>-1944.21</v>
      </c>
      <c r="F159" s="36">
        <v>-8.6709999999999999E-3</v>
      </c>
      <c r="G159" s="16"/>
    </row>
    <row r="160" spans="1:7" x14ac:dyDescent="0.35">
      <c r="A160" s="13" t="s">
        <v>2148</v>
      </c>
      <c r="B160" s="31"/>
      <c r="C160" s="31" t="s">
        <v>238</v>
      </c>
      <c r="D160" s="42">
        <v>-143500</v>
      </c>
      <c r="E160" s="35">
        <v>-2018.04</v>
      </c>
      <c r="F160" s="36">
        <v>-8.9999999999999993E-3</v>
      </c>
      <c r="G160" s="16"/>
    </row>
    <row r="161" spans="1:7" x14ac:dyDescent="0.35">
      <c r="A161" s="13" t="s">
        <v>2149</v>
      </c>
      <c r="B161" s="31"/>
      <c r="C161" s="31" t="s">
        <v>260</v>
      </c>
      <c r="D161" s="42">
        <v>-53400</v>
      </c>
      <c r="E161" s="35">
        <v>-2326.7399999999998</v>
      </c>
      <c r="F161" s="36">
        <v>-1.0377000000000001E-2</v>
      </c>
      <c r="G161" s="16"/>
    </row>
    <row r="162" spans="1:7" x14ac:dyDescent="0.35">
      <c r="A162" s="13" t="s">
        <v>2150</v>
      </c>
      <c r="B162" s="31"/>
      <c r="C162" s="31" t="s">
        <v>238</v>
      </c>
      <c r="D162" s="42">
        <v>-267300</v>
      </c>
      <c r="E162" s="35">
        <v>-2561</v>
      </c>
      <c r="F162" s="36">
        <v>-1.1422E-2</v>
      </c>
      <c r="G162" s="16"/>
    </row>
    <row r="163" spans="1:7" x14ac:dyDescent="0.35">
      <c r="A163" s="13" t="s">
        <v>2151</v>
      </c>
      <c r="B163" s="31"/>
      <c r="C163" s="31" t="s">
        <v>238</v>
      </c>
      <c r="D163" s="42">
        <v>-375000</v>
      </c>
      <c r="E163" s="35">
        <v>-3020.06</v>
      </c>
      <c r="F163" s="36">
        <v>-1.3469E-2</v>
      </c>
      <c r="G163" s="16"/>
    </row>
    <row r="164" spans="1:7" x14ac:dyDescent="0.35">
      <c r="A164" s="13" t="s">
        <v>2152</v>
      </c>
      <c r="B164" s="31"/>
      <c r="C164" s="31" t="s">
        <v>263</v>
      </c>
      <c r="D164" s="42">
        <v>-1282825</v>
      </c>
      <c r="E164" s="35">
        <v>-4051.16</v>
      </c>
      <c r="F164" s="36">
        <v>-1.8068000000000001E-2</v>
      </c>
      <c r="G164" s="16"/>
    </row>
    <row r="165" spans="1:7" x14ac:dyDescent="0.35">
      <c r="A165" s="13" t="s">
        <v>2153</v>
      </c>
      <c r="B165" s="31"/>
      <c r="C165" s="31" t="s">
        <v>246</v>
      </c>
      <c r="D165" s="42">
        <v>-229900</v>
      </c>
      <c r="E165" s="35">
        <v>-4366.95</v>
      </c>
      <c r="F165" s="36">
        <v>-1.9476E-2</v>
      </c>
      <c r="G165" s="16"/>
    </row>
    <row r="166" spans="1:7" x14ac:dyDescent="0.35">
      <c r="A166" s="13" t="s">
        <v>2154</v>
      </c>
      <c r="B166" s="31"/>
      <c r="C166" s="31" t="s">
        <v>246</v>
      </c>
      <c r="D166" s="42">
        <v>-67257975</v>
      </c>
      <c r="E166" s="35">
        <v>-4385.22</v>
      </c>
      <c r="F166" s="36">
        <v>-1.9557999999999999E-2</v>
      </c>
      <c r="G166" s="16"/>
    </row>
    <row r="167" spans="1:7" x14ac:dyDescent="0.35">
      <c r="A167" s="13" t="s">
        <v>2155</v>
      </c>
      <c r="B167" s="31"/>
      <c r="C167" s="31" t="s">
        <v>241</v>
      </c>
      <c r="D167" s="42">
        <v>-364500</v>
      </c>
      <c r="E167" s="35">
        <v>-4973.24</v>
      </c>
      <c r="F167" s="36">
        <v>-2.2179999999999998E-2</v>
      </c>
      <c r="G167" s="16"/>
    </row>
    <row r="168" spans="1:7" x14ac:dyDescent="0.35">
      <c r="A168" s="13" t="s">
        <v>2156</v>
      </c>
      <c r="B168" s="31"/>
      <c r="C168" s="31" t="s">
        <v>238</v>
      </c>
      <c r="D168" s="42">
        <v>-501875</v>
      </c>
      <c r="E168" s="35">
        <v>-5280.23</v>
      </c>
      <c r="F168" s="36">
        <v>-2.3549E-2</v>
      </c>
      <c r="G168" s="16"/>
    </row>
    <row r="169" spans="1:7" x14ac:dyDescent="0.35">
      <c r="A169" s="17" t="s">
        <v>172</v>
      </c>
      <c r="B169" s="32"/>
      <c r="C169" s="32"/>
      <c r="D169" s="18"/>
      <c r="E169" s="43">
        <v>-58232.79</v>
      </c>
      <c r="F169" s="44">
        <v>-0.259683</v>
      </c>
      <c r="G169" s="21"/>
    </row>
    <row r="170" spans="1:7" x14ac:dyDescent="0.35">
      <c r="A170" s="17"/>
      <c r="B170" s="32"/>
      <c r="C170" s="32"/>
      <c r="D170" s="18"/>
      <c r="E170" s="76"/>
      <c r="F170" s="77"/>
      <c r="G170" s="21"/>
    </row>
    <row r="171" spans="1:7" x14ac:dyDescent="0.35">
      <c r="A171" s="17" t="s">
        <v>2157</v>
      </c>
      <c r="B171" s="32"/>
      <c r="C171" s="32"/>
      <c r="D171" s="18"/>
      <c r="E171" s="76"/>
      <c r="F171" s="77"/>
      <c r="G171" s="21"/>
    </row>
    <row r="172" spans="1:7" x14ac:dyDescent="0.35">
      <c r="A172" s="13" t="s">
        <v>2158</v>
      </c>
      <c r="B172" s="31">
        <v>6000050</v>
      </c>
      <c r="C172" s="31"/>
      <c r="D172" s="42">
        <v>-9300</v>
      </c>
      <c r="E172" s="35">
        <v>-9648.75</v>
      </c>
      <c r="F172" s="36">
        <v>-4.3034000000000003E-2</v>
      </c>
      <c r="G172" s="21"/>
    </row>
    <row r="173" spans="1:7" x14ac:dyDescent="0.35">
      <c r="A173" s="13" t="s">
        <v>2159</v>
      </c>
      <c r="B173" s="31">
        <v>6000054</v>
      </c>
      <c r="C173" s="31"/>
      <c r="D173" s="42">
        <v>-8020</v>
      </c>
      <c r="E173" s="35">
        <v>-8232.1299999999992</v>
      </c>
      <c r="F173" s="36">
        <v>-3.6714999999999998E-2</v>
      </c>
      <c r="G173" s="21"/>
    </row>
    <row r="174" spans="1:7" x14ac:dyDescent="0.35">
      <c r="A174" s="13" t="s">
        <v>2160</v>
      </c>
      <c r="B174" s="31">
        <v>6000057</v>
      </c>
      <c r="C174" s="31"/>
      <c r="D174" s="42">
        <v>-5310</v>
      </c>
      <c r="E174" s="35">
        <v>-6386.97</v>
      </c>
      <c r="F174" s="36">
        <v>-2.8486000000000001E-2</v>
      </c>
      <c r="G174" s="16"/>
    </row>
    <row r="175" spans="1:7" x14ac:dyDescent="0.35">
      <c r="A175" s="13" t="s">
        <v>2161</v>
      </c>
      <c r="B175" s="31">
        <v>6000055</v>
      </c>
      <c r="C175" s="31"/>
      <c r="D175" s="42">
        <v>-535</v>
      </c>
      <c r="E175" s="35">
        <v>-635.23</v>
      </c>
      <c r="F175" s="36">
        <v>-2.833E-3</v>
      </c>
      <c r="G175" s="16"/>
    </row>
    <row r="176" spans="1:7" x14ac:dyDescent="0.35">
      <c r="A176" s="13" t="s">
        <v>2162</v>
      </c>
      <c r="B176" s="31">
        <v>6000051</v>
      </c>
      <c r="C176" s="31"/>
      <c r="D176" s="14">
        <v>5200</v>
      </c>
      <c r="E176" s="15">
        <v>5341.13</v>
      </c>
      <c r="F176" s="16">
        <v>2.3820999999999998E-2</v>
      </c>
      <c r="G176" s="16"/>
    </row>
    <row r="177" spans="1:7" x14ac:dyDescent="0.35">
      <c r="A177" s="13" t="s">
        <v>2163</v>
      </c>
      <c r="B177" s="31">
        <v>6000053</v>
      </c>
      <c r="C177" s="31"/>
      <c r="D177" s="14">
        <v>5900</v>
      </c>
      <c r="E177" s="15">
        <v>6022.43</v>
      </c>
      <c r="F177" s="16">
        <v>2.6859999999999998E-2</v>
      </c>
      <c r="G177" s="16"/>
    </row>
    <row r="178" spans="1:7" x14ac:dyDescent="0.35">
      <c r="A178" s="13" t="s">
        <v>2164</v>
      </c>
      <c r="B178" s="31">
        <v>6000056</v>
      </c>
      <c r="C178" s="31"/>
      <c r="D178" s="14">
        <v>5310</v>
      </c>
      <c r="E178" s="15">
        <v>6309.29</v>
      </c>
      <c r="F178" s="16">
        <v>2.8139999999999998E-2</v>
      </c>
      <c r="G178" s="16"/>
    </row>
    <row r="179" spans="1:7" x14ac:dyDescent="0.35">
      <c r="A179" s="17" t="s">
        <v>172</v>
      </c>
      <c r="B179" s="32"/>
      <c r="C179" s="32"/>
      <c r="D179" s="18"/>
      <c r="E179" s="43">
        <f>SUM(E172:E178)</f>
        <v>-7230.2299999999968</v>
      </c>
      <c r="F179" s="43">
        <f>SUM(F172:F178)</f>
        <v>-3.2247000000000012E-2</v>
      </c>
      <c r="G179" s="21"/>
    </row>
    <row r="180" spans="1:7" x14ac:dyDescent="0.35">
      <c r="A180" s="17"/>
      <c r="B180" s="32"/>
      <c r="C180" s="32"/>
      <c r="D180" s="18"/>
      <c r="E180" s="76"/>
      <c r="F180" s="77"/>
      <c r="G180" s="21"/>
    </row>
    <row r="181" spans="1:7" x14ac:dyDescent="0.35">
      <c r="A181" s="24" t="s">
        <v>175</v>
      </c>
      <c r="B181" s="33"/>
      <c r="C181" s="33"/>
      <c r="D181" s="25"/>
      <c r="E181" s="45">
        <f>+E179+E169</f>
        <v>-65463.02</v>
      </c>
      <c r="F181" s="46">
        <f>+F179+F169</f>
        <v>-0.29193000000000002</v>
      </c>
      <c r="G181" s="21"/>
    </row>
    <row r="182" spans="1:7" x14ac:dyDescent="0.35">
      <c r="A182" s="13"/>
      <c r="B182" s="31"/>
      <c r="C182" s="31"/>
      <c r="D182" s="14"/>
      <c r="E182" s="15"/>
      <c r="F182" s="16"/>
      <c r="G182" s="16"/>
    </row>
    <row r="183" spans="1:7" x14ac:dyDescent="0.35">
      <c r="A183" s="17" t="s">
        <v>139</v>
      </c>
      <c r="B183" s="31"/>
      <c r="C183" s="31"/>
      <c r="D183" s="14"/>
      <c r="E183" s="15"/>
      <c r="F183" s="16"/>
      <c r="G183" s="16"/>
    </row>
    <row r="184" spans="1:7" x14ac:dyDescent="0.35">
      <c r="A184" s="17" t="s">
        <v>140</v>
      </c>
      <c r="B184" s="31"/>
      <c r="C184" s="31"/>
      <c r="D184" s="14"/>
      <c r="E184" s="15"/>
      <c r="F184" s="16"/>
      <c r="G184" s="16"/>
    </row>
    <row r="185" spans="1:7" x14ac:dyDescent="0.35">
      <c r="A185" s="13" t="s">
        <v>2165</v>
      </c>
      <c r="B185" s="31" t="s">
        <v>2166</v>
      </c>
      <c r="C185" s="31" t="s">
        <v>146</v>
      </c>
      <c r="D185" s="14">
        <v>10000000</v>
      </c>
      <c r="E185" s="15">
        <v>10204.5</v>
      </c>
      <c r="F185" s="16">
        <v>4.5511999999999997E-2</v>
      </c>
      <c r="G185" s="16">
        <v>6.9550000000000001E-2</v>
      </c>
    </row>
    <row r="186" spans="1:7" x14ac:dyDescent="0.35">
      <c r="A186" s="13" t="s">
        <v>2167</v>
      </c>
      <c r="B186" s="31" t="s">
        <v>2168</v>
      </c>
      <c r="C186" s="31" t="s">
        <v>146</v>
      </c>
      <c r="D186" s="14">
        <v>7500000</v>
      </c>
      <c r="E186" s="15">
        <v>7656.05</v>
      </c>
      <c r="F186" s="16">
        <v>3.4146000000000003E-2</v>
      </c>
      <c r="G186" s="16">
        <v>7.1300000000000002E-2</v>
      </c>
    </row>
    <row r="187" spans="1:7" x14ac:dyDescent="0.35">
      <c r="A187" s="13" t="s">
        <v>2169</v>
      </c>
      <c r="B187" s="31" t="s">
        <v>2170</v>
      </c>
      <c r="C187" s="31" t="s">
        <v>143</v>
      </c>
      <c r="D187" s="14">
        <v>7500000</v>
      </c>
      <c r="E187" s="15">
        <v>7620.17</v>
      </c>
      <c r="F187" s="16">
        <v>3.3986000000000002E-2</v>
      </c>
      <c r="G187" s="16">
        <v>6.8000000000000005E-2</v>
      </c>
    </row>
    <row r="188" spans="1:7" x14ac:dyDescent="0.35">
      <c r="A188" s="13" t="s">
        <v>2171</v>
      </c>
      <c r="B188" s="31" t="s">
        <v>2172</v>
      </c>
      <c r="C188" s="31" t="s">
        <v>146</v>
      </c>
      <c r="D188" s="14">
        <v>7500000</v>
      </c>
      <c r="E188" s="15">
        <v>7489.24</v>
      </c>
      <c r="F188" s="16">
        <v>3.3402000000000001E-2</v>
      </c>
      <c r="G188" s="16">
        <v>7.22E-2</v>
      </c>
    </row>
    <row r="189" spans="1:7" x14ac:dyDescent="0.35">
      <c r="A189" s="13" t="s">
        <v>2173</v>
      </c>
      <c r="B189" s="31" t="s">
        <v>2174</v>
      </c>
      <c r="C189" s="31" t="s">
        <v>143</v>
      </c>
      <c r="D189" s="14">
        <v>5000000</v>
      </c>
      <c r="E189" s="15">
        <v>5081.6899999999996</v>
      </c>
      <c r="F189" s="16">
        <v>2.2664E-2</v>
      </c>
      <c r="G189" s="16">
        <v>7.1300000000000002E-2</v>
      </c>
    </row>
    <row r="190" spans="1:7" x14ac:dyDescent="0.35">
      <c r="A190" s="13" t="s">
        <v>168</v>
      </c>
      <c r="B190" s="31" t="s">
        <v>169</v>
      </c>
      <c r="C190" s="31" t="s">
        <v>146</v>
      </c>
      <c r="D190" s="14">
        <v>5000000</v>
      </c>
      <c r="E190" s="15">
        <v>5061.7700000000004</v>
      </c>
      <c r="F190" s="16">
        <v>2.2575999999999999E-2</v>
      </c>
      <c r="G190" s="16">
        <v>6.9250000000000006E-2</v>
      </c>
    </row>
    <row r="191" spans="1:7" x14ac:dyDescent="0.35">
      <c r="A191" s="13" t="s">
        <v>2175</v>
      </c>
      <c r="B191" s="31" t="s">
        <v>2176</v>
      </c>
      <c r="C191" s="31" t="s">
        <v>146</v>
      </c>
      <c r="D191" s="14">
        <v>4500000</v>
      </c>
      <c r="E191" s="15">
        <v>4482.3500000000004</v>
      </c>
      <c r="F191" s="16">
        <v>1.9990999999999998E-2</v>
      </c>
      <c r="G191" s="16">
        <v>7.1135000000000004E-2</v>
      </c>
    </row>
    <row r="192" spans="1:7" x14ac:dyDescent="0.35">
      <c r="A192" s="13" t="s">
        <v>2177</v>
      </c>
      <c r="B192" s="31" t="s">
        <v>2178</v>
      </c>
      <c r="C192" s="31" t="s">
        <v>146</v>
      </c>
      <c r="D192" s="14">
        <v>3500000</v>
      </c>
      <c r="E192" s="15">
        <v>3535.7</v>
      </c>
      <c r="F192" s="16">
        <v>1.5768999999999998E-2</v>
      </c>
      <c r="G192" s="16">
        <v>7.0245000000000002E-2</v>
      </c>
    </row>
    <row r="193" spans="1:7" x14ac:dyDescent="0.35">
      <c r="A193" s="13" t="s">
        <v>1545</v>
      </c>
      <c r="B193" s="31" t="s">
        <v>1546</v>
      </c>
      <c r="C193" s="31" t="s">
        <v>143</v>
      </c>
      <c r="D193" s="14">
        <v>3000000</v>
      </c>
      <c r="E193" s="15">
        <v>3036.23</v>
      </c>
      <c r="F193" s="16">
        <v>1.3542E-2</v>
      </c>
      <c r="G193" s="16">
        <v>7.3058999999999999E-2</v>
      </c>
    </row>
    <row r="194" spans="1:7" x14ac:dyDescent="0.35">
      <c r="A194" s="13" t="s">
        <v>2179</v>
      </c>
      <c r="B194" s="31" t="s">
        <v>2180</v>
      </c>
      <c r="C194" s="31" t="s">
        <v>146</v>
      </c>
      <c r="D194" s="14">
        <v>3000000</v>
      </c>
      <c r="E194" s="15">
        <v>3013.36</v>
      </c>
      <c r="F194" s="16">
        <v>1.3440000000000001E-2</v>
      </c>
      <c r="G194" s="16">
        <v>6.4399999999999999E-2</v>
      </c>
    </row>
    <row r="195" spans="1:7" x14ac:dyDescent="0.35">
      <c r="A195" s="13" t="s">
        <v>1373</v>
      </c>
      <c r="B195" s="31" t="s">
        <v>1374</v>
      </c>
      <c r="C195" s="31" t="s">
        <v>146</v>
      </c>
      <c r="D195" s="14">
        <v>2500000</v>
      </c>
      <c r="E195" s="15">
        <v>2543.66</v>
      </c>
      <c r="F195" s="16">
        <v>1.1344999999999999E-2</v>
      </c>
      <c r="G195" s="16">
        <v>6.9349999999999995E-2</v>
      </c>
    </row>
    <row r="196" spans="1:7" x14ac:dyDescent="0.35">
      <c r="A196" s="13" t="s">
        <v>1549</v>
      </c>
      <c r="B196" s="31" t="s">
        <v>1550</v>
      </c>
      <c r="C196" s="31" t="s">
        <v>143</v>
      </c>
      <c r="D196" s="14">
        <v>2500000</v>
      </c>
      <c r="E196" s="15">
        <v>2542.2399999999998</v>
      </c>
      <c r="F196" s="16">
        <v>1.1338000000000001E-2</v>
      </c>
      <c r="G196" s="16">
        <v>7.22E-2</v>
      </c>
    </row>
    <row r="197" spans="1:7" x14ac:dyDescent="0.35">
      <c r="A197" s="13" t="s">
        <v>2018</v>
      </c>
      <c r="B197" s="31" t="s">
        <v>2019</v>
      </c>
      <c r="C197" s="31" t="s">
        <v>146</v>
      </c>
      <c r="D197" s="14">
        <v>2500000</v>
      </c>
      <c r="E197" s="15">
        <v>2540.0300000000002</v>
      </c>
      <c r="F197" s="16">
        <v>1.1329000000000001E-2</v>
      </c>
      <c r="G197" s="16">
        <v>6.7388000000000003E-2</v>
      </c>
    </row>
    <row r="198" spans="1:7" x14ac:dyDescent="0.35">
      <c r="A198" s="13" t="s">
        <v>2181</v>
      </c>
      <c r="B198" s="31" t="s">
        <v>2182</v>
      </c>
      <c r="C198" s="31" t="s">
        <v>146</v>
      </c>
      <c r="D198" s="14">
        <v>2500000</v>
      </c>
      <c r="E198" s="15">
        <v>2502.0300000000002</v>
      </c>
      <c r="F198" s="16">
        <v>1.1159000000000001E-2</v>
      </c>
      <c r="G198" s="16">
        <v>7.3249999999999996E-2</v>
      </c>
    </row>
    <row r="199" spans="1:7" x14ac:dyDescent="0.35">
      <c r="A199" s="13" t="s">
        <v>2183</v>
      </c>
      <c r="B199" s="31" t="s">
        <v>2184</v>
      </c>
      <c r="C199" s="31" t="s">
        <v>146</v>
      </c>
      <c r="D199" s="14">
        <v>2500000</v>
      </c>
      <c r="E199" s="15">
        <v>2498.98</v>
      </c>
      <c r="F199" s="16">
        <v>1.1145E-2</v>
      </c>
      <c r="G199" s="16">
        <v>6.9250000000000006E-2</v>
      </c>
    </row>
    <row r="200" spans="1:7" x14ac:dyDescent="0.35">
      <c r="A200" s="13" t="s">
        <v>141</v>
      </c>
      <c r="B200" s="31" t="s">
        <v>142</v>
      </c>
      <c r="C200" s="31" t="s">
        <v>143</v>
      </c>
      <c r="D200" s="14">
        <v>1500000</v>
      </c>
      <c r="E200" s="15">
        <v>1525.03</v>
      </c>
      <c r="F200" s="16">
        <v>6.8019999999999999E-3</v>
      </c>
      <c r="G200" s="16">
        <v>7.2359999999999994E-2</v>
      </c>
    </row>
    <row r="201" spans="1:7" x14ac:dyDescent="0.35">
      <c r="A201" s="13" t="s">
        <v>2185</v>
      </c>
      <c r="B201" s="31" t="s">
        <v>2186</v>
      </c>
      <c r="C201" s="31" t="s">
        <v>146</v>
      </c>
      <c r="D201" s="14">
        <v>1500000</v>
      </c>
      <c r="E201" s="15">
        <v>1511.84</v>
      </c>
      <c r="F201" s="16">
        <v>6.7429999999999999E-3</v>
      </c>
      <c r="G201" s="16">
        <v>6.6549999999999998E-2</v>
      </c>
    </row>
    <row r="202" spans="1:7" x14ac:dyDescent="0.35">
      <c r="A202" s="13" t="s">
        <v>2187</v>
      </c>
      <c r="B202" s="31" t="s">
        <v>2188</v>
      </c>
      <c r="C202" s="31" t="s">
        <v>146</v>
      </c>
      <c r="D202" s="14">
        <v>500000</v>
      </c>
      <c r="E202" s="15">
        <v>504.98</v>
      </c>
      <c r="F202" s="16">
        <v>2.2520000000000001E-3</v>
      </c>
      <c r="G202" s="16">
        <v>6.7500000000000004E-2</v>
      </c>
    </row>
    <row r="203" spans="1:7" x14ac:dyDescent="0.35">
      <c r="A203" s="13" t="s">
        <v>2189</v>
      </c>
      <c r="B203" s="31" t="s">
        <v>2190</v>
      </c>
      <c r="C203" s="31" t="s">
        <v>146</v>
      </c>
      <c r="D203" s="14">
        <v>500000</v>
      </c>
      <c r="E203" s="15">
        <v>504.84</v>
      </c>
      <c r="F203" s="16">
        <v>2.2520000000000001E-3</v>
      </c>
      <c r="G203" s="16">
        <v>6.8599999999999994E-2</v>
      </c>
    </row>
    <row r="204" spans="1:7" x14ac:dyDescent="0.35">
      <c r="A204" s="13" t="s">
        <v>2191</v>
      </c>
      <c r="B204" s="31" t="s">
        <v>2192</v>
      </c>
      <c r="C204" s="31" t="s">
        <v>143</v>
      </c>
      <c r="D204" s="14">
        <v>500000</v>
      </c>
      <c r="E204" s="15">
        <v>504.66</v>
      </c>
      <c r="F204" s="16">
        <v>2.251E-3</v>
      </c>
      <c r="G204" s="16">
        <v>7.0688000000000001E-2</v>
      </c>
    </row>
    <row r="205" spans="1:7" x14ac:dyDescent="0.35">
      <c r="A205" s="13" t="s">
        <v>1111</v>
      </c>
      <c r="B205" s="31" t="s">
        <v>1112</v>
      </c>
      <c r="C205" s="31" t="s">
        <v>146</v>
      </c>
      <c r="D205" s="14">
        <v>500000</v>
      </c>
      <c r="E205" s="15">
        <v>501.71</v>
      </c>
      <c r="F205" s="16">
        <v>2.238E-3</v>
      </c>
      <c r="G205" s="16">
        <v>6.2800999999999996E-2</v>
      </c>
    </row>
    <row r="206" spans="1:7" x14ac:dyDescent="0.35">
      <c r="A206" s="13" t="s">
        <v>2193</v>
      </c>
      <c r="B206" s="31" t="s">
        <v>2194</v>
      </c>
      <c r="C206" s="31" t="s">
        <v>146</v>
      </c>
      <c r="D206" s="14">
        <v>500000</v>
      </c>
      <c r="E206" s="15">
        <v>501.12</v>
      </c>
      <c r="F206" s="16">
        <v>2.235E-3</v>
      </c>
      <c r="G206" s="16">
        <v>6.4198000000000005E-2</v>
      </c>
    </row>
    <row r="207" spans="1:7" x14ac:dyDescent="0.35">
      <c r="A207" s="13" t="s">
        <v>2195</v>
      </c>
      <c r="B207" s="31" t="s">
        <v>2196</v>
      </c>
      <c r="C207" s="31" t="s">
        <v>146</v>
      </c>
      <c r="D207" s="14">
        <v>500000</v>
      </c>
      <c r="E207" s="15">
        <v>496.75</v>
      </c>
      <c r="F207" s="16">
        <v>2.215E-3</v>
      </c>
      <c r="G207" s="16">
        <v>7.0224999999999996E-2</v>
      </c>
    </row>
    <row r="208" spans="1:7" x14ac:dyDescent="0.35">
      <c r="A208" s="13" t="s">
        <v>2197</v>
      </c>
      <c r="B208" s="31" t="s">
        <v>2198</v>
      </c>
      <c r="C208" s="31" t="s">
        <v>146</v>
      </c>
      <c r="D208" s="14">
        <v>200000</v>
      </c>
      <c r="E208" s="15">
        <v>202.84</v>
      </c>
      <c r="F208" s="16">
        <v>9.0499999999999999E-4</v>
      </c>
      <c r="G208" s="16">
        <v>6.9900000000000004E-2</v>
      </c>
    </row>
    <row r="209" spans="1:7" x14ac:dyDescent="0.35">
      <c r="A209" s="13" t="s">
        <v>144</v>
      </c>
      <c r="B209" s="31" t="s">
        <v>145</v>
      </c>
      <c r="C209" s="31" t="s">
        <v>146</v>
      </c>
      <c r="D209" s="14">
        <v>200000</v>
      </c>
      <c r="E209" s="15">
        <v>202.38</v>
      </c>
      <c r="F209" s="16">
        <v>9.0300000000000005E-4</v>
      </c>
      <c r="G209" s="16">
        <v>7.1300000000000002E-2</v>
      </c>
    </row>
    <row r="210" spans="1:7" x14ac:dyDescent="0.35">
      <c r="A210" s="17" t="s">
        <v>172</v>
      </c>
      <c r="B210" s="32"/>
      <c r="C210" s="32"/>
      <c r="D210" s="18"/>
      <c r="E210" s="37">
        <v>76264.149999999994</v>
      </c>
      <c r="F210" s="38">
        <v>0.34012799999999999</v>
      </c>
      <c r="G210" s="21"/>
    </row>
    <row r="211" spans="1:7" x14ac:dyDescent="0.35">
      <c r="A211" s="13"/>
      <c r="B211" s="31"/>
      <c r="C211" s="31"/>
      <c r="D211" s="14"/>
      <c r="E211" s="15"/>
      <c r="F211" s="16"/>
      <c r="G211" s="16"/>
    </row>
    <row r="212" spans="1:7" x14ac:dyDescent="0.35">
      <c r="A212" s="17" t="s">
        <v>216</v>
      </c>
      <c r="B212" s="31"/>
      <c r="C212" s="31"/>
      <c r="D212" s="14"/>
      <c r="E212" s="15"/>
      <c r="F212" s="16"/>
      <c r="G212" s="16"/>
    </row>
    <row r="213" spans="1:7" x14ac:dyDescent="0.35">
      <c r="A213" s="13" t="s">
        <v>1081</v>
      </c>
      <c r="B213" s="31" t="s">
        <v>1082</v>
      </c>
      <c r="C213" s="31" t="s">
        <v>219</v>
      </c>
      <c r="D213" s="14">
        <v>22500000</v>
      </c>
      <c r="E213" s="15">
        <v>23285.25</v>
      </c>
      <c r="F213" s="16">
        <v>0.103853</v>
      </c>
      <c r="G213" s="16">
        <v>6.7665000000000003E-2</v>
      </c>
    </row>
    <row r="214" spans="1:7" x14ac:dyDescent="0.35">
      <c r="A214" s="13" t="s">
        <v>2199</v>
      </c>
      <c r="B214" s="31" t="s">
        <v>2200</v>
      </c>
      <c r="C214" s="31" t="s">
        <v>219</v>
      </c>
      <c r="D214" s="14">
        <v>12500000</v>
      </c>
      <c r="E214" s="15">
        <v>12475</v>
      </c>
      <c r="F214" s="16">
        <v>5.5639000000000001E-2</v>
      </c>
      <c r="G214" s="16">
        <v>6.6850999999999994E-2</v>
      </c>
    </row>
    <row r="215" spans="1:7" x14ac:dyDescent="0.35">
      <c r="A215" s="13" t="s">
        <v>678</v>
      </c>
      <c r="B215" s="31" t="s">
        <v>679</v>
      </c>
      <c r="C215" s="31" t="s">
        <v>219</v>
      </c>
      <c r="D215" s="14">
        <v>6500000</v>
      </c>
      <c r="E215" s="15">
        <v>6667.34</v>
      </c>
      <c r="F215" s="16">
        <v>2.9735999999999999E-2</v>
      </c>
      <c r="G215" s="16">
        <v>5.9325999999999997E-2</v>
      </c>
    </row>
    <row r="216" spans="1:7" x14ac:dyDescent="0.35">
      <c r="A216" s="13" t="s">
        <v>217</v>
      </c>
      <c r="B216" s="31" t="s">
        <v>218</v>
      </c>
      <c r="C216" s="31" t="s">
        <v>219</v>
      </c>
      <c r="D216" s="14">
        <v>4500000</v>
      </c>
      <c r="E216" s="15">
        <v>4609.59</v>
      </c>
      <c r="F216" s="16">
        <v>2.0559000000000001E-2</v>
      </c>
      <c r="G216" s="16">
        <v>6.1241999999999998E-2</v>
      </c>
    </row>
    <row r="217" spans="1:7" x14ac:dyDescent="0.35">
      <c r="A217" s="17" t="s">
        <v>172</v>
      </c>
      <c r="B217" s="32"/>
      <c r="C217" s="32"/>
      <c r="D217" s="18"/>
      <c r="E217" s="37">
        <v>47037.18</v>
      </c>
      <c r="F217" s="38">
        <v>0.209786</v>
      </c>
      <c r="G217" s="21"/>
    </row>
    <row r="218" spans="1:7" x14ac:dyDescent="0.35">
      <c r="A218" s="13"/>
      <c r="B218" s="31"/>
      <c r="C218" s="31"/>
      <c r="D218" s="14"/>
      <c r="E218" s="15"/>
      <c r="F218" s="16"/>
      <c r="G218" s="16"/>
    </row>
    <row r="219" spans="1:7" x14ac:dyDescent="0.35">
      <c r="A219" s="17" t="s">
        <v>173</v>
      </c>
      <c r="B219" s="31"/>
      <c r="C219" s="31"/>
      <c r="D219" s="14"/>
      <c r="E219" s="15"/>
      <c r="F219" s="16"/>
      <c r="G219" s="16"/>
    </row>
    <row r="220" spans="1:7" x14ac:dyDescent="0.35">
      <c r="A220" s="17" t="s">
        <v>172</v>
      </c>
      <c r="B220" s="31"/>
      <c r="C220" s="31"/>
      <c r="D220" s="14"/>
      <c r="E220" s="39" t="s">
        <v>138</v>
      </c>
      <c r="F220" s="40" t="s">
        <v>138</v>
      </c>
      <c r="G220" s="16"/>
    </row>
    <row r="221" spans="1:7" x14ac:dyDescent="0.35">
      <c r="A221" s="13"/>
      <c r="B221" s="31"/>
      <c r="C221" s="31"/>
      <c r="D221" s="14"/>
      <c r="E221" s="15"/>
      <c r="F221" s="16"/>
      <c r="G221" s="16"/>
    </row>
    <row r="222" spans="1:7" x14ac:dyDescent="0.35">
      <c r="A222" s="17" t="s">
        <v>174</v>
      </c>
      <c r="B222" s="31"/>
      <c r="C222" s="31"/>
      <c r="D222" s="14"/>
      <c r="E222" s="15"/>
      <c r="F222" s="16"/>
      <c r="G222" s="16"/>
    </row>
    <row r="223" spans="1:7" x14ac:dyDescent="0.35">
      <c r="A223" s="17" t="s">
        <v>172</v>
      </c>
      <c r="B223" s="31"/>
      <c r="C223" s="31"/>
      <c r="D223" s="14"/>
      <c r="E223" s="39" t="s">
        <v>138</v>
      </c>
      <c r="F223" s="40" t="s">
        <v>138</v>
      </c>
      <c r="G223" s="16"/>
    </row>
    <row r="224" spans="1:7" x14ac:dyDescent="0.35">
      <c r="A224" s="13"/>
      <c r="B224" s="31"/>
      <c r="C224" s="31"/>
      <c r="D224" s="14"/>
      <c r="E224" s="15"/>
      <c r="F224" s="16"/>
      <c r="G224" s="16"/>
    </row>
    <row r="225" spans="1:7" x14ac:dyDescent="0.35">
      <c r="A225" s="24" t="s">
        <v>175</v>
      </c>
      <c r="B225" s="33"/>
      <c r="C225" s="33"/>
      <c r="D225" s="25"/>
      <c r="E225" s="19">
        <v>123301.33</v>
      </c>
      <c r="F225" s="20">
        <v>0.549925</v>
      </c>
      <c r="G225" s="21"/>
    </row>
    <row r="226" spans="1:7" x14ac:dyDescent="0.35">
      <c r="A226" s="13"/>
      <c r="B226" s="31"/>
      <c r="C226" s="31"/>
      <c r="D226" s="14"/>
      <c r="E226" s="15"/>
      <c r="F226" s="16"/>
      <c r="G226" s="16"/>
    </row>
    <row r="227" spans="1:7" x14ac:dyDescent="0.35">
      <c r="A227" s="17" t="s">
        <v>658</v>
      </c>
      <c r="B227" s="31"/>
      <c r="C227" s="31"/>
      <c r="D227" s="14"/>
      <c r="E227" s="15"/>
      <c r="F227" s="16"/>
      <c r="G227" s="16"/>
    </row>
    <row r="228" spans="1:7" x14ac:dyDescent="0.35">
      <c r="A228" s="17" t="s">
        <v>953</v>
      </c>
      <c r="B228" s="31"/>
      <c r="C228" s="31"/>
      <c r="D228" s="14"/>
      <c r="E228" s="15"/>
      <c r="F228" s="16"/>
      <c r="G228" s="16"/>
    </row>
    <row r="229" spans="1:7" x14ac:dyDescent="0.35">
      <c r="A229" s="13" t="s">
        <v>971</v>
      </c>
      <c r="B229" s="31" t="s">
        <v>972</v>
      </c>
      <c r="C229" s="31" t="s">
        <v>959</v>
      </c>
      <c r="D229" s="14">
        <v>5000000</v>
      </c>
      <c r="E229" s="15">
        <v>4755.45</v>
      </c>
      <c r="F229" s="16">
        <v>2.1208999999999999E-2</v>
      </c>
      <c r="G229" s="16">
        <v>6.3199000000000005E-2</v>
      </c>
    </row>
    <row r="230" spans="1:7" x14ac:dyDescent="0.35">
      <c r="A230" s="17" t="s">
        <v>172</v>
      </c>
      <c r="B230" s="32"/>
      <c r="C230" s="32"/>
      <c r="D230" s="18"/>
      <c r="E230" s="37">
        <v>4755.45</v>
      </c>
      <c r="F230" s="38">
        <v>2.1208999999999999E-2</v>
      </c>
      <c r="G230" s="21"/>
    </row>
    <row r="231" spans="1:7" x14ac:dyDescent="0.35">
      <c r="A231" s="13"/>
      <c r="B231" s="31"/>
      <c r="C231" s="31"/>
      <c r="D231" s="14"/>
      <c r="E231" s="15"/>
      <c r="F231" s="16"/>
      <c r="G231" s="16"/>
    </row>
    <row r="232" spans="1:7" x14ac:dyDescent="0.35">
      <c r="A232" s="24" t="s">
        <v>175</v>
      </c>
      <c r="B232" s="33"/>
      <c r="C232" s="33"/>
      <c r="D232" s="25"/>
      <c r="E232" s="19">
        <v>4755.45</v>
      </c>
      <c r="F232" s="20">
        <v>2.1208999999999999E-2</v>
      </c>
      <c r="G232" s="21"/>
    </row>
    <row r="233" spans="1:7" x14ac:dyDescent="0.35">
      <c r="A233" s="17"/>
      <c r="B233" s="32"/>
      <c r="C233" s="32"/>
      <c r="D233" s="18"/>
      <c r="E233" s="41"/>
      <c r="F233" s="21"/>
      <c r="G233" s="21"/>
    </row>
    <row r="234" spans="1:7" x14ac:dyDescent="0.35">
      <c r="A234" s="17" t="s">
        <v>2201</v>
      </c>
      <c r="B234" s="32"/>
      <c r="C234" s="32"/>
      <c r="D234" s="18"/>
      <c r="E234" s="41"/>
      <c r="F234" s="21"/>
      <c r="G234" s="21"/>
    </row>
    <row r="235" spans="1:7" x14ac:dyDescent="0.35">
      <c r="A235" s="17" t="s">
        <v>2202</v>
      </c>
      <c r="B235" s="32"/>
      <c r="C235" s="32"/>
      <c r="D235" s="18"/>
      <c r="E235" s="41"/>
      <c r="F235" s="21"/>
      <c r="G235" s="21"/>
    </row>
    <row r="236" spans="1:7" x14ac:dyDescent="0.35">
      <c r="A236" s="13" t="s">
        <v>2203</v>
      </c>
      <c r="B236" s="31" t="s">
        <v>2204</v>
      </c>
      <c r="C236" s="31"/>
      <c r="D236" s="14">
        <v>6220</v>
      </c>
      <c r="E236" s="15">
        <v>6342.3473999999997</v>
      </c>
      <c r="F236" s="16">
        <f>+E236/$E$256</f>
        <v>2.8286949721965042E-2</v>
      </c>
      <c r="G236" s="16"/>
    </row>
    <row r="237" spans="1:7" x14ac:dyDescent="0.35">
      <c r="A237" s="17" t="s">
        <v>2205</v>
      </c>
      <c r="B237" s="32"/>
      <c r="C237" s="32"/>
      <c r="D237" s="18"/>
      <c r="E237" s="41"/>
      <c r="F237" s="21"/>
      <c r="G237" s="21"/>
    </row>
    <row r="238" spans="1:7" x14ac:dyDescent="0.35">
      <c r="A238" s="72" t="s">
        <v>2206</v>
      </c>
      <c r="B238" s="31" t="s">
        <v>2207</v>
      </c>
      <c r="C238" s="31"/>
      <c r="D238" s="14">
        <v>535</v>
      </c>
      <c r="E238" s="15">
        <v>628.4538</v>
      </c>
      <c r="F238" s="16">
        <f>+E238/$E$256</f>
        <v>2.8029119065880676E-3</v>
      </c>
      <c r="G238" s="21"/>
    </row>
    <row r="239" spans="1:7" x14ac:dyDescent="0.35">
      <c r="A239" s="17" t="s">
        <v>172</v>
      </c>
      <c r="B239" s="32"/>
      <c r="C239" s="32"/>
      <c r="D239" s="18"/>
      <c r="E239" s="37">
        <f>SUM(E236:E238)</f>
        <v>6970.8011999999999</v>
      </c>
      <c r="F239" s="38">
        <f>SUM(F236:F238)</f>
        <v>3.1089861628553109E-2</v>
      </c>
      <c r="G239" s="16"/>
    </row>
    <row r="240" spans="1:7" x14ac:dyDescent="0.35">
      <c r="A240" s="17"/>
      <c r="B240" s="32"/>
      <c r="C240" s="32"/>
      <c r="D240" s="18"/>
      <c r="E240" s="41"/>
      <c r="F240" s="21"/>
      <c r="G240" s="16"/>
    </row>
    <row r="241" spans="1:7" x14ac:dyDescent="0.35">
      <c r="A241" s="69" t="s">
        <v>175</v>
      </c>
      <c r="B241" s="70"/>
      <c r="C241" s="70"/>
      <c r="D241" s="71"/>
      <c r="E241" s="37">
        <f>+E239</f>
        <v>6970.8011999999999</v>
      </c>
      <c r="F241" s="38">
        <f>+F239</f>
        <v>3.1089861628553109E-2</v>
      </c>
      <c r="G241" s="16"/>
    </row>
    <row r="242" spans="1:7" x14ac:dyDescent="0.35">
      <c r="A242" s="13"/>
      <c r="B242" s="31"/>
      <c r="C242" s="31"/>
      <c r="D242" s="14"/>
      <c r="E242" s="15"/>
      <c r="F242" s="16"/>
      <c r="G242" s="16"/>
    </row>
    <row r="243" spans="1:7" x14ac:dyDescent="0.35">
      <c r="A243" s="17" t="s">
        <v>439</v>
      </c>
      <c r="B243" s="31"/>
      <c r="C243" s="31"/>
      <c r="D243" s="14"/>
      <c r="E243" s="15"/>
      <c r="F243" s="16"/>
      <c r="G243" s="16"/>
    </row>
    <row r="244" spans="1:7" x14ac:dyDescent="0.35">
      <c r="A244" s="13" t="s">
        <v>1553</v>
      </c>
      <c r="B244" s="31" t="s">
        <v>1554</v>
      </c>
      <c r="C244" s="31"/>
      <c r="D244" s="14">
        <v>19035051.668000001</v>
      </c>
      <c r="E244" s="15">
        <v>2002.41</v>
      </c>
      <c r="F244" s="16">
        <v>8.9309999999999997E-3</v>
      </c>
      <c r="G244" s="16"/>
    </row>
    <row r="245" spans="1:7" x14ac:dyDescent="0.35">
      <c r="A245" s="13" t="s">
        <v>1555</v>
      </c>
      <c r="B245" s="31" t="s">
        <v>1556</v>
      </c>
      <c r="C245" s="31"/>
      <c r="D245" s="14">
        <v>17870600.256000001</v>
      </c>
      <c r="E245" s="15">
        <v>1912.51</v>
      </c>
      <c r="F245" s="16">
        <v>8.5299999999999994E-3</v>
      </c>
      <c r="G245" s="16"/>
    </row>
    <row r="246" spans="1:7" x14ac:dyDescent="0.35">
      <c r="A246" s="13"/>
      <c r="B246" s="31"/>
      <c r="C246" s="31"/>
      <c r="D246" s="14"/>
      <c r="E246" s="15"/>
      <c r="F246" s="16"/>
      <c r="G246" s="16"/>
    </row>
    <row r="247" spans="1:7" x14ac:dyDescent="0.35">
      <c r="A247" s="24" t="s">
        <v>175</v>
      </c>
      <c r="B247" s="33"/>
      <c r="C247" s="33"/>
      <c r="D247" s="25"/>
      <c r="E247" s="19">
        <v>3914.92</v>
      </c>
      <c r="F247" s="20">
        <v>1.7461000000000001E-2</v>
      </c>
      <c r="G247" s="21"/>
    </row>
    <row r="248" spans="1:7" x14ac:dyDescent="0.35">
      <c r="A248" s="13"/>
      <c r="B248" s="31"/>
      <c r="C248" s="31"/>
      <c r="D248" s="14"/>
      <c r="E248" s="15"/>
      <c r="F248" s="16"/>
      <c r="G248" s="16"/>
    </row>
    <row r="249" spans="1:7" x14ac:dyDescent="0.35">
      <c r="A249" s="17" t="s">
        <v>176</v>
      </c>
      <c r="B249" s="31"/>
      <c r="C249" s="31"/>
      <c r="D249" s="14"/>
      <c r="E249" s="15"/>
      <c r="F249" s="16"/>
      <c r="G249" s="16"/>
    </row>
    <row r="250" spans="1:7" x14ac:dyDescent="0.35">
      <c r="A250" s="13" t="s">
        <v>177</v>
      </c>
      <c r="B250" s="31"/>
      <c r="C250" s="31"/>
      <c r="D250" s="14"/>
      <c r="E250" s="15">
        <v>14743.46</v>
      </c>
      <c r="F250" s="16">
        <v>6.5755999999999995E-2</v>
      </c>
      <c r="G250" s="16">
        <v>5.3977999999999998E-2</v>
      </c>
    </row>
    <row r="251" spans="1:7" x14ac:dyDescent="0.35">
      <c r="A251" s="17" t="s">
        <v>172</v>
      </c>
      <c r="B251" s="32"/>
      <c r="C251" s="32"/>
      <c r="D251" s="18"/>
      <c r="E251" s="37">
        <v>14743.46</v>
      </c>
      <c r="F251" s="38">
        <v>6.5755999999999995E-2</v>
      </c>
      <c r="G251" s="21"/>
    </row>
    <row r="252" spans="1:7" x14ac:dyDescent="0.35">
      <c r="A252" s="13"/>
      <c r="B252" s="31"/>
      <c r="C252" s="31"/>
      <c r="D252" s="14"/>
      <c r="E252" s="15"/>
      <c r="F252" s="16"/>
      <c r="G252" s="16"/>
    </row>
    <row r="253" spans="1:7" x14ac:dyDescent="0.35">
      <c r="A253" s="24" t="s">
        <v>175</v>
      </c>
      <c r="B253" s="33"/>
      <c r="C253" s="33"/>
      <c r="D253" s="25"/>
      <c r="E253" s="19">
        <v>14743.46</v>
      </c>
      <c r="F253" s="20">
        <v>6.5755999999999995E-2</v>
      </c>
      <c r="G253" s="21"/>
    </row>
    <row r="254" spans="1:7" x14ac:dyDescent="0.35">
      <c r="A254" s="13" t="s">
        <v>178</v>
      </c>
      <c r="B254" s="31"/>
      <c r="C254" s="31"/>
      <c r="D254" s="14"/>
      <c r="E254" s="15">
        <v>2623.2774236999999</v>
      </c>
      <c r="F254" s="16">
        <v>1.1698999999999999E-2</v>
      </c>
      <c r="G254" s="16"/>
    </row>
    <row r="255" spans="1:7" x14ac:dyDescent="0.35">
      <c r="A255" s="13" t="s">
        <v>179</v>
      </c>
      <c r="B255" s="31"/>
      <c r="C255" s="31"/>
      <c r="D255" s="14"/>
      <c r="E255" s="15">
        <v>9973.9913762999931</v>
      </c>
      <c r="F255" s="16">
        <f>+E255/E256</f>
        <v>4.448412784653058E-2</v>
      </c>
      <c r="G255" s="16">
        <v>5.3977999999999998E-2</v>
      </c>
    </row>
    <row r="256" spans="1:7" x14ac:dyDescent="0.35">
      <c r="A256" s="26" t="s">
        <v>180</v>
      </c>
      <c r="B256" s="34"/>
      <c r="C256" s="34"/>
      <c r="D256" s="27"/>
      <c r="E256" s="28">
        <v>224214.61</v>
      </c>
      <c r="F256" s="29">
        <v>1</v>
      </c>
      <c r="G256" s="29"/>
    </row>
    <row r="258" spans="1:6" x14ac:dyDescent="0.35">
      <c r="A258" s="1" t="s">
        <v>852</v>
      </c>
      <c r="E258" s="75"/>
      <c r="F258" s="75"/>
    </row>
    <row r="259" spans="1:6" x14ac:dyDescent="0.35">
      <c r="A259" s="1" t="s">
        <v>1024</v>
      </c>
      <c r="E259" s="75"/>
      <c r="F259" s="75"/>
    </row>
    <row r="260" spans="1:6" x14ac:dyDescent="0.35">
      <c r="A260" s="1" t="s">
        <v>181</v>
      </c>
    </row>
    <row r="261" spans="1:6" x14ac:dyDescent="0.35">
      <c r="A261" s="1" t="s">
        <v>183</v>
      </c>
      <c r="E261" s="75"/>
    </row>
    <row r="262" spans="1:6" ht="29" customHeight="1" x14ac:dyDescent="0.35">
      <c r="A262" s="48" t="s">
        <v>184</v>
      </c>
      <c r="B262" s="3" t="s">
        <v>138</v>
      </c>
    </row>
    <row r="263" spans="1:6" x14ac:dyDescent="0.35">
      <c r="A263" t="s">
        <v>185</v>
      </c>
    </row>
    <row r="264" spans="1:6" x14ac:dyDescent="0.35">
      <c r="A264" t="s">
        <v>186</v>
      </c>
      <c r="B264" t="s">
        <v>187</v>
      </c>
      <c r="C264" t="s">
        <v>187</v>
      </c>
    </row>
    <row r="265" spans="1:6" x14ac:dyDescent="0.35">
      <c r="B265" s="59">
        <v>45869</v>
      </c>
      <c r="C265" s="59">
        <v>45898</v>
      </c>
    </row>
    <row r="266" spans="1:6" x14ac:dyDescent="0.35">
      <c r="A266" t="s">
        <v>188</v>
      </c>
      <c r="B266">
        <v>11.8171</v>
      </c>
      <c r="C266">
        <v>11.833299999999999</v>
      </c>
    </row>
    <row r="267" spans="1:6" x14ac:dyDescent="0.35">
      <c r="A267" t="s">
        <v>189</v>
      </c>
      <c r="B267">
        <v>11.8171</v>
      </c>
      <c r="C267">
        <v>11.833299999999999</v>
      </c>
    </row>
    <row r="268" spans="1:6" x14ac:dyDescent="0.35">
      <c r="A268" t="s">
        <v>190</v>
      </c>
      <c r="B268">
        <v>11.7385</v>
      </c>
      <c r="C268">
        <v>11.7514</v>
      </c>
    </row>
    <row r="269" spans="1:6" x14ac:dyDescent="0.35">
      <c r="A269" t="s">
        <v>191</v>
      </c>
      <c r="B269">
        <v>11.7385</v>
      </c>
      <c r="C269">
        <v>11.7514</v>
      </c>
    </row>
    <row r="271" spans="1:6" x14ac:dyDescent="0.35">
      <c r="A271" t="s">
        <v>192</v>
      </c>
      <c r="B271" s="3" t="s">
        <v>138</v>
      </c>
    </row>
    <row r="272" spans="1:6" x14ac:dyDescent="0.35">
      <c r="A272" t="s">
        <v>193</v>
      </c>
      <c r="B272" s="3" t="s">
        <v>138</v>
      </c>
    </row>
    <row r="273" spans="1:2" ht="58" customHeight="1" x14ac:dyDescent="0.35">
      <c r="A273" s="48" t="s">
        <v>194</v>
      </c>
      <c r="B273" s="3" t="s">
        <v>138</v>
      </c>
    </row>
    <row r="274" spans="1:2" ht="43.5" customHeight="1" x14ac:dyDescent="0.35">
      <c r="A274" s="48" t="s">
        <v>195</v>
      </c>
      <c r="B274" s="3" t="s">
        <v>138</v>
      </c>
    </row>
    <row r="275" spans="1:2" x14ac:dyDescent="0.35">
      <c r="A275" t="s">
        <v>196</v>
      </c>
      <c r="B275" s="50">
        <f>B291</f>
        <v>3.0464451748101751</v>
      </c>
    </row>
    <row r="276" spans="1:2" x14ac:dyDescent="0.35">
      <c r="A276" t="s">
        <v>449</v>
      </c>
      <c r="B276" s="50">
        <v>5.3586999999999998</v>
      </c>
    </row>
    <row r="277" spans="1:2" ht="72.5" customHeight="1" x14ac:dyDescent="0.35">
      <c r="A277" s="48" t="s">
        <v>197</v>
      </c>
      <c r="B277" s="50">
        <v>17672.849999999999</v>
      </c>
    </row>
    <row r="278" spans="1:2" x14ac:dyDescent="0.35">
      <c r="B278" s="3"/>
    </row>
    <row r="279" spans="1:2" ht="58" customHeight="1" x14ac:dyDescent="0.35">
      <c r="A279" s="48" t="s">
        <v>198</v>
      </c>
      <c r="B279" s="3" t="s">
        <v>138</v>
      </c>
    </row>
    <row r="280" spans="1:2" ht="43.5" customHeight="1" x14ac:dyDescent="0.35">
      <c r="A280" s="48" t="s">
        <v>199</v>
      </c>
      <c r="B280" t="s">
        <v>138</v>
      </c>
    </row>
    <row r="281" spans="1:2" ht="43.5" customHeight="1" x14ac:dyDescent="0.35">
      <c r="A281" s="48" t="s">
        <v>200</v>
      </c>
      <c r="B281" s="3" t="s">
        <v>138</v>
      </c>
    </row>
    <row r="282" spans="1:2" ht="43.5" customHeight="1" x14ac:dyDescent="0.35">
      <c r="A282" s="48" t="s">
        <v>201</v>
      </c>
      <c r="B282" s="3" t="s">
        <v>138</v>
      </c>
    </row>
    <row r="284" spans="1:2" x14ac:dyDescent="0.35">
      <c r="A284" t="s">
        <v>202</v>
      </c>
    </row>
    <row r="285" spans="1:2" x14ac:dyDescent="0.35">
      <c r="A285" s="52" t="s">
        <v>203</v>
      </c>
      <c r="B285" s="52" t="s">
        <v>2208</v>
      </c>
    </row>
    <row r="286" spans="1:2" x14ac:dyDescent="0.35">
      <c r="A286" s="52" t="s">
        <v>205</v>
      </c>
      <c r="B286" s="52" t="s">
        <v>2209</v>
      </c>
    </row>
    <row r="287" spans="1:2" x14ac:dyDescent="0.35">
      <c r="A287" s="52"/>
      <c r="B287" s="52"/>
    </row>
    <row r="288" spans="1:2" x14ac:dyDescent="0.35">
      <c r="A288" s="52" t="s">
        <v>207</v>
      </c>
      <c r="B288" s="53">
        <v>6.6843771731383104</v>
      </c>
    </row>
    <row r="289" spans="1:4" x14ac:dyDescent="0.35">
      <c r="A289" s="52"/>
      <c r="B289" s="52"/>
    </row>
    <row r="290" spans="1:4" x14ac:dyDescent="0.35">
      <c r="A290" s="52" t="s">
        <v>208</v>
      </c>
      <c r="B290" s="54">
        <v>2.6124999999999998</v>
      </c>
    </row>
    <row r="291" spans="1:4" x14ac:dyDescent="0.35">
      <c r="A291" s="52" t="s">
        <v>209</v>
      </c>
      <c r="B291" s="54">
        <v>3.0464451748101751</v>
      </c>
    </row>
    <row r="292" spans="1:4" x14ac:dyDescent="0.35">
      <c r="A292" s="52"/>
      <c r="B292" s="52"/>
    </row>
    <row r="293" spans="1:4" x14ac:dyDescent="0.35">
      <c r="A293" s="52" t="s">
        <v>210</v>
      </c>
      <c r="B293" s="55">
        <v>45900</v>
      </c>
    </row>
    <row r="295" spans="1:4" ht="70" customHeight="1" x14ac:dyDescent="0.35">
      <c r="A295" s="83" t="s">
        <v>211</v>
      </c>
      <c r="B295" s="83" t="s">
        <v>212</v>
      </c>
      <c r="C295" s="83" t="s">
        <v>5</v>
      </c>
      <c r="D295" s="83" t="s">
        <v>6</v>
      </c>
    </row>
    <row r="296" spans="1:4" ht="70" customHeight="1" x14ac:dyDescent="0.35">
      <c r="A296" s="83" t="s">
        <v>2208</v>
      </c>
      <c r="B296" s="83"/>
      <c r="C296" s="83" t="s">
        <v>83</v>
      </c>
      <c r="D296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G103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3.7265625" bestFit="1" customWidth="1"/>
    <col min="2" max="2" width="22" bestFit="1" customWidth="1"/>
    <col min="3" max="3" width="29.72656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2210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2211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1509</v>
      </c>
      <c r="B8" s="31" t="s">
        <v>1510</v>
      </c>
      <c r="C8" s="31" t="s">
        <v>769</v>
      </c>
      <c r="D8" s="14">
        <v>13244</v>
      </c>
      <c r="E8" s="15">
        <v>747.76</v>
      </c>
      <c r="F8" s="16">
        <v>4.8599999999999997E-2</v>
      </c>
      <c r="G8" s="16"/>
    </row>
    <row r="9" spans="1:7" x14ac:dyDescent="0.35">
      <c r="A9" s="13" t="s">
        <v>468</v>
      </c>
      <c r="B9" s="31" t="s">
        <v>469</v>
      </c>
      <c r="C9" s="31" t="s">
        <v>260</v>
      </c>
      <c r="D9" s="14">
        <v>12816</v>
      </c>
      <c r="E9" s="15">
        <v>555.27</v>
      </c>
      <c r="F9" s="16">
        <v>3.61E-2</v>
      </c>
      <c r="G9" s="16"/>
    </row>
    <row r="10" spans="1:7" x14ac:dyDescent="0.35">
      <c r="A10" s="13" t="s">
        <v>397</v>
      </c>
      <c r="B10" s="31" t="s">
        <v>398</v>
      </c>
      <c r="C10" s="31" t="s">
        <v>280</v>
      </c>
      <c r="D10" s="14">
        <v>8570</v>
      </c>
      <c r="E10" s="15">
        <v>525.47</v>
      </c>
      <c r="F10" s="16">
        <v>3.4200000000000001E-2</v>
      </c>
      <c r="G10" s="16"/>
    </row>
    <row r="11" spans="1:7" x14ac:dyDescent="0.35">
      <c r="A11" s="13" t="s">
        <v>346</v>
      </c>
      <c r="B11" s="31" t="s">
        <v>347</v>
      </c>
      <c r="C11" s="31" t="s">
        <v>269</v>
      </c>
      <c r="D11" s="14">
        <v>15848</v>
      </c>
      <c r="E11" s="15">
        <v>519.28</v>
      </c>
      <c r="F11" s="16">
        <v>3.3799999999999997E-2</v>
      </c>
      <c r="G11" s="16"/>
    </row>
    <row r="12" spans="1:7" x14ac:dyDescent="0.35">
      <c r="A12" s="13" t="s">
        <v>1838</v>
      </c>
      <c r="B12" s="31" t="s">
        <v>1839</v>
      </c>
      <c r="C12" s="31" t="s">
        <v>1840</v>
      </c>
      <c r="D12" s="14">
        <v>114470</v>
      </c>
      <c r="E12" s="15">
        <v>481.52</v>
      </c>
      <c r="F12" s="16">
        <v>3.1300000000000001E-2</v>
      </c>
      <c r="G12" s="16"/>
    </row>
    <row r="13" spans="1:7" x14ac:dyDescent="0.35">
      <c r="A13" s="13" t="s">
        <v>1536</v>
      </c>
      <c r="B13" s="31" t="s">
        <v>1537</v>
      </c>
      <c r="C13" s="31" t="s">
        <v>263</v>
      </c>
      <c r="D13" s="14">
        <v>9930</v>
      </c>
      <c r="E13" s="15">
        <v>472.23</v>
      </c>
      <c r="F13" s="16">
        <v>3.0700000000000002E-2</v>
      </c>
      <c r="G13" s="16"/>
    </row>
    <row r="14" spans="1:7" x14ac:dyDescent="0.35">
      <c r="A14" s="13" t="s">
        <v>462</v>
      </c>
      <c r="B14" s="31" t="s">
        <v>463</v>
      </c>
      <c r="C14" s="31" t="s">
        <v>290</v>
      </c>
      <c r="D14" s="14">
        <v>7960</v>
      </c>
      <c r="E14" s="15">
        <v>463.59</v>
      </c>
      <c r="F14" s="16">
        <v>3.0200000000000001E-2</v>
      </c>
      <c r="G14" s="16"/>
    </row>
    <row r="15" spans="1:7" x14ac:dyDescent="0.35">
      <c r="A15" s="13" t="s">
        <v>1239</v>
      </c>
      <c r="B15" s="31" t="s">
        <v>1240</v>
      </c>
      <c r="C15" s="31" t="s">
        <v>540</v>
      </c>
      <c r="D15" s="14">
        <v>59266</v>
      </c>
      <c r="E15" s="15">
        <v>449.5</v>
      </c>
      <c r="F15" s="16">
        <v>2.92E-2</v>
      </c>
      <c r="G15" s="16"/>
    </row>
    <row r="16" spans="1:7" x14ac:dyDescent="0.35">
      <c r="A16" s="13" t="s">
        <v>724</v>
      </c>
      <c r="B16" s="31" t="s">
        <v>725</v>
      </c>
      <c r="C16" s="31" t="s">
        <v>405</v>
      </c>
      <c r="D16" s="14">
        <v>90462</v>
      </c>
      <c r="E16" s="15">
        <v>440.69</v>
      </c>
      <c r="F16" s="16">
        <v>2.87E-2</v>
      </c>
      <c r="G16" s="16"/>
    </row>
    <row r="17" spans="1:7" x14ac:dyDescent="0.35">
      <c r="A17" s="13" t="s">
        <v>1738</v>
      </c>
      <c r="B17" s="31" t="s">
        <v>1739</v>
      </c>
      <c r="C17" s="31" t="s">
        <v>283</v>
      </c>
      <c r="D17" s="14">
        <v>113316</v>
      </c>
      <c r="E17" s="15">
        <v>423.97</v>
      </c>
      <c r="F17" s="16">
        <v>2.76E-2</v>
      </c>
      <c r="G17" s="16"/>
    </row>
    <row r="18" spans="1:7" x14ac:dyDescent="0.35">
      <c r="A18" s="13" t="s">
        <v>319</v>
      </c>
      <c r="B18" s="31" t="s">
        <v>320</v>
      </c>
      <c r="C18" s="31" t="s">
        <v>272</v>
      </c>
      <c r="D18" s="14">
        <v>28421</v>
      </c>
      <c r="E18" s="15">
        <v>403.78</v>
      </c>
      <c r="F18" s="16">
        <v>2.63E-2</v>
      </c>
      <c r="G18" s="16"/>
    </row>
    <row r="19" spans="1:7" x14ac:dyDescent="0.35">
      <c r="A19" s="13" t="s">
        <v>472</v>
      </c>
      <c r="B19" s="31" t="s">
        <v>473</v>
      </c>
      <c r="C19" s="31" t="s">
        <v>241</v>
      </c>
      <c r="D19" s="14">
        <v>130802</v>
      </c>
      <c r="E19" s="15">
        <v>403.13</v>
      </c>
      <c r="F19" s="16">
        <v>2.6200000000000001E-2</v>
      </c>
      <c r="G19" s="16"/>
    </row>
    <row r="20" spans="1:7" x14ac:dyDescent="0.35">
      <c r="A20" s="13" t="s">
        <v>1861</v>
      </c>
      <c r="B20" s="31" t="s">
        <v>1862</v>
      </c>
      <c r="C20" s="31" t="s">
        <v>272</v>
      </c>
      <c r="D20" s="14">
        <v>2922</v>
      </c>
      <c r="E20" s="15">
        <v>373.14</v>
      </c>
      <c r="F20" s="16">
        <v>2.4299999999999999E-2</v>
      </c>
      <c r="G20" s="16"/>
    </row>
    <row r="21" spans="1:7" x14ac:dyDescent="0.35">
      <c r="A21" s="13" t="s">
        <v>379</v>
      </c>
      <c r="B21" s="31" t="s">
        <v>380</v>
      </c>
      <c r="C21" s="31" t="s">
        <v>272</v>
      </c>
      <c r="D21" s="14">
        <v>98259</v>
      </c>
      <c r="E21" s="15">
        <v>373.09</v>
      </c>
      <c r="F21" s="16">
        <v>2.4299999999999999E-2</v>
      </c>
      <c r="G21" s="16"/>
    </row>
    <row r="22" spans="1:7" x14ac:dyDescent="0.35">
      <c r="A22" s="13" t="s">
        <v>1865</v>
      </c>
      <c r="B22" s="31" t="s">
        <v>1866</v>
      </c>
      <c r="C22" s="31" t="s">
        <v>263</v>
      </c>
      <c r="D22" s="14">
        <v>26197</v>
      </c>
      <c r="E22" s="15">
        <v>355.78</v>
      </c>
      <c r="F22" s="16">
        <v>2.3099999999999999E-2</v>
      </c>
      <c r="G22" s="16"/>
    </row>
    <row r="23" spans="1:7" x14ac:dyDescent="0.35">
      <c r="A23" s="13" t="s">
        <v>1877</v>
      </c>
      <c r="B23" s="31" t="s">
        <v>1878</v>
      </c>
      <c r="C23" s="31" t="s">
        <v>241</v>
      </c>
      <c r="D23" s="14">
        <v>252150</v>
      </c>
      <c r="E23" s="15">
        <v>344.49</v>
      </c>
      <c r="F23" s="16">
        <v>2.24E-2</v>
      </c>
      <c r="G23" s="16"/>
    </row>
    <row r="24" spans="1:7" x14ac:dyDescent="0.35">
      <c r="A24" s="13" t="s">
        <v>734</v>
      </c>
      <c r="B24" s="31" t="s">
        <v>735</v>
      </c>
      <c r="C24" s="31" t="s">
        <v>522</v>
      </c>
      <c r="D24" s="14">
        <v>27151</v>
      </c>
      <c r="E24" s="15">
        <v>337.38</v>
      </c>
      <c r="F24" s="16">
        <v>2.1899999999999999E-2</v>
      </c>
      <c r="G24" s="16"/>
    </row>
    <row r="25" spans="1:7" x14ac:dyDescent="0.35">
      <c r="A25" s="13" t="s">
        <v>730</v>
      </c>
      <c r="B25" s="31" t="s">
        <v>731</v>
      </c>
      <c r="C25" s="31" t="s">
        <v>254</v>
      </c>
      <c r="D25" s="14">
        <v>6250</v>
      </c>
      <c r="E25" s="15">
        <v>320.83999999999997</v>
      </c>
      <c r="F25" s="16">
        <v>2.0899999999999998E-2</v>
      </c>
      <c r="G25" s="16"/>
    </row>
    <row r="26" spans="1:7" x14ac:dyDescent="0.35">
      <c r="A26" s="13" t="s">
        <v>1881</v>
      </c>
      <c r="B26" s="31" t="s">
        <v>1882</v>
      </c>
      <c r="C26" s="31" t="s">
        <v>389</v>
      </c>
      <c r="D26" s="14">
        <v>43297</v>
      </c>
      <c r="E26" s="15">
        <v>319.99</v>
      </c>
      <c r="F26" s="16">
        <v>2.0799999999999999E-2</v>
      </c>
      <c r="G26" s="16"/>
    </row>
    <row r="27" spans="1:7" x14ac:dyDescent="0.35">
      <c r="A27" s="13" t="s">
        <v>1883</v>
      </c>
      <c r="B27" s="31" t="s">
        <v>1884</v>
      </c>
      <c r="C27" s="31" t="s">
        <v>283</v>
      </c>
      <c r="D27" s="14">
        <v>53119</v>
      </c>
      <c r="E27" s="15">
        <v>319.06</v>
      </c>
      <c r="F27" s="16">
        <v>2.0799999999999999E-2</v>
      </c>
      <c r="G27" s="16"/>
    </row>
    <row r="28" spans="1:7" x14ac:dyDescent="0.35">
      <c r="A28" s="13" t="s">
        <v>726</v>
      </c>
      <c r="B28" s="31" t="s">
        <v>727</v>
      </c>
      <c r="C28" s="31" t="s">
        <v>396</v>
      </c>
      <c r="D28" s="14">
        <v>10422</v>
      </c>
      <c r="E28" s="15">
        <v>317.89999999999998</v>
      </c>
      <c r="F28" s="16">
        <v>2.07E-2</v>
      </c>
      <c r="G28" s="16"/>
    </row>
    <row r="29" spans="1:7" x14ac:dyDescent="0.35">
      <c r="A29" s="13" t="s">
        <v>1522</v>
      </c>
      <c r="B29" s="31" t="s">
        <v>1523</v>
      </c>
      <c r="C29" s="31" t="s">
        <v>529</v>
      </c>
      <c r="D29" s="14">
        <v>182034</v>
      </c>
      <c r="E29" s="15">
        <v>315.05</v>
      </c>
      <c r="F29" s="16">
        <v>2.0500000000000001E-2</v>
      </c>
      <c r="G29" s="16"/>
    </row>
    <row r="30" spans="1:7" x14ac:dyDescent="0.35">
      <c r="A30" s="13" t="s">
        <v>409</v>
      </c>
      <c r="B30" s="31" t="s">
        <v>410</v>
      </c>
      <c r="C30" s="31" t="s">
        <v>370</v>
      </c>
      <c r="D30" s="14">
        <v>43232</v>
      </c>
      <c r="E30" s="15">
        <v>300.16000000000003</v>
      </c>
      <c r="F30" s="16">
        <v>1.95E-2</v>
      </c>
      <c r="G30" s="16"/>
    </row>
    <row r="31" spans="1:7" x14ac:dyDescent="0.35">
      <c r="A31" s="13" t="s">
        <v>1893</v>
      </c>
      <c r="B31" s="31" t="s">
        <v>1894</v>
      </c>
      <c r="C31" s="31" t="s">
        <v>310</v>
      </c>
      <c r="D31" s="14">
        <v>16225</v>
      </c>
      <c r="E31" s="15">
        <v>298.48</v>
      </c>
      <c r="F31" s="16">
        <v>1.9400000000000001E-2</v>
      </c>
      <c r="G31" s="16"/>
    </row>
    <row r="32" spans="1:7" x14ac:dyDescent="0.35">
      <c r="A32" s="13" t="s">
        <v>1895</v>
      </c>
      <c r="B32" s="31" t="s">
        <v>1896</v>
      </c>
      <c r="C32" s="31" t="s">
        <v>272</v>
      </c>
      <c r="D32" s="14">
        <v>84291</v>
      </c>
      <c r="E32" s="15">
        <v>295.02</v>
      </c>
      <c r="F32" s="16">
        <v>1.9199999999999998E-2</v>
      </c>
      <c r="G32" s="16"/>
    </row>
    <row r="33" spans="1:7" x14ac:dyDescent="0.35">
      <c r="A33" s="13" t="s">
        <v>1340</v>
      </c>
      <c r="B33" s="31" t="s">
        <v>1341</v>
      </c>
      <c r="C33" s="31" t="s">
        <v>238</v>
      </c>
      <c r="D33" s="14">
        <v>124952</v>
      </c>
      <c r="E33" s="15">
        <v>290.93</v>
      </c>
      <c r="F33" s="16">
        <v>1.89E-2</v>
      </c>
      <c r="G33" s="16"/>
    </row>
    <row r="34" spans="1:7" x14ac:dyDescent="0.35">
      <c r="A34" s="13" t="s">
        <v>323</v>
      </c>
      <c r="B34" s="31" t="s">
        <v>324</v>
      </c>
      <c r="C34" s="31" t="s">
        <v>293</v>
      </c>
      <c r="D34" s="14">
        <v>298445</v>
      </c>
      <c r="E34" s="15">
        <v>276.81</v>
      </c>
      <c r="F34" s="16">
        <v>1.7999999999999999E-2</v>
      </c>
      <c r="G34" s="16"/>
    </row>
    <row r="35" spans="1:7" x14ac:dyDescent="0.35">
      <c r="A35" s="13" t="s">
        <v>1517</v>
      </c>
      <c r="B35" s="31" t="s">
        <v>1518</v>
      </c>
      <c r="C35" s="31" t="s">
        <v>266</v>
      </c>
      <c r="D35" s="14">
        <v>902</v>
      </c>
      <c r="E35" s="15">
        <v>264.06</v>
      </c>
      <c r="F35" s="16">
        <v>1.72E-2</v>
      </c>
      <c r="G35" s="16"/>
    </row>
    <row r="36" spans="1:7" x14ac:dyDescent="0.35">
      <c r="A36" s="13" t="s">
        <v>736</v>
      </c>
      <c r="B36" s="31" t="s">
        <v>737</v>
      </c>
      <c r="C36" s="31" t="s">
        <v>405</v>
      </c>
      <c r="D36" s="14">
        <v>19928</v>
      </c>
      <c r="E36" s="15">
        <v>261.26</v>
      </c>
      <c r="F36" s="16">
        <v>1.7000000000000001E-2</v>
      </c>
      <c r="G36" s="16"/>
    </row>
    <row r="37" spans="1:7" x14ac:dyDescent="0.35">
      <c r="A37" s="13" t="s">
        <v>416</v>
      </c>
      <c r="B37" s="31" t="s">
        <v>417</v>
      </c>
      <c r="C37" s="31" t="s">
        <v>345</v>
      </c>
      <c r="D37" s="14">
        <v>17033</v>
      </c>
      <c r="E37" s="15">
        <v>259.86</v>
      </c>
      <c r="F37" s="16">
        <v>1.6899999999999998E-2</v>
      </c>
      <c r="G37" s="16"/>
    </row>
    <row r="38" spans="1:7" x14ac:dyDescent="0.35">
      <c r="A38" s="13" t="s">
        <v>321</v>
      </c>
      <c r="B38" s="31" t="s">
        <v>322</v>
      </c>
      <c r="C38" s="31" t="s">
        <v>280</v>
      </c>
      <c r="D38" s="14">
        <v>7058</v>
      </c>
      <c r="E38" s="15">
        <v>251.25</v>
      </c>
      <c r="F38" s="16">
        <v>1.6299999999999999E-2</v>
      </c>
      <c r="G38" s="16"/>
    </row>
    <row r="39" spans="1:7" x14ac:dyDescent="0.35">
      <c r="A39" s="13" t="s">
        <v>1907</v>
      </c>
      <c r="B39" s="31" t="s">
        <v>1908</v>
      </c>
      <c r="C39" s="31" t="s">
        <v>266</v>
      </c>
      <c r="D39" s="14">
        <v>44154</v>
      </c>
      <c r="E39" s="15">
        <v>248.68</v>
      </c>
      <c r="F39" s="16">
        <v>1.6199999999999999E-2</v>
      </c>
      <c r="G39" s="16"/>
    </row>
    <row r="40" spans="1:7" x14ac:dyDescent="0.35">
      <c r="A40" s="13" t="s">
        <v>366</v>
      </c>
      <c r="B40" s="31" t="s">
        <v>367</v>
      </c>
      <c r="C40" s="31" t="s">
        <v>269</v>
      </c>
      <c r="D40" s="14">
        <v>9622</v>
      </c>
      <c r="E40" s="15">
        <v>236.74</v>
      </c>
      <c r="F40" s="16">
        <v>1.54E-2</v>
      </c>
      <c r="G40" s="16"/>
    </row>
    <row r="41" spans="1:7" x14ac:dyDescent="0.35">
      <c r="A41" s="13" t="s">
        <v>1342</v>
      </c>
      <c r="B41" s="31" t="s">
        <v>1343</v>
      </c>
      <c r="C41" s="31" t="s">
        <v>238</v>
      </c>
      <c r="D41" s="14">
        <v>227514</v>
      </c>
      <c r="E41" s="15">
        <v>236.23</v>
      </c>
      <c r="F41" s="16">
        <v>1.54E-2</v>
      </c>
      <c r="G41" s="16"/>
    </row>
    <row r="42" spans="1:7" x14ac:dyDescent="0.35">
      <c r="A42" s="13" t="s">
        <v>381</v>
      </c>
      <c r="B42" s="31" t="s">
        <v>382</v>
      </c>
      <c r="C42" s="31" t="s">
        <v>378</v>
      </c>
      <c r="D42" s="14">
        <v>24932</v>
      </c>
      <c r="E42" s="15">
        <v>235.81</v>
      </c>
      <c r="F42" s="16">
        <v>1.5299999999999999E-2</v>
      </c>
      <c r="G42" s="16"/>
    </row>
    <row r="43" spans="1:7" x14ac:dyDescent="0.35">
      <c r="A43" s="13" t="s">
        <v>1344</v>
      </c>
      <c r="B43" s="31" t="s">
        <v>1345</v>
      </c>
      <c r="C43" s="31" t="s">
        <v>238</v>
      </c>
      <c r="D43" s="14">
        <v>232682</v>
      </c>
      <c r="E43" s="15">
        <v>234.73</v>
      </c>
      <c r="F43" s="16">
        <v>1.5299999999999999E-2</v>
      </c>
      <c r="G43" s="16"/>
    </row>
    <row r="44" spans="1:7" x14ac:dyDescent="0.35">
      <c r="A44" s="13" t="s">
        <v>732</v>
      </c>
      <c r="B44" s="31" t="s">
        <v>733</v>
      </c>
      <c r="C44" s="31" t="s">
        <v>293</v>
      </c>
      <c r="D44" s="14">
        <v>585</v>
      </c>
      <c r="E44" s="15">
        <v>233.77</v>
      </c>
      <c r="F44" s="16">
        <v>1.52E-2</v>
      </c>
      <c r="G44" s="16"/>
    </row>
    <row r="45" spans="1:7" x14ac:dyDescent="0.35">
      <c r="A45" s="13" t="s">
        <v>1911</v>
      </c>
      <c r="B45" s="31" t="s">
        <v>1912</v>
      </c>
      <c r="C45" s="31" t="s">
        <v>389</v>
      </c>
      <c r="D45" s="14">
        <v>18896</v>
      </c>
      <c r="E45" s="15">
        <v>225.3</v>
      </c>
      <c r="F45" s="16">
        <v>1.47E-2</v>
      </c>
      <c r="G45" s="16"/>
    </row>
    <row r="46" spans="1:7" x14ac:dyDescent="0.35">
      <c r="A46" s="13" t="s">
        <v>738</v>
      </c>
      <c r="B46" s="31" t="s">
        <v>739</v>
      </c>
      <c r="C46" s="31" t="s">
        <v>522</v>
      </c>
      <c r="D46" s="14">
        <v>39789</v>
      </c>
      <c r="E46" s="15">
        <v>207.34</v>
      </c>
      <c r="F46" s="16">
        <v>1.35E-2</v>
      </c>
      <c r="G46" s="16"/>
    </row>
    <row r="47" spans="1:7" x14ac:dyDescent="0.35">
      <c r="A47" s="13" t="s">
        <v>1927</v>
      </c>
      <c r="B47" s="31" t="s">
        <v>1928</v>
      </c>
      <c r="C47" s="31" t="s">
        <v>283</v>
      </c>
      <c r="D47" s="14">
        <v>20686</v>
      </c>
      <c r="E47" s="15">
        <v>188.97</v>
      </c>
      <c r="F47" s="16">
        <v>1.23E-2</v>
      </c>
      <c r="G47" s="16"/>
    </row>
    <row r="48" spans="1:7" x14ac:dyDescent="0.35">
      <c r="A48" s="13" t="s">
        <v>1931</v>
      </c>
      <c r="B48" s="31" t="s">
        <v>1932</v>
      </c>
      <c r="C48" s="31" t="s">
        <v>283</v>
      </c>
      <c r="D48" s="14">
        <v>24427</v>
      </c>
      <c r="E48" s="15">
        <v>186.66</v>
      </c>
      <c r="F48" s="16">
        <v>1.21E-2</v>
      </c>
      <c r="G48" s="16"/>
    </row>
    <row r="49" spans="1:7" x14ac:dyDescent="0.35">
      <c r="A49" s="13" t="s">
        <v>1261</v>
      </c>
      <c r="B49" s="31" t="s">
        <v>1262</v>
      </c>
      <c r="C49" s="31" t="s">
        <v>370</v>
      </c>
      <c r="D49" s="14">
        <v>5968</v>
      </c>
      <c r="E49" s="15">
        <v>182.84</v>
      </c>
      <c r="F49" s="16">
        <v>1.1900000000000001E-2</v>
      </c>
      <c r="G49" s="16"/>
    </row>
    <row r="50" spans="1:7" x14ac:dyDescent="0.35">
      <c r="A50" s="13" t="s">
        <v>455</v>
      </c>
      <c r="B50" s="31" t="s">
        <v>456</v>
      </c>
      <c r="C50" s="31" t="s">
        <v>370</v>
      </c>
      <c r="D50" s="14">
        <v>3539</v>
      </c>
      <c r="E50" s="15">
        <v>176.91</v>
      </c>
      <c r="F50" s="16">
        <v>1.15E-2</v>
      </c>
      <c r="G50" s="16"/>
    </row>
    <row r="51" spans="1:7" x14ac:dyDescent="0.35">
      <c r="A51" s="13" t="s">
        <v>411</v>
      </c>
      <c r="B51" s="31" t="s">
        <v>412</v>
      </c>
      <c r="C51" s="31" t="s">
        <v>283</v>
      </c>
      <c r="D51" s="14">
        <v>36133</v>
      </c>
      <c r="E51" s="15">
        <v>176.49</v>
      </c>
      <c r="F51" s="16">
        <v>1.15E-2</v>
      </c>
      <c r="G51" s="16"/>
    </row>
    <row r="52" spans="1:7" x14ac:dyDescent="0.35">
      <c r="A52" s="13" t="s">
        <v>740</v>
      </c>
      <c r="B52" s="31" t="s">
        <v>741</v>
      </c>
      <c r="C52" s="31" t="s">
        <v>280</v>
      </c>
      <c r="D52" s="14">
        <v>16852</v>
      </c>
      <c r="E52" s="15">
        <v>165.33</v>
      </c>
      <c r="F52" s="16">
        <v>1.0800000000000001E-2</v>
      </c>
      <c r="G52" s="16"/>
    </row>
    <row r="53" spans="1:7" x14ac:dyDescent="0.35">
      <c r="A53" s="13" t="s">
        <v>1933</v>
      </c>
      <c r="B53" s="31" t="s">
        <v>1934</v>
      </c>
      <c r="C53" s="31" t="s">
        <v>310</v>
      </c>
      <c r="D53" s="14">
        <v>26418</v>
      </c>
      <c r="E53" s="15">
        <v>158.47</v>
      </c>
      <c r="F53" s="16">
        <v>1.03E-2</v>
      </c>
      <c r="G53" s="16"/>
    </row>
    <row r="54" spans="1:7" x14ac:dyDescent="0.35">
      <c r="A54" s="13" t="s">
        <v>1935</v>
      </c>
      <c r="B54" s="31" t="s">
        <v>1936</v>
      </c>
      <c r="C54" s="31" t="s">
        <v>272</v>
      </c>
      <c r="D54" s="14">
        <v>120576</v>
      </c>
      <c r="E54" s="15">
        <v>142.41</v>
      </c>
      <c r="F54" s="16">
        <v>9.2999999999999992E-3</v>
      </c>
      <c r="G54" s="16"/>
    </row>
    <row r="55" spans="1:7" x14ac:dyDescent="0.35">
      <c r="A55" s="13" t="s">
        <v>1942</v>
      </c>
      <c r="B55" s="31" t="s">
        <v>1943</v>
      </c>
      <c r="C55" s="31" t="s">
        <v>310</v>
      </c>
      <c r="D55" s="14">
        <v>14981</v>
      </c>
      <c r="E55" s="15">
        <v>127.66</v>
      </c>
      <c r="F55" s="16">
        <v>8.3000000000000001E-3</v>
      </c>
      <c r="G55" s="16"/>
    </row>
    <row r="56" spans="1:7" x14ac:dyDescent="0.35">
      <c r="A56" s="13" t="s">
        <v>745</v>
      </c>
      <c r="B56" s="31" t="s">
        <v>746</v>
      </c>
      <c r="C56" s="31" t="s">
        <v>263</v>
      </c>
      <c r="D56" s="14">
        <v>26244</v>
      </c>
      <c r="E56" s="15">
        <v>107.53</v>
      </c>
      <c r="F56" s="16">
        <v>7.0000000000000001E-3</v>
      </c>
      <c r="G56" s="16"/>
    </row>
    <row r="57" spans="1:7" x14ac:dyDescent="0.35">
      <c r="A57" s="13" t="s">
        <v>747</v>
      </c>
      <c r="B57" s="31" t="s">
        <v>748</v>
      </c>
      <c r="C57" s="31" t="s">
        <v>272</v>
      </c>
      <c r="D57" s="14">
        <v>62809</v>
      </c>
      <c r="E57" s="15">
        <v>69.87</v>
      </c>
      <c r="F57" s="16">
        <v>4.4999999999999997E-3</v>
      </c>
      <c r="G57" s="16"/>
    </row>
    <row r="58" spans="1:7" x14ac:dyDescent="0.35">
      <c r="A58" s="17" t="s">
        <v>172</v>
      </c>
      <c r="B58" s="32"/>
      <c r="C58" s="32"/>
      <c r="D58" s="18"/>
      <c r="E58" s="37">
        <v>15302.48</v>
      </c>
      <c r="F58" s="38">
        <v>0.99550000000000005</v>
      </c>
      <c r="G58" s="21"/>
    </row>
    <row r="59" spans="1:7" x14ac:dyDescent="0.35">
      <c r="A59" s="24" t="s">
        <v>175</v>
      </c>
      <c r="B59" s="33"/>
      <c r="C59" s="33"/>
      <c r="D59" s="25"/>
      <c r="E59" s="37">
        <v>15302.48</v>
      </c>
      <c r="F59" s="38">
        <v>0.99550000000000005</v>
      </c>
      <c r="G59" s="21"/>
    </row>
    <row r="60" spans="1:7" x14ac:dyDescent="0.35">
      <c r="A60" s="13"/>
      <c r="B60" s="31"/>
      <c r="C60" s="31"/>
      <c r="D60" s="14"/>
      <c r="E60" s="15"/>
      <c r="F60" s="16"/>
      <c r="G60" s="16"/>
    </row>
    <row r="61" spans="1:7" x14ac:dyDescent="0.35">
      <c r="A61" s="17" t="s">
        <v>442</v>
      </c>
      <c r="B61" s="31"/>
      <c r="C61" s="31"/>
      <c r="D61" s="14"/>
      <c r="E61" s="15"/>
      <c r="F61" s="16"/>
      <c r="G61" s="16"/>
    </row>
    <row r="62" spans="1:7" x14ac:dyDescent="0.35">
      <c r="A62" s="17" t="s">
        <v>443</v>
      </c>
      <c r="B62" s="31"/>
      <c r="C62" s="31"/>
      <c r="D62" s="14"/>
      <c r="E62" s="15"/>
      <c r="F62" s="16"/>
      <c r="G62" s="16"/>
    </row>
    <row r="63" spans="1:7" x14ac:dyDescent="0.35">
      <c r="A63" s="17" t="s">
        <v>235</v>
      </c>
      <c r="B63" s="31"/>
      <c r="C63" s="31"/>
      <c r="D63" s="14"/>
      <c r="E63" s="15"/>
      <c r="F63" s="16"/>
      <c r="G63" s="16"/>
    </row>
    <row r="64" spans="1:7" x14ac:dyDescent="0.35">
      <c r="A64" s="13" t="s">
        <v>444</v>
      </c>
      <c r="B64" s="31" t="s">
        <v>445</v>
      </c>
      <c r="C64" s="31" t="s">
        <v>269</v>
      </c>
      <c r="D64" s="14">
        <v>62848</v>
      </c>
      <c r="E64" s="15">
        <v>6.28</v>
      </c>
      <c r="F64" s="16">
        <v>4.0000000000000002E-4</v>
      </c>
      <c r="G64" s="16"/>
    </row>
    <row r="65" spans="1:7" x14ac:dyDescent="0.35">
      <c r="A65" s="24" t="s">
        <v>446</v>
      </c>
      <c r="B65" s="33"/>
      <c r="C65" s="33"/>
      <c r="D65" s="25"/>
      <c r="E65" s="19">
        <v>6.28</v>
      </c>
      <c r="F65" s="20">
        <v>4.0000000000000002E-4</v>
      </c>
      <c r="G65" s="21"/>
    </row>
    <row r="66" spans="1:7" x14ac:dyDescent="0.35">
      <c r="A66" s="13"/>
      <c r="B66" s="31"/>
      <c r="C66" s="31"/>
      <c r="D66" s="14"/>
      <c r="E66" s="15"/>
      <c r="F66" s="16"/>
      <c r="G66" s="16"/>
    </row>
    <row r="67" spans="1:7" x14ac:dyDescent="0.35">
      <c r="A67" s="13"/>
      <c r="B67" s="31"/>
      <c r="C67" s="31"/>
      <c r="D67" s="14"/>
      <c r="E67" s="15"/>
      <c r="F67" s="16"/>
      <c r="G67" s="16"/>
    </row>
    <row r="68" spans="1:7" x14ac:dyDescent="0.35">
      <c r="A68" s="17" t="s">
        <v>176</v>
      </c>
      <c r="B68" s="31"/>
      <c r="C68" s="31"/>
      <c r="D68" s="14"/>
      <c r="E68" s="15"/>
      <c r="F68" s="16"/>
      <c r="G68" s="16"/>
    </row>
    <row r="69" spans="1:7" x14ac:dyDescent="0.35">
      <c r="A69" s="13" t="s">
        <v>177</v>
      </c>
      <c r="B69" s="31"/>
      <c r="C69" s="31"/>
      <c r="D69" s="14"/>
      <c r="E69" s="15">
        <v>68.97</v>
      </c>
      <c r="F69" s="16">
        <v>4.4999999999999997E-3</v>
      </c>
      <c r="G69" s="16">
        <v>5.3977999999999998E-2</v>
      </c>
    </row>
    <row r="70" spans="1:7" x14ac:dyDescent="0.35">
      <c r="A70" s="17" t="s">
        <v>172</v>
      </c>
      <c r="B70" s="32"/>
      <c r="C70" s="32"/>
      <c r="D70" s="18"/>
      <c r="E70" s="37">
        <v>68.97</v>
      </c>
      <c r="F70" s="38">
        <v>4.4999999999999997E-3</v>
      </c>
      <c r="G70" s="21"/>
    </row>
    <row r="71" spans="1:7" x14ac:dyDescent="0.35">
      <c r="A71" s="13"/>
      <c r="B71" s="31"/>
      <c r="C71" s="31"/>
      <c r="D71" s="14"/>
      <c r="E71" s="15"/>
      <c r="F71" s="16"/>
      <c r="G71" s="16"/>
    </row>
    <row r="72" spans="1:7" x14ac:dyDescent="0.35">
      <c r="A72" s="24" t="s">
        <v>175</v>
      </c>
      <c r="B72" s="33"/>
      <c r="C72" s="33"/>
      <c r="D72" s="25"/>
      <c r="E72" s="19">
        <v>68.97</v>
      </c>
      <c r="F72" s="20">
        <v>4.4999999999999997E-3</v>
      </c>
      <c r="G72" s="21"/>
    </row>
    <row r="73" spans="1:7" x14ac:dyDescent="0.35">
      <c r="A73" s="13" t="s">
        <v>178</v>
      </c>
      <c r="B73" s="31"/>
      <c r="C73" s="31"/>
      <c r="D73" s="14"/>
      <c r="E73" s="15">
        <v>3.05986E-2</v>
      </c>
      <c r="F73" s="16">
        <v>9.9999999999999995E-7</v>
      </c>
      <c r="G73" s="16"/>
    </row>
    <row r="74" spans="1:7" x14ac:dyDescent="0.35">
      <c r="A74" s="13" t="s">
        <v>179</v>
      </c>
      <c r="B74" s="31"/>
      <c r="C74" s="31"/>
      <c r="D74" s="14"/>
      <c r="E74" s="35">
        <v>-5.1105986000000003</v>
      </c>
      <c r="F74" s="36">
        <v>-4.0099999999999999E-4</v>
      </c>
      <c r="G74" s="16">
        <v>5.3977999999999998E-2</v>
      </c>
    </row>
    <row r="75" spans="1:7" x14ac:dyDescent="0.35">
      <c r="A75" s="26" t="s">
        <v>180</v>
      </c>
      <c r="B75" s="34"/>
      <c r="C75" s="34"/>
      <c r="D75" s="27"/>
      <c r="E75" s="28">
        <v>15372.65</v>
      </c>
      <c r="F75" s="29">
        <v>1</v>
      </c>
      <c r="G75" s="29"/>
    </row>
    <row r="77" spans="1:7" x14ac:dyDescent="0.35">
      <c r="A77" s="1" t="s">
        <v>181</v>
      </c>
      <c r="E77" s="75"/>
    </row>
    <row r="78" spans="1:7" x14ac:dyDescent="0.35">
      <c r="E78" s="75"/>
    </row>
    <row r="80" spans="1:7" x14ac:dyDescent="0.35">
      <c r="A80" s="1" t="s">
        <v>183</v>
      </c>
    </row>
    <row r="81" spans="1:3" x14ac:dyDescent="0.35">
      <c r="A81" s="48" t="s">
        <v>184</v>
      </c>
      <c r="B81" s="3" t="s">
        <v>138</v>
      </c>
    </row>
    <row r="82" spans="1:3" x14ac:dyDescent="0.35">
      <c r="A82" t="s">
        <v>185</v>
      </c>
    </row>
    <row r="83" spans="1:3" x14ac:dyDescent="0.35">
      <c r="A83" t="s">
        <v>186</v>
      </c>
      <c r="B83" t="s">
        <v>187</v>
      </c>
      <c r="C83" t="s">
        <v>187</v>
      </c>
    </row>
    <row r="84" spans="1:3" x14ac:dyDescent="0.35">
      <c r="B84" s="49">
        <v>45869</v>
      </c>
      <c r="C84" s="49">
        <v>45898</v>
      </c>
    </row>
    <row r="85" spans="1:3" x14ac:dyDescent="0.35">
      <c r="A85" t="s">
        <v>188</v>
      </c>
      <c r="B85">
        <v>15.550700000000001</v>
      </c>
      <c r="C85">
        <v>15.2721</v>
      </c>
    </row>
    <row r="86" spans="1:3" x14ac:dyDescent="0.35">
      <c r="A86" t="s">
        <v>189</v>
      </c>
      <c r="B86">
        <v>15.5503</v>
      </c>
      <c r="C86">
        <v>15.271599999999999</v>
      </c>
    </row>
    <row r="87" spans="1:3" x14ac:dyDescent="0.35">
      <c r="A87" t="s">
        <v>190</v>
      </c>
      <c r="B87">
        <v>15.2502</v>
      </c>
      <c r="C87">
        <v>14.969099999999999</v>
      </c>
    </row>
    <row r="88" spans="1:3" x14ac:dyDescent="0.35">
      <c r="A88" t="s">
        <v>191</v>
      </c>
      <c r="B88">
        <v>15.2501</v>
      </c>
      <c r="C88">
        <v>14.968999999999999</v>
      </c>
    </row>
    <row r="90" spans="1:3" x14ac:dyDescent="0.35">
      <c r="A90" t="s">
        <v>192</v>
      </c>
      <c r="B90" s="3" t="s">
        <v>138</v>
      </c>
    </row>
    <row r="91" spans="1:3" x14ac:dyDescent="0.35">
      <c r="A91" t="s">
        <v>193</v>
      </c>
      <c r="B91" s="3" t="s">
        <v>138</v>
      </c>
    </row>
    <row r="92" spans="1:3" ht="29" customHeight="1" x14ac:dyDescent="0.35">
      <c r="A92" s="48" t="s">
        <v>194</v>
      </c>
      <c r="B92" s="3" t="s">
        <v>138</v>
      </c>
    </row>
    <row r="93" spans="1:3" ht="29" customHeight="1" x14ac:dyDescent="0.35">
      <c r="A93" s="48" t="s">
        <v>195</v>
      </c>
      <c r="B93" s="3" t="s">
        <v>138</v>
      </c>
    </row>
    <row r="94" spans="1:3" x14ac:dyDescent="0.35">
      <c r="A94" t="s">
        <v>449</v>
      </c>
      <c r="B94" s="50">
        <v>0.53669999999999995</v>
      </c>
    </row>
    <row r="95" spans="1:3" ht="29" customHeight="1" x14ac:dyDescent="0.35">
      <c r="A95" s="48" t="s">
        <v>197</v>
      </c>
      <c r="B95" s="3" t="s">
        <v>138</v>
      </c>
    </row>
    <row r="96" spans="1:3" x14ac:dyDescent="0.35">
      <c r="B96" s="3"/>
    </row>
    <row r="97" spans="1:4" ht="29" customHeight="1" x14ac:dyDescent="0.35">
      <c r="A97" s="48" t="s">
        <v>198</v>
      </c>
      <c r="B97" s="3" t="s">
        <v>138</v>
      </c>
    </row>
    <row r="98" spans="1:4" ht="29" customHeight="1" x14ac:dyDescent="0.35">
      <c r="A98" s="48" t="s">
        <v>199</v>
      </c>
      <c r="B98" t="s">
        <v>138</v>
      </c>
    </row>
    <row r="99" spans="1:4" x14ac:dyDescent="0.35">
      <c r="A99" s="48" t="s">
        <v>200</v>
      </c>
      <c r="B99" s="3" t="s">
        <v>138</v>
      </c>
    </row>
    <row r="100" spans="1:4" ht="29" customHeight="1" x14ac:dyDescent="0.35">
      <c r="A100" s="48" t="s">
        <v>201</v>
      </c>
      <c r="B100" s="3" t="s">
        <v>138</v>
      </c>
    </row>
    <row r="102" spans="1:4" ht="70" customHeight="1" x14ac:dyDescent="0.35">
      <c r="A102" s="83" t="s">
        <v>211</v>
      </c>
      <c r="B102" s="83" t="s">
        <v>212</v>
      </c>
      <c r="C102" s="83" t="s">
        <v>5</v>
      </c>
      <c r="D102" s="83" t="s">
        <v>6</v>
      </c>
    </row>
    <row r="103" spans="1:4" ht="70" customHeight="1" x14ac:dyDescent="0.35">
      <c r="A103" s="83" t="s">
        <v>2212</v>
      </c>
      <c r="B103" s="83"/>
      <c r="C103" s="83" t="s">
        <v>2213</v>
      </c>
      <c r="D103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G301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2214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2215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286</v>
      </c>
      <c r="B8" s="31" t="s">
        <v>287</v>
      </c>
      <c r="C8" s="31" t="s">
        <v>257</v>
      </c>
      <c r="D8" s="14">
        <v>4240</v>
      </c>
      <c r="E8" s="15">
        <v>313.33999999999997</v>
      </c>
      <c r="F8" s="16">
        <v>0.02</v>
      </c>
      <c r="G8" s="16"/>
    </row>
    <row r="9" spans="1:7" x14ac:dyDescent="0.35">
      <c r="A9" s="13" t="s">
        <v>871</v>
      </c>
      <c r="B9" s="31" t="s">
        <v>872</v>
      </c>
      <c r="C9" s="31" t="s">
        <v>280</v>
      </c>
      <c r="D9" s="14">
        <v>32491</v>
      </c>
      <c r="E9" s="15">
        <v>278.42</v>
      </c>
      <c r="F9" s="16">
        <v>1.77E-2</v>
      </c>
      <c r="G9" s="16"/>
    </row>
    <row r="10" spans="1:7" x14ac:dyDescent="0.35">
      <c r="A10" s="13" t="s">
        <v>484</v>
      </c>
      <c r="B10" s="31" t="s">
        <v>485</v>
      </c>
      <c r="C10" s="31" t="s">
        <v>257</v>
      </c>
      <c r="D10" s="14">
        <v>14799</v>
      </c>
      <c r="E10" s="15">
        <v>210.8</v>
      </c>
      <c r="F10" s="16">
        <v>1.34E-2</v>
      </c>
      <c r="G10" s="16"/>
    </row>
    <row r="11" spans="1:7" x14ac:dyDescent="0.35">
      <c r="A11" s="13" t="s">
        <v>2216</v>
      </c>
      <c r="B11" s="31" t="s">
        <v>2217</v>
      </c>
      <c r="C11" s="31" t="s">
        <v>769</v>
      </c>
      <c r="D11" s="14">
        <v>42867</v>
      </c>
      <c r="E11" s="15">
        <v>200.64</v>
      </c>
      <c r="F11" s="16">
        <v>1.2800000000000001E-2</v>
      </c>
      <c r="G11" s="16"/>
    </row>
    <row r="12" spans="1:7" x14ac:dyDescent="0.35">
      <c r="A12" s="13" t="s">
        <v>403</v>
      </c>
      <c r="B12" s="31" t="s">
        <v>404</v>
      </c>
      <c r="C12" s="31" t="s">
        <v>405</v>
      </c>
      <c r="D12" s="14">
        <v>6497</v>
      </c>
      <c r="E12" s="15">
        <v>185.33</v>
      </c>
      <c r="F12" s="16">
        <v>1.18E-2</v>
      </c>
      <c r="G12" s="16"/>
    </row>
    <row r="13" spans="1:7" x14ac:dyDescent="0.35">
      <c r="A13" s="13" t="s">
        <v>1740</v>
      </c>
      <c r="B13" s="31" t="s">
        <v>1741</v>
      </c>
      <c r="C13" s="31" t="s">
        <v>345</v>
      </c>
      <c r="D13" s="14">
        <v>53353</v>
      </c>
      <c r="E13" s="15">
        <v>176.06</v>
      </c>
      <c r="F13" s="16">
        <v>1.12E-2</v>
      </c>
      <c r="G13" s="16"/>
    </row>
    <row r="14" spans="1:7" x14ac:dyDescent="0.35">
      <c r="A14" s="13" t="s">
        <v>294</v>
      </c>
      <c r="B14" s="31" t="s">
        <v>295</v>
      </c>
      <c r="C14" s="31" t="s">
        <v>238</v>
      </c>
      <c r="D14" s="14">
        <v>78376</v>
      </c>
      <c r="E14" s="15">
        <v>167.76</v>
      </c>
      <c r="F14" s="16">
        <v>1.0699999999999999E-2</v>
      </c>
      <c r="G14" s="16"/>
    </row>
    <row r="15" spans="1:7" x14ac:dyDescent="0.35">
      <c r="A15" s="13" t="s">
        <v>385</v>
      </c>
      <c r="B15" s="31" t="s">
        <v>386</v>
      </c>
      <c r="C15" s="31" t="s">
        <v>307</v>
      </c>
      <c r="D15" s="14">
        <v>20386</v>
      </c>
      <c r="E15" s="15">
        <v>147.57</v>
      </c>
      <c r="F15" s="16">
        <v>9.4000000000000004E-3</v>
      </c>
      <c r="G15" s="16"/>
    </row>
    <row r="16" spans="1:7" x14ac:dyDescent="0.35">
      <c r="A16" s="13" t="s">
        <v>495</v>
      </c>
      <c r="B16" s="31" t="s">
        <v>496</v>
      </c>
      <c r="C16" s="31" t="s">
        <v>257</v>
      </c>
      <c r="D16" s="14">
        <v>3981</v>
      </c>
      <c r="E16" s="15">
        <v>147.5</v>
      </c>
      <c r="F16" s="16">
        <v>9.4000000000000004E-3</v>
      </c>
      <c r="G16" s="16"/>
    </row>
    <row r="17" spans="1:7" x14ac:dyDescent="0.35">
      <c r="A17" s="13" t="s">
        <v>1532</v>
      </c>
      <c r="B17" s="31" t="s">
        <v>1533</v>
      </c>
      <c r="C17" s="31" t="s">
        <v>272</v>
      </c>
      <c r="D17" s="14">
        <v>8227</v>
      </c>
      <c r="E17" s="15">
        <v>141.97</v>
      </c>
      <c r="F17" s="16">
        <v>9.1000000000000004E-3</v>
      </c>
      <c r="G17" s="16"/>
    </row>
    <row r="18" spans="1:7" x14ac:dyDescent="0.35">
      <c r="A18" s="13" t="s">
        <v>799</v>
      </c>
      <c r="B18" s="31" t="s">
        <v>800</v>
      </c>
      <c r="C18" s="31" t="s">
        <v>428</v>
      </c>
      <c r="D18" s="14">
        <v>2254</v>
      </c>
      <c r="E18" s="15">
        <v>138.01</v>
      </c>
      <c r="F18" s="16">
        <v>8.8000000000000005E-3</v>
      </c>
      <c r="G18" s="16"/>
    </row>
    <row r="19" spans="1:7" x14ac:dyDescent="0.35">
      <c r="A19" s="13" t="s">
        <v>1235</v>
      </c>
      <c r="B19" s="31" t="s">
        <v>1236</v>
      </c>
      <c r="C19" s="31" t="s">
        <v>396</v>
      </c>
      <c r="D19" s="14">
        <v>2900</v>
      </c>
      <c r="E19" s="15">
        <v>135.94</v>
      </c>
      <c r="F19" s="16">
        <v>8.6999999999999994E-3</v>
      </c>
      <c r="G19" s="16"/>
    </row>
    <row r="20" spans="1:7" x14ac:dyDescent="0.35">
      <c r="A20" s="13" t="s">
        <v>2218</v>
      </c>
      <c r="B20" s="31" t="s">
        <v>2219</v>
      </c>
      <c r="C20" s="31" t="s">
        <v>238</v>
      </c>
      <c r="D20" s="14">
        <v>49339</v>
      </c>
      <c r="E20" s="15">
        <v>128.80000000000001</v>
      </c>
      <c r="F20" s="16">
        <v>8.2000000000000007E-3</v>
      </c>
      <c r="G20" s="16"/>
    </row>
    <row r="21" spans="1:7" x14ac:dyDescent="0.35">
      <c r="A21" s="13" t="s">
        <v>486</v>
      </c>
      <c r="B21" s="31" t="s">
        <v>487</v>
      </c>
      <c r="C21" s="31" t="s">
        <v>488</v>
      </c>
      <c r="D21" s="14">
        <v>1126</v>
      </c>
      <c r="E21" s="15">
        <v>123.9</v>
      </c>
      <c r="F21" s="16">
        <v>7.9000000000000008E-3</v>
      </c>
      <c r="G21" s="16"/>
    </row>
    <row r="22" spans="1:7" x14ac:dyDescent="0.35">
      <c r="A22" s="13" t="s">
        <v>2220</v>
      </c>
      <c r="B22" s="31" t="s">
        <v>2221</v>
      </c>
      <c r="C22" s="31" t="s">
        <v>345</v>
      </c>
      <c r="D22" s="14">
        <v>1700</v>
      </c>
      <c r="E22" s="15">
        <v>123.55</v>
      </c>
      <c r="F22" s="16">
        <v>7.9000000000000008E-3</v>
      </c>
      <c r="G22" s="16"/>
    </row>
    <row r="23" spans="1:7" x14ac:dyDescent="0.35">
      <c r="A23" s="13" t="s">
        <v>2222</v>
      </c>
      <c r="B23" s="31" t="s">
        <v>2223</v>
      </c>
      <c r="C23" s="31" t="s">
        <v>396</v>
      </c>
      <c r="D23" s="14">
        <v>12994</v>
      </c>
      <c r="E23" s="15">
        <v>119.64</v>
      </c>
      <c r="F23" s="16">
        <v>7.6E-3</v>
      </c>
      <c r="G23" s="16"/>
    </row>
    <row r="24" spans="1:7" x14ac:dyDescent="0.35">
      <c r="A24" s="13" t="s">
        <v>489</v>
      </c>
      <c r="B24" s="31" t="s">
        <v>490</v>
      </c>
      <c r="C24" s="31" t="s">
        <v>272</v>
      </c>
      <c r="D24" s="14">
        <v>45574</v>
      </c>
      <c r="E24" s="15">
        <v>119.15</v>
      </c>
      <c r="F24" s="16">
        <v>7.6E-3</v>
      </c>
      <c r="G24" s="16"/>
    </row>
    <row r="25" spans="1:7" x14ac:dyDescent="0.35">
      <c r="A25" s="13" t="s">
        <v>2224</v>
      </c>
      <c r="B25" s="31" t="s">
        <v>2225</v>
      </c>
      <c r="C25" s="31" t="s">
        <v>517</v>
      </c>
      <c r="D25" s="14">
        <v>49302</v>
      </c>
      <c r="E25" s="15">
        <v>118.74</v>
      </c>
      <c r="F25" s="16">
        <v>7.6E-3</v>
      </c>
      <c r="G25" s="16"/>
    </row>
    <row r="26" spans="1:7" x14ac:dyDescent="0.35">
      <c r="A26" s="13" t="s">
        <v>2226</v>
      </c>
      <c r="B26" s="31" t="s">
        <v>2227</v>
      </c>
      <c r="C26" s="31" t="s">
        <v>249</v>
      </c>
      <c r="D26" s="14">
        <v>9430</v>
      </c>
      <c r="E26" s="15">
        <v>117.78</v>
      </c>
      <c r="F26" s="16">
        <v>7.4999999999999997E-3</v>
      </c>
      <c r="G26" s="16"/>
    </row>
    <row r="27" spans="1:7" x14ac:dyDescent="0.35">
      <c r="A27" s="13" t="s">
        <v>327</v>
      </c>
      <c r="B27" s="31" t="s">
        <v>328</v>
      </c>
      <c r="C27" s="31" t="s">
        <v>238</v>
      </c>
      <c r="D27" s="14">
        <v>59867</v>
      </c>
      <c r="E27" s="15">
        <v>117.37</v>
      </c>
      <c r="F27" s="16">
        <v>7.4999999999999997E-3</v>
      </c>
      <c r="G27" s="16"/>
    </row>
    <row r="28" spans="1:7" x14ac:dyDescent="0.35">
      <c r="A28" s="13" t="s">
        <v>383</v>
      </c>
      <c r="B28" s="31" t="s">
        <v>384</v>
      </c>
      <c r="C28" s="31" t="s">
        <v>280</v>
      </c>
      <c r="D28" s="14">
        <v>6728</v>
      </c>
      <c r="E28" s="15">
        <v>116.01</v>
      </c>
      <c r="F28" s="16">
        <v>7.4000000000000003E-3</v>
      </c>
      <c r="G28" s="16"/>
    </row>
    <row r="29" spans="1:7" x14ac:dyDescent="0.35">
      <c r="A29" s="13" t="s">
        <v>2228</v>
      </c>
      <c r="B29" s="31" t="s">
        <v>2229</v>
      </c>
      <c r="C29" s="31" t="s">
        <v>272</v>
      </c>
      <c r="D29" s="14">
        <v>3525</v>
      </c>
      <c r="E29" s="15">
        <v>113.96</v>
      </c>
      <c r="F29" s="16">
        <v>7.3000000000000001E-3</v>
      </c>
      <c r="G29" s="16"/>
    </row>
    <row r="30" spans="1:7" x14ac:dyDescent="0.35">
      <c r="A30" s="13" t="s">
        <v>2230</v>
      </c>
      <c r="B30" s="31" t="s">
        <v>2231</v>
      </c>
      <c r="C30" s="31" t="s">
        <v>307</v>
      </c>
      <c r="D30" s="14">
        <v>18697</v>
      </c>
      <c r="E30" s="15">
        <v>112.38</v>
      </c>
      <c r="F30" s="16">
        <v>7.1999999999999998E-3</v>
      </c>
      <c r="G30" s="16"/>
    </row>
    <row r="31" spans="1:7" x14ac:dyDescent="0.35">
      <c r="A31" s="13" t="s">
        <v>2232</v>
      </c>
      <c r="B31" s="31" t="s">
        <v>2233</v>
      </c>
      <c r="C31" s="31" t="s">
        <v>272</v>
      </c>
      <c r="D31" s="14">
        <v>9955</v>
      </c>
      <c r="E31" s="15">
        <v>111.52</v>
      </c>
      <c r="F31" s="16">
        <v>7.1000000000000004E-3</v>
      </c>
      <c r="G31" s="16"/>
    </row>
    <row r="32" spans="1:7" x14ac:dyDescent="0.35">
      <c r="A32" s="13" t="s">
        <v>2234</v>
      </c>
      <c r="B32" s="31" t="s">
        <v>2235</v>
      </c>
      <c r="C32" s="31" t="s">
        <v>370</v>
      </c>
      <c r="D32" s="14">
        <v>80120</v>
      </c>
      <c r="E32" s="15">
        <v>110.66</v>
      </c>
      <c r="F32" s="16">
        <v>7.1000000000000004E-3</v>
      </c>
      <c r="G32" s="16"/>
    </row>
    <row r="33" spans="1:7" x14ac:dyDescent="0.35">
      <c r="A33" s="13" t="s">
        <v>1777</v>
      </c>
      <c r="B33" s="31" t="s">
        <v>1778</v>
      </c>
      <c r="C33" s="31" t="s">
        <v>266</v>
      </c>
      <c r="D33" s="14">
        <v>10489</v>
      </c>
      <c r="E33" s="15">
        <v>109.8</v>
      </c>
      <c r="F33" s="16">
        <v>7.0000000000000001E-3</v>
      </c>
      <c r="G33" s="16"/>
    </row>
    <row r="34" spans="1:7" x14ac:dyDescent="0.35">
      <c r="A34" s="13" t="s">
        <v>509</v>
      </c>
      <c r="B34" s="31" t="s">
        <v>510</v>
      </c>
      <c r="C34" s="31" t="s">
        <v>257</v>
      </c>
      <c r="D34" s="14">
        <v>4837</v>
      </c>
      <c r="E34" s="15">
        <v>106.89</v>
      </c>
      <c r="F34" s="16">
        <v>6.7999999999999996E-3</v>
      </c>
      <c r="G34" s="16"/>
    </row>
    <row r="35" spans="1:7" x14ac:dyDescent="0.35">
      <c r="A35" s="13" t="s">
        <v>387</v>
      </c>
      <c r="B35" s="31" t="s">
        <v>388</v>
      </c>
      <c r="C35" s="31" t="s">
        <v>389</v>
      </c>
      <c r="D35" s="14">
        <v>11521</v>
      </c>
      <c r="E35" s="15">
        <v>106.35</v>
      </c>
      <c r="F35" s="16">
        <v>6.7999999999999996E-3</v>
      </c>
      <c r="G35" s="16"/>
    </row>
    <row r="36" spans="1:7" x14ac:dyDescent="0.35">
      <c r="A36" s="13" t="s">
        <v>2236</v>
      </c>
      <c r="B36" s="31" t="s">
        <v>2237</v>
      </c>
      <c r="C36" s="31" t="s">
        <v>272</v>
      </c>
      <c r="D36" s="14">
        <v>23815</v>
      </c>
      <c r="E36" s="15">
        <v>102.77</v>
      </c>
      <c r="F36" s="16">
        <v>6.6E-3</v>
      </c>
      <c r="G36" s="16"/>
    </row>
    <row r="37" spans="1:7" x14ac:dyDescent="0.35">
      <c r="A37" s="13" t="s">
        <v>1799</v>
      </c>
      <c r="B37" s="31" t="s">
        <v>1800</v>
      </c>
      <c r="C37" s="31" t="s">
        <v>307</v>
      </c>
      <c r="D37" s="14">
        <v>3105</v>
      </c>
      <c r="E37" s="15">
        <v>102.74</v>
      </c>
      <c r="F37" s="16">
        <v>6.4999999999999997E-3</v>
      </c>
      <c r="G37" s="16"/>
    </row>
    <row r="38" spans="1:7" x14ac:dyDescent="0.35">
      <c r="A38" s="13" t="s">
        <v>2238</v>
      </c>
      <c r="B38" s="31" t="s">
        <v>2239</v>
      </c>
      <c r="C38" s="31" t="s">
        <v>283</v>
      </c>
      <c r="D38" s="14">
        <v>232141</v>
      </c>
      <c r="E38" s="15">
        <v>101.96</v>
      </c>
      <c r="F38" s="16">
        <v>6.4999999999999997E-3</v>
      </c>
      <c r="G38" s="16"/>
    </row>
    <row r="39" spans="1:7" x14ac:dyDescent="0.35">
      <c r="A39" s="13" t="s">
        <v>2240</v>
      </c>
      <c r="B39" s="31" t="s">
        <v>2241</v>
      </c>
      <c r="C39" s="31" t="s">
        <v>293</v>
      </c>
      <c r="D39" s="14">
        <v>10171</v>
      </c>
      <c r="E39" s="15">
        <v>100.72</v>
      </c>
      <c r="F39" s="16">
        <v>6.4000000000000003E-3</v>
      </c>
      <c r="G39" s="16"/>
    </row>
    <row r="40" spans="1:7" x14ac:dyDescent="0.35">
      <c r="A40" s="13" t="s">
        <v>1745</v>
      </c>
      <c r="B40" s="31" t="s">
        <v>1746</v>
      </c>
      <c r="C40" s="31" t="s">
        <v>272</v>
      </c>
      <c r="D40" s="14">
        <v>13313</v>
      </c>
      <c r="E40" s="15">
        <v>100.33</v>
      </c>
      <c r="F40" s="16">
        <v>6.4000000000000003E-3</v>
      </c>
      <c r="G40" s="16"/>
    </row>
    <row r="41" spans="1:7" x14ac:dyDescent="0.35">
      <c r="A41" s="13" t="s">
        <v>501</v>
      </c>
      <c r="B41" s="31" t="s">
        <v>502</v>
      </c>
      <c r="C41" s="31" t="s">
        <v>354</v>
      </c>
      <c r="D41" s="14">
        <v>5246</v>
      </c>
      <c r="E41" s="15">
        <v>100.07</v>
      </c>
      <c r="F41" s="16">
        <v>6.4000000000000003E-3</v>
      </c>
      <c r="G41" s="16"/>
    </row>
    <row r="42" spans="1:7" x14ac:dyDescent="0.35">
      <c r="A42" s="13" t="s">
        <v>491</v>
      </c>
      <c r="B42" s="31" t="s">
        <v>492</v>
      </c>
      <c r="C42" s="31" t="s">
        <v>307</v>
      </c>
      <c r="D42" s="14">
        <v>5639</v>
      </c>
      <c r="E42" s="15">
        <v>98.9</v>
      </c>
      <c r="F42" s="16">
        <v>6.3E-3</v>
      </c>
      <c r="G42" s="16"/>
    </row>
    <row r="43" spans="1:7" x14ac:dyDescent="0.35">
      <c r="A43" s="13" t="s">
        <v>390</v>
      </c>
      <c r="B43" s="31" t="s">
        <v>391</v>
      </c>
      <c r="C43" s="31" t="s">
        <v>257</v>
      </c>
      <c r="D43" s="14">
        <v>9615</v>
      </c>
      <c r="E43" s="15">
        <v>98.19</v>
      </c>
      <c r="F43" s="16">
        <v>6.3E-3</v>
      </c>
      <c r="G43" s="16"/>
    </row>
    <row r="44" spans="1:7" x14ac:dyDescent="0.35">
      <c r="A44" s="13" t="s">
        <v>2242</v>
      </c>
      <c r="B44" s="31" t="s">
        <v>2243</v>
      </c>
      <c r="C44" s="31" t="s">
        <v>280</v>
      </c>
      <c r="D44" s="14">
        <v>6863</v>
      </c>
      <c r="E44" s="15">
        <v>97.97</v>
      </c>
      <c r="F44" s="16">
        <v>6.1999999999999998E-3</v>
      </c>
      <c r="G44" s="16"/>
    </row>
    <row r="45" spans="1:7" x14ac:dyDescent="0.35">
      <c r="A45" s="13" t="s">
        <v>2244</v>
      </c>
      <c r="B45" s="31" t="s">
        <v>2245</v>
      </c>
      <c r="C45" s="31" t="s">
        <v>290</v>
      </c>
      <c r="D45" s="14">
        <v>8517</v>
      </c>
      <c r="E45" s="15">
        <v>95.88</v>
      </c>
      <c r="F45" s="16">
        <v>6.1000000000000004E-3</v>
      </c>
      <c r="G45" s="16"/>
    </row>
    <row r="46" spans="1:7" x14ac:dyDescent="0.35">
      <c r="A46" s="13" t="s">
        <v>2246</v>
      </c>
      <c r="B46" s="31" t="s">
        <v>2247</v>
      </c>
      <c r="C46" s="31" t="s">
        <v>280</v>
      </c>
      <c r="D46" s="14">
        <v>711</v>
      </c>
      <c r="E46" s="15">
        <v>95.67</v>
      </c>
      <c r="F46" s="16">
        <v>6.1000000000000004E-3</v>
      </c>
      <c r="G46" s="16"/>
    </row>
    <row r="47" spans="1:7" x14ac:dyDescent="0.35">
      <c r="A47" s="13" t="s">
        <v>887</v>
      </c>
      <c r="B47" s="31" t="s">
        <v>888</v>
      </c>
      <c r="C47" s="31" t="s">
        <v>280</v>
      </c>
      <c r="D47" s="14">
        <v>51421</v>
      </c>
      <c r="E47" s="15">
        <v>94.33</v>
      </c>
      <c r="F47" s="16">
        <v>6.0000000000000001E-3</v>
      </c>
      <c r="G47" s="16"/>
    </row>
    <row r="48" spans="1:7" x14ac:dyDescent="0.35">
      <c r="A48" s="13" t="s">
        <v>2248</v>
      </c>
      <c r="B48" s="31" t="s">
        <v>2249</v>
      </c>
      <c r="C48" s="31" t="s">
        <v>293</v>
      </c>
      <c r="D48" s="14">
        <v>9178</v>
      </c>
      <c r="E48" s="15">
        <v>93.6</v>
      </c>
      <c r="F48" s="16">
        <v>6.0000000000000001E-3</v>
      </c>
      <c r="G48" s="16"/>
    </row>
    <row r="49" spans="1:7" x14ac:dyDescent="0.35">
      <c r="A49" s="13" t="s">
        <v>513</v>
      </c>
      <c r="B49" s="31" t="s">
        <v>514</v>
      </c>
      <c r="C49" s="31" t="s">
        <v>280</v>
      </c>
      <c r="D49" s="14">
        <v>10608</v>
      </c>
      <c r="E49" s="15">
        <v>93.41</v>
      </c>
      <c r="F49" s="16">
        <v>6.0000000000000001E-3</v>
      </c>
      <c r="G49" s="16"/>
    </row>
    <row r="50" spans="1:7" x14ac:dyDescent="0.35">
      <c r="A50" s="13" t="s">
        <v>1751</v>
      </c>
      <c r="B50" s="31" t="s">
        <v>1752</v>
      </c>
      <c r="C50" s="31" t="s">
        <v>517</v>
      </c>
      <c r="D50" s="14">
        <v>26243</v>
      </c>
      <c r="E50" s="15">
        <v>92.11</v>
      </c>
      <c r="F50" s="16">
        <v>5.8999999999999999E-3</v>
      </c>
      <c r="G50" s="16"/>
    </row>
    <row r="51" spans="1:7" x14ac:dyDescent="0.35">
      <c r="A51" s="13" t="s">
        <v>2250</v>
      </c>
      <c r="B51" s="31" t="s">
        <v>2251</v>
      </c>
      <c r="C51" s="31" t="s">
        <v>373</v>
      </c>
      <c r="D51" s="14">
        <v>10884</v>
      </c>
      <c r="E51" s="15">
        <v>91.69</v>
      </c>
      <c r="F51" s="16">
        <v>5.7999999999999996E-3</v>
      </c>
      <c r="G51" s="16"/>
    </row>
    <row r="52" spans="1:7" x14ac:dyDescent="0.35">
      <c r="A52" s="13" t="s">
        <v>2252</v>
      </c>
      <c r="B52" s="31" t="s">
        <v>2253</v>
      </c>
      <c r="C52" s="31" t="s">
        <v>1941</v>
      </c>
      <c r="D52" s="14">
        <v>76603</v>
      </c>
      <c r="E52" s="15">
        <v>88.89</v>
      </c>
      <c r="F52" s="16">
        <v>5.7000000000000002E-3</v>
      </c>
      <c r="G52" s="16"/>
    </row>
    <row r="53" spans="1:7" x14ac:dyDescent="0.35">
      <c r="A53" s="13" t="s">
        <v>503</v>
      </c>
      <c r="B53" s="31" t="s">
        <v>504</v>
      </c>
      <c r="C53" s="31" t="s">
        <v>257</v>
      </c>
      <c r="D53" s="14">
        <v>62929</v>
      </c>
      <c r="E53" s="15">
        <v>87.97</v>
      </c>
      <c r="F53" s="16">
        <v>5.5999999999999999E-3</v>
      </c>
      <c r="G53" s="16"/>
    </row>
    <row r="54" spans="1:7" x14ac:dyDescent="0.35">
      <c r="A54" s="13" t="s">
        <v>2254</v>
      </c>
      <c r="B54" s="31" t="s">
        <v>2255</v>
      </c>
      <c r="C54" s="31" t="s">
        <v>249</v>
      </c>
      <c r="D54" s="14">
        <v>10778</v>
      </c>
      <c r="E54" s="15">
        <v>87.1</v>
      </c>
      <c r="F54" s="16">
        <v>5.5999999999999999E-3</v>
      </c>
      <c r="G54" s="16"/>
    </row>
    <row r="55" spans="1:7" x14ac:dyDescent="0.35">
      <c r="A55" s="13" t="s">
        <v>2256</v>
      </c>
      <c r="B55" s="31" t="s">
        <v>2257</v>
      </c>
      <c r="C55" s="31" t="s">
        <v>396</v>
      </c>
      <c r="D55" s="14">
        <v>19477</v>
      </c>
      <c r="E55" s="15">
        <v>86.85</v>
      </c>
      <c r="F55" s="16">
        <v>5.4999999999999997E-3</v>
      </c>
      <c r="G55" s="16"/>
    </row>
    <row r="56" spans="1:7" x14ac:dyDescent="0.35">
      <c r="A56" s="13" t="s">
        <v>2258</v>
      </c>
      <c r="B56" s="31" t="s">
        <v>2259</v>
      </c>
      <c r="C56" s="31" t="s">
        <v>257</v>
      </c>
      <c r="D56" s="14">
        <v>3097</v>
      </c>
      <c r="E56" s="15">
        <v>86.53</v>
      </c>
      <c r="F56" s="16">
        <v>5.4999999999999997E-3</v>
      </c>
      <c r="G56" s="16"/>
    </row>
    <row r="57" spans="1:7" x14ac:dyDescent="0.35">
      <c r="A57" s="13" t="s">
        <v>2260</v>
      </c>
      <c r="B57" s="31" t="s">
        <v>2261</v>
      </c>
      <c r="C57" s="31" t="s">
        <v>373</v>
      </c>
      <c r="D57" s="14">
        <v>9446</v>
      </c>
      <c r="E57" s="15">
        <v>86.11</v>
      </c>
      <c r="F57" s="16">
        <v>5.4999999999999997E-3</v>
      </c>
      <c r="G57" s="16"/>
    </row>
    <row r="58" spans="1:7" x14ac:dyDescent="0.35">
      <c r="A58" s="13" t="s">
        <v>2262</v>
      </c>
      <c r="B58" s="31" t="s">
        <v>2263</v>
      </c>
      <c r="C58" s="31" t="s">
        <v>373</v>
      </c>
      <c r="D58" s="14">
        <v>2981</v>
      </c>
      <c r="E58" s="15">
        <v>86.1</v>
      </c>
      <c r="F58" s="16">
        <v>5.4999999999999997E-3</v>
      </c>
      <c r="G58" s="16"/>
    </row>
    <row r="59" spans="1:7" x14ac:dyDescent="0.35">
      <c r="A59" s="13" t="s">
        <v>2264</v>
      </c>
      <c r="B59" s="31" t="s">
        <v>2265</v>
      </c>
      <c r="C59" s="31" t="s">
        <v>373</v>
      </c>
      <c r="D59" s="14">
        <v>1930</v>
      </c>
      <c r="E59" s="15">
        <v>85.69</v>
      </c>
      <c r="F59" s="16">
        <v>5.4999999999999997E-3</v>
      </c>
      <c r="G59" s="16"/>
    </row>
    <row r="60" spans="1:7" x14ac:dyDescent="0.35">
      <c r="A60" s="13" t="s">
        <v>2266</v>
      </c>
      <c r="B60" s="31" t="s">
        <v>2267</v>
      </c>
      <c r="C60" s="31" t="s">
        <v>249</v>
      </c>
      <c r="D60" s="14">
        <v>85990</v>
      </c>
      <c r="E60" s="15">
        <v>84.49</v>
      </c>
      <c r="F60" s="16">
        <v>5.4000000000000003E-3</v>
      </c>
      <c r="G60" s="16"/>
    </row>
    <row r="61" spans="1:7" x14ac:dyDescent="0.35">
      <c r="A61" s="13" t="s">
        <v>2268</v>
      </c>
      <c r="B61" s="31" t="s">
        <v>2269</v>
      </c>
      <c r="C61" s="31" t="s">
        <v>272</v>
      </c>
      <c r="D61" s="14">
        <v>15485</v>
      </c>
      <c r="E61" s="15">
        <v>84.4</v>
      </c>
      <c r="F61" s="16">
        <v>5.4000000000000003E-3</v>
      </c>
      <c r="G61" s="16"/>
    </row>
    <row r="62" spans="1:7" x14ac:dyDescent="0.35">
      <c r="A62" s="13" t="s">
        <v>2270</v>
      </c>
      <c r="B62" s="31" t="s">
        <v>2271</v>
      </c>
      <c r="C62" s="31" t="s">
        <v>373</v>
      </c>
      <c r="D62" s="14">
        <v>17874</v>
      </c>
      <c r="E62" s="15">
        <v>84.34</v>
      </c>
      <c r="F62" s="16">
        <v>5.4000000000000003E-3</v>
      </c>
      <c r="G62" s="16"/>
    </row>
    <row r="63" spans="1:7" x14ac:dyDescent="0.35">
      <c r="A63" s="13" t="s">
        <v>1255</v>
      </c>
      <c r="B63" s="31" t="s">
        <v>1256</v>
      </c>
      <c r="C63" s="31" t="s">
        <v>345</v>
      </c>
      <c r="D63" s="14">
        <v>6905</v>
      </c>
      <c r="E63" s="15">
        <v>83.52</v>
      </c>
      <c r="F63" s="16">
        <v>5.3E-3</v>
      </c>
      <c r="G63" s="16"/>
    </row>
    <row r="64" spans="1:7" x14ac:dyDescent="0.35">
      <c r="A64" s="13" t="s">
        <v>2272</v>
      </c>
      <c r="B64" s="31" t="s">
        <v>2273</v>
      </c>
      <c r="C64" s="31" t="s">
        <v>396</v>
      </c>
      <c r="D64" s="14">
        <v>1321</v>
      </c>
      <c r="E64" s="15">
        <v>82.94</v>
      </c>
      <c r="F64" s="16">
        <v>5.3E-3</v>
      </c>
      <c r="G64" s="16"/>
    </row>
    <row r="65" spans="1:7" x14ac:dyDescent="0.35">
      <c r="A65" s="13" t="s">
        <v>2274</v>
      </c>
      <c r="B65" s="31" t="s">
        <v>2275</v>
      </c>
      <c r="C65" s="31" t="s">
        <v>272</v>
      </c>
      <c r="D65" s="14">
        <v>19272</v>
      </c>
      <c r="E65" s="15">
        <v>82.41</v>
      </c>
      <c r="F65" s="16">
        <v>5.3E-3</v>
      </c>
      <c r="G65" s="16"/>
    </row>
    <row r="66" spans="1:7" x14ac:dyDescent="0.35">
      <c r="A66" s="13" t="s">
        <v>1565</v>
      </c>
      <c r="B66" s="31" t="s">
        <v>1566</v>
      </c>
      <c r="C66" s="31" t="s">
        <v>354</v>
      </c>
      <c r="D66" s="14">
        <v>7014</v>
      </c>
      <c r="E66" s="15">
        <v>81.92</v>
      </c>
      <c r="F66" s="16">
        <v>5.1999999999999998E-3</v>
      </c>
      <c r="G66" s="16"/>
    </row>
    <row r="67" spans="1:7" x14ac:dyDescent="0.35">
      <c r="A67" s="13" t="s">
        <v>1515</v>
      </c>
      <c r="B67" s="31" t="s">
        <v>1516</v>
      </c>
      <c r="C67" s="31" t="s">
        <v>293</v>
      </c>
      <c r="D67" s="14">
        <v>578</v>
      </c>
      <c r="E67" s="15">
        <v>81.349999999999994</v>
      </c>
      <c r="F67" s="16">
        <v>5.1999999999999998E-3</v>
      </c>
      <c r="G67" s="16"/>
    </row>
    <row r="68" spans="1:7" x14ac:dyDescent="0.35">
      <c r="A68" s="13" t="s">
        <v>2276</v>
      </c>
      <c r="B68" s="31" t="s">
        <v>2277</v>
      </c>
      <c r="C68" s="31" t="s">
        <v>280</v>
      </c>
      <c r="D68" s="14">
        <v>4477</v>
      </c>
      <c r="E68" s="15">
        <v>80.59</v>
      </c>
      <c r="F68" s="16">
        <v>5.1000000000000004E-3</v>
      </c>
      <c r="G68" s="16"/>
    </row>
    <row r="69" spans="1:7" x14ac:dyDescent="0.35">
      <c r="A69" s="13" t="s">
        <v>2278</v>
      </c>
      <c r="B69" s="31" t="s">
        <v>2279</v>
      </c>
      <c r="C69" s="31" t="s">
        <v>529</v>
      </c>
      <c r="D69" s="14">
        <v>27670</v>
      </c>
      <c r="E69" s="15">
        <v>80.22</v>
      </c>
      <c r="F69" s="16">
        <v>5.1000000000000004E-3</v>
      </c>
      <c r="G69" s="16"/>
    </row>
    <row r="70" spans="1:7" x14ac:dyDescent="0.35">
      <c r="A70" s="13" t="s">
        <v>2280</v>
      </c>
      <c r="B70" s="31" t="s">
        <v>2281</v>
      </c>
      <c r="C70" s="31" t="s">
        <v>283</v>
      </c>
      <c r="D70" s="14">
        <v>52425</v>
      </c>
      <c r="E70" s="15">
        <v>79.790000000000006</v>
      </c>
      <c r="F70" s="16">
        <v>5.1000000000000004E-3</v>
      </c>
      <c r="G70" s="16"/>
    </row>
    <row r="71" spans="1:7" x14ac:dyDescent="0.35">
      <c r="A71" s="13" t="s">
        <v>2282</v>
      </c>
      <c r="B71" s="31" t="s">
        <v>2283</v>
      </c>
      <c r="C71" s="31" t="s">
        <v>257</v>
      </c>
      <c r="D71" s="14">
        <v>1246</v>
      </c>
      <c r="E71" s="15">
        <v>79.540000000000006</v>
      </c>
      <c r="F71" s="16">
        <v>5.1000000000000004E-3</v>
      </c>
      <c r="G71" s="16"/>
    </row>
    <row r="72" spans="1:7" x14ac:dyDescent="0.35">
      <c r="A72" s="13" t="s">
        <v>357</v>
      </c>
      <c r="B72" s="31" t="s">
        <v>358</v>
      </c>
      <c r="C72" s="31" t="s">
        <v>272</v>
      </c>
      <c r="D72" s="14">
        <v>6519</v>
      </c>
      <c r="E72" s="15">
        <v>79.44</v>
      </c>
      <c r="F72" s="16">
        <v>5.1000000000000004E-3</v>
      </c>
      <c r="G72" s="16"/>
    </row>
    <row r="73" spans="1:7" x14ac:dyDescent="0.35">
      <c r="A73" s="13" t="s">
        <v>2284</v>
      </c>
      <c r="B73" s="31" t="s">
        <v>2285</v>
      </c>
      <c r="C73" s="31" t="s">
        <v>272</v>
      </c>
      <c r="D73" s="14">
        <v>64031</v>
      </c>
      <c r="E73" s="15">
        <v>79.37</v>
      </c>
      <c r="F73" s="16">
        <v>5.1000000000000004E-3</v>
      </c>
      <c r="G73" s="16"/>
    </row>
    <row r="74" spans="1:7" x14ac:dyDescent="0.35">
      <c r="A74" s="13" t="s">
        <v>518</v>
      </c>
      <c r="B74" s="31" t="s">
        <v>519</v>
      </c>
      <c r="C74" s="31" t="s">
        <v>241</v>
      </c>
      <c r="D74" s="14">
        <v>40157</v>
      </c>
      <c r="E74" s="15">
        <v>79.2</v>
      </c>
      <c r="F74" s="16">
        <v>5.0000000000000001E-3</v>
      </c>
      <c r="G74" s="16"/>
    </row>
    <row r="75" spans="1:7" x14ac:dyDescent="0.35">
      <c r="A75" s="13" t="s">
        <v>2286</v>
      </c>
      <c r="B75" s="31" t="s">
        <v>2287</v>
      </c>
      <c r="C75" s="31" t="s">
        <v>283</v>
      </c>
      <c r="D75" s="14">
        <v>11508</v>
      </c>
      <c r="E75" s="15">
        <v>79.13</v>
      </c>
      <c r="F75" s="16">
        <v>5.0000000000000001E-3</v>
      </c>
      <c r="G75" s="16"/>
    </row>
    <row r="76" spans="1:7" x14ac:dyDescent="0.35">
      <c r="A76" s="13" t="s">
        <v>2288</v>
      </c>
      <c r="B76" s="31" t="s">
        <v>2289</v>
      </c>
      <c r="C76" s="31" t="s">
        <v>396</v>
      </c>
      <c r="D76" s="14">
        <v>5574</v>
      </c>
      <c r="E76" s="15">
        <v>77.36</v>
      </c>
      <c r="F76" s="16">
        <v>4.8999999999999998E-3</v>
      </c>
      <c r="G76" s="16"/>
    </row>
    <row r="77" spans="1:7" x14ac:dyDescent="0.35">
      <c r="A77" s="13" t="s">
        <v>2290</v>
      </c>
      <c r="B77" s="31" t="s">
        <v>2291</v>
      </c>
      <c r="C77" s="31" t="s">
        <v>293</v>
      </c>
      <c r="D77" s="14">
        <v>9147</v>
      </c>
      <c r="E77" s="15">
        <v>76.5</v>
      </c>
      <c r="F77" s="16">
        <v>4.8999999999999998E-3</v>
      </c>
      <c r="G77" s="16"/>
    </row>
    <row r="78" spans="1:7" x14ac:dyDescent="0.35">
      <c r="A78" s="13" t="s">
        <v>2292</v>
      </c>
      <c r="B78" s="31" t="s">
        <v>2293</v>
      </c>
      <c r="C78" s="31" t="s">
        <v>769</v>
      </c>
      <c r="D78" s="14">
        <v>8235</v>
      </c>
      <c r="E78" s="15">
        <v>76.37</v>
      </c>
      <c r="F78" s="16">
        <v>4.8999999999999998E-3</v>
      </c>
      <c r="G78" s="16"/>
    </row>
    <row r="79" spans="1:7" x14ac:dyDescent="0.35">
      <c r="A79" s="13" t="s">
        <v>2294</v>
      </c>
      <c r="B79" s="31" t="s">
        <v>2295</v>
      </c>
      <c r="C79" s="31" t="s">
        <v>2296</v>
      </c>
      <c r="D79" s="14">
        <v>4344</v>
      </c>
      <c r="E79" s="15">
        <v>76.03</v>
      </c>
      <c r="F79" s="16">
        <v>4.7999999999999996E-3</v>
      </c>
      <c r="G79" s="16"/>
    </row>
    <row r="80" spans="1:7" x14ac:dyDescent="0.35">
      <c r="A80" s="13" t="s">
        <v>2297</v>
      </c>
      <c r="B80" s="31" t="s">
        <v>2298</v>
      </c>
      <c r="C80" s="31" t="s">
        <v>373</v>
      </c>
      <c r="D80" s="14">
        <v>9352</v>
      </c>
      <c r="E80" s="15">
        <v>75.48</v>
      </c>
      <c r="F80" s="16">
        <v>4.7999999999999996E-3</v>
      </c>
      <c r="G80" s="16"/>
    </row>
    <row r="81" spans="1:7" x14ac:dyDescent="0.35">
      <c r="A81" s="13" t="s">
        <v>515</v>
      </c>
      <c r="B81" s="31" t="s">
        <v>516</v>
      </c>
      <c r="C81" s="31" t="s">
        <v>517</v>
      </c>
      <c r="D81" s="14">
        <v>1775</v>
      </c>
      <c r="E81" s="15">
        <v>74.930000000000007</v>
      </c>
      <c r="F81" s="16">
        <v>4.7999999999999996E-3</v>
      </c>
      <c r="G81" s="16"/>
    </row>
    <row r="82" spans="1:7" x14ac:dyDescent="0.35">
      <c r="A82" s="13" t="s">
        <v>507</v>
      </c>
      <c r="B82" s="31" t="s">
        <v>508</v>
      </c>
      <c r="C82" s="31" t="s">
        <v>254</v>
      </c>
      <c r="D82" s="14">
        <v>7547</v>
      </c>
      <c r="E82" s="15">
        <v>73.75</v>
      </c>
      <c r="F82" s="16">
        <v>4.7000000000000002E-3</v>
      </c>
      <c r="G82" s="16"/>
    </row>
    <row r="83" spans="1:7" x14ac:dyDescent="0.35">
      <c r="A83" s="13" t="s">
        <v>331</v>
      </c>
      <c r="B83" s="31" t="s">
        <v>332</v>
      </c>
      <c r="C83" s="31" t="s">
        <v>254</v>
      </c>
      <c r="D83" s="14">
        <v>9510</v>
      </c>
      <c r="E83" s="15">
        <v>73.05</v>
      </c>
      <c r="F83" s="16">
        <v>4.7000000000000002E-3</v>
      </c>
      <c r="G83" s="16"/>
    </row>
    <row r="84" spans="1:7" x14ac:dyDescent="0.35">
      <c r="A84" s="13" t="s">
        <v>776</v>
      </c>
      <c r="B84" s="31" t="s">
        <v>777</v>
      </c>
      <c r="C84" s="31" t="s">
        <v>310</v>
      </c>
      <c r="D84" s="14">
        <v>19884</v>
      </c>
      <c r="E84" s="15">
        <v>71.12</v>
      </c>
      <c r="F84" s="16">
        <v>4.4999999999999997E-3</v>
      </c>
      <c r="G84" s="16"/>
    </row>
    <row r="85" spans="1:7" x14ac:dyDescent="0.35">
      <c r="A85" s="13" t="s">
        <v>1245</v>
      </c>
      <c r="B85" s="31" t="s">
        <v>1246</v>
      </c>
      <c r="C85" s="31" t="s">
        <v>293</v>
      </c>
      <c r="D85" s="14">
        <v>1021</v>
      </c>
      <c r="E85" s="15">
        <v>70.58</v>
      </c>
      <c r="F85" s="16">
        <v>4.4999999999999997E-3</v>
      </c>
      <c r="G85" s="16"/>
    </row>
    <row r="86" spans="1:7" x14ac:dyDescent="0.35">
      <c r="A86" s="13" t="s">
        <v>2299</v>
      </c>
      <c r="B86" s="31" t="s">
        <v>2300</v>
      </c>
      <c r="C86" s="31" t="s">
        <v>283</v>
      </c>
      <c r="D86" s="14">
        <v>383017</v>
      </c>
      <c r="E86" s="15">
        <v>70.44</v>
      </c>
      <c r="F86" s="16">
        <v>4.4999999999999997E-3</v>
      </c>
      <c r="G86" s="16"/>
    </row>
    <row r="87" spans="1:7" x14ac:dyDescent="0.35">
      <c r="A87" s="13" t="s">
        <v>2301</v>
      </c>
      <c r="B87" s="31" t="s">
        <v>2302</v>
      </c>
      <c r="C87" s="31" t="s">
        <v>373</v>
      </c>
      <c r="D87" s="14">
        <v>502</v>
      </c>
      <c r="E87" s="15">
        <v>70.34</v>
      </c>
      <c r="F87" s="16">
        <v>4.4999999999999997E-3</v>
      </c>
      <c r="G87" s="16"/>
    </row>
    <row r="88" spans="1:7" x14ac:dyDescent="0.35">
      <c r="A88" s="13" t="s">
        <v>2303</v>
      </c>
      <c r="B88" s="31" t="s">
        <v>2304</v>
      </c>
      <c r="C88" s="31" t="s">
        <v>529</v>
      </c>
      <c r="D88" s="14">
        <v>10436</v>
      </c>
      <c r="E88" s="15">
        <v>70.150000000000006</v>
      </c>
      <c r="F88" s="16">
        <v>4.4999999999999997E-3</v>
      </c>
      <c r="G88" s="16"/>
    </row>
    <row r="89" spans="1:7" x14ac:dyDescent="0.35">
      <c r="A89" s="13" t="s">
        <v>2305</v>
      </c>
      <c r="B89" s="31" t="s">
        <v>2306</v>
      </c>
      <c r="C89" s="31" t="s">
        <v>249</v>
      </c>
      <c r="D89" s="14">
        <v>33969</v>
      </c>
      <c r="E89" s="15">
        <v>69.47</v>
      </c>
      <c r="F89" s="16">
        <v>4.4000000000000003E-3</v>
      </c>
      <c r="G89" s="16"/>
    </row>
    <row r="90" spans="1:7" x14ac:dyDescent="0.35">
      <c r="A90" s="13" t="s">
        <v>2307</v>
      </c>
      <c r="B90" s="31" t="s">
        <v>2308</v>
      </c>
      <c r="C90" s="31" t="s">
        <v>478</v>
      </c>
      <c r="D90" s="14">
        <v>12660</v>
      </c>
      <c r="E90" s="15">
        <v>68.38</v>
      </c>
      <c r="F90" s="16">
        <v>4.4000000000000003E-3</v>
      </c>
      <c r="G90" s="16"/>
    </row>
    <row r="91" spans="1:7" x14ac:dyDescent="0.35">
      <c r="A91" s="13" t="s">
        <v>520</v>
      </c>
      <c r="B91" s="31" t="s">
        <v>521</v>
      </c>
      <c r="C91" s="31" t="s">
        <v>522</v>
      </c>
      <c r="D91" s="14">
        <v>676</v>
      </c>
      <c r="E91" s="15">
        <v>68.239999999999995</v>
      </c>
      <c r="F91" s="16">
        <v>4.4000000000000003E-3</v>
      </c>
      <c r="G91" s="16"/>
    </row>
    <row r="92" spans="1:7" x14ac:dyDescent="0.35">
      <c r="A92" s="13" t="s">
        <v>2309</v>
      </c>
      <c r="B92" s="31" t="s">
        <v>2310</v>
      </c>
      <c r="C92" s="31" t="s">
        <v>540</v>
      </c>
      <c r="D92" s="14">
        <v>41105</v>
      </c>
      <c r="E92" s="15">
        <v>68.16</v>
      </c>
      <c r="F92" s="16">
        <v>4.3E-3</v>
      </c>
      <c r="G92" s="16"/>
    </row>
    <row r="93" spans="1:7" x14ac:dyDescent="0.35">
      <c r="A93" s="13" t="s">
        <v>1795</v>
      </c>
      <c r="B93" s="31" t="s">
        <v>1796</v>
      </c>
      <c r="C93" s="31" t="s">
        <v>345</v>
      </c>
      <c r="D93" s="14">
        <v>5140</v>
      </c>
      <c r="E93" s="15">
        <v>66.849999999999994</v>
      </c>
      <c r="F93" s="16">
        <v>4.3E-3</v>
      </c>
      <c r="G93" s="16"/>
    </row>
    <row r="94" spans="1:7" x14ac:dyDescent="0.35">
      <c r="A94" s="13" t="s">
        <v>2311</v>
      </c>
      <c r="B94" s="31" t="s">
        <v>2312</v>
      </c>
      <c r="C94" s="31" t="s">
        <v>1941</v>
      </c>
      <c r="D94" s="14">
        <v>5925</v>
      </c>
      <c r="E94" s="15">
        <v>66.349999999999994</v>
      </c>
      <c r="F94" s="16">
        <v>4.1999999999999997E-3</v>
      </c>
      <c r="G94" s="16"/>
    </row>
    <row r="95" spans="1:7" x14ac:dyDescent="0.35">
      <c r="A95" s="13" t="s">
        <v>2313</v>
      </c>
      <c r="B95" s="31" t="s">
        <v>2314</v>
      </c>
      <c r="C95" s="31" t="s">
        <v>2315</v>
      </c>
      <c r="D95" s="14">
        <v>3167</v>
      </c>
      <c r="E95" s="15">
        <v>66.040000000000006</v>
      </c>
      <c r="F95" s="16">
        <v>4.1999999999999997E-3</v>
      </c>
      <c r="G95" s="16"/>
    </row>
    <row r="96" spans="1:7" x14ac:dyDescent="0.35">
      <c r="A96" s="13" t="s">
        <v>2316</v>
      </c>
      <c r="B96" s="31" t="s">
        <v>2317</v>
      </c>
      <c r="C96" s="31" t="s">
        <v>263</v>
      </c>
      <c r="D96" s="14">
        <v>2538</v>
      </c>
      <c r="E96" s="15">
        <v>65.92</v>
      </c>
      <c r="F96" s="16">
        <v>4.1999999999999997E-3</v>
      </c>
      <c r="G96" s="16"/>
    </row>
    <row r="97" spans="1:7" x14ac:dyDescent="0.35">
      <c r="A97" s="13" t="s">
        <v>2318</v>
      </c>
      <c r="B97" s="31" t="s">
        <v>2319</v>
      </c>
      <c r="C97" s="31" t="s">
        <v>540</v>
      </c>
      <c r="D97" s="14">
        <v>16461</v>
      </c>
      <c r="E97" s="15">
        <v>65.680000000000007</v>
      </c>
      <c r="F97" s="16">
        <v>4.1999999999999997E-3</v>
      </c>
      <c r="G97" s="16"/>
    </row>
    <row r="98" spans="1:7" x14ac:dyDescent="0.35">
      <c r="A98" s="13" t="s">
        <v>2320</v>
      </c>
      <c r="B98" s="31" t="s">
        <v>2321</v>
      </c>
      <c r="C98" s="31" t="s">
        <v>280</v>
      </c>
      <c r="D98" s="14">
        <v>1259</v>
      </c>
      <c r="E98" s="15">
        <v>64.91</v>
      </c>
      <c r="F98" s="16">
        <v>4.1000000000000003E-3</v>
      </c>
      <c r="G98" s="16"/>
    </row>
    <row r="99" spans="1:7" x14ac:dyDescent="0.35">
      <c r="A99" s="13" t="s">
        <v>426</v>
      </c>
      <c r="B99" s="31" t="s">
        <v>427</v>
      </c>
      <c r="C99" s="31" t="s">
        <v>428</v>
      </c>
      <c r="D99" s="14">
        <v>7082</v>
      </c>
      <c r="E99" s="15">
        <v>64.53</v>
      </c>
      <c r="F99" s="16">
        <v>4.1000000000000003E-3</v>
      </c>
      <c r="G99" s="16"/>
    </row>
    <row r="100" spans="1:7" x14ac:dyDescent="0.35">
      <c r="A100" s="13" t="s">
        <v>2322</v>
      </c>
      <c r="B100" s="31" t="s">
        <v>2323</v>
      </c>
      <c r="C100" s="31" t="s">
        <v>280</v>
      </c>
      <c r="D100" s="14">
        <v>6300</v>
      </c>
      <c r="E100" s="15">
        <v>64.459999999999994</v>
      </c>
      <c r="F100" s="16">
        <v>4.1000000000000003E-3</v>
      </c>
      <c r="G100" s="16"/>
    </row>
    <row r="101" spans="1:7" x14ac:dyDescent="0.35">
      <c r="A101" s="13" t="s">
        <v>2324</v>
      </c>
      <c r="B101" s="31" t="s">
        <v>2325</v>
      </c>
      <c r="C101" s="31" t="s">
        <v>540</v>
      </c>
      <c r="D101" s="14">
        <v>19648</v>
      </c>
      <c r="E101" s="15">
        <v>64.260000000000005</v>
      </c>
      <c r="F101" s="16">
        <v>4.1000000000000003E-3</v>
      </c>
      <c r="G101" s="16"/>
    </row>
    <row r="102" spans="1:7" x14ac:dyDescent="0.35">
      <c r="A102" s="13" t="s">
        <v>2326</v>
      </c>
      <c r="B102" s="31" t="s">
        <v>2327</v>
      </c>
      <c r="C102" s="31" t="s">
        <v>396</v>
      </c>
      <c r="D102" s="14">
        <v>17040</v>
      </c>
      <c r="E102" s="15">
        <v>64.09</v>
      </c>
      <c r="F102" s="16">
        <v>4.1000000000000003E-3</v>
      </c>
      <c r="G102" s="16"/>
    </row>
    <row r="103" spans="1:7" x14ac:dyDescent="0.35">
      <c r="A103" s="13" t="s">
        <v>2328</v>
      </c>
      <c r="B103" s="31" t="s">
        <v>2329</v>
      </c>
      <c r="C103" s="31" t="s">
        <v>280</v>
      </c>
      <c r="D103" s="14">
        <v>7434</v>
      </c>
      <c r="E103" s="15">
        <v>64.08</v>
      </c>
      <c r="F103" s="16">
        <v>4.1000000000000003E-3</v>
      </c>
      <c r="G103" s="16"/>
    </row>
    <row r="104" spans="1:7" x14ac:dyDescent="0.35">
      <c r="A104" s="13" t="s">
        <v>2330</v>
      </c>
      <c r="B104" s="31" t="s">
        <v>2331</v>
      </c>
      <c r="C104" s="31" t="s">
        <v>263</v>
      </c>
      <c r="D104" s="14">
        <v>17567</v>
      </c>
      <c r="E104" s="15">
        <v>63.63</v>
      </c>
      <c r="F104" s="16">
        <v>4.1000000000000003E-3</v>
      </c>
      <c r="G104" s="16"/>
    </row>
    <row r="105" spans="1:7" x14ac:dyDescent="0.35">
      <c r="A105" s="13" t="s">
        <v>2332</v>
      </c>
      <c r="B105" s="31" t="s">
        <v>2333</v>
      </c>
      <c r="C105" s="31" t="s">
        <v>345</v>
      </c>
      <c r="D105" s="14">
        <v>11918</v>
      </c>
      <c r="E105" s="15">
        <v>63.53</v>
      </c>
      <c r="F105" s="16">
        <v>4.1000000000000003E-3</v>
      </c>
      <c r="G105" s="16"/>
    </row>
    <row r="106" spans="1:7" x14ac:dyDescent="0.35">
      <c r="A106" s="13" t="s">
        <v>2334</v>
      </c>
      <c r="B106" s="31" t="s">
        <v>2335</v>
      </c>
      <c r="C106" s="31" t="s">
        <v>249</v>
      </c>
      <c r="D106" s="14">
        <v>4162</v>
      </c>
      <c r="E106" s="15">
        <v>62.96</v>
      </c>
      <c r="F106" s="16">
        <v>4.0000000000000001E-3</v>
      </c>
      <c r="G106" s="16"/>
    </row>
    <row r="107" spans="1:7" x14ac:dyDescent="0.35">
      <c r="A107" s="13" t="s">
        <v>2336</v>
      </c>
      <c r="B107" s="31" t="s">
        <v>2337</v>
      </c>
      <c r="C107" s="31" t="s">
        <v>415</v>
      </c>
      <c r="D107" s="14">
        <v>27255</v>
      </c>
      <c r="E107" s="15">
        <v>62.66</v>
      </c>
      <c r="F107" s="16">
        <v>4.0000000000000001E-3</v>
      </c>
      <c r="G107" s="16"/>
    </row>
    <row r="108" spans="1:7" x14ac:dyDescent="0.35">
      <c r="A108" s="13" t="s">
        <v>2338</v>
      </c>
      <c r="B108" s="31" t="s">
        <v>2339</v>
      </c>
      <c r="C108" s="31" t="s">
        <v>307</v>
      </c>
      <c r="D108" s="14">
        <v>4147</v>
      </c>
      <c r="E108" s="15">
        <v>62.29</v>
      </c>
      <c r="F108" s="16">
        <v>4.0000000000000001E-3</v>
      </c>
      <c r="G108" s="16"/>
    </row>
    <row r="109" spans="1:7" x14ac:dyDescent="0.35">
      <c r="A109" s="13" t="s">
        <v>284</v>
      </c>
      <c r="B109" s="31" t="s">
        <v>285</v>
      </c>
      <c r="C109" s="31" t="s">
        <v>272</v>
      </c>
      <c r="D109" s="14">
        <v>4441</v>
      </c>
      <c r="E109" s="15">
        <v>62.17</v>
      </c>
      <c r="F109" s="16">
        <v>4.0000000000000001E-3</v>
      </c>
      <c r="G109" s="16"/>
    </row>
    <row r="110" spans="1:7" x14ac:dyDescent="0.35">
      <c r="A110" s="13" t="s">
        <v>2340</v>
      </c>
      <c r="B110" s="31" t="s">
        <v>2341</v>
      </c>
      <c r="C110" s="31" t="s">
        <v>373</v>
      </c>
      <c r="D110" s="14">
        <v>6908</v>
      </c>
      <c r="E110" s="15">
        <v>62.06</v>
      </c>
      <c r="F110" s="16">
        <v>4.0000000000000001E-3</v>
      </c>
      <c r="G110" s="16"/>
    </row>
    <row r="111" spans="1:7" x14ac:dyDescent="0.35">
      <c r="A111" s="13" t="s">
        <v>2342</v>
      </c>
      <c r="B111" s="31" t="s">
        <v>2343</v>
      </c>
      <c r="C111" s="31" t="s">
        <v>545</v>
      </c>
      <c r="D111" s="14">
        <v>1588</v>
      </c>
      <c r="E111" s="15">
        <v>60.97</v>
      </c>
      <c r="F111" s="16">
        <v>3.8999999999999998E-3</v>
      </c>
      <c r="G111" s="16"/>
    </row>
    <row r="112" spans="1:7" x14ac:dyDescent="0.35">
      <c r="A112" s="13" t="s">
        <v>2344</v>
      </c>
      <c r="B112" s="31" t="s">
        <v>2345</v>
      </c>
      <c r="C112" s="31" t="s">
        <v>540</v>
      </c>
      <c r="D112" s="14">
        <v>5915</v>
      </c>
      <c r="E112" s="15">
        <v>59.76</v>
      </c>
      <c r="F112" s="16">
        <v>3.8E-3</v>
      </c>
      <c r="G112" s="16"/>
    </row>
    <row r="113" spans="1:7" x14ac:dyDescent="0.35">
      <c r="A113" s="13" t="s">
        <v>1513</v>
      </c>
      <c r="B113" s="31" t="s">
        <v>1514</v>
      </c>
      <c r="C113" s="31" t="s">
        <v>280</v>
      </c>
      <c r="D113" s="14">
        <v>12040</v>
      </c>
      <c r="E113" s="15">
        <v>59.27</v>
      </c>
      <c r="F113" s="16">
        <v>3.8E-3</v>
      </c>
      <c r="G113" s="16"/>
    </row>
    <row r="114" spans="1:7" x14ac:dyDescent="0.35">
      <c r="A114" s="13" t="s">
        <v>2346</v>
      </c>
      <c r="B114" s="31" t="s">
        <v>2347</v>
      </c>
      <c r="C114" s="31" t="s">
        <v>272</v>
      </c>
      <c r="D114" s="14">
        <v>33371</v>
      </c>
      <c r="E114" s="15">
        <v>59.23</v>
      </c>
      <c r="F114" s="16">
        <v>3.8E-3</v>
      </c>
      <c r="G114" s="16"/>
    </row>
    <row r="115" spans="1:7" x14ac:dyDescent="0.35">
      <c r="A115" s="13" t="s">
        <v>527</v>
      </c>
      <c r="B115" s="31" t="s">
        <v>528</v>
      </c>
      <c r="C115" s="31" t="s">
        <v>529</v>
      </c>
      <c r="D115" s="14">
        <v>4729</v>
      </c>
      <c r="E115" s="15">
        <v>59.2</v>
      </c>
      <c r="F115" s="16">
        <v>3.8E-3</v>
      </c>
      <c r="G115" s="16"/>
    </row>
    <row r="116" spans="1:7" x14ac:dyDescent="0.35">
      <c r="A116" s="13" t="s">
        <v>1569</v>
      </c>
      <c r="B116" s="31" t="s">
        <v>1570</v>
      </c>
      <c r="C116" s="31" t="s">
        <v>260</v>
      </c>
      <c r="D116" s="14">
        <v>2459</v>
      </c>
      <c r="E116" s="15">
        <v>59.08</v>
      </c>
      <c r="F116" s="16">
        <v>3.8E-3</v>
      </c>
      <c r="G116" s="16"/>
    </row>
    <row r="117" spans="1:7" x14ac:dyDescent="0.35">
      <c r="A117" s="13" t="s">
        <v>2348</v>
      </c>
      <c r="B117" s="31" t="s">
        <v>2349</v>
      </c>
      <c r="C117" s="31" t="s">
        <v>389</v>
      </c>
      <c r="D117" s="14">
        <v>11300</v>
      </c>
      <c r="E117" s="15">
        <v>58.35</v>
      </c>
      <c r="F117" s="16">
        <v>3.7000000000000002E-3</v>
      </c>
      <c r="G117" s="16"/>
    </row>
    <row r="118" spans="1:7" x14ac:dyDescent="0.35">
      <c r="A118" s="13" t="s">
        <v>2350</v>
      </c>
      <c r="B118" s="31" t="s">
        <v>2351</v>
      </c>
      <c r="C118" s="31" t="s">
        <v>540</v>
      </c>
      <c r="D118" s="14">
        <v>33407</v>
      </c>
      <c r="E118" s="15">
        <v>58.2</v>
      </c>
      <c r="F118" s="16">
        <v>3.7000000000000002E-3</v>
      </c>
      <c r="G118" s="16"/>
    </row>
    <row r="119" spans="1:7" x14ac:dyDescent="0.35">
      <c r="A119" s="13" t="s">
        <v>2352</v>
      </c>
      <c r="B119" s="31" t="s">
        <v>2353</v>
      </c>
      <c r="C119" s="31" t="s">
        <v>345</v>
      </c>
      <c r="D119" s="14">
        <v>5298</v>
      </c>
      <c r="E119" s="15">
        <v>58.18</v>
      </c>
      <c r="F119" s="16">
        <v>3.7000000000000002E-3</v>
      </c>
      <c r="G119" s="16"/>
    </row>
    <row r="120" spans="1:7" x14ac:dyDescent="0.35">
      <c r="A120" s="13" t="s">
        <v>1747</v>
      </c>
      <c r="B120" s="31" t="s">
        <v>1748</v>
      </c>
      <c r="C120" s="31" t="s">
        <v>478</v>
      </c>
      <c r="D120" s="14">
        <v>10215</v>
      </c>
      <c r="E120" s="15">
        <v>57.83</v>
      </c>
      <c r="F120" s="16">
        <v>3.7000000000000002E-3</v>
      </c>
      <c r="G120" s="16"/>
    </row>
    <row r="121" spans="1:7" x14ac:dyDescent="0.35">
      <c r="A121" s="13" t="s">
        <v>511</v>
      </c>
      <c r="B121" s="31" t="s">
        <v>512</v>
      </c>
      <c r="C121" s="31" t="s">
        <v>260</v>
      </c>
      <c r="D121" s="14">
        <v>2435</v>
      </c>
      <c r="E121" s="15">
        <v>57.26</v>
      </c>
      <c r="F121" s="16">
        <v>3.7000000000000002E-3</v>
      </c>
      <c r="G121" s="16"/>
    </row>
    <row r="122" spans="1:7" x14ac:dyDescent="0.35">
      <c r="A122" s="13" t="s">
        <v>2354</v>
      </c>
      <c r="B122" s="31" t="s">
        <v>2355</v>
      </c>
      <c r="C122" s="31" t="s">
        <v>254</v>
      </c>
      <c r="D122" s="14">
        <v>16177</v>
      </c>
      <c r="E122" s="15">
        <v>56.76</v>
      </c>
      <c r="F122" s="16">
        <v>3.5999999999999999E-3</v>
      </c>
      <c r="G122" s="16"/>
    </row>
    <row r="123" spans="1:7" x14ac:dyDescent="0.35">
      <c r="A123" s="13" t="s">
        <v>2356</v>
      </c>
      <c r="B123" s="31" t="s">
        <v>2357</v>
      </c>
      <c r="C123" s="31" t="s">
        <v>428</v>
      </c>
      <c r="D123" s="14">
        <v>7447</v>
      </c>
      <c r="E123" s="15">
        <v>56.09</v>
      </c>
      <c r="F123" s="16">
        <v>3.5999999999999999E-3</v>
      </c>
      <c r="G123" s="16"/>
    </row>
    <row r="124" spans="1:7" x14ac:dyDescent="0.35">
      <c r="A124" s="13" t="s">
        <v>751</v>
      </c>
      <c r="B124" s="31" t="s">
        <v>752</v>
      </c>
      <c r="C124" s="31" t="s">
        <v>354</v>
      </c>
      <c r="D124" s="14">
        <v>127293</v>
      </c>
      <c r="E124" s="15">
        <v>55.84</v>
      </c>
      <c r="F124" s="16">
        <v>3.5999999999999999E-3</v>
      </c>
      <c r="G124" s="16"/>
    </row>
    <row r="125" spans="1:7" x14ac:dyDescent="0.35">
      <c r="A125" s="13" t="s">
        <v>2358</v>
      </c>
      <c r="B125" s="31" t="s">
        <v>2359</v>
      </c>
      <c r="C125" s="31" t="s">
        <v>478</v>
      </c>
      <c r="D125" s="14">
        <v>1059</v>
      </c>
      <c r="E125" s="15">
        <v>55.4</v>
      </c>
      <c r="F125" s="16">
        <v>3.5000000000000001E-3</v>
      </c>
      <c r="G125" s="16"/>
    </row>
    <row r="126" spans="1:7" x14ac:dyDescent="0.35">
      <c r="A126" s="13" t="s">
        <v>2360</v>
      </c>
      <c r="B126" s="31" t="s">
        <v>2361</v>
      </c>
      <c r="C126" s="31" t="s">
        <v>345</v>
      </c>
      <c r="D126" s="14">
        <v>15221</v>
      </c>
      <c r="E126" s="15">
        <v>55.31</v>
      </c>
      <c r="F126" s="16">
        <v>3.5000000000000001E-3</v>
      </c>
      <c r="G126" s="16"/>
    </row>
    <row r="127" spans="1:7" x14ac:dyDescent="0.35">
      <c r="A127" s="13" t="s">
        <v>523</v>
      </c>
      <c r="B127" s="31" t="s">
        <v>524</v>
      </c>
      <c r="C127" s="31" t="s">
        <v>260</v>
      </c>
      <c r="D127" s="14">
        <v>3788</v>
      </c>
      <c r="E127" s="15">
        <v>55.29</v>
      </c>
      <c r="F127" s="16">
        <v>3.5000000000000001E-3</v>
      </c>
      <c r="G127" s="16"/>
    </row>
    <row r="128" spans="1:7" x14ac:dyDescent="0.35">
      <c r="A128" s="13" t="s">
        <v>2362</v>
      </c>
      <c r="B128" s="31" t="s">
        <v>2363</v>
      </c>
      <c r="C128" s="31" t="s">
        <v>246</v>
      </c>
      <c r="D128" s="14">
        <v>78660</v>
      </c>
      <c r="E128" s="15">
        <v>55.24</v>
      </c>
      <c r="F128" s="16">
        <v>3.5000000000000001E-3</v>
      </c>
      <c r="G128" s="16"/>
    </row>
    <row r="129" spans="1:7" x14ac:dyDescent="0.35">
      <c r="A129" s="13" t="s">
        <v>1499</v>
      </c>
      <c r="B129" s="31" t="s">
        <v>1500</v>
      </c>
      <c r="C129" s="31" t="s">
        <v>428</v>
      </c>
      <c r="D129" s="14">
        <v>6658</v>
      </c>
      <c r="E129" s="15">
        <v>54.96</v>
      </c>
      <c r="F129" s="16">
        <v>3.5000000000000001E-3</v>
      </c>
      <c r="G129" s="16"/>
    </row>
    <row r="130" spans="1:7" x14ac:dyDescent="0.35">
      <c r="A130" s="13" t="s">
        <v>2364</v>
      </c>
      <c r="B130" s="31" t="s">
        <v>2365</v>
      </c>
      <c r="C130" s="31" t="s">
        <v>293</v>
      </c>
      <c r="D130" s="14">
        <v>1746</v>
      </c>
      <c r="E130" s="15">
        <v>54.69</v>
      </c>
      <c r="F130" s="16">
        <v>3.5000000000000001E-3</v>
      </c>
      <c r="G130" s="16"/>
    </row>
    <row r="131" spans="1:7" x14ac:dyDescent="0.35">
      <c r="A131" s="13" t="s">
        <v>2366</v>
      </c>
      <c r="B131" s="31" t="s">
        <v>2367</v>
      </c>
      <c r="C131" s="31" t="s">
        <v>373</v>
      </c>
      <c r="D131" s="14">
        <v>14293</v>
      </c>
      <c r="E131" s="15">
        <v>54.53</v>
      </c>
      <c r="F131" s="16">
        <v>3.5000000000000001E-3</v>
      </c>
      <c r="G131" s="16"/>
    </row>
    <row r="132" spans="1:7" x14ac:dyDescent="0.35">
      <c r="A132" s="13" t="s">
        <v>2368</v>
      </c>
      <c r="B132" s="31" t="s">
        <v>2369</v>
      </c>
      <c r="C132" s="31" t="s">
        <v>396</v>
      </c>
      <c r="D132" s="14">
        <v>14590</v>
      </c>
      <c r="E132" s="15">
        <v>54.21</v>
      </c>
      <c r="F132" s="16">
        <v>3.5000000000000001E-3</v>
      </c>
      <c r="G132" s="16"/>
    </row>
    <row r="133" spans="1:7" x14ac:dyDescent="0.35">
      <c r="A133" s="13" t="s">
        <v>2370</v>
      </c>
      <c r="B133" s="31" t="s">
        <v>2371</v>
      </c>
      <c r="C133" s="31" t="s">
        <v>272</v>
      </c>
      <c r="D133" s="14">
        <v>17067</v>
      </c>
      <c r="E133" s="15">
        <v>54.2</v>
      </c>
      <c r="F133" s="16">
        <v>3.5000000000000001E-3</v>
      </c>
      <c r="G133" s="16"/>
    </row>
    <row r="134" spans="1:7" x14ac:dyDescent="0.35">
      <c r="A134" s="13" t="s">
        <v>2372</v>
      </c>
      <c r="B134" s="31" t="s">
        <v>2373</v>
      </c>
      <c r="C134" s="31" t="s">
        <v>272</v>
      </c>
      <c r="D134" s="14">
        <v>311</v>
      </c>
      <c r="E134" s="15">
        <v>54.11</v>
      </c>
      <c r="F134" s="16">
        <v>3.3999999999999998E-3</v>
      </c>
      <c r="G134" s="16"/>
    </row>
    <row r="135" spans="1:7" x14ac:dyDescent="0.35">
      <c r="A135" s="13" t="s">
        <v>2374</v>
      </c>
      <c r="B135" s="31" t="s">
        <v>2375</v>
      </c>
      <c r="C135" s="31" t="s">
        <v>389</v>
      </c>
      <c r="D135" s="14">
        <v>3696</v>
      </c>
      <c r="E135" s="15">
        <v>52.85</v>
      </c>
      <c r="F135" s="16">
        <v>3.3999999999999998E-3</v>
      </c>
      <c r="G135" s="16"/>
    </row>
    <row r="136" spans="1:7" x14ac:dyDescent="0.35">
      <c r="A136" s="13" t="s">
        <v>2376</v>
      </c>
      <c r="B136" s="31" t="s">
        <v>2377</v>
      </c>
      <c r="C136" s="31" t="s">
        <v>373</v>
      </c>
      <c r="D136" s="14">
        <v>5835</v>
      </c>
      <c r="E136" s="15">
        <v>52.82</v>
      </c>
      <c r="F136" s="16">
        <v>3.3999999999999998E-3</v>
      </c>
      <c r="G136" s="16"/>
    </row>
    <row r="137" spans="1:7" x14ac:dyDescent="0.35">
      <c r="A137" s="13" t="s">
        <v>2378</v>
      </c>
      <c r="B137" s="31" t="s">
        <v>2379</v>
      </c>
      <c r="C137" s="31" t="s">
        <v>269</v>
      </c>
      <c r="D137" s="14">
        <v>3401</v>
      </c>
      <c r="E137" s="15">
        <v>52.45</v>
      </c>
      <c r="F137" s="16">
        <v>3.3E-3</v>
      </c>
      <c r="G137" s="16"/>
    </row>
    <row r="138" spans="1:7" x14ac:dyDescent="0.35">
      <c r="A138" s="13" t="s">
        <v>2380</v>
      </c>
      <c r="B138" s="31" t="s">
        <v>2381</v>
      </c>
      <c r="C138" s="31" t="s">
        <v>373</v>
      </c>
      <c r="D138" s="14">
        <v>6286</v>
      </c>
      <c r="E138" s="15">
        <v>51.56</v>
      </c>
      <c r="F138" s="16">
        <v>3.3E-3</v>
      </c>
      <c r="G138" s="16"/>
    </row>
    <row r="139" spans="1:7" x14ac:dyDescent="0.35">
      <c r="A139" s="13" t="s">
        <v>2382</v>
      </c>
      <c r="B139" s="31" t="s">
        <v>2383</v>
      </c>
      <c r="C139" s="31" t="s">
        <v>396</v>
      </c>
      <c r="D139" s="14">
        <v>11573</v>
      </c>
      <c r="E139" s="15">
        <v>51.47</v>
      </c>
      <c r="F139" s="16">
        <v>3.3E-3</v>
      </c>
      <c r="G139" s="16"/>
    </row>
    <row r="140" spans="1:7" x14ac:dyDescent="0.35">
      <c r="A140" s="13" t="s">
        <v>1526</v>
      </c>
      <c r="B140" s="31" t="s">
        <v>1527</v>
      </c>
      <c r="C140" s="31" t="s">
        <v>363</v>
      </c>
      <c r="D140" s="14">
        <v>5889</v>
      </c>
      <c r="E140" s="15">
        <v>51.32</v>
      </c>
      <c r="F140" s="16">
        <v>3.3E-3</v>
      </c>
      <c r="G140" s="16"/>
    </row>
    <row r="141" spans="1:7" x14ac:dyDescent="0.35">
      <c r="A141" s="13" t="s">
        <v>2384</v>
      </c>
      <c r="B141" s="31" t="s">
        <v>2385</v>
      </c>
      <c r="C141" s="31" t="s">
        <v>363</v>
      </c>
      <c r="D141" s="14">
        <v>9536</v>
      </c>
      <c r="E141" s="15">
        <v>51.13</v>
      </c>
      <c r="F141" s="16">
        <v>3.3E-3</v>
      </c>
      <c r="G141" s="16"/>
    </row>
    <row r="142" spans="1:7" x14ac:dyDescent="0.35">
      <c r="A142" s="13" t="s">
        <v>1479</v>
      </c>
      <c r="B142" s="31" t="s">
        <v>1480</v>
      </c>
      <c r="C142" s="31" t="s">
        <v>272</v>
      </c>
      <c r="D142" s="14">
        <v>7022</v>
      </c>
      <c r="E142" s="15">
        <v>50.39</v>
      </c>
      <c r="F142" s="16">
        <v>3.2000000000000002E-3</v>
      </c>
      <c r="G142" s="16"/>
    </row>
    <row r="143" spans="1:7" x14ac:dyDescent="0.35">
      <c r="A143" s="13" t="s">
        <v>1487</v>
      </c>
      <c r="B143" s="31" t="s">
        <v>1488</v>
      </c>
      <c r="C143" s="31" t="s">
        <v>254</v>
      </c>
      <c r="D143" s="14">
        <v>13676</v>
      </c>
      <c r="E143" s="15">
        <v>50.34</v>
      </c>
      <c r="F143" s="16">
        <v>3.2000000000000002E-3</v>
      </c>
      <c r="G143" s="16"/>
    </row>
    <row r="144" spans="1:7" x14ac:dyDescent="0.35">
      <c r="A144" s="13" t="s">
        <v>2386</v>
      </c>
      <c r="B144" s="31" t="s">
        <v>2387</v>
      </c>
      <c r="C144" s="31" t="s">
        <v>257</v>
      </c>
      <c r="D144" s="14">
        <v>6022</v>
      </c>
      <c r="E144" s="15">
        <v>50.29</v>
      </c>
      <c r="F144" s="16">
        <v>3.2000000000000002E-3</v>
      </c>
      <c r="G144" s="16"/>
    </row>
    <row r="145" spans="1:7" x14ac:dyDescent="0.35">
      <c r="A145" s="13" t="s">
        <v>2388</v>
      </c>
      <c r="B145" s="31" t="s">
        <v>2389</v>
      </c>
      <c r="C145" s="31" t="s">
        <v>272</v>
      </c>
      <c r="D145" s="14">
        <v>3275</v>
      </c>
      <c r="E145" s="15">
        <v>49.79</v>
      </c>
      <c r="F145" s="16">
        <v>3.2000000000000002E-3</v>
      </c>
      <c r="G145" s="16"/>
    </row>
    <row r="146" spans="1:7" x14ac:dyDescent="0.35">
      <c r="A146" s="13" t="s">
        <v>1497</v>
      </c>
      <c r="B146" s="31" t="s">
        <v>1498</v>
      </c>
      <c r="C146" s="31" t="s">
        <v>370</v>
      </c>
      <c r="D146" s="14">
        <v>9575</v>
      </c>
      <c r="E146" s="15">
        <v>49.7</v>
      </c>
      <c r="F146" s="16">
        <v>3.2000000000000002E-3</v>
      </c>
      <c r="G146" s="16"/>
    </row>
    <row r="147" spans="1:7" x14ac:dyDescent="0.35">
      <c r="A147" s="13" t="s">
        <v>2390</v>
      </c>
      <c r="B147" s="31" t="s">
        <v>2391</v>
      </c>
      <c r="C147" s="31" t="s">
        <v>373</v>
      </c>
      <c r="D147" s="14">
        <v>23373</v>
      </c>
      <c r="E147" s="15">
        <v>49.53</v>
      </c>
      <c r="F147" s="16">
        <v>3.2000000000000002E-3</v>
      </c>
      <c r="G147" s="16"/>
    </row>
    <row r="148" spans="1:7" x14ac:dyDescent="0.35">
      <c r="A148" s="13" t="s">
        <v>2392</v>
      </c>
      <c r="B148" s="31" t="s">
        <v>2393</v>
      </c>
      <c r="C148" s="31" t="s">
        <v>293</v>
      </c>
      <c r="D148" s="14">
        <v>8530</v>
      </c>
      <c r="E148" s="15">
        <v>48.33</v>
      </c>
      <c r="F148" s="16">
        <v>3.0999999999999999E-3</v>
      </c>
      <c r="G148" s="16"/>
    </row>
    <row r="149" spans="1:7" x14ac:dyDescent="0.35">
      <c r="A149" s="13" t="s">
        <v>525</v>
      </c>
      <c r="B149" s="31" t="s">
        <v>526</v>
      </c>
      <c r="C149" s="31" t="s">
        <v>363</v>
      </c>
      <c r="D149" s="14">
        <v>11418</v>
      </c>
      <c r="E149" s="15">
        <v>48.11</v>
      </c>
      <c r="F149" s="16">
        <v>3.0999999999999999E-3</v>
      </c>
      <c r="G149" s="16"/>
    </row>
    <row r="150" spans="1:7" x14ac:dyDescent="0.35">
      <c r="A150" s="13" t="s">
        <v>2394</v>
      </c>
      <c r="B150" s="31" t="s">
        <v>2395</v>
      </c>
      <c r="C150" s="31" t="s">
        <v>478</v>
      </c>
      <c r="D150" s="14">
        <v>5177</v>
      </c>
      <c r="E150" s="15">
        <v>47.88</v>
      </c>
      <c r="F150" s="16">
        <v>3.0999999999999999E-3</v>
      </c>
      <c r="G150" s="16"/>
    </row>
    <row r="151" spans="1:7" x14ac:dyDescent="0.35">
      <c r="A151" s="13" t="s">
        <v>2396</v>
      </c>
      <c r="B151" s="31" t="s">
        <v>2397</v>
      </c>
      <c r="C151" s="31" t="s">
        <v>307</v>
      </c>
      <c r="D151" s="14">
        <v>2157</v>
      </c>
      <c r="E151" s="15">
        <v>47.21</v>
      </c>
      <c r="F151" s="16">
        <v>3.0000000000000001E-3</v>
      </c>
      <c r="G151" s="16"/>
    </row>
    <row r="152" spans="1:7" x14ac:dyDescent="0.35">
      <c r="A152" s="13" t="s">
        <v>2398</v>
      </c>
      <c r="B152" s="31" t="s">
        <v>2399</v>
      </c>
      <c r="C152" s="31" t="s">
        <v>373</v>
      </c>
      <c r="D152" s="14">
        <v>20311</v>
      </c>
      <c r="E152" s="15">
        <v>47.2</v>
      </c>
      <c r="F152" s="16">
        <v>3.0000000000000001E-3</v>
      </c>
      <c r="G152" s="16"/>
    </row>
    <row r="153" spans="1:7" x14ac:dyDescent="0.35">
      <c r="A153" s="13" t="s">
        <v>532</v>
      </c>
      <c r="B153" s="31" t="s">
        <v>533</v>
      </c>
      <c r="C153" s="31" t="s">
        <v>254</v>
      </c>
      <c r="D153" s="14">
        <v>5231</v>
      </c>
      <c r="E153" s="15">
        <v>46.2</v>
      </c>
      <c r="F153" s="16">
        <v>2.8999999999999998E-3</v>
      </c>
      <c r="G153" s="16"/>
    </row>
    <row r="154" spans="1:7" x14ac:dyDescent="0.35">
      <c r="A154" s="13" t="s">
        <v>399</v>
      </c>
      <c r="B154" s="31" t="s">
        <v>400</v>
      </c>
      <c r="C154" s="31" t="s">
        <v>280</v>
      </c>
      <c r="D154" s="14">
        <v>2745</v>
      </c>
      <c r="E154" s="15">
        <v>46.16</v>
      </c>
      <c r="F154" s="16">
        <v>2.8999999999999998E-3</v>
      </c>
      <c r="G154" s="16"/>
    </row>
    <row r="155" spans="1:7" x14ac:dyDescent="0.35">
      <c r="A155" s="13" t="s">
        <v>2400</v>
      </c>
      <c r="B155" s="31" t="s">
        <v>2401</v>
      </c>
      <c r="C155" s="31" t="s">
        <v>378</v>
      </c>
      <c r="D155" s="14">
        <v>7634</v>
      </c>
      <c r="E155" s="15">
        <v>45.68</v>
      </c>
      <c r="F155" s="16">
        <v>2.8999999999999998E-3</v>
      </c>
      <c r="G155" s="16"/>
    </row>
    <row r="156" spans="1:7" x14ac:dyDescent="0.35">
      <c r="A156" s="13" t="s">
        <v>2402</v>
      </c>
      <c r="B156" s="31" t="s">
        <v>2403</v>
      </c>
      <c r="C156" s="31" t="s">
        <v>249</v>
      </c>
      <c r="D156" s="14">
        <v>22734</v>
      </c>
      <c r="E156" s="15">
        <v>45.09</v>
      </c>
      <c r="F156" s="16">
        <v>2.8999999999999998E-3</v>
      </c>
      <c r="G156" s="16"/>
    </row>
    <row r="157" spans="1:7" x14ac:dyDescent="0.35">
      <c r="A157" s="13" t="s">
        <v>401</v>
      </c>
      <c r="B157" s="31" t="s">
        <v>402</v>
      </c>
      <c r="C157" s="31" t="s">
        <v>396</v>
      </c>
      <c r="D157" s="14">
        <v>6170</v>
      </c>
      <c r="E157" s="15">
        <v>44.76</v>
      </c>
      <c r="F157" s="16">
        <v>2.8999999999999998E-3</v>
      </c>
      <c r="G157" s="16"/>
    </row>
    <row r="158" spans="1:7" x14ac:dyDescent="0.35">
      <c r="A158" s="13" t="s">
        <v>2404</v>
      </c>
      <c r="B158" s="31" t="s">
        <v>2405</v>
      </c>
      <c r="C158" s="31" t="s">
        <v>272</v>
      </c>
      <c r="D158" s="14">
        <v>24116</v>
      </c>
      <c r="E158" s="15">
        <v>44.7</v>
      </c>
      <c r="F158" s="16">
        <v>2.8E-3</v>
      </c>
      <c r="G158" s="16"/>
    </row>
    <row r="159" spans="1:7" x14ac:dyDescent="0.35">
      <c r="A159" s="13" t="s">
        <v>2406</v>
      </c>
      <c r="B159" s="31" t="s">
        <v>2407</v>
      </c>
      <c r="C159" s="31" t="s">
        <v>257</v>
      </c>
      <c r="D159" s="14">
        <v>3450</v>
      </c>
      <c r="E159" s="15">
        <v>44.45</v>
      </c>
      <c r="F159" s="16">
        <v>2.8E-3</v>
      </c>
      <c r="G159" s="16"/>
    </row>
    <row r="160" spans="1:7" x14ac:dyDescent="0.35">
      <c r="A160" s="13" t="s">
        <v>749</v>
      </c>
      <c r="B160" s="31" t="s">
        <v>750</v>
      </c>
      <c r="C160" s="31" t="s">
        <v>280</v>
      </c>
      <c r="D160" s="14">
        <v>5359</v>
      </c>
      <c r="E160" s="15">
        <v>44.2</v>
      </c>
      <c r="F160" s="16">
        <v>2.8E-3</v>
      </c>
      <c r="G160" s="16"/>
    </row>
    <row r="161" spans="1:7" x14ac:dyDescent="0.35">
      <c r="A161" s="13" t="s">
        <v>820</v>
      </c>
      <c r="B161" s="31" t="s">
        <v>821</v>
      </c>
      <c r="C161" s="31" t="s">
        <v>272</v>
      </c>
      <c r="D161" s="14">
        <v>8712</v>
      </c>
      <c r="E161" s="15">
        <v>43.82</v>
      </c>
      <c r="F161" s="16">
        <v>2.8E-3</v>
      </c>
      <c r="G161" s="16"/>
    </row>
    <row r="162" spans="1:7" x14ac:dyDescent="0.35">
      <c r="A162" s="13" t="s">
        <v>2408</v>
      </c>
      <c r="B162" s="31" t="s">
        <v>2409</v>
      </c>
      <c r="C162" s="31" t="s">
        <v>370</v>
      </c>
      <c r="D162" s="14">
        <v>8900</v>
      </c>
      <c r="E162" s="15">
        <v>43.63</v>
      </c>
      <c r="F162" s="16">
        <v>2.8E-3</v>
      </c>
      <c r="G162" s="16"/>
    </row>
    <row r="163" spans="1:7" x14ac:dyDescent="0.35">
      <c r="A163" s="13" t="s">
        <v>2410</v>
      </c>
      <c r="B163" s="31" t="s">
        <v>2411</v>
      </c>
      <c r="C163" s="31" t="s">
        <v>396</v>
      </c>
      <c r="D163" s="14">
        <v>945</v>
      </c>
      <c r="E163" s="15">
        <v>43.56</v>
      </c>
      <c r="F163" s="16">
        <v>2.8E-3</v>
      </c>
      <c r="G163" s="16"/>
    </row>
    <row r="164" spans="1:7" x14ac:dyDescent="0.35">
      <c r="A164" s="13" t="s">
        <v>420</v>
      </c>
      <c r="B164" s="31" t="s">
        <v>421</v>
      </c>
      <c r="C164" s="31" t="s">
        <v>280</v>
      </c>
      <c r="D164" s="14">
        <v>4634</v>
      </c>
      <c r="E164" s="15">
        <v>43.42</v>
      </c>
      <c r="F164" s="16">
        <v>2.8E-3</v>
      </c>
      <c r="G164" s="16"/>
    </row>
    <row r="165" spans="1:7" x14ac:dyDescent="0.35">
      <c r="A165" s="13" t="s">
        <v>2412</v>
      </c>
      <c r="B165" s="31" t="s">
        <v>2413</v>
      </c>
      <c r="C165" s="31" t="s">
        <v>249</v>
      </c>
      <c r="D165" s="14">
        <v>27070</v>
      </c>
      <c r="E165" s="15">
        <v>43.4</v>
      </c>
      <c r="F165" s="16">
        <v>2.8E-3</v>
      </c>
      <c r="G165" s="16"/>
    </row>
    <row r="166" spans="1:7" x14ac:dyDescent="0.35">
      <c r="A166" s="13" t="s">
        <v>530</v>
      </c>
      <c r="B166" s="31" t="s">
        <v>531</v>
      </c>
      <c r="C166" s="31" t="s">
        <v>280</v>
      </c>
      <c r="D166" s="14">
        <v>511</v>
      </c>
      <c r="E166" s="15">
        <v>43.23</v>
      </c>
      <c r="F166" s="16">
        <v>2.8E-3</v>
      </c>
      <c r="G166" s="16"/>
    </row>
    <row r="167" spans="1:7" x14ac:dyDescent="0.35">
      <c r="A167" s="13" t="s">
        <v>534</v>
      </c>
      <c r="B167" s="31" t="s">
        <v>535</v>
      </c>
      <c r="C167" s="31" t="s">
        <v>370</v>
      </c>
      <c r="D167" s="14">
        <v>4855</v>
      </c>
      <c r="E167" s="15">
        <v>41.61</v>
      </c>
      <c r="F167" s="16">
        <v>2.7000000000000001E-3</v>
      </c>
      <c r="G167" s="16"/>
    </row>
    <row r="168" spans="1:7" x14ac:dyDescent="0.35">
      <c r="A168" s="13" t="s">
        <v>288</v>
      </c>
      <c r="B168" s="31" t="s">
        <v>289</v>
      </c>
      <c r="C168" s="31" t="s">
        <v>290</v>
      </c>
      <c r="D168" s="14">
        <v>5227</v>
      </c>
      <c r="E168" s="15">
        <v>41.31</v>
      </c>
      <c r="F168" s="16">
        <v>2.5999999999999999E-3</v>
      </c>
      <c r="G168" s="16"/>
    </row>
    <row r="169" spans="1:7" x14ac:dyDescent="0.35">
      <c r="A169" s="13" t="s">
        <v>2414</v>
      </c>
      <c r="B169" s="31" t="s">
        <v>2415</v>
      </c>
      <c r="C169" s="31" t="s">
        <v>249</v>
      </c>
      <c r="D169" s="14">
        <v>9776</v>
      </c>
      <c r="E169" s="15">
        <v>40.840000000000003</v>
      </c>
      <c r="F169" s="16">
        <v>2.5999999999999999E-3</v>
      </c>
      <c r="G169" s="16"/>
    </row>
    <row r="170" spans="1:7" x14ac:dyDescent="0.35">
      <c r="A170" s="13" t="s">
        <v>2416</v>
      </c>
      <c r="B170" s="31" t="s">
        <v>2417</v>
      </c>
      <c r="C170" s="31" t="s">
        <v>373</v>
      </c>
      <c r="D170" s="14">
        <v>2100</v>
      </c>
      <c r="E170" s="15">
        <v>40.770000000000003</v>
      </c>
      <c r="F170" s="16">
        <v>2.5999999999999999E-3</v>
      </c>
      <c r="G170" s="16"/>
    </row>
    <row r="171" spans="1:7" x14ac:dyDescent="0.35">
      <c r="A171" s="13" t="s">
        <v>2418</v>
      </c>
      <c r="B171" s="31" t="s">
        <v>2419</v>
      </c>
      <c r="C171" s="31" t="s">
        <v>1334</v>
      </c>
      <c r="D171" s="14">
        <v>3282</v>
      </c>
      <c r="E171" s="15">
        <v>40.729999999999997</v>
      </c>
      <c r="F171" s="16">
        <v>2.5999999999999999E-3</v>
      </c>
      <c r="G171" s="16"/>
    </row>
    <row r="172" spans="1:7" x14ac:dyDescent="0.35">
      <c r="A172" s="13" t="s">
        <v>1761</v>
      </c>
      <c r="B172" s="31" t="s">
        <v>1762</v>
      </c>
      <c r="C172" s="31" t="s">
        <v>307</v>
      </c>
      <c r="D172" s="14">
        <v>4016</v>
      </c>
      <c r="E172" s="15">
        <v>40.47</v>
      </c>
      <c r="F172" s="16">
        <v>2.5999999999999999E-3</v>
      </c>
      <c r="G172" s="16"/>
    </row>
    <row r="173" spans="1:7" x14ac:dyDescent="0.35">
      <c r="A173" s="13" t="s">
        <v>1757</v>
      </c>
      <c r="B173" s="31" t="s">
        <v>1758</v>
      </c>
      <c r="C173" s="31" t="s">
        <v>540</v>
      </c>
      <c r="D173" s="14">
        <v>5629</v>
      </c>
      <c r="E173" s="15">
        <v>40.42</v>
      </c>
      <c r="F173" s="16">
        <v>2.5999999999999999E-3</v>
      </c>
      <c r="G173" s="16"/>
    </row>
    <row r="174" spans="1:7" x14ac:dyDescent="0.35">
      <c r="A174" s="13" t="s">
        <v>536</v>
      </c>
      <c r="B174" s="31" t="s">
        <v>537</v>
      </c>
      <c r="C174" s="31" t="s">
        <v>370</v>
      </c>
      <c r="D174" s="14">
        <v>7314</v>
      </c>
      <c r="E174" s="15">
        <v>40.4</v>
      </c>
      <c r="F174" s="16">
        <v>2.5999999999999999E-3</v>
      </c>
      <c r="G174" s="16"/>
    </row>
    <row r="175" spans="1:7" x14ac:dyDescent="0.35">
      <c r="A175" s="13" t="s">
        <v>2420</v>
      </c>
      <c r="B175" s="31" t="s">
        <v>2421</v>
      </c>
      <c r="C175" s="31" t="s">
        <v>345</v>
      </c>
      <c r="D175" s="14">
        <v>16735</v>
      </c>
      <c r="E175" s="15">
        <v>40.159999999999997</v>
      </c>
      <c r="F175" s="16">
        <v>2.5999999999999999E-3</v>
      </c>
      <c r="G175" s="16"/>
    </row>
    <row r="176" spans="1:7" x14ac:dyDescent="0.35">
      <c r="A176" s="13" t="s">
        <v>1803</v>
      </c>
      <c r="B176" s="31" t="s">
        <v>1804</v>
      </c>
      <c r="C176" s="31" t="s">
        <v>428</v>
      </c>
      <c r="D176" s="14">
        <v>10234</v>
      </c>
      <c r="E176" s="15">
        <v>40.049999999999997</v>
      </c>
      <c r="F176" s="16">
        <v>2.5999999999999999E-3</v>
      </c>
      <c r="G176" s="16"/>
    </row>
    <row r="177" spans="1:7" x14ac:dyDescent="0.35">
      <c r="A177" s="13" t="s">
        <v>2422</v>
      </c>
      <c r="B177" s="31" t="s">
        <v>2423</v>
      </c>
      <c r="C177" s="31" t="s">
        <v>238</v>
      </c>
      <c r="D177" s="14">
        <v>46565</v>
      </c>
      <c r="E177" s="15">
        <v>39.89</v>
      </c>
      <c r="F177" s="16">
        <v>2.5000000000000001E-3</v>
      </c>
      <c r="G177" s="16"/>
    </row>
    <row r="178" spans="1:7" x14ac:dyDescent="0.35">
      <c r="A178" s="13" t="s">
        <v>2424</v>
      </c>
      <c r="B178" s="31" t="s">
        <v>2425</v>
      </c>
      <c r="C178" s="31" t="s">
        <v>1309</v>
      </c>
      <c r="D178" s="14">
        <v>2417</v>
      </c>
      <c r="E178" s="15">
        <v>39.15</v>
      </c>
      <c r="F178" s="16">
        <v>2.5000000000000001E-3</v>
      </c>
      <c r="G178" s="16"/>
    </row>
    <row r="179" spans="1:7" x14ac:dyDescent="0.35">
      <c r="A179" s="13" t="s">
        <v>1577</v>
      </c>
      <c r="B179" s="31" t="s">
        <v>1578</v>
      </c>
      <c r="C179" s="31" t="s">
        <v>1579</v>
      </c>
      <c r="D179" s="14">
        <v>6665</v>
      </c>
      <c r="E179" s="15">
        <v>38.89</v>
      </c>
      <c r="F179" s="16">
        <v>2.5000000000000001E-3</v>
      </c>
      <c r="G179" s="16"/>
    </row>
    <row r="180" spans="1:7" x14ac:dyDescent="0.35">
      <c r="A180" s="13" t="s">
        <v>2426</v>
      </c>
      <c r="B180" s="31" t="s">
        <v>2427</v>
      </c>
      <c r="C180" s="31" t="s">
        <v>786</v>
      </c>
      <c r="D180" s="14">
        <v>11305</v>
      </c>
      <c r="E180" s="15">
        <v>38.479999999999997</v>
      </c>
      <c r="F180" s="16">
        <v>2.5000000000000001E-3</v>
      </c>
      <c r="G180" s="16"/>
    </row>
    <row r="181" spans="1:7" x14ac:dyDescent="0.35">
      <c r="A181" s="13" t="s">
        <v>2428</v>
      </c>
      <c r="B181" s="31" t="s">
        <v>2429</v>
      </c>
      <c r="C181" s="31" t="s">
        <v>254</v>
      </c>
      <c r="D181" s="14">
        <v>6806</v>
      </c>
      <c r="E181" s="15">
        <v>38.46</v>
      </c>
      <c r="F181" s="16">
        <v>2.5000000000000001E-3</v>
      </c>
      <c r="G181" s="16"/>
    </row>
    <row r="182" spans="1:7" x14ac:dyDescent="0.35">
      <c r="A182" s="13" t="s">
        <v>2430</v>
      </c>
      <c r="B182" s="31" t="s">
        <v>2431</v>
      </c>
      <c r="C182" s="31" t="s">
        <v>373</v>
      </c>
      <c r="D182" s="14">
        <v>19263</v>
      </c>
      <c r="E182" s="15">
        <v>38</v>
      </c>
      <c r="F182" s="16">
        <v>2.3999999999999998E-3</v>
      </c>
      <c r="G182" s="16"/>
    </row>
    <row r="183" spans="1:7" x14ac:dyDescent="0.35">
      <c r="A183" s="13" t="s">
        <v>1485</v>
      </c>
      <c r="B183" s="31" t="s">
        <v>1486</v>
      </c>
      <c r="C183" s="31" t="s">
        <v>345</v>
      </c>
      <c r="D183" s="14">
        <v>5044</v>
      </c>
      <c r="E183" s="15">
        <v>37.65</v>
      </c>
      <c r="F183" s="16">
        <v>2.3999999999999998E-3</v>
      </c>
      <c r="G183" s="16"/>
    </row>
    <row r="184" spans="1:7" x14ac:dyDescent="0.35">
      <c r="A184" s="13" t="s">
        <v>1259</v>
      </c>
      <c r="B184" s="31" t="s">
        <v>1260</v>
      </c>
      <c r="C184" s="31" t="s">
        <v>263</v>
      </c>
      <c r="D184" s="14">
        <v>5068</v>
      </c>
      <c r="E184" s="15">
        <v>37.549999999999997</v>
      </c>
      <c r="F184" s="16">
        <v>2.3999999999999998E-3</v>
      </c>
      <c r="G184" s="16"/>
    </row>
    <row r="185" spans="1:7" x14ac:dyDescent="0.35">
      <c r="A185" s="13" t="s">
        <v>538</v>
      </c>
      <c r="B185" s="31" t="s">
        <v>539</v>
      </c>
      <c r="C185" s="31" t="s">
        <v>540</v>
      </c>
      <c r="D185" s="14">
        <v>10062</v>
      </c>
      <c r="E185" s="15">
        <v>36.9</v>
      </c>
      <c r="F185" s="16">
        <v>2.3999999999999998E-3</v>
      </c>
      <c r="G185" s="16"/>
    </row>
    <row r="186" spans="1:7" x14ac:dyDescent="0.35">
      <c r="A186" s="13" t="s">
        <v>2432</v>
      </c>
      <c r="B186" s="31" t="s">
        <v>2433</v>
      </c>
      <c r="C186" s="31" t="s">
        <v>254</v>
      </c>
      <c r="D186" s="14">
        <v>5967</v>
      </c>
      <c r="E186" s="15">
        <v>36.880000000000003</v>
      </c>
      <c r="F186" s="16">
        <v>2.3999999999999998E-3</v>
      </c>
      <c r="G186" s="16"/>
    </row>
    <row r="187" spans="1:7" x14ac:dyDescent="0.35">
      <c r="A187" s="13" t="s">
        <v>2434</v>
      </c>
      <c r="B187" s="31" t="s">
        <v>2435</v>
      </c>
      <c r="C187" s="31" t="s">
        <v>238</v>
      </c>
      <c r="D187" s="14">
        <v>37033</v>
      </c>
      <c r="E187" s="15">
        <v>36.630000000000003</v>
      </c>
      <c r="F187" s="16">
        <v>2.3E-3</v>
      </c>
      <c r="G187" s="16"/>
    </row>
    <row r="188" spans="1:7" x14ac:dyDescent="0.35">
      <c r="A188" s="13" t="s">
        <v>784</v>
      </c>
      <c r="B188" s="31" t="s">
        <v>785</v>
      </c>
      <c r="C188" s="31" t="s">
        <v>786</v>
      </c>
      <c r="D188" s="14">
        <v>1497</v>
      </c>
      <c r="E188" s="15">
        <v>36.4</v>
      </c>
      <c r="F188" s="16">
        <v>2.3E-3</v>
      </c>
      <c r="G188" s="16"/>
    </row>
    <row r="189" spans="1:7" x14ac:dyDescent="0.35">
      <c r="A189" s="13" t="s">
        <v>2436</v>
      </c>
      <c r="B189" s="31" t="s">
        <v>2437</v>
      </c>
      <c r="C189" s="31" t="s">
        <v>396</v>
      </c>
      <c r="D189" s="14">
        <v>6924</v>
      </c>
      <c r="E189" s="15">
        <v>36.200000000000003</v>
      </c>
      <c r="F189" s="16">
        <v>2.3E-3</v>
      </c>
      <c r="G189" s="16"/>
    </row>
    <row r="190" spans="1:7" x14ac:dyDescent="0.35">
      <c r="A190" s="13" t="s">
        <v>2438</v>
      </c>
      <c r="B190" s="31" t="s">
        <v>2439</v>
      </c>
      <c r="C190" s="31" t="s">
        <v>378</v>
      </c>
      <c r="D190" s="14">
        <v>95682</v>
      </c>
      <c r="E190" s="15">
        <v>36.19</v>
      </c>
      <c r="F190" s="16">
        <v>2.3E-3</v>
      </c>
      <c r="G190" s="16"/>
    </row>
    <row r="191" spans="1:7" x14ac:dyDescent="0.35">
      <c r="A191" s="13" t="s">
        <v>774</v>
      </c>
      <c r="B191" s="31" t="s">
        <v>775</v>
      </c>
      <c r="C191" s="31" t="s">
        <v>540</v>
      </c>
      <c r="D191" s="14">
        <v>2760</v>
      </c>
      <c r="E191" s="15">
        <v>36.08</v>
      </c>
      <c r="F191" s="16">
        <v>2.3E-3</v>
      </c>
      <c r="G191" s="16"/>
    </row>
    <row r="192" spans="1:7" x14ac:dyDescent="0.35">
      <c r="A192" s="13" t="s">
        <v>2440</v>
      </c>
      <c r="B192" s="31" t="s">
        <v>2441</v>
      </c>
      <c r="C192" s="31" t="s">
        <v>481</v>
      </c>
      <c r="D192" s="14">
        <v>8478</v>
      </c>
      <c r="E192" s="15">
        <v>35.979999999999997</v>
      </c>
      <c r="F192" s="16">
        <v>2.3E-3</v>
      </c>
      <c r="G192" s="16"/>
    </row>
    <row r="193" spans="1:7" x14ac:dyDescent="0.35">
      <c r="A193" s="13" t="s">
        <v>543</v>
      </c>
      <c r="B193" s="31" t="s">
        <v>544</v>
      </c>
      <c r="C193" s="31" t="s">
        <v>545</v>
      </c>
      <c r="D193" s="14">
        <v>3414</v>
      </c>
      <c r="E193" s="15">
        <v>35.97</v>
      </c>
      <c r="F193" s="16">
        <v>2.3E-3</v>
      </c>
      <c r="G193" s="16"/>
    </row>
    <row r="194" spans="1:7" x14ac:dyDescent="0.35">
      <c r="A194" s="13" t="s">
        <v>2442</v>
      </c>
      <c r="B194" s="31" t="s">
        <v>2443</v>
      </c>
      <c r="C194" s="31" t="s">
        <v>293</v>
      </c>
      <c r="D194" s="14">
        <v>11184</v>
      </c>
      <c r="E194" s="15">
        <v>35.89</v>
      </c>
      <c r="F194" s="16">
        <v>2.3E-3</v>
      </c>
      <c r="G194" s="16"/>
    </row>
    <row r="195" spans="1:7" x14ac:dyDescent="0.35">
      <c r="A195" s="13" t="s">
        <v>2444</v>
      </c>
      <c r="B195" s="31" t="s">
        <v>2445</v>
      </c>
      <c r="C195" s="31" t="s">
        <v>428</v>
      </c>
      <c r="D195" s="14">
        <v>11280</v>
      </c>
      <c r="E195" s="15">
        <v>35.82</v>
      </c>
      <c r="F195" s="16">
        <v>2.3E-3</v>
      </c>
      <c r="G195" s="16"/>
    </row>
    <row r="196" spans="1:7" x14ac:dyDescent="0.35">
      <c r="A196" s="13" t="s">
        <v>2446</v>
      </c>
      <c r="B196" s="31" t="s">
        <v>2447</v>
      </c>
      <c r="C196" s="31" t="s">
        <v>389</v>
      </c>
      <c r="D196" s="14">
        <v>3254</v>
      </c>
      <c r="E196" s="15">
        <v>35.44</v>
      </c>
      <c r="F196" s="16">
        <v>2.3E-3</v>
      </c>
      <c r="G196" s="16"/>
    </row>
    <row r="197" spans="1:7" x14ac:dyDescent="0.35">
      <c r="A197" s="13" t="s">
        <v>541</v>
      </c>
      <c r="B197" s="31" t="s">
        <v>542</v>
      </c>
      <c r="C197" s="31" t="s">
        <v>280</v>
      </c>
      <c r="D197" s="14">
        <v>1673</v>
      </c>
      <c r="E197" s="15">
        <v>35.11</v>
      </c>
      <c r="F197" s="16">
        <v>2.2000000000000001E-3</v>
      </c>
      <c r="G197" s="16"/>
    </row>
    <row r="198" spans="1:7" x14ac:dyDescent="0.35">
      <c r="A198" s="13" t="s">
        <v>2448</v>
      </c>
      <c r="B198" s="31" t="s">
        <v>2449</v>
      </c>
      <c r="C198" s="31" t="s">
        <v>307</v>
      </c>
      <c r="D198" s="14">
        <v>6334</v>
      </c>
      <c r="E198" s="15">
        <v>34.35</v>
      </c>
      <c r="F198" s="16">
        <v>2.2000000000000001E-3</v>
      </c>
      <c r="G198" s="16"/>
    </row>
    <row r="199" spans="1:7" x14ac:dyDescent="0.35">
      <c r="A199" s="13" t="s">
        <v>2450</v>
      </c>
      <c r="B199" s="31" t="s">
        <v>2451</v>
      </c>
      <c r="C199" s="31" t="s">
        <v>540</v>
      </c>
      <c r="D199" s="14">
        <v>20314</v>
      </c>
      <c r="E199" s="15">
        <v>34.32</v>
      </c>
      <c r="F199" s="16">
        <v>2.2000000000000001E-3</v>
      </c>
      <c r="G199" s="16"/>
    </row>
    <row r="200" spans="1:7" x14ac:dyDescent="0.35">
      <c r="A200" s="13" t="s">
        <v>2452</v>
      </c>
      <c r="B200" s="31" t="s">
        <v>2453</v>
      </c>
      <c r="C200" s="31" t="s">
        <v>522</v>
      </c>
      <c r="D200" s="14">
        <v>11425</v>
      </c>
      <c r="E200" s="15">
        <v>33.47</v>
      </c>
      <c r="F200" s="16">
        <v>2.0999999999999999E-3</v>
      </c>
      <c r="G200" s="16"/>
    </row>
    <row r="201" spans="1:7" x14ac:dyDescent="0.35">
      <c r="A201" s="13" t="s">
        <v>1524</v>
      </c>
      <c r="B201" s="31" t="s">
        <v>1525</v>
      </c>
      <c r="C201" s="31" t="s">
        <v>293</v>
      </c>
      <c r="D201" s="14">
        <v>6662</v>
      </c>
      <c r="E201" s="15">
        <v>33.229999999999997</v>
      </c>
      <c r="F201" s="16">
        <v>2.0999999999999999E-3</v>
      </c>
      <c r="G201" s="16"/>
    </row>
    <row r="202" spans="1:7" x14ac:dyDescent="0.35">
      <c r="A202" s="13" t="s">
        <v>765</v>
      </c>
      <c r="B202" s="31" t="s">
        <v>766</v>
      </c>
      <c r="C202" s="31" t="s">
        <v>354</v>
      </c>
      <c r="D202" s="14">
        <v>2177</v>
      </c>
      <c r="E202" s="15">
        <v>32.96</v>
      </c>
      <c r="F202" s="16">
        <v>2.0999999999999999E-3</v>
      </c>
      <c r="G202" s="16"/>
    </row>
    <row r="203" spans="1:7" x14ac:dyDescent="0.35">
      <c r="A203" s="13" t="s">
        <v>2454</v>
      </c>
      <c r="B203" s="31" t="s">
        <v>2455</v>
      </c>
      <c r="C203" s="31" t="s">
        <v>238</v>
      </c>
      <c r="D203" s="14">
        <v>86441</v>
      </c>
      <c r="E203" s="15">
        <v>32.93</v>
      </c>
      <c r="F203" s="16">
        <v>2.0999999999999999E-3</v>
      </c>
      <c r="G203" s="16"/>
    </row>
    <row r="204" spans="1:7" x14ac:dyDescent="0.35">
      <c r="A204" s="13" t="s">
        <v>2456</v>
      </c>
      <c r="B204" s="31" t="s">
        <v>2457</v>
      </c>
      <c r="C204" s="31" t="s">
        <v>1274</v>
      </c>
      <c r="D204" s="14">
        <v>21787</v>
      </c>
      <c r="E204" s="15">
        <v>32.49</v>
      </c>
      <c r="F204" s="16">
        <v>2.0999999999999999E-3</v>
      </c>
      <c r="G204" s="16"/>
    </row>
    <row r="205" spans="1:7" x14ac:dyDescent="0.35">
      <c r="A205" s="13" t="s">
        <v>2458</v>
      </c>
      <c r="B205" s="31" t="s">
        <v>2459</v>
      </c>
      <c r="C205" s="31" t="s">
        <v>373</v>
      </c>
      <c r="D205" s="14">
        <v>7003</v>
      </c>
      <c r="E205" s="15">
        <v>32.35</v>
      </c>
      <c r="F205" s="16">
        <v>2.0999999999999999E-3</v>
      </c>
      <c r="G205" s="16"/>
    </row>
    <row r="206" spans="1:7" x14ac:dyDescent="0.35">
      <c r="A206" s="13" t="s">
        <v>2460</v>
      </c>
      <c r="B206" s="31" t="s">
        <v>2461</v>
      </c>
      <c r="C206" s="31" t="s">
        <v>373</v>
      </c>
      <c r="D206" s="14">
        <v>2751</v>
      </c>
      <c r="E206" s="15">
        <v>32.119999999999997</v>
      </c>
      <c r="F206" s="16">
        <v>2E-3</v>
      </c>
      <c r="G206" s="16"/>
    </row>
    <row r="207" spans="1:7" x14ac:dyDescent="0.35">
      <c r="A207" s="13" t="s">
        <v>2462</v>
      </c>
      <c r="B207" s="31" t="s">
        <v>2463</v>
      </c>
      <c r="C207" s="31" t="s">
        <v>272</v>
      </c>
      <c r="D207" s="14">
        <v>30021</v>
      </c>
      <c r="E207" s="15">
        <v>31.7</v>
      </c>
      <c r="F207" s="16">
        <v>2E-3</v>
      </c>
      <c r="G207" s="16"/>
    </row>
    <row r="208" spans="1:7" x14ac:dyDescent="0.35">
      <c r="A208" s="13" t="s">
        <v>1483</v>
      </c>
      <c r="B208" s="31" t="s">
        <v>1484</v>
      </c>
      <c r="C208" s="31" t="s">
        <v>345</v>
      </c>
      <c r="D208" s="14">
        <v>479</v>
      </c>
      <c r="E208" s="15">
        <v>30.23</v>
      </c>
      <c r="F208" s="16">
        <v>1.9E-3</v>
      </c>
      <c r="G208" s="16"/>
    </row>
    <row r="209" spans="1:7" x14ac:dyDescent="0.35">
      <c r="A209" s="13" t="s">
        <v>352</v>
      </c>
      <c r="B209" s="31" t="s">
        <v>353</v>
      </c>
      <c r="C209" s="31" t="s">
        <v>354</v>
      </c>
      <c r="D209" s="14">
        <v>1366</v>
      </c>
      <c r="E209" s="15">
        <v>30.16</v>
      </c>
      <c r="F209" s="16">
        <v>1.9E-3</v>
      </c>
      <c r="G209" s="16"/>
    </row>
    <row r="210" spans="1:7" x14ac:dyDescent="0.35">
      <c r="A210" s="13" t="s">
        <v>2464</v>
      </c>
      <c r="B210" s="31" t="s">
        <v>2465</v>
      </c>
      <c r="C210" s="31" t="s">
        <v>1941</v>
      </c>
      <c r="D210" s="14">
        <v>6222</v>
      </c>
      <c r="E210" s="15">
        <v>30.01</v>
      </c>
      <c r="F210" s="16">
        <v>1.9E-3</v>
      </c>
      <c r="G210" s="16"/>
    </row>
    <row r="211" spans="1:7" x14ac:dyDescent="0.35">
      <c r="A211" s="13" t="s">
        <v>2466</v>
      </c>
      <c r="B211" s="31" t="s">
        <v>2467</v>
      </c>
      <c r="C211" s="31" t="s">
        <v>769</v>
      </c>
      <c r="D211" s="14">
        <v>14033</v>
      </c>
      <c r="E211" s="15">
        <v>29.68</v>
      </c>
      <c r="F211" s="16">
        <v>1.9E-3</v>
      </c>
      <c r="G211" s="16"/>
    </row>
    <row r="212" spans="1:7" x14ac:dyDescent="0.35">
      <c r="A212" s="13" t="s">
        <v>822</v>
      </c>
      <c r="B212" s="31" t="s">
        <v>823</v>
      </c>
      <c r="C212" s="31" t="s">
        <v>280</v>
      </c>
      <c r="D212" s="14">
        <v>2086</v>
      </c>
      <c r="E212" s="15">
        <v>29.07</v>
      </c>
      <c r="F212" s="16">
        <v>1.9E-3</v>
      </c>
      <c r="G212" s="16"/>
    </row>
    <row r="213" spans="1:7" x14ac:dyDescent="0.35">
      <c r="A213" s="13" t="s">
        <v>2468</v>
      </c>
      <c r="B213" s="31" t="s">
        <v>2469</v>
      </c>
      <c r="C213" s="31" t="s">
        <v>1941</v>
      </c>
      <c r="D213" s="14">
        <v>54267</v>
      </c>
      <c r="E213" s="15">
        <v>28.67</v>
      </c>
      <c r="F213" s="16">
        <v>1.8E-3</v>
      </c>
      <c r="G213" s="16"/>
    </row>
    <row r="214" spans="1:7" x14ac:dyDescent="0.35">
      <c r="A214" s="13" t="s">
        <v>2470</v>
      </c>
      <c r="B214" s="31" t="s">
        <v>2471</v>
      </c>
      <c r="C214" s="31" t="s">
        <v>249</v>
      </c>
      <c r="D214" s="14">
        <v>9373</v>
      </c>
      <c r="E214" s="15">
        <v>28.49</v>
      </c>
      <c r="F214" s="16">
        <v>1.8E-3</v>
      </c>
      <c r="G214" s="16"/>
    </row>
    <row r="215" spans="1:7" x14ac:dyDescent="0.35">
      <c r="A215" s="13" t="s">
        <v>2472</v>
      </c>
      <c r="B215" s="31" t="s">
        <v>2473</v>
      </c>
      <c r="C215" s="31" t="s">
        <v>481</v>
      </c>
      <c r="D215" s="14">
        <v>25875</v>
      </c>
      <c r="E215" s="15">
        <v>28.29</v>
      </c>
      <c r="F215" s="16">
        <v>1.8E-3</v>
      </c>
      <c r="G215" s="16"/>
    </row>
    <row r="216" spans="1:7" x14ac:dyDescent="0.35">
      <c r="A216" s="13" t="s">
        <v>2474</v>
      </c>
      <c r="B216" s="31" t="s">
        <v>2475</v>
      </c>
      <c r="C216" s="31" t="s">
        <v>373</v>
      </c>
      <c r="D216" s="14">
        <v>5538</v>
      </c>
      <c r="E216" s="15">
        <v>28.29</v>
      </c>
      <c r="F216" s="16">
        <v>1.8E-3</v>
      </c>
      <c r="G216" s="16"/>
    </row>
    <row r="217" spans="1:7" x14ac:dyDescent="0.35">
      <c r="A217" s="13" t="s">
        <v>809</v>
      </c>
      <c r="B217" s="31" t="s">
        <v>810</v>
      </c>
      <c r="C217" s="31" t="s">
        <v>517</v>
      </c>
      <c r="D217" s="14">
        <v>8439</v>
      </c>
      <c r="E217" s="15">
        <v>28.07</v>
      </c>
      <c r="F217" s="16">
        <v>1.8E-3</v>
      </c>
      <c r="G217" s="16"/>
    </row>
    <row r="218" spans="1:7" x14ac:dyDescent="0.35">
      <c r="A218" s="13" t="s">
        <v>2476</v>
      </c>
      <c r="B218" s="31" t="s">
        <v>2477</v>
      </c>
      <c r="C218" s="31" t="s">
        <v>481</v>
      </c>
      <c r="D218" s="14">
        <v>102463</v>
      </c>
      <c r="E218" s="15">
        <v>28.04</v>
      </c>
      <c r="F218" s="16">
        <v>1.8E-3</v>
      </c>
      <c r="G218" s="16"/>
    </row>
    <row r="219" spans="1:7" x14ac:dyDescent="0.35">
      <c r="A219" s="13" t="s">
        <v>2478</v>
      </c>
      <c r="B219" s="31" t="s">
        <v>2479</v>
      </c>
      <c r="C219" s="31" t="s">
        <v>238</v>
      </c>
      <c r="D219" s="14">
        <v>80850</v>
      </c>
      <c r="E219" s="15">
        <v>27.91</v>
      </c>
      <c r="F219" s="16">
        <v>1.8E-3</v>
      </c>
      <c r="G219" s="16"/>
    </row>
    <row r="220" spans="1:7" x14ac:dyDescent="0.35">
      <c r="A220" s="13" t="s">
        <v>2480</v>
      </c>
      <c r="B220" s="31" t="s">
        <v>2481</v>
      </c>
      <c r="C220" s="31" t="s">
        <v>1309</v>
      </c>
      <c r="D220" s="14">
        <v>6868</v>
      </c>
      <c r="E220" s="15">
        <v>27.74</v>
      </c>
      <c r="F220" s="16">
        <v>1.8E-3</v>
      </c>
      <c r="G220" s="16"/>
    </row>
    <row r="221" spans="1:7" x14ac:dyDescent="0.35">
      <c r="A221" s="13" t="s">
        <v>2482</v>
      </c>
      <c r="B221" s="31" t="s">
        <v>2483</v>
      </c>
      <c r="C221" s="31" t="s">
        <v>254</v>
      </c>
      <c r="D221" s="14">
        <v>1140</v>
      </c>
      <c r="E221" s="15">
        <v>27.67</v>
      </c>
      <c r="F221" s="16">
        <v>1.8E-3</v>
      </c>
      <c r="G221" s="16"/>
    </row>
    <row r="222" spans="1:7" x14ac:dyDescent="0.35">
      <c r="A222" s="13" t="s">
        <v>2484</v>
      </c>
      <c r="B222" s="31" t="s">
        <v>2485</v>
      </c>
      <c r="C222" s="31" t="s">
        <v>769</v>
      </c>
      <c r="D222" s="14">
        <v>492</v>
      </c>
      <c r="E222" s="15">
        <v>27.59</v>
      </c>
      <c r="F222" s="16">
        <v>1.8E-3</v>
      </c>
      <c r="G222" s="16"/>
    </row>
    <row r="223" spans="1:7" x14ac:dyDescent="0.35">
      <c r="A223" s="13" t="s">
        <v>2486</v>
      </c>
      <c r="B223" s="31" t="s">
        <v>2487</v>
      </c>
      <c r="C223" s="31" t="s">
        <v>272</v>
      </c>
      <c r="D223" s="14">
        <v>53836</v>
      </c>
      <c r="E223" s="15">
        <v>27.5</v>
      </c>
      <c r="F223" s="16">
        <v>1.8E-3</v>
      </c>
      <c r="G223" s="16"/>
    </row>
    <row r="224" spans="1:7" x14ac:dyDescent="0.35">
      <c r="A224" s="13" t="s">
        <v>2488</v>
      </c>
      <c r="B224" s="31" t="s">
        <v>2489</v>
      </c>
      <c r="C224" s="31" t="s">
        <v>249</v>
      </c>
      <c r="D224" s="14">
        <v>10553</v>
      </c>
      <c r="E224" s="15">
        <v>27.44</v>
      </c>
      <c r="F224" s="16">
        <v>1.6999999999999999E-3</v>
      </c>
      <c r="G224" s="16"/>
    </row>
    <row r="225" spans="1:7" x14ac:dyDescent="0.35">
      <c r="A225" s="13" t="s">
        <v>2490</v>
      </c>
      <c r="B225" s="31" t="s">
        <v>2491</v>
      </c>
      <c r="C225" s="31" t="s">
        <v>249</v>
      </c>
      <c r="D225" s="14">
        <v>11129</v>
      </c>
      <c r="E225" s="15">
        <v>27.15</v>
      </c>
      <c r="F225" s="16">
        <v>1.6999999999999999E-3</v>
      </c>
      <c r="G225" s="16"/>
    </row>
    <row r="226" spans="1:7" x14ac:dyDescent="0.35">
      <c r="A226" s="13" t="s">
        <v>2492</v>
      </c>
      <c r="B226" s="31" t="s">
        <v>2493</v>
      </c>
      <c r="C226" s="31" t="s">
        <v>238</v>
      </c>
      <c r="D226" s="14">
        <v>94489</v>
      </c>
      <c r="E226" s="15">
        <v>26.65</v>
      </c>
      <c r="F226" s="16">
        <v>1.6999999999999999E-3</v>
      </c>
      <c r="G226" s="16"/>
    </row>
    <row r="227" spans="1:7" x14ac:dyDescent="0.35">
      <c r="A227" s="13" t="s">
        <v>2494</v>
      </c>
      <c r="B227" s="31" t="s">
        <v>2495</v>
      </c>
      <c r="C227" s="31" t="s">
        <v>310</v>
      </c>
      <c r="D227" s="14">
        <v>32352</v>
      </c>
      <c r="E227" s="15">
        <v>26.37</v>
      </c>
      <c r="F227" s="16">
        <v>1.6999999999999999E-3</v>
      </c>
      <c r="G227" s="16"/>
    </row>
    <row r="228" spans="1:7" x14ac:dyDescent="0.35">
      <c r="A228" s="13" t="s">
        <v>2496</v>
      </c>
      <c r="B228" s="31" t="s">
        <v>2497</v>
      </c>
      <c r="C228" s="31" t="s">
        <v>290</v>
      </c>
      <c r="D228" s="14">
        <v>3533</v>
      </c>
      <c r="E228" s="15">
        <v>26.15</v>
      </c>
      <c r="F228" s="16">
        <v>1.6999999999999999E-3</v>
      </c>
      <c r="G228" s="16"/>
    </row>
    <row r="229" spans="1:7" x14ac:dyDescent="0.35">
      <c r="A229" s="13" t="s">
        <v>2498</v>
      </c>
      <c r="B229" s="31" t="s">
        <v>2499</v>
      </c>
      <c r="C229" s="31" t="s">
        <v>241</v>
      </c>
      <c r="D229" s="14">
        <v>3999</v>
      </c>
      <c r="E229" s="15">
        <v>25.81</v>
      </c>
      <c r="F229" s="16">
        <v>1.6000000000000001E-3</v>
      </c>
      <c r="G229" s="16"/>
    </row>
    <row r="230" spans="1:7" x14ac:dyDescent="0.35">
      <c r="A230" s="13" t="s">
        <v>2500</v>
      </c>
      <c r="B230" s="31" t="s">
        <v>2501</v>
      </c>
      <c r="C230" s="31" t="s">
        <v>290</v>
      </c>
      <c r="D230" s="14">
        <v>1437</v>
      </c>
      <c r="E230" s="15">
        <v>25.2</v>
      </c>
      <c r="F230" s="16">
        <v>1.6000000000000001E-3</v>
      </c>
      <c r="G230" s="16"/>
    </row>
    <row r="231" spans="1:7" x14ac:dyDescent="0.35">
      <c r="A231" s="13" t="s">
        <v>2502</v>
      </c>
      <c r="B231" s="31" t="s">
        <v>2503</v>
      </c>
      <c r="C231" s="31" t="s">
        <v>363</v>
      </c>
      <c r="D231" s="14">
        <v>7091</v>
      </c>
      <c r="E231" s="15">
        <v>24.95</v>
      </c>
      <c r="F231" s="16">
        <v>1.6000000000000001E-3</v>
      </c>
      <c r="G231" s="16"/>
    </row>
    <row r="232" spans="1:7" x14ac:dyDescent="0.35">
      <c r="A232" s="13" t="s">
        <v>2504</v>
      </c>
      <c r="B232" s="31" t="s">
        <v>2505</v>
      </c>
      <c r="C232" s="31" t="s">
        <v>481</v>
      </c>
      <c r="D232" s="14">
        <v>2249</v>
      </c>
      <c r="E232" s="15">
        <v>24.87</v>
      </c>
      <c r="F232" s="16">
        <v>1.6000000000000001E-3</v>
      </c>
      <c r="G232" s="16"/>
    </row>
    <row r="233" spans="1:7" x14ac:dyDescent="0.35">
      <c r="A233" s="13" t="s">
        <v>2506</v>
      </c>
      <c r="B233" s="31" t="s">
        <v>2507</v>
      </c>
      <c r="C233" s="31" t="s">
        <v>254</v>
      </c>
      <c r="D233" s="14">
        <v>5952</v>
      </c>
      <c r="E233" s="15">
        <v>24.73</v>
      </c>
      <c r="F233" s="16">
        <v>1.6000000000000001E-3</v>
      </c>
      <c r="G233" s="16"/>
    </row>
    <row r="234" spans="1:7" x14ac:dyDescent="0.35">
      <c r="A234" s="13" t="s">
        <v>2508</v>
      </c>
      <c r="B234" s="31" t="s">
        <v>2509</v>
      </c>
      <c r="C234" s="31" t="s">
        <v>280</v>
      </c>
      <c r="D234" s="14">
        <v>2553</v>
      </c>
      <c r="E234" s="15">
        <v>24.12</v>
      </c>
      <c r="F234" s="16">
        <v>1.5E-3</v>
      </c>
      <c r="G234" s="16"/>
    </row>
    <row r="235" spans="1:7" x14ac:dyDescent="0.35">
      <c r="A235" s="13" t="s">
        <v>1787</v>
      </c>
      <c r="B235" s="31" t="s">
        <v>1788</v>
      </c>
      <c r="C235" s="31" t="s">
        <v>373</v>
      </c>
      <c r="D235" s="14">
        <v>5032</v>
      </c>
      <c r="E235" s="15">
        <v>23.85</v>
      </c>
      <c r="F235" s="16">
        <v>1.5E-3</v>
      </c>
      <c r="G235" s="16"/>
    </row>
    <row r="236" spans="1:7" x14ac:dyDescent="0.35">
      <c r="A236" s="13" t="s">
        <v>2510</v>
      </c>
      <c r="B236" s="31" t="s">
        <v>2511</v>
      </c>
      <c r="C236" s="31" t="s">
        <v>246</v>
      </c>
      <c r="D236" s="14">
        <v>7259</v>
      </c>
      <c r="E236" s="15">
        <v>23.82</v>
      </c>
      <c r="F236" s="16">
        <v>1.5E-3</v>
      </c>
      <c r="G236" s="16"/>
    </row>
    <row r="237" spans="1:7" x14ac:dyDescent="0.35">
      <c r="A237" s="13" t="s">
        <v>759</v>
      </c>
      <c r="B237" s="31" t="s">
        <v>760</v>
      </c>
      <c r="C237" s="31" t="s">
        <v>283</v>
      </c>
      <c r="D237" s="14">
        <v>8351</v>
      </c>
      <c r="E237" s="15">
        <v>23.77</v>
      </c>
      <c r="F237" s="16">
        <v>1.5E-3</v>
      </c>
      <c r="G237" s="16"/>
    </row>
    <row r="238" spans="1:7" x14ac:dyDescent="0.35">
      <c r="A238" s="13" t="s">
        <v>2512</v>
      </c>
      <c r="B238" s="31" t="s">
        <v>2513</v>
      </c>
      <c r="C238" s="31" t="s">
        <v>246</v>
      </c>
      <c r="D238" s="14">
        <v>41749</v>
      </c>
      <c r="E238" s="15">
        <v>23.42</v>
      </c>
      <c r="F238" s="16">
        <v>1.5E-3</v>
      </c>
      <c r="G238" s="16"/>
    </row>
    <row r="239" spans="1:7" x14ac:dyDescent="0.35">
      <c r="A239" s="13" t="s">
        <v>2514</v>
      </c>
      <c r="B239" s="31" t="s">
        <v>2515</v>
      </c>
      <c r="C239" s="31" t="s">
        <v>396</v>
      </c>
      <c r="D239" s="14">
        <v>1150</v>
      </c>
      <c r="E239" s="15">
        <v>23.06</v>
      </c>
      <c r="F239" s="16">
        <v>1.5E-3</v>
      </c>
      <c r="G239" s="16"/>
    </row>
    <row r="240" spans="1:7" x14ac:dyDescent="0.35">
      <c r="A240" s="13" t="s">
        <v>1783</v>
      </c>
      <c r="B240" s="31" t="s">
        <v>1784</v>
      </c>
      <c r="C240" s="31" t="s">
        <v>249</v>
      </c>
      <c r="D240" s="14">
        <v>11985</v>
      </c>
      <c r="E240" s="15">
        <v>22.88</v>
      </c>
      <c r="F240" s="16">
        <v>1.5E-3</v>
      </c>
      <c r="G240" s="16"/>
    </row>
    <row r="241" spans="1:7" x14ac:dyDescent="0.35">
      <c r="A241" s="13" t="s">
        <v>2516</v>
      </c>
      <c r="B241" s="31" t="s">
        <v>2517</v>
      </c>
      <c r="C241" s="31" t="s">
        <v>1579</v>
      </c>
      <c r="D241" s="14">
        <v>7983</v>
      </c>
      <c r="E241" s="15">
        <v>22.68</v>
      </c>
      <c r="F241" s="16">
        <v>1.4E-3</v>
      </c>
      <c r="G241" s="16"/>
    </row>
    <row r="242" spans="1:7" x14ac:dyDescent="0.35">
      <c r="A242" s="13" t="s">
        <v>1755</v>
      </c>
      <c r="B242" s="31" t="s">
        <v>1756</v>
      </c>
      <c r="C242" s="31" t="s">
        <v>396</v>
      </c>
      <c r="D242" s="14">
        <v>1866</v>
      </c>
      <c r="E242" s="15">
        <v>21.92</v>
      </c>
      <c r="F242" s="16">
        <v>1.4E-3</v>
      </c>
      <c r="G242" s="16"/>
    </row>
    <row r="243" spans="1:7" x14ac:dyDescent="0.35">
      <c r="A243" s="13" t="s">
        <v>2518</v>
      </c>
      <c r="B243" s="31" t="s">
        <v>2519</v>
      </c>
      <c r="C243" s="31" t="s">
        <v>373</v>
      </c>
      <c r="D243" s="14">
        <v>3382</v>
      </c>
      <c r="E243" s="15">
        <v>21.69</v>
      </c>
      <c r="F243" s="16">
        <v>1.4E-3</v>
      </c>
      <c r="G243" s="16"/>
    </row>
    <row r="244" spans="1:7" x14ac:dyDescent="0.35">
      <c r="A244" s="13" t="s">
        <v>2520</v>
      </c>
      <c r="B244" s="31" t="s">
        <v>2521</v>
      </c>
      <c r="C244" s="31" t="s">
        <v>373</v>
      </c>
      <c r="D244" s="14">
        <v>1868</v>
      </c>
      <c r="E244" s="15">
        <v>20.9</v>
      </c>
      <c r="F244" s="16">
        <v>1.2999999999999999E-3</v>
      </c>
      <c r="G244" s="16"/>
    </row>
    <row r="245" spans="1:7" x14ac:dyDescent="0.35">
      <c r="A245" s="13" t="s">
        <v>2522</v>
      </c>
      <c r="B245" s="31" t="s">
        <v>2523</v>
      </c>
      <c r="C245" s="31" t="s">
        <v>293</v>
      </c>
      <c r="D245" s="14">
        <v>3349</v>
      </c>
      <c r="E245" s="15">
        <v>19.920000000000002</v>
      </c>
      <c r="F245" s="16">
        <v>1.2999999999999999E-3</v>
      </c>
      <c r="G245" s="16"/>
    </row>
    <row r="246" spans="1:7" x14ac:dyDescent="0.35">
      <c r="A246" s="13" t="s">
        <v>2524</v>
      </c>
      <c r="B246" s="31" t="s">
        <v>2525</v>
      </c>
      <c r="C246" s="31" t="s">
        <v>254</v>
      </c>
      <c r="D246" s="14">
        <v>1182</v>
      </c>
      <c r="E246" s="15">
        <v>19.420000000000002</v>
      </c>
      <c r="F246" s="16">
        <v>1.1999999999999999E-3</v>
      </c>
      <c r="G246" s="16"/>
    </row>
    <row r="247" spans="1:7" x14ac:dyDescent="0.35">
      <c r="A247" s="13" t="s">
        <v>2526</v>
      </c>
      <c r="B247" s="31" t="s">
        <v>2527</v>
      </c>
      <c r="C247" s="31" t="s">
        <v>363</v>
      </c>
      <c r="D247" s="14">
        <v>66174</v>
      </c>
      <c r="E247" s="15">
        <v>18.77</v>
      </c>
      <c r="F247" s="16">
        <v>1.1999999999999999E-3</v>
      </c>
      <c r="G247" s="16"/>
    </row>
    <row r="248" spans="1:7" x14ac:dyDescent="0.35">
      <c r="A248" s="13" t="s">
        <v>2528</v>
      </c>
      <c r="B248" s="31" t="s">
        <v>2529</v>
      </c>
      <c r="C248" s="31" t="s">
        <v>345</v>
      </c>
      <c r="D248" s="14">
        <v>7086</v>
      </c>
      <c r="E248" s="15">
        <v>18.73</v>
      </c>
      <c r="F248" s="16">
        <v>1.1999999999999999E-3</v>
      </c>
      <c r="G248" s="16"/>
    </row>
    <row r="249" spans="1:7" x14ac:dyDescent="0.35">
      <c r="A249" s="13" t="s">
        <v>2530</v>
      </c>
      <c r="B249" s="31" t="s">
        <v>2531</v>
      </c>
      <c r="C249" s="31" t="s">
        <v>481</v>
      </c>
      <c r="D249" s="14">
        <v>103100</v>
      </c>
      <c r="E249" s="15">
        <v>17.95</v>
      </c>
      <c r="F249" s="16">
        <v>1.1000000000000001E-3</v>
      </c>
      <c r="G249" s="16"/>
    </row>
    <row r="250" spans="1:7" x14ac:dyDescent="0.35">
      <c r="A250" s="13" t="s">
        <v>2532</v>
      </c>
      <c r="B250" s="31" t="s">
        <v>2533</v>
      </c>
      <c r="C250" s="31" t="s">
        <v>263</v>
      </c>
      <c r="D250" s="14">
        <v>28777</v>
      </c>
      <c r="E250" s="15">
        <v>17.66</v>
      </c>
      <c r="F250" s="16">
        <v>1.1000000000000001E-3</v>
      </c>
      <c r="G250" s="16"/>
    </row>
    <row r="251" spans="1:7" x14ac:dyDescent="0.35">
      <c r="A251" s="13" t="s">
        <v>2534</v>
      </c>
      <c r="B251" s="31" t="s">
        <v>2535</v>
      </c>
      <c r="C251" s="31" t="s">
        <v>478</v>
      </c>
      <c r="D251" s="14">
        <v>11469</v>
      </c>
      <c r="E251" s="15">
        <v>17.079999999999998</v>
      </c>
      <c r="F251" s="16">
        <v>1.1000000000000001E-3</v>
      </c>
      <c r="G251" s="16"/>
    </row>
    <row r="252" spans="1:7" x14ac:dyDescent="0.35">
      <c r="A252" s="13" t="s">
        <v>2536</v>
      </c>
      <c r="B252" s="31" t="s">
        <v>2537</v>
      </c>
      <c r="C252" s="31" t="s">
        <v>389</v>
      </c>
      <c r="D252" s="14">
        <v>2778</v>
      </c>
      <c r="E252" s="15">
        <v>16.66</v>
      </c>
      <c r="F252" s="16">
        <v>1.1000000000000001E-3</v>
      </c>
      <c r="G252" s="16"/>
    </row>
    <row r="253" spans="1:7" x14ac:dyDescent="0.35">
      <c r="A253" s="13" t="s">
        <v>2538</v>
      </c>
      <c r="B253" s="31" t="s">
        <v>2539</v>
      </c>
      <c r="C253" s="31" t="s">
        <v>266</v>
      </c>
      <c r="D253" s="14">
        <v>4037</v>
      </c>
      <c r="E253" s="15">
        <v>15.4</v>
      </c>
      <c r="F253" s="16">
        <v>1E-3</v>
      </c>
      <c r="G253" s="16"/>
    </row>
    <row r="254" spans="1:7" x14ac:dyDescent="0.35">
      <c r="A254" s="13" t="s">
        <v>2540</v>
      </c>
      <c r="B254" s="31" t="s">
        <v>2541</v>
      </c>
      <c r="C254" s="31" t="s">
        <v>263</v>
      </c>
      <c r="D254" s="14">
        <v>1829</v>
      </c>
      <c r="E254" s="15">
        <v>14.8</v>
      </c>
      <c r="F254" s="16">
        <v>8.9999999999999998E-4</v>
      </c>
      <c r="G254" s="16"/>
    </row>
    <row r="255" spans="1:7" x14ac:dyDescent="0.35">
      <c r="A255" s="13" t="s">
        <v>2542</v>
      </c>
      <c r="B255" s="31" t="s">
        <v>2543</v>
      </c>
      <c r="C255" s="31" t="s">
        <v>246</v>
      </c>
      <c r="D255" s="14">
        <v>1318</v>
      </c>
      <c r="E255" s="15">
        <v>11.18</v>
      </c>
      <c r="F255" s="16">
        <v>6.9999999999999999E-4</v>
      </c>
      <c r="G255" s="16"/>
    </row>
    <row r="256" spans="1:7" x14ac:dyDescent="0.35">
      <c r="A256" s="13" t="s">
        <v>844</v>
      </c>
      <c r="B256" s="31" t="s">
        <v>845</v>
      </c>
      <c r="C256" s="31" t="s">
        <v>280</v>
      </c>
      <c r="D256" s="14">
        <v>2279</v>
      </c>
      <c r="E256" s="15">
        <v>10.35</v>
      </c>
      <c r="F256" s="16">
        <v>6.9999999999999999E-4</v>
      </c>
      <c r="G256" s="16"/>
    </row>
    <row r="257" spans="1:7" x14ac:dyDescent="0.35">
      <c r="A257" s="13" t="s">
        <v>2544</v>
      </c>
      <c r="B257" s="31" t="s">
        <v>2545</v>
      </c>
      <c r="C257" s="31" t="s">
        <v>517</v>
      </c>
      <c r="D257" s="14">
        <v>12567</v>
      </c>
      <c r="E257" s="15">
        <v>7.64</v>
      </c>
      <c r="F257" s="16">
        <v>5.0000000000000001E-4</v>
      </c>
      <c r="G257" s="16"/>
    </row>
    <row r="258" spans="1:7" x14ac:dyDescent="0.35">
      <c r="A258" s="17" t="s">
        <v>172</v>
      </c>
      <c r="B258" s="32"/>
      <c r="C258" s="32"/>
      <c r="D258" s="18"/>
      <c r="E258" s="37">
        <v>15622.16</v>
      </c>
      <c r="F258" s="38">
        <v>0.99719999999999998</v>
      </c>
      <c r="G258" s="21"/>
    </row>
    <row r="259" spans="1:7" x14ac:dyDescent="0.35">
      <c r="A259" s="13"/>
      <c r="B259" s="31"/>
      <c r="C259" s="31"/>
      <c r="D259" s="14"/>
      <c r="E259" s="15"/>
      <c r="F259" s="16"/>
      <c r="G259" s="16"/>
    </row>
    <row r="260" spans="1:7" x14ac:dyDescent="0.35">
      <c r="A260" s="17" t="s">
        <v>546</v>
      </c>
      <c r="B260" s="31"/>
      <c r="C260" s="31"/>
      <c r="D260" s="14"/>
      <c r="E260" s="15"/>
      <c r="F260" s="16"/>
      <c r="G260" s="16"/>
    </row>
    <row r="261" spans="1:7" x14ac:dyDescent="0.35">
      <c r="A261" s="13" t="s">
        <v>2546</v>
      </c>
      <c r="B261" s="31" t="s">
        <v>2547</v>
      </c>
      <c r="C261" s="31" t="s">
        <v>540</v>
      </c>
      <c r="D261" s="14">
        <v>1857</v>
      </c>
      <c r="E261" s="15">
        <v>5.23</v>
      </c>
      <c r="F261" s="16">
        <v>2.9999999999999997E-4</v>
      </c>
      <c r="G261" s="16"/>
    </row>
    <row r="262" spans="1:7" x14ac:dyDescent="0.35">
      <c r="A262" s="17" t="s">
        <v>172</v>
      </c>
      <c r="B262" s="32"/>
      <c r="C262" s="32"/>
      <c r="D262" s="18"/>
      <c r="E262" s="37">
        <v>5.23</v>
      </c>
      <c r="F262" s="38">
        <v>2.9999999999999997E-4</v>
      </c>
      <c r="G262" s="21"/>
    </row>
    <row r="263" spans="1:7" x14ac:dyDescent="0.35">
      <c r="A263" s="24" t="s">
        <v>175</v>
      </c>
      <c r="B263" s="33"/>
      <c r="C263" s="33"/>
      <c r="D263" s="25"/>
      <c r="E263" s="28">
        <v>15627.39</v>
      </c>
      <c r="F263" s="29">
        <v>0.99750000000000005</v>
      </c>
      <c r="G263" s="21"/>
    </row>
    <row r="264" spans="1:7" x14ac:dyDescent="0.35">
      <c r="A264" s="13"/>
      <c r="B264" s="31"/>
      <c r="C264" s="31"/>
      <c r="D264" s="14"/>
      <c r="E264" s="15"/>
      <c r="F264" s="16"/>
      <c r="G264" s="16"/>
    </row>
    <row r="265" spans="1:7" x14ac:dyDescent="0.35">
      <c r="A265" s="13"/>
      <c r="B265" s="31"/>
      <c r="C265" s="31"/>
      <c r="D265" s="14"/>
      <c r="E265" s="15"/>
      <c r="F265" s="16"/>
      <c r="G265" s="16"/>
    </row>
    <row r="266" spans="1:7" x14ac:dyDescent="0.35">
      <c r="A266" s="17" t="s">
        <v>176</v>
      </c>
      <c r="B266" s="31"/>
      <c r="C266" s="31"/>
      <c r="D266" s="14"/>
      <c r="E266" s="15"/>
      <c r="F266" s="16"/>
      <c r="G266" s="16"/>
    </row>
    <row r="267" spans="1:7" x14ac:dyDescent="0.35">
      <c r="A267" s="13" t="s">
        <v>177</v>
      </c>
      <c r="B267" s="31"/>
      <c r="C267" s="31"/>
      <c r="D267" s="14"/>
      <c r="E267" s="15">
        <v>52.98</v>
      </c>
      <c r="F267" s="16">
        <v>3.3999999999999998E-3</v>
      </c>
      <c r="G267" s="16">
        <v>5.3977999999999998E-2</v>
      </c>
    </row>
    <row r="268" spans="1:7" x14ac:dyDescent="0.35">
      <c r="A268" s="17" t="s">
        <v>172</v>
      </c>
      <c r="B268" s="32"/>
      <c r="C268" s="32"/>
      <c r="D268" s="18"/>
      <c r="E268" s="37">
        <v>52.98</v>
      </c>
      <c r="F268" s="38">
        <v>3.3999999999999998E-3</v>
      </c>
      <c r="G268" s="21"/>
    </row>
    <row r="269" spans="1:7" x14ac:dyDescent="0.35">
      <c r="A269" s="13"/>
      <c r="B269" s="31"/>
      <c r="C269" s="31"/>
      <c r="D269" s="14"/>
      <c r="E269" s="15"/>
      <c r="F269" s="16"/>
      <c r="G269" s="16"/>
    </row>
    <row r="270" spans="1:7" x14ac:dyDescent="0.35">
      <c r="A270" s="24" t="s">
        <v>175</v>
      </c>
      <c r="B270" s="33"/>
      <c r="C270" s="33"/>
      <c r="D270" s="25"/>
      <c r="E270" s="19">
        <v>52.98</v>
      </c>
      <c r="F270" s="20">
        <v>3.3999999999999998E-3</v>
      </c>
      <c r="G270" s="21"/>
    </row>
    <row r="271" spans="1:7" x14ac:dyDescent="0.35">
      <c r="A271" s="13" t="s">
        <v>178</v>
      </c>
      <c r="B271" s="31"/>
      <c r="C271" s="31"/>
      <c r="D271" s="14"/>
      <c r="E271" s="15">
        <v>2.3503300000000001E-2</v>
      </c>
      <c r="F271" s="16">
        <v>9.9999999999999995E-7</v>
      </c>
      <c r="G271" s="16"/>
    </row>
    <row r="272" spans="1:7" x14ac:dyDescent="0.35">
      <c r="A272" s="13" t="s">
        <v>179</v>
      </c>
      <c r="B272" s="31"/>
      <c r="C272" s="31"/>
      <c r="D272" s="14"/>
      <c r="E272" s="15">
        <v>6.8564967000000001</v>
      </c>
      <c r="F272" s="36">
        <v>-9.01E-4</v>
      </c>
      <c r="G272" s="16">
        <v>5.3976999999999997E-2</v>
      </c>
    </row>
    <row r="273" spans="1:7" x14ac:dyDescent="0.35">
      <c r="A273" s="26" t="s">
        <v>180</v>
      </c>
      <c r="B273" s="34"/>
      <c r="C273" s="34"/>
      <c r="D273" s="27"/>
      <c r="E273" s="28">
        <v>15687.25</v>
      </c>
      <c r="F273" s="29">
        <v>1</v>
      </c>
      <c r="G273" s="29"/>
    </row>
    <row r="278" spans="1:7" x14ac:dyDescent="0.35">
      <c r="A278" s="1" t="s">
        <v>183</v>
      </c>
    </row>
    <row r="279" spans="1:7" x14ac:dyDescent="0.35">
      <c r="A279" s="48" t="s">
        <v>184</v>
      </c>
      <c r="B279" s="3" t="s">
        <v>138</v>
      </c>
    </row>
    <row r="280" spans="1:7" x14ac:dyDescent="0.35">
      <c r="A280" t="s">
        <v>185</v>
      </c>
    </row>
    <row r="281" spans="1:7" x14ac:dyDescent="0.35">
      <c r="A281" t="s">
        <v>186</v>
      </c>
      <c r="B281" t="s">
        <v>187</v>
      </c>
      <c r="C281" t="s">
        <v>187</v>
      </c>
    </row>
    <row r="282" spans="1:7" x14ac:dyDescent="0.35">
      <c r="B282" s="49">
        <v>45869</v>
      </c>
      <c r="C282" s="49">
        <v>45898</v>
      </c>
    </row>
    <row r="283" spans="1:7" x14ac:dyDescent="0.35">
      <c r="A283" t="s">
        <v>188</v>
      </c>
      <c r="B283">
        <v>17.802600000000002</v>
      </c>
      <c r="C283">
        <v>17.163</v>
      </c>
    </row>
    <row r="284" spans="1:7" x14ac:dyDescent="0.35">
      <c r="A284" t="s">
        <v>189</v>
      </c>
      <c r="B284">
        <v>17.803100000000001</v>
      </c>
      <c r="C284">
        <v>17.163499999999999</v>
      </c>
    </row>
    <row r="285" spans="1:7" x14ac:dyDescent="0.35">
      <c r="A285" t="s">
        <v>190</v>
      </c>
      <c r="B285">
        <v>17.4785</v>
      </c>
      <c r="C285">
        <v>16.841899999999999</v>
      </c>
    </row>
    <row r="286" spans="1:7" x14ac:dyDescent="0.35">
      <c r="A286" t="s">
        <v>191</v>
      </c>
      <c r="B286">
        <v>17.478300000000001</v>
      </c>
      <c r="C286">
        <v>16.841799999999999</v>
      </c>
    </row>
    <row r="288" spans="1:7" x14ac:dyDescent="0.35">
      <c r="A288" t="s">
        <v>192</v>
      </c>
      <c r="B288" s="3" t="s">
        <v>138</v>
      </c>
    </row>
    <row r="289" spans="1:4" x14ac:dyDescent="0.35">
      <c r="A289" t="s">
        <v>193</v>
      </c>
      <c r="B289" s="3" t="s">
        <v>138</v>
      </c>
    </row>
    <row r="290" spans="1:4" ht="29" customHeight="1" x14ac:dyDescent="0.35">
      <c r="A290" s="48" t="s">
        <v>194</v>
      </c>
      <c r="B290" s="3" t="s">
        <v>138</v>
      </c>
    </row>
    <row r="291" spans="1:4" ht="29" customHeight="1" x14ac:dyDescent="0.35">
      <c r="A291" s="48" t="s">
        <v>195</v>
      </c>
      <c r="B291" s="3" t="s">
        <v>138</v>
      </c>
    </row>
    <row r="292" spans="1:4" x14ac:dyDescent="0.35">
      <c r="A292" t="s">
        <v>449</v>
      </c>
      <c r="B292" s="50">
        <v>0.32779999999999998</v>
      </c>
    </row>
    <row r="293" spans="1:4" ht="43.5" customHeight="1" x14ac:dyDescent="0.35">
      <c r="A293" s="48" t="s">
        <v>197</v>
      </c>
      <c r="B293" s="3" t="s">
        <v>138</v>
      </c>
    </row>
    <row r="294" spans="1:4" x14ac:dyDescent="0.35">
      <c r="B294" s="3"/>
    </row>
    <row r="295" spans="1:4" ht="29" customHeight="1" x14ac:dyDescent="0.35">
      <c r="A295" s="48" t="s">
        <v>198</v>
      </c>
      <c r="B295" s="3" t="s">
        <v>138</v>
      </c>
    </row>
    <row r="296" spans="1:4" ht="29" customHeight="1" x14ac:dyDescent="0.35">
      <c r="A296" s="48" t="s">
        <v>199</v>
      </c>
      <c r="B296" t="s">
        <v>138</v>
      </c>
    </row>
    <row r="297" spans="1:4" ht="29" customHeight="1" x14ac:dyDescent="0.35">
      <c r="A297" s="48" t="s">
        <v>200</v>
      </c>
      <c r="B297" s="3" t="s">
        <v>138</v>
      </c>
    </row>
    <row r="298" spans="1:4" ht="29" customHeight="1" x14ac:dyDescent="0.35">
      <c r="A298" s="48" t="s">
        <v>201</v>
      </c>
      <c r="B298" s="3" t="s">
        <v>138</v>
      </c>
    </row>
    <row r="300" spans="1:4" ht="70" customHeight="1" x14ac:dyDescent="0.35">
      <c r="A300" s="83" t="s">
        <v>211</v>
      </c>
      <c r="B300" s="83" t="s">
        <v>212</v>
      </c>
      <c r="C300" s="83" t="s">
        <v>5</v>
      </c>
      <c r="D300" s="83" t="s">
        <v>6</v>
      </c>
    </row>
    <row r="301" spans="1:4" ht="70" customHeight="1" x14ac:dyDescent="0.35">
      <c r="A301" s="83" t="s">
        <v>2548</v>
      </c>
      <c r="B301" s="83"/>
      <c r="C301" s="83" t="s">
        <v>71</v>
      </c>
      <c r="D301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G48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2549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2550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69" t="s">
        <v>175</v>
      </c>
      <c r="B8" s="70"/>
      <c r="C8" s="70"/>
      <c r="D8" s="71"/>
      <c r="E8" s="37">
        <f>+E5</f>
        <v>0</v>
      </c>
      <c r="F8" s="38">
        <f>+F5</f>
        <v>0</v>
      </c>
      <c r="G8" s="16"/>
    </row>
    <row r="9" spans="1:7" x14ac:dyDescent="0.35">
      <c r="A9" s="17"/>
      <c r="B9" s="32"/>
      <c r="C9" s="32"/>
      <c r="D9" s="18"/>
      <c r="E9" s="41"/>
      <c r="F9" s="21"/>
      <c r="G9" s="16"/>
    </row>
    <row r="10" spans="1:7" x14ac:dyDescent="0.35">
      <c r="A10" s="17" t="s">
        <v>2201</v>
      </c>
      <c r="B10" s="32"/>
      <c r="C10" s="32"/>
      <c r="D10" s="18"/>
      <c r="E10" s="41"/>
      <c r="F10" s="21"/>
      <c r="G10" s="16"/>
    </row>
    <row r="11" spans="1:7" x14ac:dyDescent="0.35">
      <c r="A11" s="17" t="s">
        <v>2551</v>
      </c>
      <c r="B11" s="32"/>
      <c r="C11" s="32"/>
      <c r="D11" s="18"/>
      <c r="E11" s="41"/>
      <c r="F11" s="21"/>
      <c r="G11" s="16"/>
    </row>
    <row r="12" spans="1:7" x14ac:dyDescent="0.35">
      <c r="A12" s="72" t="s">
        <v>2203</v>
      </c>
      <c r="B12" s="31" t="s">
        <v>2204</v>
      </c>
      <c r="C12" s="32"/>
      <c r="D12" s="14">
        <v>281</v>
      </c>
      <c r="E12" s="41">
        <v>28652.726999999999</v>
      </c>
      <c r="F12" s="21">
        <f>+E12/E22</f>
        <v>0.97644576896731505</v>
      </c>
      <c r="G12" s="16"/>
    </row>
    <row r="13" spans="1:7" x14ac:dyDescent="0.35">
      <c r="A13" s="69" t="s">
        <v>175</v>
      </c>
      <c r="B13" s="70"/>
      <c r="C13" s="70"/>
      <c r="D13" s="71"/>
      <c r="E13" s="37">
        <f>SUM(E12)</f>
        <v>28652.726999999999</v>
      </c>
      <c r="F13" s="38">
        <f>SUM(F12)</f>
        <v>0.97644576896731505</v>
      </c>
      <c r="G13" s="16"/>
    </row>
    <row r="14" spans="1:7" x14ac:dyDescent="0.35">
      <c r="A14" s="17"/>
      <c r="B14" s="32"/>
      <c r="C14" s="32"/>
      <c r="D14" s="18"/>
      <c r="E14" s="41"/>
      <c r="F14" s="21"/>
      <c r="G14" s="16"/>
    </row>
    <row r="15" spans="1:7" x14ac:dyDescent="0.35">
      <c r="A15" s="17" t="s">
        <v>176</v>
      </c>
      <c r="B15" s="31"/>
      <c r="C15" s="31"/>
      <c r="D15" s="14"/>
      <c r="E15" s="15"/>
      <c r="F15" s="16"/>
      <c r="G15" s="16"/>
    </row>
    <row r="16" spans="1:7" x14ac:dyDescent="0.35">
      <c r="A16" s="13" t="s">
        <v>177</v>
      </c>
      <c r="B16" s="31"/>
      <c r="C16" s="31"/>
      <c r="D16" s="14"/>
      <c r="E16" s="15">
        <v>11.99</v>
      </c>
      <c r="F16" s="16">
        <v>4.0900000000000002E-4</v>
      </c>
      <c r="G16" s="16">
        <v>5.3977999999999998E-2</v>
      </c>
    </row>
    <row r="17" spans="1:7" x14ac:dyDescent="0.35">
      <c r="A17" s="17" t="s">
        <v>172</v>
      </c>
      <c r="B17" s="32"/>
      <c r="C17" s="32"/>
      <c r="D17" s="18"/>
      <c r="E17" s="19">
        <v>11.99</v>
      </c>
      <c r="F17" s="20">
        <v>4.08E-4</v>
      </c>
      <c r="G17" s="21"/>
    </row>
    <row r="18" spans="1:7" x14ac:dyDescent="0.35">
      <c r="A18" s="13"/>
      <c r="B18" s="31"/>
      <c r="C18" s="31"/>
      <c r="D18" s="14"/>
      <c r="E18" s="15"/>
      <c r="F18" s="16"/>
      <c r="G18" s="16"/>
    </row>
    <row r="19" spans="1:7" x14ac:dyDescent="0.35">
      <c r="A19" s="24" t="s">
        <v>175</v>
      </c>
      <c r="B19" s="33"/>
      <c r="C19" s="33"/>
      <c r="D19" s="25"/>
      <c r="E19" s="19">
        <v>11.99</v>
      </c>
      <c r="F19" s="20">
        <v>4.0900000000000002E-4</v>
      </c>
      <c r="G19" s="21"/>
    </row>
    <row r="20" spans="1:7" x14ac:dyDescent="0.35">
      <c r="A20" s="13" t="s">
        <v>178</v>
      </c>
      <c r="B20" s="31"/>
      <c r="C20" s="31"/>
      <c r="D20" s="14"/>
      <c r="E20" s="15">
        <v>5.3214999999999998E-3</v>
      </c>
      <c r="F20" s="16">
        <v>0</v>
      </c>
      <c r="G20" s="16"/>
    </row>
    <row r="21" spans="1:7" x14ac:dyDescent="0.35">
      <c r="A21" s="13" t="s">
        <v>179</v>
      </c>
      <c r="B21" s="31"/>
      <c r="C21" s="31"/>
      <c r="D21" s="14"/>
      <c r="E21" s="15">
        <v>679.17467850000003</v>
      </c>
      <c r="F21" s="16">
        <f>+E21/E22</f>
        <v>2.314534463721591E-2</v>
      </c>
      <c r="G21" s="16">
        <v>5.3976999999999997E-2</v>
      </c>
    </row>
    <row r="22" spans="1:7" x14ac:dyDescent="0.35">
      <c r="A22" s="26" t="s">
        <v>180</v>
      </c>
      <c r="B22" s="34"/>
      <c r="C22" s="34"/>
      <c r="D22" s="27"/>
      <c r="E22" s="28">
        <v>29343.9</v>
      </c>
      <c r="F22" s="29">
        <v>1</v>
      </c>
      <c r="G22" s="29"/>
    </row>
    <row r="24" spans="1:7" x14ac:dyDescent="0.35">
      <c r="E24" s="75"/>
    </row>
    <row r="25" spans="1:7" x14ac:dyDescent="0.35">
      <c r="E25" s="75"/>
      <c r="F25" s="75"/>
    </row>
    <row r="27" spans="1:7" x14ac:dyDescent="0.35">
      <c r="A27" s="1" t="s">
        <v>183</v>
      </c>
    </row>
    <row r="28" spans="1:7" x14ac:dyDescent="0.35">
      <c r="A28" s="48" t="s">
        <v>184</v>
      </c>
      <c r="B28" s="3" t="s">
        <v>138</v>
      </c>
    </row>
    <row r="29" spans="1:7" x14ac:dyDescent="0.35">
      <c r="A29" t="s">
        <v>185</v>
      </c>
    </row>
    <row r="31" spans="1:7" x14ac:dyDescent="0.35">
      <c r="A31" t="s">
        <v>186</v>
      </c>
      <c r="B31" t="s">
        <v>187</v>
      </c>
      <c r="C31" t="s">
        <v>187</v>
      </c>
    </row>
    <row r="32" spans="1:7" x14ac:dyDescent="0.35">
      <c r="B32" s="59">
        <v>45869</v>
      </c>
      <c r="C32" s="59">
        <v>45898</v>
      </c>
    </row>
    <row r="33" spans="1:4" x14ac:dyDescent="0.35">
      <c r="A33" t="s">
        <v>190</v>
      </c>
      <c r="B33">
        <v>98.9923</v>
      </c>
      <c r="C33">
        <v>102.79170000000001</v>
      </c>
    </row>
    <row r="36" spans="1:4" x14ac:dyDescent="0.35">
      <c r="A36" t="s">
        <v>192</v>
      </c>
      <c r="B36" s="3" t="s">
        <v>138</v>
      </c>
    </row>
    <row r="37" spans="1:4" x14ac:dyDescent="0.35">
      <c r="A37" t="s">
        <v>193</v>
      </c>
      <c r="B37" s="3" t="s">
        <v>138</v>
      </c>
    </row>
    <row r="38" spans="1:4" ht="29" customHeight="1" x14ac:dyDescent="0.35">
      <c r="A38" s="48" t="s">
        <v>194</v>
      </c>
      <c r="B38" s="3" t="s">
        <v>138</v>
      </c>
    </row>
    <row r="39" spans="1:4" ht="29" customHeight="1" x14ac:dyDescent="0.35">
      <c r="A39" s="48" t="s">
        <v>195</v>
      </c>
      <c r="B39" s="3" t="s">
        <v>138</v>
      </c>
    </row>
    <row r="40" spans="1:4" ht="43.5" customHeight="1" x14ac:dyDescent="0.35">
      <c r="A40" s="48" t="s">
        <v>197</v>
      </c>
      <c r="B40" s="3" t="s">
        <v>138</v>
      </c>
    </row>
    <row r="41" spans="1:4" x14ac:dyDescent="0.35">
      <c r="B41" s="3"/>
    </row>
    <row r="42" spans="1:4" ht="29" customHeight="1" x14ac:dyDescent="0.35">
      <c r="A42" s="48" t="s">
        <v>198</v>
      </c>
      <c r="B42" s="3" t="s">
        <v>138</v>
      </c>
    </row>
    <row r="43" spans="1:4" ht="29" customHeight="1" x14ac:dyDescent="0.35">
      <c r="A43" s="48" t="s">
        <v>199</v>
      </c>
      <c r="B43">
        <v>28121.81</v>
      </c>
    </row>
    <row r="44" spans="1:4" ht="29" customHeight="1" x14ac:dyDescent="0.35">
      <c r="A44" s="48" t="s">
        <v>200</v>
      </c>
      <c r="B44" s="3" t="s">
        <v>138</v>
      </c>
    </row>
    <row r="45" spans="1:4" ht="29" customHeight="1" x14ac:dyDescent="0.35">
      <c r="A45" s="48" t="s">
        <v>201</v>
      </c>
      <c r="B45" s="3" t="s">
        <v>138</v>
      </c>
    </row>
    <row r="47" spans="1:4" ht="70" customHeight="1" x14ac:dyDescent="0.35">
      <c r="A47" s="83" t="s">
        <v>211</v>
      </c>
      <c r="B47" s="83" t="s">
        <v>212</v>
      </c>
      <c r="C47" s="83" t="s">
        <v>5</v>
      </c>
      <c r="D47" s="83" t="s">
        <v>6</v>
      </c>
    </row>
    <row r="48" spans="1:4" ht="70" customHeight="1" x14ac:dyDescent="0.35">
      <c r="A48" s="83" t="s">
        <v>2552</v>
      </c>
      <c r="B48" s="83"/>
      <c r="C48" s="83" t="s">
        <v>88</v>
      </c>
      <c r="D48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G217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2553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2554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638</v>
      </c>
      <c r="B11" s="31" t="s">
        <v>639</v>
      </c>
      <c r="C11" s="31" t="s">
        <v>146</v>
      </c>
      <c r="D11" s="14">
        <v>7500000</v>
      </c>
      <c r="E11" s="15">
        <v>7500.61</v>
      </c>
      <c r="F11" s="16">
        <v>7.3000000000000001E-3</v>
      </c>
      <c r="G11" s="16">
        <v>5.9451999999999998E-2</v>
      </c>
    </row>
    <row r="12" spans="1:7" x14ac:dyDescent="0.35">
      <c r="A12" s="13" t="s">
        <v>632</v>
      </c>
      <c r="B12" s="31" t="s">
        <v>633</v>
      </c>
      <c r="C12" s="31" t="s">
        <v>143</v>
      </c>
      <c r="D12" s="14">
        <v>5000000</v>
      </c>
      <c r="E12" s="15">
        <v>5011.29</v>
      </c>
      <c r="F12" s="16">
        <v>4.8999999999999998E-3</v>
      </c>
      <c r="G12" s="16">
        <v>6.1176000000000001E-2</v>
      </c>
    </row>
    <row r="13" spans="1:7" x14ac:dyDescent="0.35">
      <c r="A13" s="17" t="s">
        <v>172</v>
      </c>
      <c r="B13" s="32"/>
      <c r="C13" s="32"/>
      <c r="D13" s="18"/>
      <c r="E13" s="19">
        <v>12511.9</v>
      </c>
      <c r="F13" s="20">
        <v>1.2200000000000001E-2</v>
      </c>
      <c r="G13" s="21"/>
    </row>
    <row r="14" spans="1:7" x14ac:dyDescent="0.35">
      <c r="A14" s="13"/>
      <c r="B14" s="31"/>
      <c r="C14" s="31"/>
      <c r="D14" s="14"/>
      <c r="E14" s="15"/>
      <c r="F14" s="16"/>
      <c r="G14" s="16"/>
    </row>
    <row r="15" spans="1:7" x14ac:dyDescent="0.35">
      <c r="A15" s="17" t="s">
        <v>173</v>
      </c>
      <c r="B15" s="31"/>
      <c r="C15" s="31"/>
      <c r="D15" s="14"/>
      <c r="E15" s="15"/>
      <c r="F15" s="16"/>
      <c r="G15" s="16"/>
    </row>
    <row r="16" spans="1:7" x14ac:dyDescent="0.35">
      <c r="A16" s="17" t="s">
        <v>172</v>
      </c>
      <c r="B16" s="31"/>
      <c r="C16" s="31"/>
      <c r="D16" s="14"/>
      <c r="E16" s="22" t="s">
        <v>138</v>
      </c>
      <c r="F16" s="23" t="s">
        <v>138</v>
      </c>
      <c r="G16" s="16"/>
    </row>
    <row r="17" spans="1:7" x14ac:dyDescent="0.35">
      <c r="A17" s="13"/>
      <c r="B17" s="31"/>
      <c r="C17" s="31"/>
      <c r="D17" s="14"/>
      <c r="E17" s="15"/>
      <c r="F17" s="16"/>
      <c r="G17" s="16"/>
    </row>
    <row r="18" spans="1:7" x14ac:dyDescent="0.35">
      <c r="A18" s="17" t="s">
        <v>174</v>
      </c>
      <c r="B18" s="31"/>
      <c r="C18" s="31"/>
      <c r="D18" s="14"/>
      <c r="E18" s="15"/>
      <c r="F18" s="16"/>
      <c r="G18" s="16"/>
    </row>
    <row r="19" spans="1:7" x14ac:dyDescent="0.35">
      <c r="A19" s="17" t="s">
        <v>172</v>
      </c>
      <c r="B19" s="31"/>
      <c r="C19" s="31"/>
      <c r="D19" s="14"/>
      <c r="E19" s="22" t="s">
        <v>138</v>
      </c>
      <c r="F19" s="23" t="s">
        <v>138</v>
      </c>
      <c r="G19" s="16"/>
    </row>
    <row r="20" spans="1:7" x14ac:dyDescent="0.35">
      <c r="A20" s="13"/>
      <c r="B20" s="31"/>
      <c r="C20" s="31"/>
      <c r="D20" s="14"/>
      <c r="E20" s="15"/>
      <c r="F20" s="16"/>
      <c r="G20" s="16"/>
    </row>
    <row r="21" spans="1:7" x14ac:dyDescent="0.35">
      <c r="A21" s="24" t="s">
        <v>175</v>
      </c>
      <c r="B21" s="33"/>
      <c r="C21" s="33"/>
      <c r="D21" s="25"/>
      <c r="E21" s="19">
        <v>12511.9</v>
      </c>
      <c r="F21" s="20">
        <v>1.2200000000000001E-2</v>
      </c>
      <c r="G21" s="21"/>
    </row>
    <row r="22" spans="1:7" x14ac:dyDescent="0.35">
      <c r="A22" s="13"/>
      <c r="B22" s="31"/>
      <c r="C22" s="31"/>
      <c r="D22" s="14"/>
      <c r="E22" s="15"/>
      <c r="F22" s="16"/>
      <c r="G22" s="16"/>
    </row>
    <row r="23" spans="1:7" x14ac:dyDescent="0.35">
      <c r="A23" s="17" t="s">
        <v>658</v>
      </c>
      <c r="B23" s="31"/>
      <c r="C23" s="31"/>
      <c r="D23" s="14"/>
      <c r="E23" s="15"/>
      <c r="F23" s="16"/>
      <c r="G23" s="16"/>
    </row>
    <row r="24" spans="1:7" x14ac:dyDescent="0.35">
      <c r="A24" s="13"/>
      <c r="B24" s="31"/>
      <c r="C24" s="31"/>
      <c r="D24" s="14"/>
      <c r="E24" s="15"/>
      <c r="F24" s="16"/>
      <c r="G24" s="16"/>
    </row>
    <row r="25" spans="1:7" x14ac:dyDescent="0.35">
      <c r="A25" s="17" t="s">
        <v>659</v>
      </c>
      <c r="B25" s="31"/>
      <c r="C25" s="31"/>
      <c r="D25" s="14"/>
      <c r="E25" s="15"/>
      <c r="F25" s="16"/>
      <c r="G25" s="16"/>
    </row>
    <row r="26" spans="1:7" x14ac:dyDescent="0.35">
      <c r="A26" s="13" t="s">
        <v>2555</v>
      </c>
      <c r="B26" s="31" t="s">
        <v>2556</v>
      </c>
      <c r="C26" s="31" t="s">
        <v>219</v>
      </c>
      <c r="D26" s="14">
        <v>27500000</v>
      </c>
      <c r="E26" s="15">
        <v>27286.959999999999</v>
      </c>
      <c r="F26" s="16">
        <v>2.6700000000000002E-2</v>
      </c>
      <c r="G26" s="16">
        <v>5.4806000000000001E-2</v>
      </c>
    </row>
    <row r="27" spans="1:7" x14ac:dyDescent="0.35">
      <c r="A27" s="13" t="s">
        <v>2557</v>
      </c>
      <c r="B27" s="31" t="s">
        <v>2558</v>
      </c>
      <c r="C27" s="31" t="s">
        <v>219</v>
      </c>
      <c r="D27" s="14">
        <v>25000000</v>
      </c>
      <c r="E27" s="15">
        <v>24731.9</v>
      </c>
      <c r="F27" s="16">
        <v>2.4199999999999999E-2</v>
      </c>
      <c r="G27" s="16">
        <v>5.4200999999999999E-2</v>
      </c>
    </row>
    <row r="28" spans="1:7" x14ac:dyDescent="0.35">
      <c r="A28" s="13" t="s">
        <v>2559</v>
      </c>
      <c r="B28" s="31" t="s">
        <v>2560</v>
      </c>
      <c r="C28" s="31" t="s">
        <v>219</v>
      </c>
      <c r="D28" s="14">
        <v>20000000</v>
      </c>
      <c r="E28" s="15">
        <v>19949.66</v>
      </c>
      <c r="F28" s="16">
        <v>1.95E-2</v>
      </c>
      <c r="G28" s="16">
        <v>5.4177999999999997E-2</v>
      </c>
    </row>
    <row r="29" spans="1:7" x14ac:dyDescent="0.35">
      <c r="A29" s="13" t="s">
        <v>2561</v>
      </c>
      <c r="B29" s="31" t="s">
        <v>2562</v>
      </c>
      <c r="C29" s="31" t="s">
        <v>219</v>
      </c>
      <c r="D29" s="14">
        <v>17500000</v>
      </c>
      <c r="E29" s="15">
        <v>17473.98</v>
      </c>
      <c r="F29" s="16">
        <v>1.7100000000000001E-2</v>
      </c>
      <c r="G29" s="16">
        <v>5.4356000000000002E-2</v>
      </c>
    </row>
    <row r="30" spans="1:7" x14ac:dyDescent="0.35">
      <c r="A30" s="13" t="s">
        <v>2563</v>
      </c>
      <c r="B30" s="31" t="s">
        <v>2564</v>
      </c>
      <c r="C30" s="31" t="s">
        <v>219</v>
      </c>
      <c r="D30" s="14">
        <v>15000000</v>
      </c>
      <c r="E30" s="15">
        <v>14993.34</v>
      </c>
      <c r="F30" s="16">
        <v>1.47E-2</v>
      </c>
      <c r="G30" s="16">
        <v>5.4044000000000002E-2</v>
      </c>
    </row>
    <row r="31" spans="1:7" x14ac:dyDescent="0.35">
      <c r="A31" s="13" t="s">
        <v>2565</v>
      </c>
      <c r="B31" s="31" t="s">
        <v>2566</v>
      </c>
      <c r="C31" s="31" t="s">
        <v>219</v>
      </c>
      <c r="D31" s="14">
        <v>15000000</v>
      </c>
      <c r="E31" s="15">
        <v>14931.24</v>
      </c>
      <c r="F31" s="16">
        <v>1.46E-2</v>
      </c>
      <c r="G31" s="16">
        <v>5.4220999999999998E-2</v>
      </c>
    </row>
    <row r="32" spans="1:7" x14ac:dyDescent="0.35">
      <c r="A32" s="13" t="s">
        <v>2567</v>
      </c>
      <c r="B32" s="31" t="s">
        <v>2568</v>
      </c>
      <c r="C32" s="31" t="s">
        <v>219</v>
      </c>
      <c r="D32" s="14">
        <v>15000000</v>
      </c>
      <c r="E32" s="15">
        <v>14822.1</v>
      </c>
      <c r="F32" s="16">
        <v>1.4500000000000001E-2</v>
      </c>
      <c r="G32" s="16">
        <v>5.4760999999999997E-2</v>
      </c>
    </row>
    <row r="33" spans="1:7" x14ac:dyDescent="0.35">
      <c r="A33" s="13" t="s">
        <v>660</v>
      </c>
      <c r="B33" s="31" t="s">
        <v>661</v>
      </c>
      <c r="C33" s="31" t="s">
        <v>219</v>
      </c>
      <c r="D33" s="14">
        <v>12500000</v>
      </c>
      <c r="E33" s="15">
        <v>12415.81</v>
      </c>
      <c r="F33" s="16">
        <v>1.2200000000000001E-2</v>
      </c>
      <c r="G33" s="16">
        <v>5.4998999999999999E-2</v>
      </c>
    </row>
    <row r="34" spans="1:7" x14ac:dyDescent="0.35">
      <c r="A34" s="13" t="s">
        <v>2569</v>
      </c>
      <c r="B34" s="31" t="s">
        <v>2570</v>
      </c>
      <c r="C34" s="31" t="s">
        <v>219</v>
      </c>
      <c r="D34" s="14">
        <v>10000000</v>
      </c>
      <c r="E34" s="15">
        <v>9974.83</v>
      </c>
      <c r="F34" s="16">
        <v>9.7999999999999997E-3</v>
      </c>
      <c r="G34" s="16">
        <v>5.4177999999999997E-2</v>
      </c>
    </row>
    <row r="35" spans="1:7" x14ac:dyDescent="0.35">
      <c r="A35" s="13" t="s">
        <v>947</v>
      </c>
      <c r="B35" s="31" t="s">
        <v>948</v>
      </c>
      <c r="C35" s="31" t="s">
        <v>219</v>
      </c>
      <c r="D35" s="14">
        <v>10000000</v>
      </c>
      <c r="E35" s="15">
        <v>9964.5300000000007</v>
      </c>
      <c r="F35" s="16">
        <v>9.7999999999999997E-3</v>
      </c>
      <c r="G35" s="16">
        <v>5.4135999999999997E-2</v>
      </c>
    </row>
    <row r="36" spans="1:7" x14ac:dyDescent="0.35">
      <c r="A36" s="13" t="s">
        <v>850</v>
      </c>
      <c r="B36" s="31" t="s">
        <v>851</v>
      </c>
      <c r="C36" s="31" t="s">
        <v>219</v>
      </c>
      <c r="D36" s="14">
        <v>10000000</v>
      </c>
      <c r="E36" s="15">
        <v>9964.2900000000009</v>
      </c>
      <c r="F36" s="16">
        <v>9.7999999999999997E-3</v>
      </c>
      <c r="G36" s="16">
        <v>5.4503999999999997E-2</v>
      </c>
    </row>
    <row r="37" spans="1:7" x14ac:dyDescent="0.35">
      <c r="A37" s="13" t="s">
        <v>2571</v>
      </c>
      <c r="B37" s="31" t="s">
        <v>2572</v>
      </c>
      <c r="C37" s="31" t="s">
        <v>219</v>
      </c>
      <c r="D37" s="14">
        <v>10000000</v>
      </c>
      <c r="E37" s="15">
        <v>9943.68</v>
      </c>
      <c r="F37" s="16">
        <v>9.7000000000000003E-3</v>
      </c>
      <c r="G37" s="16">
        <v>5.4403E-2</v>
      </c>
    </row>
    <row r="38" spans="1:7" x14ac:dyDescent="0.35">
      <c r="A38" s="13" t="s">
        <v>2573</v>
      </c>
      <c r="B38" s="31" t="s">
        <v>2574</v>
      </c>
      <c r="C38" s="31" t="s">
        <v>219</v>
      </c>
      <c r="D38" s="14">
        <v>7500000</v>
      </c>
      <c r="E38" s="15">
        <v>7449.49</v>
      </c>
      <c r="F38" s="16">
        <v>7.3000000000000001E-3</v>
      </c>
      <c r="G38" s="16">
        <v>5.4998999999999999E-2</v>
      </c>
    </row>
    <row r="39" spans="1:7" x14ac:dyDescent="0.35">
      <c r="A39" s="17" t="s">
        <v>172</v>
      </c>
      <c r="B39" s="32"/>
      <c r="C39" s="32"/>
      <c r="D39" s="18"/>
      <c r="E39" s="19">
        <v>193901.81</v>
      </c>
      <c r="F39" s="20">
        <v>0.18990000000000001</v>
      </c>
      <c r="G39" s="21"/>
    </row>
    <row r="40" spans="1:7" x14ac:dyDescent="0.35">
      <c r="A40" s="17" t="s">
        <v>953</v>
      </c>
      <c r="B40" s="31"/>
      <c r="C40" s="31"/>
      <c r="D40" s="14"/>
      <c r="E40" s="15"/>
      <c r="F40" s="16"/>
      <c r="G40" s="16"/>
    </row>
    <row r="41" spans="1:7" x14ac:dyDescent="0.35">
      <c r="A41" s="13" t="s">
        <v>2575</v>
      </c>
      <c r="B41" s="31" t="s">
        <v>2576</v>
      </c>
      <c r="C41" s="31" t="s">
        <v>959</v>
      </c>
      <c r="D41" s="14">
        <v>30000000</v>
      </c>
      <c r="E41" s="15">
        <v>29592.3</v>
      </c>
      <c r="F41" s="16">
        <v>2.9000000000000001E-2</v>
      </c>
      <c r="G41" s="16">
        <v>5.7800999999999998E-2</v>
      </c>
    </row>
    <row r="42" spans="1:7" x14ac:dyDescent="0.35">
      <c r="A42" s="13" t="s">
        <v>2577</v>
      </c>
      <c r="B42" s="31" t="s">
        <v>2578</v>
      </c>
      <c r="C42" s="31" t="s">
        <v>964</v>
      </c>
      <c r="D42" s="14">
        <v>20000000</v>
      </c>
      <c r="E42" s="15">
        <v>19946.82</v>
      </c>
      <c r="F42" s="16">
        <v>1.95E-2</v>
      </c>
      <c r="G42" s="16">
        <v>5.7252999999999998E-2</v>
      </c>
    </row>
    <row r="43" spans="1:7" x14ac:dyDescent="0.35">
      <c r="A43" s="13" t="s">
        <v>2579</v>
      </c>
      <c r="B43" s="31" t="s">
        <v>2580</v>
      </c>
      <c r="C43" s="31" t="s">
        <v>959</v>
      </c>
      <c r="D43" s="14">
        <v>20000000</v>
      </c>
      <c r="E43" s="15">
        <v>19845.599999999999</v>
      </c>
      <c r="F43" s="16">
        <v>1.9400000000000001E-2</v>
      </c>
      <c r="G43" s="16">
        <v>5.7953999999999999E-2</v>
      </c>
    </row>
    <row r="44" spans="1:7" x14ac:dyDescent="0.35">
      <c r="A44" s="13" t="s">
        <v>2581</v>
      </c>
      <c r="B44" s="31" t="s">
        <v>2582</v>
      </c>
      <c r="C44" s="31" t="s">
        <v>956</v>
      </c>
      <c r="D44" s="14">
        <v>20000000</v>
      </c>
      <c r="E44" s="15">
        <v>19758.240000000002</v>
      </c>
      <c r="F44" s="16">
        <v>1.9300000000000001E-2</v>
      </c>
      <c r="G44" s="16">
        <v>5.8000999999999997E-2</v>
      </c>
    </row>
    <row r="45" spans="1:7" x14ac:dyDescent="0.35">
      <c r="A45" s="13" t="s">
        <v>2583</v>
      </c>
      <c r="B45" s="31" t="s">
        <v>2584</v>
      </c>
      <c r="C45" s="31" t="s">
        <v>959</v>
      </c>
      <c r="D45" s="14">
        <v>20000000</v>
      </c>
      <c r="E45" s="15">
        <v>19746.72</v>
      </c>
      <c r="F45" s="16">
        <v>1.9300000000000001E-2</v>
      </c>
      <c r="G45" s="16">
        <v>5.7799999999999997E-2</v>
      </c>
    </row>
    <row r="46" spans="1:7" x14ac:dyDescent="0.35">
      <c r="A46" s="13" t="s">
        <v>973</v>
      </c>
      <c r="B46" s="31" t="s">
        <v>974</v>
      </c>
      <c r="C46" s="31" t="s">
        <v>959</v>
      </c>
      <c r="D46" s="14">
        <v>20000000</v>
      </c>
      <c r="E46" s="15">
        <v>19726.759999999998</v>
      </c>
      <c r="F46" s="16">
        <v>1.9300000000000001E-2</v>
      </c>
      <c r="G46" s="16">
        <v>6.3199000000000005E-2</v>
      </c>
    </row>
    <row r="47" spans="1:7" x14ac:dyDescent="0.35">
      <c r="A47" s="13" t="s">
        <v>2585</v>
      </c>
      <c r="B47" s="31" t="s">
        <v>2586</v>
      </c>
      <c r="C47" s="31" t="s">
        <v>959</v>
      </c>
      <c r="D47" s="14">
        <v>17500000</v>
      </c>
      <c r="E47" s="15">
        <v>17494.650000000001</v>
      </c>
      <c r="F47" s="16">
        <v>1.7100000000000001E-2</v>
      </c>
      <c r="G47" s="16">
        <v>5.5862000000000002E-2</v>
      </c>
    </row>
    <row r="48" spans="1:7" x14ac:dyDescent="0.35">
      <c r="A48" s="13" t="s">
        <v>2587</v>
      </c>
      <c r="B48" s="31" t="s">
        <v>2588</v>
      </c>
      <c r="C48" s="31" t="s">
        <v>2589</v>
      </c>
      <c r="D48" s="14">
        <v>15000000</v>
      </c>
      <c r="E48" s="15">
        <v>14957.04</v>
      </c>
      <c r="F48" s="16">
        <v>1.46E-2</v>
      </c>
      <c r="G48" s="16">
        <v>5.8252999999999999E-2</v>
      </c>
    </row>
    <row r="49" spans="1:7" x14ac:dyDescent="0.35">
      <c r="A49" s="13" t="s">
        <v>2590</v>
      </c>
      <c r="B49" s="31" t="s">
        <v>2591</v>
      </c>
      <c r="C49" s="31" t="s">
        <v>964</v>
      </c>
      <c r="D49" s="14">
        <v>15000000</v>
      </c>
      <c r="E49" s="15">
        <v>14907.38</v>
      </c>
      <c r="F49" s="16">
        <v>1.46E-2</v>
      </c>
      <c r="G49" s="16">
        <v>5.8151000000000001E-2</v>
      </c>
    </row>
    <row r="50" spans="1:7" x14ac:dyDescent="0.35">
      <c r="A50" s="13" t="s">
        <v>2592</v>
      </c>
      <c r="B50" s="31" t="s">
        <v>2593</v>
      </c>
      <c r="C50" s="31" t="s">
        <v>956</v>
      </c>
      <c r="D50" s="14">
        <v>12500000</v>
      </c>
      <c r="E50" s="15">
        <v>12494.23</v>
      </c>
      <c r="F50" s="16">
        <v>1.2200000000000001E-2</v>
      </c>
      <c r="G50" s="16">
        <v>5.6236000000000001E-2</v>
      </c>
    </row>
    <row r="51" spans="1:7" x14ac:dyDescent="0.35">
      <c r="A51" s="13" t="s">
        <v>2594</v>
      </c>
      <c r="B51" s="31" t="s">
        <v>2595</v>
      </c>
      <c r="C51" s="31" t="s">
        <v>956</v>
      </c>
      <c r="D51" s="14">
        <v>10000000</v>
      </c>
      <c r="E51" s="15">
        <v>9963.9</v>
      </c>
      <c r="F51" s="16">
        <v>9.7999999999999997E-3</v>
      </c>
      <c r="G51" s="16">
        <v>5.7496999999999999E-2</v>
      </c>
    </row>
    <row r="52" spans="1:7" x14ac:dyDescent="0.35">
      <c r="A52" s="13" t="s">
        <v>2596</v>
      </c>
      <c r="B52" s="31" t="s">
        <v>2597</v>
      </c>
      <c r="C52" s="31" t="s">
        <v>956</v>
      </c>
      <c r="D52" s="14">
        <v>10000000</v>
      </c>
      <c r="E52" s="15">
        <v>9933.7000000000007</v>
      </c>
      <c r="F52" s="16">
        <v>9.7000000000000003E-3</v>
      </c>
      <c r="G52" s="16">
        <v>5.8001999999999998E-2</v>
      </c>
    </row>
    <row r="53" spans="1:7" x14ac:dyDescent="0.35">
      <c r="A53" s="13" t="s">
        <v>2598</v>
      </c>
      <c r="B53" s="31" t="s">
        <v>2599</v>
      </c>
      <c r="C53" s="31" t="s">
        <v>2589</v>
      </c>
      <c r="D53" s="14">
        <v>10000000</v>
      </c>
      <c r="E53" s="15">
        <v>9929</v>
      </c>
      <c r="F53" s="16">
        <v>9.7000000000000003E-3</v>
      </c>
      <c r="G53" s="16">
        <v>5.8000999999999997E-2</v>
      </c>
    </row>
    <row r="54" spans="1:7" x14ac:dyDescent="0.35">
      <c r="A54" s="13" t="s">
        <v>2600</v>
      </c>
      <c r="B54" s="31" t="s">
        <v>2601</v>
      </c>
      <c r="C54" s="31" t="s">
        <v>964</v>
      </c>
      <c r="D54" s="14">
        <v>10000000</v>
      </c>
      <c r="E54" s="15">
        <v>9922.5400000000009</v>
      </c>
      <c r="F54" s="16">
        <v>9.7000000000000003E-3</v>
      </c>
      <c r="G54" s="16">
        <v>5.815E-2</v>
      </c>
    </row>
    <row r="55" spans="1:7" x14ac:dyDescent="0.35">
      <c r="A55" s="13" t="s">
        <v>2602</v>
      </c>
      <c r="B55" s="31" t="s">
        <v>2603</v>
      </c>
      <c r="C55" s="31" t="s">
        <v>956</v>
      </c>
      <c r="D55" s="14">
        <v>10000000</v>
      </c>
      <c r="E55" s="15">
        <v>9899.33</v>
      </c>
      <c r="F55" s="16">
        <v>9.7000000000000003E-3</v>
      </c>
      <c r="G55" s="16">
        <v>5.7997E-2</v>
      </c>
    </row>
    <row r="56" spans="1:7" x14ac:dyDescent="0.35">
      <c r="A56" s="13" t="s">
        <v>2604</v>
      </c>
      <c r="B56" s="31" t="s">
        <v>2605</v>
      </c>
      <c r="C56" s="31" t="s">
        <v>964</v>
      </c>
      <c r="D56" s="14">
        <v>10000000</v>
      </c>
      <c r="E56" s="15">
        <v>9884.57</v>
      </c>
      <c r="F56" s="16">
        <v>9.7000000000000003E-3</v>
      </c>
      <c r="G56" s="16">
        <v>5.7599999999999998E-2</v>
      </c>
    </row>
    <row r="57" spans="1:7" x14ac:dyDescent="0.35">
      <c r="A57" s="13" t="s">
        <v>2606</v>
      </c>
      <c r="B57" s="31" t="s">
        <v>2607</v>
      </c>
      <c r="C57" s="31" t="s">
        <v>964</v>
      </c>
      <c r="D57" s="14">
        <v>10000000</v>
      </c>
      <c r="E57" s="15">
        <v>9877.26</v>
      </c>
      <c r="F57" s="16">
        <v>9.7000000000000003E-3</v>
      </c>
      <c r="G57" s="16">
        <v>5.815E-2</v>
      </c>
    </row>
    <row r="58" spans="1:7" x14ac:dyDescent="0.35">
      <c r="A58" s="13" t="s">
        <v>2608</v>
      </c>
      <c r="B58" s="31" t="s">
        <v>2609</v>
      </c>
      <c r="C58" s="31" t="s">
        <v>959</v>
      </c>
      <c r="D58" s="14">
        <v>7500000</v>
      </c>
      <c r="E58" s="15">
        <v>7483.5</v>
      </c>
      <c r="F58" s="16">
        <v>7.3000000000000001E-3</v>
      </c>
      <c r="G58" s="16">
        <v>5.7484E-2</v>
      </c>
    </row>
    <row r="59" spans="1:7" x14ac:dyDescent="0.35">
      <c r="A59" s="13" t="s">
        <v>2610</v>
      </c>
      <c r="B59" s="31" t="s">
        <v>2611</v>
      </c>
      <c r="C59" s="31" t="s">
        <v>2589</v>
      </c>
      <c r="D59" s="14">
        <v>5000000</v>
      </c>
      <c r="E59" s="15">
        <v>4998.46</v>
      </c>
      <c r="F59" s="16">
        <v>4.8999999999999998E-3</v>
      </c>
      <c r="G59" s="16">
        <v>5.6226999999999999E-2</v>
      </c>
    </row>
    <row r="60" spans="1:7" x14ac:dyDescent="0.35">
      <c r="A60" s="13" t="s">
        <v>2612</v>
      </c>
      <c r="B60" s="31" t="s">
        <v>2613</v>
      </c>
      <c r="C60" s="31" t="s">
        <v>959</v>
      </c>
      <c r="D60" s="14">
        <v>5000000</v>
      </c>
      <c r="E60" s="15">
        <v>4986.68</v>
      </c>
      <c r="F60" s="16">
        <v>4.8999999999999998E-3</v>
      </c>
      <c r="G60" s="16">
        <v>5.7349999999999998E-2</v>
      </c>
    </row>
    <row r="61" spans="1:7" x14ac:dyDescent="0.35">
      <c r="A61" s="13" t="s">
        <v>2614</v>
      </c>
      <c r="B61" s="31" t="s">
        <v>2615</v>
      </c>
      <c r="C61" s="31" t="s">
        <v>959</v>
      </c>
      <c r="D61" s="14">
        <v>5000000</v>
      </c>
      <c r="E61" s="15">
        <v>4983.5200000000004</v>
      </c>
      <c r="F61" s="16">
        <v>4.8999999999999998E-3</v>
      </c>
      <c r="G61" s="16">
        <v>5.7494999999999997E-2</v>
      </c>
    </row>
    <row r="62" spans="1:7" x14ac:dyDescent="0.35">
      <c r="A62" s="13" t="s">
        <v>2616</v>
      </c>
      <c r="B62" s="31" t="s">
        <v>2617</v>
      </c>
      <c r="C62" s="31" t="s">
        <v>959</v>
      </c>
      <c r="D62" s="14">
        <v>5000000</v>
      </c>
      <c r="E62" s="15">
        <v>4942.72</v>
      </c>
      <c r="F62" s="16">
        <v>4.7999999999999996E-3</v>
      </c>
      <c r="G62" s="16">
        <v>5.8750999999999998E-2</v>
      </c>
    </row>
    <row r="63" spans="1:7" x14ac:dyDescent="0.35">
      <c r="A63" s="13" t="s">
        <v>2618</v>
      </c>
      <c r="B63" s="31" t="s">
        <v>2619</v>
      </c>
      <c r="C63" s="31" t="s">
        <v>959</v>
      </c>
      <c r="D63" s="14">
        <v>2500000</v>
      </c>
      <c r="E63" s="15">
        <v>2498.85</v>
      </c>
      <c r="F63" s="16">
        <v>2.3999999999999998E-3</v>
      </c>
      <c r="G63" s="16">
        <v>5.6236000000000001E-2</v>
      </c>
    </row>
    <row r="64" spans="1:7" x14ac:dyDescent="0.35">
      <c r="A64" s="13" t="s">
        <v>2620</v>
      </c>
      <c r="B64" s="31" t="s">
        <v>2621</v>
      </c>
      <c r="C64" s="31" t="s">
        <v>959</v>
      </c>
      <c r="D64" s="14">
        <v>2500000</v>
      </c>
      <c r="E64" s="15">
        <v>2479.5100000000002</v>
      </c>
      <c r="F64" s="16">
        <v>2.3999999999999998E-3</v>
      </c>
      <c r="G64" s="16">
        <v>5.7998000000000001E-2</v>
      </c>
    </row>
    <row r="65" spans="1:7" x14ac:dyDescent="0.35">
      <c r="A65" s="17" t="s">
        <v>172</v>
      </c>
      <c r="B65" s="32"/>
      <c r="C65" s="32"/>
      <c r="D65" s="18"/>
      <c r="E65" s="19">
        <v>290253.28000000003</v>
      </c>
      <c r="F65" s="20">
        <v>0.28389999999999999</v>
      </c>
      <c r="G65" s="21"/>
    </row>
    <row r="66" spans="1:7" x14ac:dyDescent="0.35">
      <c r="A66" s="13"/>
      <c r="B66" s="31"/>
      <c r="C66" s="31"/>
      <c r="D66" s="14"/>
      <c r="E66" s="15"/>
      <c r="F66" s="16"/>
      <c r="G66" s="16"/>
    </row>
    <row r="67" spans="1:7" x14ac:dyDescent="0.35">
      <c r="A67" s="17" t="s">
        <v>997</v>
      </c>
      <c r="B67" s="31"/>
      <c r="C67" s="31"/>
      <c r="D67" s="14"/>
      <c r="E67" s="15"/>
      <c r="F67" s="16"/>
      <c r="G67" s="16"/>
    </row>
    <row r="68" spans="1:7" x14ac:dyDescent="0.35">
      <c r="A68" s="13" t="s">
        <v>2622</v>
      </c>
      <c r="B68" s="31" t="s">
        <v>2623</v>
      </c>
      <c r="C68" s="31" t="s">
        <v>959</v>
      </c>
      <c r="D68" s="14">
        <v>25000000</v>
      </c>
      <c r="E68" s="15">
        <v>24972.3</v>
      </c>
      <c r="F68" s="16">
        <v>2.4400000000000002E-2</v>
      </c>
      <c r="G68" s="16">
        <v>5.7838000000000001E-2</v>
      </c>
    </row>
    <row r="69" spans="1:7" x14ac:dyDescent="0.35">
      <c r="A69" s="13" t="s">
        <v>2624</v>
      </c>
      <c r="B69" s="31" t="s">
        <v>2625</v>
      </c>
      <c r="C69" s="31" t="s">
        <v>959</v>
      </c>
      <c r="D69" s="14">
        <v>20000000</v>
      </c>
      <c r="E69" s="15">
        <v>19933.02</v>
      </c>
      <c r="F69" s="16">
        <v>1.95E-2</v>
      </c>
      <c r="G69" s="16">
        <v>5.8403999999999998E-2</v>
      </c>
    </row>
    <row r="70" spans="1:7" x14ac:dyDescent="0.35">
      <c r="A70" s="13" t="s">
        <v>2626</v>
      </c>
      <c r="B70" s="31" t="s">
        <v>2627</v>
      </c>
      <c r="C70" s="31" t="s">
        <v>959</v>
      </c>
      <c r="D70" s="14">
        <v>20000000</v>
      </c>
      <c r="E70" s="15">
        <v>19749.939999999999</v>
      </c>
      <c r="F70" s="16">
        <v>1.9300000000000001E-2</v>
      </c>
      <c r="G70" s="16">
        <v>5.8498000000000001E-2</v>
      </c>
    </row>
    <row r="71" spans="1:7" x14ac:dyDescent="0.35">
      <c r="A71" s="13" t="s">
        <v>2628</v>
      </c>
      <c r="B71" s="31" t="s">
        <v>2629</v>
      </c>
      <c r="C71" s="31" t="s">
        <v>959</v>
      </c>
      <c r="D71" s="14">
        <v>15000000</v>
      </c>
      <c r="E71" s="15">
        <v>14992.92</v>
      </c>
      <c r="F71" s="16">
        <v>1.47E-2</v>
      </c>
      <c r="G71" s="16">
        <v>5.7453999999999998E-2</v>
      </c>
    </row>
    <row r="72" spans="1:7" x14ac:dyDescent="0.35">
      <c r="A72" s="13" t="s">
        <v>2630</v>
      </c>
      <c r="B72" s="31" t="s">
        <v>2631</v>
      </c>
      <c r="C72" s="31" t="s">
        <v>959</v>
      </c>
      <c r="D72" s="14">
        <v>12500000</v>
      </c>
      <c r="E72" s="15">
        <v>12483.2</v>
      </c>
      <c r="F72" s="16">
        <v>1.2200000000000001E-2</v>
      </c>
      <c r="G72" s="16">
        <v>6.1402999999999999E-2</v>
      </c>
    </row>
    <row r="73" spans="1:7" x14ac:dyDescent="0.35">
      <c r="A73" s="13" t="s">
        <v>2632</v>
      </c>
      <c r="B73" s="31" t="s">
        <v>2633</v>
      </c>
      <c r="C73" s="31" t="s">
        <v>959</v>
      </c>
      <c r="D73" s="14">
        <v>12500000</v>
      </c>
      <c r="E73" s="15">
        <v>12393.03</v>
      </c>
      <c r="F73" s="16">
        <v>1.21E-2</v>
      </c>
      <c r="G73" s="16">
        <v>6.4298999999999995E-2</v>
      </c>
    </row>
    <row r="74" spans="1:7" x14ac:dyDescent="0.35">
      <c r="A74" s="13" t="s">
        <v>2634</v>
      </c>
      <c r="B74" s="31" t="s">
        <v>2635</v>
      </c>
      <c r="C74" s="31" t="s">
        <v>959</v>
      </c>
      <c r="D74" s="14">
        <v>10000000</v>
      </c>
      <c r="E74" s="15">
        <v>9998.33</v>
      </c>
      <c r="F74" s="16">
        <v>9.7999999999999997E-3</v>
      </c>
      <c r="G74" s="16">
        <v>6.1148000000000001E-2</v>
      </c>
    </row>
    <row r="75" spans="1:7" x14ac:dyDescent="0.35">
      <c r="A75" s="13" t="s">
        <v>2636</v>
      </c>
      <c r="B75" s="31" t="s">
        <v>2637</v>
      </c>
      <c r="C75" s="31" t="s">
        <v>959</v>
      </c>
      <c r="D75" s="14">
        <v>10000000</v>
      </c>
      <c r="E75" s="15">
        <v>9996.5300000000007</v>
      </c>
      <c r="F75" s="16">
        <v>9.7999999999999997E-3</v>
      </c>
      <c r="G75" s="16">
        <v>6.3440999999999997E-2</v>
      </c>
    </row>
    <row r="76" spans="1:7" x14ac:dyDescent="0.35">
      <c r="A76" s="13" t="s">
        <v>2638</v>
      </c>
      <c r="B76" s="31" t="s">
        <v>2639</v>
      </c>
      <c r="C76" s="31" t="s">
        <v>959</v>
      </c>
      <c r="D76" s="14">
        <v>10000000</v>
      </c>
      <c r="E76" s="15">
        <v>9995.33</v>
      </c>
      <c r="F76" s="16">
        <v>9.7999999999999997E-3</v>
      </c>
      <c r="G76" s="16">
        <v>5.6905999999999998E-2</v>
      </c>
    </row>
    <row r="77" spans="1:7" x14ac:dyDescent="0.35">
      <c r="A77" s="13" t="s">
        <v>2640</v>
      </c>
      <c r="B77" s="31" t="s">
        <v>2641</v>
      </c>
      <c r="C77" s="31" t="s">
        <v>959</v>
      </c>
      <c r="D77" s="14">
        <v>10000000</v>
      </c>
      <c r="E77" s="15">
        <v>9994.98</v>
      </c>
      <c r="F77" s="16">
        <v>9.7999999999999997E-3</v>
      </c>
      <c r="G77" s="16">
        <v>6.1168E-2</v>
      </c>
    </row>
    <row r="78" spans="1:7" x14ac:dyDescent="0.35">
      <c r="A78" s="13" t="s">
        <v>2642</v>
      </c>
      <c r="B78" s="31" t="s">
        <v>2643</v>
      </c>
      <c r="C78" s="31" t="s">
        <v>959</v>
      </c>
      <c r="D78" s="14">
        <v>10000000</v>
      </c>
      <c r="E78" s="15">
        <v>9988.9</v>
      </c>
      <c r="F78" s="16">
        <v>9.7999999999999997E-3</v>
      </c>
      <c r="G78" s="16">
        <v>5.7943000000000001E-2</v>
      </c>
    </row>
    <row r="79" spans="1:7" x14ac:dyDescent="0.35">
      <c r="A79" s="13" t="s">
        <v>2644</v>
      </c>
      <c r="B79" s="31" t="s">
        <v>2645</v>
      </c>
      <c r="C79" s="31" t="s">
        <v>959</v>
      </c>
      <c r="D79" s="14">
        <v>10000000</v>
      </c>
      <c r="E79" s="15">
        <v>9985.7199999999993</v>
      </c>
      <c r="F79" s="16">
        <v>9.7999999999999997E-3</v>
      </c>
      <c r="G79" s="16">
        <v>5.7995999999999999E-2</v>
      </c>
    </row>
    <row r="80" spans="1:7" x14ac:dyDescent="0.35">
      <c r="A80" s="13" t="s">
        <v>2646</v>
      </c>
      <c r="B80" s="31" t="s">
        <v>2647</v>
      </c>
      <c r="C80" s="31" t="s">
        <v>959</v>
      </c>
      <c r="D80" s="14">
        <v>10000000</v>
      </c>
      <c r="E80" s="15">
        <v>9977.86</v>
      </c>
      <c r="F80" s="16">
        <v>9.7999999999999997E-3</v>
      </c>
      <c r="G80" s="16">
        <v>5.7849999999999999E-2</v>
      </c>
    </row>
    <row r="81" spans="1:7" x14ac:dyDescent="0.35">
      <c r="A81" s="13" t="s">
        <v>2648</v>
      </c>
      <c r="B81" s="31" t="s">
        <v>2649</v>
      </c>
      <c r="C81" s="31" t="s">
        <v>959</v>
      </c>
      <c r="D81" s="14">
        <v>10000000</v>
      </c>
      <c r="E81" s="15">
        <v>9974.81</v>
      </c>
      <c r="F81" s="16">
        <v>9.7999999999999997E-3</v>
      </c>
      <c r="G81" s="16">
        <v>5.7610000000000001E-2</v>
      </c>
    </row>
    <row r="82" spans="1:7" x14ac:dyDescent="0.35">
      <c r="A82" s="13" t="s">
        <v>2650</v>
      </c>
      <c r="B82" s="31" t="s">
        <v>2651</v>
      </c>
      <c r="C82" s="31" t="s">
        <v>959</v>
      </c>
      <c r="D82" s="14">
        <v>10000000</v>
      </c>
      <c r="E82" s="15">
        <v>9966.74</v>
      </c>
      <c r="F82" s="16">
        <v>9.7999999999999997E-3</v>
      </c>
      <c r="G82" s="16">
        <v>5.8001999999999998E-2</v>
      </c>
    </row>
    <row r="83" spans="1:7" x14ac:dyDescent="0.35">
      <c r="A83" s="13" t="s">
        <v>2652</v>
      </c>
      <c r="B83" s="31" t="s">
        <v>2653</v>
      </c>
      <c r="C83" s="31" t="s">
        <v>959</v>
      </c>
      <c r="D83" s="14">
        <v>10000000</v>
      </c>
      <c r="E83" s="15">
        <v>9926.76</v>
      </c>
      <c r="F83" s="16">
        <v>9.7000000000000003E-3</v>
      </c>
      <c r="G83" s="16">
        <v>5.8547000000000002E-2</v>
      </c>
    </row>
    <row r="84" spans="1:7" x14ac:dyDescent="0.35">
      <c r="A84" s="13" t="s">
        <v>2654</v>
      </c>
      <c r="B84" s="31" t="s">
        <v>2655</v>
      </c>
      <c r="C84" s="31" t="s">
        <v>959</v>
      </c>
      <c r="D84" s="14">
        <v>10000000</v>
      </c>
      <c r="E84" s="15">
        <v>9926.1299999999992</v>
      </c>
      <c r="F84" s="16">
        <v>9.7000000000000003E-3</v>
      </c>
      <c r="G84" s="16">
        <v>5.9049999999999998E-2</v>
      </c>
    </row>
    <row r="85" spans="1:7" x14ac:dyDescent="0.35">
      <c r="A85" s="13" t="s">
        <v>2656</v>
      </c>
      <c r="B85" s="31" t="s">
        <v>2657</v>
      </c>
      <c r="C85" s="31" t="s">
        <v>956</v>
      </c>
      <c r="D85" s="14">
        <v>10000000</v>
      </c>
      <c r="E85" s="15">
        <v>9921.15</v>
      </c>
      <c r="F85" s="16">
        <v>9.7000000000000003E-3</v>
      </c>
      <c r="G85" s="16">
        <v>5.9201999999999998E-2</v>
      </c>
    </row>
    <row r="86" spans="1:7" x14ac:dyDescent="0.35">
      <c r="A86" s="13" t="s">
        <v>2658</v>
      </c>
      <c r="B86" s="31" t="s">
        <v>2659</v>
      </c>
      <c r="C86" s="31" t="s">
        <v>959</v>
      </c>
      <c r="D86" s="14">
        <v>10000000</v>
      </c>
      <c r="E86" s="15">
        <v>9915.34</v>
      </c>
      <c r="F86" s="16">
        <v>9.7000000000000003E-3</v>
      </c>
      <c r="G86" s="16">
        <v>5.8805000000000003E-2</v>
      </c>
    </row>
    <row r="87" spans="1:7" x14ac:dyDescent="0.35">
      <c r="A87" s="13" t="s">
        <v>2660</v>
      </c>
      <c r="B87" s="31" t="s">
        <v>2661</v>
      </c>
      <c r="C87" s="31" t="s">
        <v>959</v>
      </c>
      <c r="D87" s="14">
        <v>10000000</v>
      </c>
      <c r="E87" s="15">
        <v>9889.0300000000007</v>
      </c>
      <c r="F87" s="16">
        <v>9.7000000000000003E-3</v>
      </c>
      <c r="G87" s="16">
        <v>6.3997999999999999E-2</v>
      </c>
    </row>
    <row r="88" spans="1:7" x14ac:dyDescent="0.35">
      <c r="A88" s="13" t="s">
        <v>2662</v>
      </c>
      <c r="B88" s="31" t="s">
        <v>2663</v>
      </c>
      <c r="C88" s="31" t="s">
        <v>959</v>
      </c>
      <c r="D88" s="14">
        <v>10000000</v>
      </c>
      <c r="E88" s="15">
        <v>9886.44</v>
      </c>
      <c r="F88" s="16">
        <v>9.7000000000000003E-3</v>
      </c>
      <c r="G88" s="16">
        <v>5.9049999999999998E-2</v>
      </c>
    </row>
    <row r="89" spans="1:7" x14ac:dyDescent="0.35">
      <c r="A89" s="13" t="s">
        <v>2664</v>
      </c>
      <c r="B89" s="31" t="s">
        <v>2665</v>
      </c>
      <c r="C89" s="31" t="s">
        <v>959</v>
      </c>
      <c r="D89" s="14">
        <v>10000000</v>
      </c>
      <c r="E89" s="15">
        <v>9883.48</v>
      </c>
      <c r="F89" s="16">
        <v>9.7000000000000003E-3</v>
      </c>
      <c r="G89" s="16">
        <v>5.8949000000000001E-2</v>
      </c>
    </row>
    <row r="90" spans="1:7" x14ac:dyDescent="0.35">
      <c r="A90" s="13" t="s">
        <v>2666</v>
      </c>
      <c r="B90" s="31" t="s">
        <v>2667</v>
      </c>
      <c r="C90" s="31" t="s">
        <v>959</v>
      </c>
      <c r="D90" s="14">
        <v>10000000</v>
      </c>
      <c r="E90" s="15">
        <v>9878.51</v>
      </c>
      <c r="F90" s="16">
        <v>9.7000000000000003E-3</v>
      </c>
      <c r="G90" s="16">
        <v>5.8298000000000003E-2</v>
      </c>
    </row>
    <row r="91" spans="1:7" x14ac:dyDescent="0.35">
      <c r="A91" s="13" t="s">
        <v>2668</v>
      </c>
      <c r="B91" s="31" t="s">
        <v>2669</v>
      </c>
      <c r="C91" s="31" t="s">
        <v>956</v>
      </c>
      <c r="D91" s="14">
        <v>10000000</v>
      </c>
      <c r="E91" s="15">
        <v>9874.92</v>
      </c>
      <c r="F91" s="16">
        <v>9.7000000000000003E-3</v>
      </c>
      <c r="G91" s="16">
        <v>7.0052000000000003E-2</v>
      </c>
    </row>
    <row r="92" spans="1:7" x14ac:dyDescent="0.35">
      <c r="A92" s="13" t="s">
        <v>2670</v>
      </c>
      <c r="B92" s="31" t="s">
        <v>2671</v>
      </c>
      <c r="C92" s="31" t="s">
        <v>956</v>
      </c>
      <c r="D92" s="14">
        <v>10000000</v>
      </c>
      <c r="E92" s="15">
        <v>9872.64</v>
      </c>
      <c r="F92" s="16">
        <v>9.7000000000000003E-3</v>
      </c>
      <c r="G92" s="16">
        <v>6.4501000000000003E-2</v>
      </c>
    </row>
    <row r="93" spans="1:7" x14ac:dyDescent="0.35">
      <c r="A93" s="13" t="s">
        <v>2672</v>
      </c>
      <c r="B93" s="31" t="s">
        <v>2673</v>
      </c>
      <c r="C93" s="31" t="s">
        <v>959</v>
      </c>
      <c r="D93" s="14">
        <v>10000000</v>
      </c>
      <c r="E93" s="15">
        <v>9870.8700000000008</v>
      </c>
      <c r="F93" s="16">
        <v>9.7000000000000003E-3</v>
      </c>
      <c r="G93" s="16">
        <v>5.8949000000000001E-2</v>
      </c>
    </row>
    <row r="94" spans="1:7" x14ac:dyDescent="0.35">
      <c r="A94" s="13" t="s">
        <v>2674</v>
      </c>
      <c r="B94" s="31" t="s">
        <v>2675</v>
      </c>
      <c r="C94" s="31" t="s">
        <v>959</v>
      </c>
      <c r="D94" s="14">
        <v>10000000</v>
      </c>
      <c r="E94" s="15">
        <v>9864.58</v>
      </c>
      <c r="F94" s="16">
        <v>9.7000000000000003E-3</v>
      </c>
      <c r="G94" s="16">
        <v>5.8951000000000003E-2</v>
      </c>
    </row>
    <row r="95" spans="1:7" x14ac:dyDescent="0.35">
      <c r="A95" s="13" t="s">
        <v>2676</v>
      </c>
      <c r="B95" s="31" t="s">
        <v>2677</v>
      </c>
      <c r="C95" s="31" t="s">
        <v>956</v>
      </c>
      <c r="D95" s="14">
        <v>10000000</v>
      </c>
      <c r="E95" s="15">
        <v>9864.0400000000009</v>
      </c>
      <c r="F95" s="16">
        <v>9.7000000000000003E-3</v>
      </c>
      <c r="G95" s="16">
        <v>6.4502000000000004E-2</v>
      </c>
    </row>
    <row r="96" spans="1:7" x14ac:dyDescent="0.35">
      <c r="A96" s="13" t="s">
        <v>2678</v>
      </c>
      <c r="B96" s="31" t="s">
        <v>2679</v>
      </c>
      <c r="C96" s="31" t="s">
        <v>956</v>
      </c>
      <c r="D96" s="14">
        <v>10000000</v>
      </c>
      <c r="E96" s="15">
        <v>9862.32</v>
      </c>
      <c r="F96" s="16">
        <v>9.7000000000000003E-3</v>
      </c>
      <c r="G96" s="16">
        <v>6.4500000000000002E-2</v>
      </c>
    </row>
    <row r="97" spans="1:7" x14ac:dyDescent="0.35">
      <c r="A97" s="13" t="s">
        <v>2680</v>
      </c>
      <c r="B97" s="31" t="s">
        <v>2681</v>
      </c>
      <c r="C97" s="31" t="s">
        <v>959</v>
      </c>
      <c r="D97" s="14">
        <v>10000000</v>
      </c>
      <c r="E97" s="15">
        <v>9860.2999999999993</v>
      </c>
      <c r="F97" s="16">
        <v>9.7000000000000003E-3</v>
      </c>
      <c r="G97" s="16">
        <v>6.6300999999999999E-2</v>
      </c>
    </row>
    <row r="98" spans="1:7" x14ac:dyDescent="0.35">
      <c r="A98" s="13" t="s">
        <v>2682</v>
      </c>
      <c r="B98" s="31" t="s">
        <v>2683</v>
      </c>
      <c r="C98" s="31" t="s">
        <v>959</v>
      </c>
      <c r="D98" s="14">
        <v>10000000</v>
      </c>
      <c r="E98" s="15">
        <v>9854.06</v>
      </c>
      <c r="F98" s="16">
        <v>9.5999999999999992E-3</v>
      </c>
      <c r="G98" s="16">
        <v>6.3599000000000003E-2</v>
      </c>
    </row>
    <row r="99" spans="1:7" x14ac:dyDescent="0.35">
      <c r="A99" s="13" t="s">
        <v>2684</v>
      </c>
      <c r="B99" s="31" t="s">
        <v>2685</v>
      </c>
      <c r="C99" s="31" t="s">
        <v>959</v>
      </c>
      <c r="D99" s="14">
        <v>10000000</v>
      </c>
      <c r="E99" s="15">
        <v>9853.15</v>
      </c>
      <c r="F99" s="16">
        <v>9.5999999999999992E-3</v>
      </c>
      <c r="G99" s="16">
        <v>6.3999E-2</v>
      </c>
    </row>
    <row r="100" spans="1:7" x14ac:dyDescent="0.35">
      <c r="A100" s="13" t="s">
        <v>2686</v>
      </c>
      <c r="B100" s="31" t="s">
        <v>2687</v>
      </c>
      <c r="C100" s="31" t="s">
        <v>959</v>
      </c>
      <c r="D100" s="14">
        <v>9500000</v>
      </c>
      <c r="E100" s="15">
        <v>9470.34</v>
      </c>
      <c r="F100" s="16">
        <v>9.2999999999999992E-3</v>
      </c>
      <c r="G100" s="16">
        <v>6.3505000000000006E-2</v>
      </c>
    </row>
    <row r="101" spans="1:7" x14ac:dyDescent="0.35">
      <c r="A101" s="13" t="s">
        <v>2688</v>
      </c>
      <c r="B101" s="31" t="s">
        <v>2689</v>
      </c>
      <c r="C101" s="31" t="s">
        <v>959</v>
      </c>
      <c r="D101" s="14">
        <v>7500000</v>
      </c>
      <c r="E101" s="15">
        <v>7500</v>
      </c>
      <c r="F101" s="16">
        <v>7.3000000000000001E-3</v>
      </c>
      <c r="G101" s="16">
        <v>5.7349999999999998E-2</v>
      </c>
    </row>
    <row r="102" spans="1:7" x14ac:dyDescent="0.35">
      <c r="A102" s="13" t="s">
        <v>2690</v>
      </c>
      <c r="B102" s="31" t="s">
        <v>2691</v>
      </c>
      <c r="C102" s="31" t="s">
        <v>956</v>
      </c>
      <c r="D102" s="14">
        <v>7500000</v>
      </c>
      <c r="E102" s="15">
        <v>7486.73</v>
      </c>
      <c r="F102" s="16">
        <v>7.3000000000000001E-3</v>
      </c>
      <c r="G102" s="16">
        <v>5.8803000000000001E-2</v>
      </c>
    </row>
    <row r="103" spans="1:7" x14ac:dyDescent="0.35">
      <c r="A103" s="13" t="s">
        <v>2692</v>
      </c>
      <c r="B103" s="31" t="s">
        <v>2693</v>
      </c>
      <c r="C103" s="31" t="s">
        <v>959</v>
      </c>
      <c r="D103" s="14">
        <v>7500000</v>
      </c>
      <c r="E103" s="15">
        <v>7478.56</v>
      </c>
      <c r="F103" s="16">
        <v>7.3000000000000001E-3</v>
      </c>
      <c r="G103" s="16">
        <v>5.8151000000000001E-2</v>
      </c>
    </row>
    <row r="104" spans="1:7" x14ac:dyDescent="0.35">
      <c r="A104" s="13" t="s">
        <v>2694</v>
      </c>
      <c r="B104" s="31" t="s">
        <v>2695</v>
      </c>
      <c r="C104" s="31" t="s">
        <v>959</v>
      </c>
      <c r="D104" s="14">
        <v>7500000</v>
      </c>
      <c r="E104" s="15">
        <v>7472.93</v>
      </c>
      <c r="F104" s="16">
        <v>7.3000000000000001E-3</v>
      </c>
      <c r="G104" s="16">
        <v>5.7505000000000001E-2</v>
      </c>
    </row>
    <row r="105" spans="1:7" x14ac:dyDescent="0.35">
      <c r="A105" s="13" t="s">
        <v>2696</v>
      </c>
      <c r="B105" s="31" t="s">
        <v>2697</v>
      </c>
      <c r="C105" s="31" t="s">
        <v>959</v>
      </c>
      <c r="D105" s="14">
        <v>7500000</v>
      </c>
      <c r="E105" s="15">
        <v>7454.78</v>
      </c>
      <c r="F105" s="16">
        <v>7.3000000000000001E-3</v>
      </c>
      <c r="G105" s="16">
        <v>5.9846000000000003E-2</v>
      </c>
    </row>
    <row r="106" spans="1:7" x14ac:dyDescent="0.35">
      <c r="A106" s="13" t="s">
        <v>2698</v>
      </c>
      <c r="B106" s="31" t="s">
        <v>2699</v>
      </c>
      <c r="C106" s="31" t="s">
        <v>959</v>
      </c>
      <c r="D106" s="14">
        <v>7500000</v>
      </c>
      <c r="E106" s="15">
        <v>7422.11</v>
      </c>
      <c r="F106" s="16">
        <v>7.3000000000000001E-3</v>
      </c>
      <c r="G106" s="16">
        <v>5.9851000000000001E-2</v>
      </c>
    </row>
    <row r="107" spans="1:7" x14ac:dyDescent="0.35">
      <c r="A107" s="13" t="s">
        <v>2700</v>
      </c>
      <c r="B107" s="31" t="s">
        <v>2701</v>
      </c>
      <c r="C107" s="31" t="s">
        <v>956</v>
      </c>
      <c r="D107" s="14">
        <v>7500000</v>
      </c>
      <c r="E107" s="15">
        <v>7389.02</v>
      </c>
      <c r="F107" s="16">
        <v>7.1999999999999998E-3</v>
      </c>
      <c r="G107" s="16">
        <v>6.4499000000000001E-2</v>
      </c>
    </row>
    <row r="108" spans="1:7" x14ac:dyDescent="0.35">
      <c r="A108" s="13" t="s">
        <v>2702</v>
      </c>
      <c r="B108" s="31" t="s">
        <v>2703</v>
      </c>
      <c r="C108" s="31" t="s">
        <v>959</v>
      </c>
      <c r="D108" s="14">
        <v>5000000</v>
      </c>
      <c r="E108" s="15">
        <v>4992.05</v>
      </c>
      <c r="F108" s="16">
        <v>4.8999999999999998E-3</v>
      </c>
      <c r="G108" s="16">
        <v>5.8164E-2</v>
      </c>
    </row>
    <row r="109" spans="1:7" x14ac:dyDescent="0.35">
      <c r="A109" s="13" t="s">
        <v>2704</v>
      </c>
      <c r="B109" s="31" t="s">
        <v>2705</v>
      </c>
      <c r="C109" s="31" t="s">
        <v>959</v>
      </c>
      <c r="D109" s="14">
        <v>5000000</v>
      </c>
      <c r="E109" s="15">
        <v>4991.1099999999997</v>
      </c>
      <c r="F109" s="16">
        <v>4.8999999999999998E-3</v>
      </c>
      <c r="G109" s="16">
        <v>5.9102000000000002E-2</v>
      </c>
    </row>
    <row r="110" spans="1:7" x14ac:dyDescent="0.35">
      <c r="A110" s="13" t="s">
        <v>2706</v>
      </c>
      <c r="B110" s="31" t="s">
        <v>2707</v>
      </c>
      <c r="C110" s="31" t="s">
        <v>959</v>
      </c>
      <c r="D110" s="14">
        <v>5000000</v>
      </c>
      <c r="E110" s="15">
        <v>4988.03</v>
      </c>
      <c r="F110" s="16">
        <v>4.8999999999999998E-3</v>
      </c>
      <c r="G110" s="16">
        <v>6.2590999999999994E-2</v>
      </c>
    </row>
    <row r="111" spans="1:7" x14ac:dyDescent="0.35">
      <c r="A111" s="13" t="s">
        <v>2708</v>
      </c>
      <c r="B111" s="31" t="s">
        <v>2709</v>
      </c>
      <c r="C111" s="31" t="s">
        <v>959</v>
      </c>
      <c r="D111" s="14">
        <v>5000000</v>
      </c>
      <c r="E111" s="15">
        <v>4987.3</v>
      </c>
      <c r="F111" s="16">
        <v>4.8999999999999998E-3</v>
      </c>
      <c r="G111" s="16">
        <v>6.1989000000000002E-2</v>
      </c>
    </row>
    <row r="112" spans="1:7" x14ac:dyDescent="0.35">
      <c r="A112" s="13" t="s">
        <v>2710</v>
      </c>
      <c r="B112" s="31" t="s">
        <v>2711</v>
      </c>
      <c r="C112" s="31" t="s">
        <v>956</v>
      </c>
      <c r="D112" s="14">
        <v>5000000</v>
      </c>
      <c r="E112" s="15">
        <v>4986.46</v>
      </c>
      <c r="F112" s="16">
        <v>4.8999999999999998E-3</v>
      </c>
      <c r="G112" s="16">
        <v>5.8299999999999998E-2</v>
      </c>
    </row>
    <row r="113" spans="1:7" x14ac:dyDescent="0.35">
      <c r="A113" s="13" t="s">
        <v>2712</v>
      </c>
      <c r="B113" s="31" t="s">
        <v>2713</v>
      </c>
      <c r="C113" s="31" t="s">
        <v>959</v>
      </c>
      <c r="D113" s="14">
        <v>5000000</v>
      </c>
      <c r="E113" s="15">
        <v>4986.41</v>
      </c>
      <c r="F113" s="16">
        <v>4.8999999999999998E-3</v>
      </c>
      <c r="G113" s="16">
        <v>5.8548000000000003E-2</v>
      </c>
    </row>
    <row r="114" spans="1:7" x14ac:dyDescent="0.35">
      <c r="A114" s="13" t="s">
        <v>2714</v>
      </c>
      <c r="B114" s="31" t="s">
        <v>2715</v>
      </c>
      <c r="C114" s="31" t="s">
        <v>959</v>
      </c>
      <c r="D114" s="14">
        <v>5000000</v>
      </c>
      <c r="E114" s="15">
        <v>4985.6099999999997</v>
      </c>
      <c r="F114" s="16">
        <v>4.8999999999999998E-3</v>
      </c>
      <c r="G114" s="16">
        <v>6.1991999999999998E-2</v>
      </c>
    </row>
    <row r="115" spans="1:7" x14ac:dyDescent="0.35">
      <c r="A115" s="13" t="s">
        <v>2716</v>
      </c>
      <c r="B115" s="31" t="s">
        <v>2717</v>
      </c>
      <c r="C115" s="31" t="s">
        <v>959</v>
      </c>
      <c r="D115" s="14">
        <v>5000000</v>
      </c>
      <c r="E115" s="15">
        <v>4981.0600000000004</v>
      </c>
      <c r="F115" s="16">
        <v>4.8999999999999998E-3</v>
      </c>
      <c r="G115" s="16">
        <v>5.7851E-2</v>
      </c>
    </row>
    <row r="116" spans="1:7" x14ac:dyDescent="0.35">
      <c r="A116" s="13" t="s">
        <v>2718</v>
      </c>
      <c r="B116" s="31" t="s">
        <v>2719</v>
      </c>
      <c r="C116" s="31" t="s">
        <v>956</v>
      </c>
      <c r="D116" s="14">
        <v>5000000</v>
      </c>
      <c r="E116" s="15">
        <v>4980.75</v>
      </c>
      <c r="F116" s="16">
        <v>4.8999999999999998E-3</v>
      </c>
      <c r="G116" s="16">
        <v>5.8800999999999999E-2</v>
      </c>
    </row>
    <row r="117" spans="1:7" x14ac:dyDescent="0.35">
      <c r="A117" s="13" t="s">
        <v>2720</v>
      </c>
      <c r="B117" s="31" t="s">
        <v>2721</v>
      </c>
      <c r="C117" s="31" t="s">
        <v>959</v>
      </c>
      <c r="D117" s="14">
        <v>5000000</v>
      </c>
      <c r="E117" s="15">
        <v>4957.67</v>
      </c>
      <c r="F117" s="16">
        <v>4.8999999999999998E-3</v>
      </c>
      <c r="G117" s="16">
        <v>6.3602000000000006E-2</v>
      </c>
    </row>
    <row r="118" spans="1:7" x14ac:dyDescent="0.35">
      <c r="A118" s="13" t="s">
        <v>2722</v>
      </c>
      <c r="B118" s="31" t="s">
        <v>2723</v>
      </c>
      <c r="C118" s="31" t="s">
        <v>959</v>
      </c>
      <c r="D118" s="14">
        <v>5000000</v>
      </c>
      <c r="E118" s="15">
        <v>4951.16</v>
      </c>
      <c r="F118" s="16">
        <v>4.7999999999999996E-3</v>
      </c>
      <c r="G118" s="16">
        <v>6.4300999999999997E-2</v>
      </c>
    </row>
    <row r="119" spans="1:7" x14ac:dyDescent="0.35">
      <c r="A119" s="13" t="s">
        <v>2724</v>
      </c>
      <c r="B119" s="31" t="s">
        <v>2725</v>
      </c>
      <c r="C119" s="31" t="s">
        <v>959</v>
      </c>
      <c r="D119" s="14">
        <v>5000000</v>
      </c>
      <c r="E119" s="15">
        <v>4939.1000000000004</v>
      </c>
      <c r="F119" s="16">
        <v>4.7999999999999996E-3</v>
      </c>
      <c r="G119" s="16">
        <v>6.4297999999999994E-2</v>
      </c>
    </row>
    <row r="120" spans="1:7" x14ac:dyDescent="0.35">
      <c r="A120" s="13" t="s">
        <v>2726</v>
      </c>
      <c r="B120" s="31" t="s">
        <v>2727</v>
      </c>
      <c r="C120" s="31" t="s">
        <v>959</v>
      </c>
      <c r="D120" s="14">
        <v>5000000</v>
      </c>
      <c r="E120" s="15">
        <v>4934.12</v>
      </c>
      <c r="F120" s="16">
        <v>4.7999999999999996E-3</v>
      </c>
      <c r="G120" s="16">
        <v>6.3298999999999994E-2</v>
      </c>
    </row>
    <row r="121" spans="1:7" x14ac:dyDescent="0.35">
      <c r="A121" s="13" t="s">
        <v>2728</v>
      </c>
      <c r="B121" s="31" t="s">
        <v>2729</v>
      </c>
      <c r="C121" s="31" t="s">
        <v>959</v>
      </c>
      <c r="D121" s="14">
        <v>2500000</v>
      </c>
      <c r="E121" s="15">
        <v>2496.64</v>
      </c>
      <c r="F121" s="16">
        <v>2.3999999999999998E-3</v>
      </c>
      <c r="G121" s="16">
        <v>6.1425E-2</v>
      </c>
    </row>
    <row r="122" spans="1:7" x14ac:dyDescent="0.35">
      <c r="A122" s="13" t="s">
        <v>2730</v>
      </c>
      <c r="B122" s="31" t="s">
        <v>2731</v>
      </c>
      <c r="C122" s="31" t="s">
        <v>959</v>
      </c>
      <c r="D122" s="14">
        <v>2500000</v>
      </c>
      <c r="E122" s="15">
        <v>2468.25</v>
      </c>
      <c r="F122" s="16">
        <v>2.3999999999999998E-3</v>
      </c>
      <c r="G122" s="16">
        <v>6.3450000000000006E-2</v>
      </c>
    </row>
    <row r="123" spans="1:7" x14ac:dyDescent="0.35">
      <c r="A123" s="13" t="s">
        <v>2732</v>
      </c>
      <c r="B123" s="31" t="s">
        <v>2733</v>
      </c>
      <c r="C123" s="31" t="s">
        <v>959</v>
      </c>
      <c r="D123" s="14">
        <v>2500000</v>
      </c>
      <c r="E123" s="15">
        <v>2463.54</v>
      </c>
      <c r="F123" s="16">
        <v>2.3999999999999998E-3</v>
      </c>
      <c r="G123" s="16">
        <v>6.6699999999999995E-2</v>
      </c>
    </row>
    <row r="124" spans="1:7" x14ac:dyDescent="0.35">
      <c r="A124" s="17" t="s">
        <v>172</v>
      </c>
      <c r="B124" s="32"/>
      <c r="C124" s="32"/>
      <c r="D124" s="18"/>
      <c r="E124" s="19">
        <v>496171.06</v>
      </c>
      <c r="F124" s="20">
        <v>0.48599999999999999</v>
      </c>
      <c r="G124" s="21"/>
    </row>
    <row r="125" spans="1:7" x14ac:dyDescent="0.35">
      <c r="A125" s="13"/>
      <c r="B125" s="31"/>
      <c r="C125" s="31"/>
      <c r="D125" s="14"/>
      <c r="E125" s="15"/>
      <c r="F125" s="16"/>
      <c r="G125" s="16"/>
    </row>
    <row r="126" spans="1:7" x14ac:dyDescent="0.35">
      <c r="A126" s="24" t="s">
        <v>175</v>
      </c>
      <c r="B126" s="33"/>
      <c r="C126" s="33"/>
      <c r="D126" s="25"/>
      <c r="E126" s="19">
        <v>980326.15</v>
      </c>
      <c r="F126" s="20">
        <v>0.95979999999999999</v>
      </c>
      <c r="G126" s="21"/>
    </row>
    <row r="127" spans="1:7" x14ac:dyDescent="0.35">
      <c r="A127" s="13"/>
      <c r="B127" s="31"/>
      <c r="C127" s="31"/>
      <c r="D127" s="14"/>
      <c r="E127" s="15"/>
      <c r="F127" s="16"/>
      <c r="G127" s="16"/>
    </row>
    <row r="128" spans="1:7" x14ac:dyDescent="0.35">
      <c r="A128" s="13"/>
      <c r="B128" s="31"/>
      <c r="C128" s="31"/>
      <c r="D128" s="14"/>
      <c r="E128" s="15"/>
      <c r="F128" s="16"/>
      <c r="G128" s="16"/>
    </row>
    <row r="129" spans="1:7" x14ac:dyDescent="0.35">
      <c r="A129" s="17" t="s">
        <v>606</v>
      </c>
      <c r="B129" s="31"/>
      <c r="C129" s="31"/>
      <c r="D129" s="14"/>
      <c r="E129" s="15"/>
      <c r="F129" s="16"/>
      <c r="G129" s="16"/>
    </row>
    <row r="130" spans="1:7" x14ac:dyDescent="0.35">
      <c r="A130" s="13" t="s">
        <v>607</v>
      </c>
      <c r="B130" s="31" t="s">
        <v>608</v>
      </c>
      <c r="C130" s="31"/>
      <c r="D130" s="14">
        <v>18628.274000000001</v>
      </c>
      <c r="E130" s="15">
        <v>2110.81</v>
      </c>
      <c r="F130" s="16">
        <v>2.0999999999999999E-3</v>
      </c>
      <c r="G130" s="16"/>
    </row>
    <row r="131" spans="1:7" x14ac:dyDescent="0.35">
      <c r="A131" s="13"/>
      <c r="B131" s="31"/>
      <c r="C131" s="31"/>
      <c r="D131" s="14"/>
      <c r="E131" s="15"/>
      <c r="F131" s="16"/>
      <c r="G131" s="16"/>
    </row>
    <row r="132" spans="1:7" x14ac:dyDescent="0.35">
      <c r="A132" s="24" t="s">
        <v>175</v>
      </c>
      <c r="B132" s="33"/>
      <c r="C132" s="33"/>
      <c r="D132" s="25"/>
      <c r="E132" s="19">
        <v>2110.81</v>
      </c>
      <c r="F132" s="20">
        <v>2.0999999999999999E-3</v>
      </c>
      <c r="G132" s="21"/>
    </row>
    <row r="133" spans="1:7" x14ac:dyDescent="0.35">
      <c r="A133" s="13"/>
      <c r="B133" s="31"/>
      <c r="C133" s="31"/>
      <c r="D133" s="14"/>
      <c r="E133" s="15"/>
      <c r="F133" s="16"/>
      <c r="G133" s="16"/>
    </row>
    <row r="134" spans="1:7" x14ac:dyDescent="0.35">
      <c r="A134" s="17" t="s">
        <v>176</v>
      </c>
      <c r="B134" s="31"/>
      <c r="C134" s="31"/>
      <c r="D134" s="14"/>
      <c r="E134" s="15"/>
      <c r="F134" s="16"/>
      <c r="G134" s="16"/>
    </row>
    <row r="135" spans="1:7" x14ac:dyDescent="0.35">
      <c r="A135" s="13" t="s">
        <v>177</v>
      </c>
      <c r="B135" s="31"/>
      <c r="C135" s="31"/>
      <c r="D135" s="14"/>
      <c r="E135" s="15">
        <v>28173.5</v>
      </c>
      <c r="F135" s="16">
        <v>2.76E-2</v>
      </c>
      <c r="G135" s="16">
        <v>5.3977999999999998E-2</v>
      </c>
    </row>
    <row r="136" spans="1:7" x14ac:dyDescent="0.35">
      <c r="A136" s="17" t="s">
        <v>172</v>
      </c>
      <c r="B136" s="32"/>
      <c r="C136" s="32"/>
      <c r="D136" s="18"/>
      <c r="E136" s="19">
        <v>28173.5</v>
      </c>
      <c r="F136" s="20">
        <v>2.76E-2</v>
      </c>
      <c r="G136" s="21"/>
    </row>
    <row r="137" spans="1:7" x14ac:dyDescent="0.35">
      <c r="A137" s="13"/>
      <c r="B137" s="31"/>
      <c r="C137" s="31"/>
      <c r="D137" s="14"/>
      <c r="E137" s="15"/>
      <c r="F137" s="16"/>
      <c r="G137" s="16"/>
    </row>
    <row r="138" spans="1:7" x14ac:dyDescent="0.35">
      <c r="A138" s="24" t="s">
        <v>175</v>
      </c>
      <c r="B138" s="33"/>
      <c r="C138" s="33"/>
      <c r="D138" s="25"/>
      <c r="E138" s="19">
        <v>28173.5</v>
      </c>
      <c r="F138" s="20">
        <v>2.76E-2</v>
      </c>
      <c r="G138" s="21"/>
    </row>
    <row r="139" spans="1:7" x14ac:dyDescent="0.35">
      <c r="A139" s="13" t="s">
        <v>178</v>
      </c>
      <c r="B139" s="31"/>
      <c r="C139" s="31"/>
      <c r="D139" s="14"/>
      <c r="E139" s="15">
        <v>820.47876080000003</v>
      </c>
      <c r="F139" s="16">
        <v>8.03E-4</v>
      </c>
      <c r="G139" s="16"/>
    </row>
    <row r="140" spans="1:7" x14ac:dyDescent="0.35">
      <c r="A140" s="13" t="s">
        <v>179</v>
      </c>
      <c r="B140" s="31"/>
      <c r="C140" s="31"/>
      <c r="D140" s="14"/>
      <c r="E140" s="35">
        <v>-2191.7187607999999</v>
      </c>
      <c r="F140" s="36">
        <v>-2.503E-3</v>
      </c>
      <c r="G140" s="16">
        <v>5.3977999999999998E-2</v>
      </c>
    </row>
    <row r="141" spans="1:7" x14ac:dyDescent="0.35">
      <c r="A141" s="26" t="s">
        <v>180</v>
      </c>
      <c r="B141" s="34"/>
      <c r="C141" s="34"/>
      <c r="D141" s="27"/>
      <c r="E141" s="28">
        <v>1021751.12</v>
      </c>
      <c r="F141" s="29">
        <v>1</v>
      </c>
      <c r="G141" s="29"/>
    </row>
    <row r="143" spans="1:7" x14ac:dyDescent="0.35">
      <c r="A143" s="1" t="s">
        <v>1024</v>
      </c>
    </row>
    <row r="144" spans="1:7" x14ac:dyDescent="0.35">
      <c r="A144" s="1" t="s">
        <v>181</v>
      </c>
    </row>
    <row r="146" spans="1:3" x14ac:dyDescent="0.35">
      <c r="A146" s="1" t="s">
        <v>183</v>
      </c>
    </row>
    <row r="147" spans="1:3" ht="29" customHeight="1" x14ac:dyDescent="0.35">
      <c r="A147" s="48" t="s">
        <v>184</v>
      </c>
      <c r="B147" s="3" t="s">
        <v>138</v>
      </c>
    </row>
    <row r="148" spans="1:3" x14ac:dyDescent="0.35">
      <c r="A148" t="s">
        <v>185</v>
      </c>
    </row>
    <row r="149" spans="1:3" x14ac:dyDescent="0.35">
      <c r="A149" t="s">
        <v>1084</v>
      </c>
      <c r="B149" t="s">
        <v>187</v>
      </c>
      <c r="C149" t="s">
        <v>187</v>
      </c>
    </row>
    <row r="150" spans="1:3" x14ac:dyDescent="0.35">
      <c r="B150" s="49">
        <v>45869</v>
      </c>
      <c r="C150" s="49">
        <v>45900</v>
      </c>
    </row>
    <row r="151" spans="1:3" x14ac:dyDescent="0.35">
      <c r="A151" t="s">
        <v>1025</v>
      </c>
      <c r="B151">
        <v>3424.4712</v>
      </c>
      <c r="C151">
        <v>3440.9531999999999</v>
      </c>
    </row>
    <row r="152" spans="1:3" x14ac:dyDescent="0.35">
      <c r="A152" t="s">
        <v>609</v>
      </c>
      <c r="B152">
        <v>1992.3089</v>
      </c>
      <c r="C152">
        <v>2001.8982000000001</v>
      </c>
    </row>
    <row r="153" spans="1:3" x14ac:dyDescent="0.35">
      <c r="A153" t="s">
        <v>1712</v>
      </c>
      <c r="B153">
        <v>1147.1257000000001</v>
      </c>
      <c r="C153">
        <v>1149.0437999999999</v>
      </c>
    </row>
    <row r="154" spans="1:3" x14ac:dyDescent="0.35">
      <c r="A154" t="s">
        <v>612</v>
      </c>
      <c r="B154">
        <v>2474.0315999999998</v>
      </c>
      <c r="C154">
        <v>2474.1588000000002</v>
      </c>
    </row>
    <row r="155" spans="1:3" x14ac:dyDescent="0.35">
      <c r="A155" t="s">
        <v>447</v>
      </c>
      <c r="B155">
        <v>3424.4949000000001</v>
      </c>
      <c r="C155">
        <v>3440.9769999999999</v>
      </c>
    </row>
    <row r="156" spans="1:3" x14ac:dyDescent="0.35">
      <c r="A156" t="s">
        <v>189</v>
      </c>
      <c r="B156">
        <v>3424.5086000000001</v>
      </c>
      <c r="C156">
        <v>3440.9908</v>
      </c>
    </row>
    <row r="157" spans="1:3" x14ac:dyDescent="0.35">
      <c r="A157" t="s">
        <v>613</v>
      </c>
      <c r="B157">
        <v>1005.1401</v>
      </c>
      <c r="C157">
        <v>1005.1592000000001</v>
      </c>
    </row>
    <row r="158" spans="1:3" x14ac:dyDescent="0.35">
      <c r="A158" t="s">
        <v>614</v>
      </c>
      <c r="B158">
        <v>2173.6621</v>
      </c>
      <c r="C158">
        <v>2174.6957000000002</v>
      </c>
    </row>
    <row r="159" spans="1:3" x14ac:dyDescent="0.35">
      <c r="A159" t="s">
        <v>2734</v>
      </c>
      <c r="B159">
        <v>2321.6017000000002</v>
      </c>
      <c r="C159">
        <v>2332.6071000000002</v>
      </c>
    </row>
    <row r="160" spans="1:3" x14ac:dyDescent="0.35">
      <c r="A160" t="s">
        <v>615</v>
      </c>
      <c r="B160">
        <v>1954.5990999999999</v>
      </c>
      <c r="C160">
        <v>1963.8656000000001</v>
      </c>
    </row>
    <row r="161" spans="1:3" x14ac:dyDescent="0.35">
      <c r="A161" t="s">
        <v>2735</v>
      </c>
      <c r="B161">
        <v>1242.3833</v>
      </c>
      <c r="C161">
        <v>1248.2728</v>
      </c>
    </row>
    <row r="162" spans="1:3" x14ac:dyDescent="0.35">
      <c r="A162" t="s">
        <v>2736</v>
      </c>
      <c r="B162">
        <v>2153.5810000000001</v>
      </c>
      <c r="C162">
        <v>2153.6916000000001</v>
      </c>
    </row>
    <row r="163" spans="1:3" x14ac:dyDescent="0.35">
      <c r="A163" t="s">
        <v>2737</v>
      </c>
      <c r="B163">
        <v>3355.3339999999998</v>
      </c>
      <c r="C163">
        <v>3371.2397999999998</v>
      </c>
    </row>
    <row r="164" spans="1:3" x14ac:dyDescent="0.35">
      <c r="A164" t="s">
        <v>626</v>
      </c>
      <c r="B164">
        <v>3355.3366000000001</v>
      </c>
      <c r="C164">
        <v>3371.2424000000001</v>
      </c>
    </row>
    <row r="165" spans="1:3" x14ac:dyDescent="0.35">
      <c r="A165" t="s">
        <v>2738</v>
      </c>
      <c r="B165">
        <v>1083.3440000000001</v>
      </c>
      <c r="C165">
        <v>1083.3646000000001</v>
      </c>
    </row>
    <row r="166" spans="1:3" x14ac:dyDescent="0.35">
      <c r="A166" t="s">
        <v>2739</v>
      </c>
      <c r="B166">
        <v>1214.2516000000001</v>
      </c>
      <c r="C166">
        <v>1216.1081999999999</v>
      </c>
    </row>
    <row r="167" spans="1:3" x14ac:dyDescent="0.35">
      <c r="A167" t="s">
        <v>2740</v>
      </c>
      <c r="B167" t="s">
        <v>610</v>
      </c>
      <c r="C167" t="s">
        <v>611</v>
      </c>
    </row>
    <row r="168" spans="1:3" x14ac:dyDescent="0.35">
      <c r="A168" t="s">
        <v>2741</v>
      </c>
      <c r="B168" t="s">
        <v>610</v>
      </c>
      <c r="C168" t="s">
        <v>611</v>
      </c>
    </row>
    <row r="169" spans="1:3" x14ac:dyDescent="0.35">
      <c r="A169" t="s">
        <v>2742</v>
      </c>
      <c r="B169">
        <v>1093.345</v>
      </c>
      <c r="C169">
        <v>1098.5409</v>
      </c>
    </row>
    <row r="170" spans="1:3" x14ac:dyDescent="0.35">
      <c r="A170" t="s">
        <v>2743</v>
      </c>
      <c r="B170" t="s">
        <v>610</v>
      </c>
      <c r="C170" t="s">
        <v>611</v>
      </c>
    </row>
    <row r="171" spans="1:3" x14ac:dyDescent="0.35">
      <c r="A171" t="s">
        <v>2744</v>
      </c>
      <c r="B171">
        <v>3051.4031</v>
      </c>
      <c r="C171">
        <v>3065.8679999999999</v>
      </c>
    </row>
    <row r="172" spans="1:3" x14ac:dyDescent="0.35">
      <c r="A172" t="s">
        <v>2745</v>
      </c>
      <c r="B172" t="s">
        <v>610</v>
      </c>
      <c r="C172" t="s">
        <v>611</v>
      </c>
    </row>
    <row r="173" spans="1:3" x14ac:dyDescent="0.35">
      <c r="A173" t="s">
        <v>2746</v>
      </c>
      <c r="B173">
        <v>1244.6360999999999</v>
      </c>
      <c r="C173">
        <v>1244.6605999999999</v>
      </c>
    </row>
    <row r="174" spans="1:3" x14ac:dyDescent="0.35">
      <c r="A174" t="s">
        <v>2747</v>
      </c>
      <c r="B174">
        <v>1231.3037999999999</v>
      </c>
      <c r="C174">
        <v>1231.8807999999999</v>
      </c>
    </row>
    <row r="175" spans="1:3" x14ac:dyDescent="0.35">
      <c r="A175" t="s">
        <v>1715</v>
      </c>
      <c r="B175" t="s">
        <v>610</v>
      </c>
      <c r="C175" t="s">
        <v>611</v>
      </c>
    </row>
    <row r="176" spans="1:3" x14ac:dyDescent="0.35">
      <c r="A176" t="s">
        <v>1716</v>
      </c>
      <c r="B176" t="s">
        <v>610</v>
      </c>
      <c r="C176" t="s">
        <v>611</v>
      </c>
    </row>
    <row r="177" spans="1:4" x14ac:dyDescent="0.35">
      <c r="A177" t="s">
        <v>1717</v>
      </c>
      <c r="B177" t="s">
        <v>610</v>
      </c>
      <c r="C177" t="s">
        <v>611</v>
      </c>
    </row>
    <row r="178" spans="1:4" x14ac:dyDescent="0.35">
      <c r="A178" t="s">
        <v>1718</v>
      </c>
      <c r="B178" t="s">
        <v>610</v>
      </c>
      <c r="C178" t="s">
        <v>611</v>
      </c>
    </row>
    <row r="179" spans="1:4" x14ac:dyDescent="0.35">
      <c r="A179" t="s">
        <v>619</v>
      </c>
    </row>
    <row r="181" spans="1:4" x14ac:dyDescent="0.35">
      <c r="A181" t="s">
        <v>620</v>
      </c>
    </row>
    <row r="183" spans="1:4" x14ac:dyDescent="0.35">
      <c r="A183" s="51" t="s">
        <v>621</v>
      </c>
      <c r="B183" s="51" t="s">
        <v>622</v>
      </c>
      <c r="C183" s="51" t="s">
        <v>623</v>
      </c>
      <c r="D183" s="51" t="s">
        <v>624</v>
      </c>
    </row>
    <row r="184" spans="1:4" x14ac:dyDescent="0.35">
      <c r="A184" s="51" t="s">
        <v>2748</v>
      </c>
      <c r="B184" s="51"/>
      <c r="C184" s="51">
        <v>3.5916831999999999</v>
      </c>
      <c r="D184" s="51">
        <v>3.5916831999999999</v>
      </c>
    </row>
    <row r="185" spans="1:4" x14ac:dyDescent="0.35">
      <c r="A185" s="51" t="s">
        <v>2749</v>
      </c>
      <c r="B185" s="51"/>
      <c r="C185" s="51">
        <v>11.7609485</v>
      </c>
      <c r="D185" s="51">
        <v>11.7609485</v>
      </c>
    </row>
    <row r="186" spans="1:4" x14ac:dyDescent="0.35">
      <c r="A186" s="51" t="s">
        <v>2750</v>
      </c>
      <c r="B186" s="51"/>
      <c r="C186" s="51">
        <v>4.8143665000000002</v>
      </c>
      <c r="D186" s="51">
        <v>4.8143665000000002</v>
      </c>
    </row>
    <row r="187" spans="1:4" x14ac:dyDescent="0.35">
      <c r="A187" s="51" t="s">
        <v>1706</v>
      </c>
      <c r="B187" s="51"/>
      <c r="C187" s="51">
        <v>9.4058764000000004</v>
      </c>
      <c r="D187" s="51">
        <v>9.4058764000000004</v>
      </c>
    </row>
    <row r="188" spans="1:4" x14ac:dyDescent="0.35">
      <c r="A188" s="51" t="s">
        <v>2736</v>
      </c>
      <c r="B188" s="51"/>
      <c r="C188" s="51">
        <v>10.0874659</v>
      </c>
      <c r="D188" s="51">
        <v>10.0874659</v>
      </c>
    </row>
    <row r="189" spans="1:4" x14ac:dyDescent="0.35">
      <c r="A189" s="51" t="s">
        <v>2738</v>
      </c>
      <c r="B189" s="51"/>
      <c r="C189" s="51">
        <v>5.1105156999999997</v>
      </c>
      <c r="D189" s="51">
        <v>5.1105156999999997</v>
      </c>
    </row>
    <row r="190" spans="1:4" x14ac:dyDescent="0.35">
      <c r="A190" s="51" t="s">
        <v>2739</v>
      </c>
      <c r="B190" s="51"/>
      <c r="C190" s="51">
        <v>3.8943264000000002</v>
      </c>
      <c r="D190" s="51">
        <v>3.8943264000000002</v>
      </c>
    </row>
    <row r="191" spans="1:4" x14ac:dyDescent="0.35">
      <c r="A191" s="51" t="s">
        <v>2751</v>
      </c>
      <c r="B191" s="51"/>
      <c r="C191" s="51">
        <v>5.8740680000000003</v>
      </c>
      <c r="D191" s="51">
        <v>5.8740680000000003</v>
      </c>
    </row>
    <row r="192" spans="1:4" x14ac:dyDescent="0.35">
      <c r="A192" s="51" t="s">
        <v>2752</v>
      </c>
      <c r="B192" s="51"/>
      <c r="C192" s="51">
        <v>5.2479795999999999</v>
      </c>
      <c r="D192" s="51">
        <v>5.2479795999999999</v>
      </c>
    </row>
    <row r="194" spans="1:2" x14ac:dyDescent="0.35">
      <c r="A194" t="s">
        <v>193</v>
      </c>
      <c r="B194" s="3" t="s">
        <v>138</v>
      </c>
    </row>
    <row r="195" spans="1:2" ht="58" customHeight="1" x14ac:dyDescent="0.35">
      <c r="A195" s="48" t="s">
        <v>194</v>
      </c>
      <c r="B195" s="3" t="s">
        <v>138</v>
      </c>
    </row>
    <row r="196" spans="1:2" ht="43.5" customHeight="1" x14ac:dyDescent="0.35">
      <c r="A196" s="48" t="s">
        <v>195</v>
      </c>
      <c r="B196" s="3" t="s">
        <v>138</v>
      </c>
    </row>
    <row r="197" spans="1:2" x14ac:dyDescent="0.35">
      <c r="A197" t="s">
        <v>196</v>
      </c>
      <c r="B197" s="50">
        <f>B212</f>
        <v>0.11159506652127391</v>
      </c>
    </row>
    <row r="198" spans="1:2" ht="72.5" customHeight="1" x14ac:dyDescent="0.35">
      <c r="A198" s="48" t="s">
        <v>197</v>
      </c>
      <c r="B198" s="3" t="s">
        <v>138</v>
      </c>
    </row>
    <row r="199" spans="1:2" x14ac:dyDescent="0.35">
      <c r="B199" s="3"/>
    </row>
    <row r="200" spans="1:2" ht="58" customHeight="1" x14ac:dyDescent="0.35">
      <c r="A200" s="48" t="s">
        <v>198</v>
      </c>
      <c r="B200" s="3" t="s">
        <v>138</v>
      </c>
    </row>
    <row r="201" spans="1:2" ht="58" customHeight="1" x14ac:dyDescent="0.35">
      <c r="A201" s="48" t="s">
        <v>199</v>
      </c>
      <c r="B201">
        <v>167164.60999999999</v>
      </c>
    </row>
    <row r="202" spans="1:2" ht="43.5" customHeight="1" x14ac:dyDescent="0.35">
      <c r="A202" s="48" t="s">
        <v>200</v>
      </c>
      <c r="B202" s="3" t="s">
        <v>138</v>
      </c>
    </row>
    <row r="203" spans="1:2" ht="43.5" customHeight="1" x14ac:dyDescent="0.35">
      <c r="A203" s="48" t="s">
        <v>201</v>
      </c>
      <c r="B203" s="3" t="s">
        <v>138</v>
      </c>
    </row>
    <row r="205" spans="1:2" x14ac:dyDescent="0.35">
      <c r="A205" t="s">
        <v>202</v>
      </c>
    </row>
    <row r="206" spans="1:2" x14ac:dyDescent="0.35">
      <c r="A206" s="52" t="s">
        <v>203</v>
      </c>
      <c r="B206" s="52" t="s">
        <v>2753</v>
      </c>
    </row>
    <row r="207" spans="1:2" x14ac:dyDescent="0.35">
      <c r="A207" s="52" t="s">
        <v>205</v>
      </c>
      <c r="B207" s="52" t="s">
        <v>2754</v>
      </c>
    </row>
    <row r="208" spans="1:2" x14ac:dyDescent="0.35">
      <c r="A208" s="52"/>
      <c r="B208" s="52"/>
    </row>
    <row r="209" spans="1:6" x14ac:dyDescent="0.35">
      <c r="A209" s="52" t="s">
        <v>207</v>
      </c>
      <c r="B209" s="53">
        <v>5.8340779564361922</v>
      </c>
    </row>
    <row r="210" spans="1:6" x14ac:dyDescent="0.35">
      <c r="A210" s="52"/>
      <c r="B210" s="52"/>
    </row>
    <row r="211" spans="1:6" x14ac:dyDescent="0.35">
      <c r="A211" s="52" t="s">
        <v>208</v>
      </c>
      <c r="B211" s="54">
        <v>0.1143</v>
      </c>
    </row>
    <row r="212" spans="1:6" x14ac:dyDescent="0.35">
      <c r="A212" s="52" t="s">
        <v>209</v>
      </c>
      <c r="B212" s="54">
        <v>0.11159506652127391</v>
      </c>
    </row>
    <row r="213" spans="1:6" x14ac:dyDescent="0.35">
      <c r="A213" s="52"/>
      <c r="B213" s="52"/>
    </row>
    <row r="214" spans="1:6" x14ac:dyDescent="0.35">
      <c r="A214" s="52" t="s">
        <v>210</v>
      </c>
      <c r="B214" s="55">
        <v>45900</v>
      </c>
    </row>
    <row r="216" spans="1:6" ht="70" customHeight="1" x14ac:dyDescent="0.35">
      <c r="A216" s="83" t="s">
        <v>211</v>
      </c>
      <c r="B216" s="83" t="s">
        <v>212</v>
      </c>
      <c r="C216" s="83" t="s">
        <v>5</v>
      </c>
      <c r="D216" s="83" t="s">
        <v>6</v>
      </c>
      <c r="E216" s="83" t="s">
        <v>5</v>
      </c>
      <c r="F216" s="83" t="s">
        <v>6</v>
      </c>
    </row>
    <row r="217" spans="1:6" ht="70" customHeight="1" x14ac:dyDescent="0.35">
      <c r="A217" s="83" t="s">
        <v>2753</v>
      </c>
      <c r="B217" s="83"/>
      <c r="C217" s="83" t="s">
        <v>90</v>
      </c>
      <c r="D217" s="83"/>
      <c r="E217" s="83" t="s">
        <v>91</v>
      </c>
      <c r="F217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G113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42.54296875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2755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2756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2757</v>
      </c>
      <c r="B11" s="31" t="s">
        <v>2758</v>
      </c>
      <c r="C11" s="31" t="s">
        <v>146</v>
      </c>
      <c r="D11" s="14">
        <v>104500000</v>
      </c>
      <c r="E11" s="15">
        <v>101713.72</v>
      </c>
      <c r="F11" s="16">
        <v>7.7200000000000005E-2</v>
      </c>
      <c r="G11" s="16">
        <v>6.9900000000000004E-2</v>
      </c>
    </row>
    <row r="12" spans="1:7" x14ac:dyDescent="0.35">
      <c r="A12" s="13" t="s">
        <v>2759</v>
      </c>
      <c r="B12" s="31" t="s">
        <v>2760</v>
      </c>
      <c r="C12" s="31" t="s">
        <v>143</v>
      </c>
      <c r="D12" s="14">
        <v>100000000</v>
      </c>
      <c r="E12" s="15">
        <v>97201.4</v>
      </c>
      <c r="F12" s="16">
        <v>7.3800000000000004E-2</v>
      </c>
      <c r="G12" s="16">
        <v>7.0598999999999995E-2</v>
      </c>
    </row>
    <row r="13" spans="1:7" x14ac:dyDescent="0.35">
      <c r="A13" s="13" t="s">
        <v>2761</v>
      </c>
      <c r="B13" s="31" t="s">
        <v>2762</v>
      </c>
      <c r="C13" s="31" t="s">
        <v>146</v>
      </c>
      <c r="D13" s="14">
        <v>98500000</v>
      </c>
      <c r="E13" s="15">
        <v>96625.55</v>
      </c>
      <c r="F13" s="16">
        <v>7.3400000000000007E-2</v>
      </c>
      <c r="G13" s="16">
        <v>6.9249000000000005E-2</v>
      </c>
    </row>
    <row r="14" spans="1:7" x14ac:dyDescent="0.35">
      <c r="A14" s="13" t="s">
        <v>2763</v>
      </c>
      <c r="B14" s="31" t="s">
        <v>2764</v>
      </c>
      <c r="C14" s="31" t="s">
        <v>143</v>
      </c>
      <c r="D14" s="14">
        <v>96000000</v>
      </c>
      <c r="E14" s="15">
        <v>95654.59</v>
      </c>
      <c r="F14" s="16">
        <v>7.2599999999999998E-2</v>
      </c>
      <c r="G14" s="16">
        <v>6.8679000000000004E-2</v>
      </c>
    </row>
    <row r="15" spans="1:7" x14ac:dyDescent="0.35">
      <c r="A15" s="13" t="s">
        <v>2765</v>
      </c>
      <c r="B15" s="31" t="s">
        <v>2766</v>
      </c>
      <c r="C15" s="31" t="s">
        <v>146</v>
      </c>
      <c r="D15" s="14">
        <v>95500000</v>
      </c>
      <c r="E15" s="15">
        <v>94674.59</v>
      </c>
      <c r="F15" s="16">
        <v>7.1900000000000006E-2</v>
      </c>
      <c r="G15" s="16">
        <v>7.0749999999999993E-2</v>
      </c>
    </row>
    <row r="16" spans="1:7" x14ac:dyDescent="0.35">
      <c r="A16" s="13" t="s">
        <v>2767</v>
      </c>
      <c r="B16" s="31" t="s">
        <v>2768</v>
      </c>
      <c r="C16" s="31" t="s">
        <v>146</v>
      </c>
      <c r="D16" s="14">
        <v>92500000</v>
      </c>
      <c r="E16" s="15">
        <v>91831.97</v>
      </c>
      <c r="F16" s="16">
        <v>6.9699999999999998E-2</v>
      </c>
      <c r="G16" s="16">
        <v>7.0650000000000004E-2</v>
      </c>
    </row>
    <row r="17" spans="1:7" x14ac:dyDescent="0.35">
      <c r="A17" s="13" t="s">
        <v>2769</v>
      </c>
      <c r="B17" s="31" t="s">
        <v>2770</v>
      </c>
      <c r="C17" s="31" t="s">
        <v>143</v>
      </c>
      <c r="D17" s="14">
        <v>83000000</v>
      </c>
      <c r="E17" s="15">
        <v>81586.34</v>
      </c>
      <c r="F17" s="16">
        <v>6.2E-2</v>
      </c>
      <c r="G17" s="16">
        <v>6.7797999999999997E-2</v>
      </c>
    </row>
    <row r="18" spans="1:7" x14ac:dyDescent="0.35">
      <c r="A18" s="13" t="s">
        <v>2771</v>
      </c>
      <c r="B18" s="31" t="s">
        <v>2772</v>
      </c>
      <c r="C18" s="31" t="s">
        <v>146</v>
      </c>
      <c r="D18" s="14">
        <v>80000000</v>
      </c>
      <c r="E18" s="15">
        <v>79264.399999999994</v>
      </c>
      <c r="F18" s="16">
        <v>6.0199999999999997E-2</v>
      </c>
      <c r="G18" s="16">
        <v>6.8246000000000001E-2</v>
      </c>
    </row>
    <row r="19" spans="1:7" x14ac:dyDescent="0.35">
      <c r="A19" s="13" t="s">
        <v>2773</v>
      </c>
      <c r="B19" s="31" t="s">
        <v>2774</v>
      </c>
      <c r="C19" s="31" t="s">
        <v>146</v>
      </c>
      <c r="D19" s="14">
        <v>80000000</v>
      </c>
      <c r="E19" s="15">
        <v>77874.720000000001</v>
      </c>
      <c r="F19" s="16">
        <v>5.91E-2</v>
      </c>
      <c r="G19" s="16">
        <v>6.88E-2</v>
      </c>
    </row>
    <row r="20" spans="1:7" x14ac:dyDescent="0.35">
      <c r="A20" s="13" t="s">
        <v>2775</v>
      </c>
      <c r="B20" s="31" t="s">
        <v>2776</v>
      </c>
      <c r="C20" s="31" t="s">
        <v>146</v>
      </c>
      <c r="D20" s="14">
        <v>59000000</v>
      </c>
      <c r="E20" s="15">
        <v>60426.21</v>
      </c>
      <c r="F20" s="16">
        <v>4.5900000000000003E-2</v>
      </c>
      <c r="G20" s="16">
        <v>7.0000000000000007E-2</v>
      </c>
    </row>
    <row r="21" spans="1:7" x14ac:dyDescent="0.35">
      <c r="A21" s="13" t="s">
        <v>2777</v>
      </c>
      <c r="B21" s="31" t="s">
        <v>2778</v>
      </c>
      <c r="C21" s="31" t="s">
        <v>2779</v>
      </c>
      <c r="D21" s="14">
        <v>53500000</v>
      </c>
      <c r="E21" s="15">
        <v>52344.51</v>
      </c>
      <c r="F21" s="16">
        <v>3.9800000000000002E-2</v>
      </c>
      <c r="G21" s="16">
        <v>7.1599999999999997E-2</v>
      </c>
    </row>
    <row r="22" spans="1:7" x14ac:dyDescent="0.35">
      <c r="A22" s="13" t="s">
        <v>2780</v>
      </c>
      <c r="B22" s="31" t="s">
        <v>2781</v>
      </c>
      <c r="C22" s="31" t="s">
        <v>159</v>
      </c>
      <c r="D22" s="14">
        <v>50000000</v>
      </c>
      <c r="E22" s="15">
        <v>51123.199999999997</v>
      </c>
      <c r="F22" s="16">
        <v>3.8800000000000001E-2</v>
      </c>
      <c r="G22" s="16">
        <v>7.0000000000000007E-2</v>
      </c>
    </row>
    <row r="23" spans="1:7" x14ac:dyDescent="0.35">
      <c r="A23" s="13" t="s">
        <v>2782</v>
      </c>
      <c r="B23" s="31" t="s">
        <v>2783</v>
      </c>
      <c r="C23" s="31" t="s">
        <v>146</v>
      </c>
      <c r="D23" s="14">
        <v>38500000</v>
      </c>
      <c r="E23" s="15">
        <v>37307.269999999997</v>
      </c>
      <c r="F23" s="16">
        <v>2.8299999999999999E-2</v>
      </c>
      <c r="G23" s="16">
        <v>6.9699999999999998E-2</v>
      </c>
    </row>
    <row r="24" spans="1:7" x14ac:dyDescent="0.35">
      <c r="A24" s="13" t="s">
        <v>2784</v>
      </c>
      <c r="B24" s="31" t="s">
        <v>2785</v>
      </c>
      <c r="C24" s="31" t="s">
        <v>146</v>
      </c>
      <c r="D24" s="14">
        <v>33500000</v>
      </c>
      <c r="E24" s="15">
        <v>34263.5</v>
      </c>
      <c r="F24" s="16">
        <v>2.5999999999999999E-2</v>
      </c>
      <c r="G24" s="16">
        <v>6.9500000000000006E-2</v>
      </c>
    </row>
    <row r="25" spans="1:7" x14ac:dyDescent="0.35">
      <c r="A25" s="13" t="s">
        <v>2786</v>
      </c>
      <c r="B25" s="31" t="s">
        <v>2787</v>
      </c>
      <c r="C25" s="31" t="s">
        <v>146</v>
      </c>
      <c r="D25" s="14">
        <v>28000000</v>
      </c>
      <c r="E25" s="15">
        <v>28098.76</v>
      </c>
      <c r="F25" s="16">
        <v>2.1299999999999999E-2</v>
      </c>
      <c r="G25" s="16">
        <v>6.9599999999999995E-2</v>
      </c>
    </row>
    <row r="26" spans="1:7" x14ac:dyDescent="0.35">
      <c r="A26" s="13" t="s">
        <v>2788</v>
      </c>
      <c r="B26" s="31" t="s">
        <v>2789</v>
      </c>
      <c r="C26" s="31" t="s">
        <v>146</v>
      </c>
      <c r="D26" s="14">
        <v>27000000</v>
      </c>
      <c r="E26" s="15">
        <v>27876.85</v>
      </c>
      <c r="F26" s="16">
        <v>2.12E-2</v>
      </c>
      <c r="G26" s="16">
        <v>7.0749999999999993E-2</v>
      </c>
    </row>
    <row r="27" spans="1:7" x14ac:dyDescent="0.35">
      <c r="A27" s="13" t="s">
        <v>2790</v>
      </c>
      <c r="B27" s="31" t="s">
        <v>2791</v>
      </c>
      <c r="C27" s="31" t="s">
        <v>146</v>
      </c>
      <c r="D27" s="14">
        <v>27500000</v>
      </c>
      <c r="E27" s="15">
        <v>27308.85</v>
      </c>
      <c r="F27" s="16">
        <v>2.07E-2</v>
      </c>
      <c r="G27" s="16">
        <v>6.9500000000000006E-2</v>
      </c>
    </row>
    <row r="28" spans="1:7" x14ac:dyDescent="0.35">
      <c r="A28" s="13" t="s">
        <v>2792</v>
      </c>
      <c r="B28" s="31" t="s">
        <v>2793</v>
      </c>
      <c r="C28" s="31" t="s">
        <v>146</v>
      </c>
      <c r="D28" s="14">
        <v>12500000</v>
      </c>
      <c r="E28" s="15">
        <v>12727.8</v>
      </c>
      <c r="F28" s="16">
        <v>9.7000000000000003E-3</v>
      </c>
      <c r="G28" s="16">
        <v>6.8650000000000003E-2</v>
      </c>
    </row>
    <row r="29" spans="1:7" x14ac:dyDescent="0.35">
      <c r="A29" s="13" t="s">
        <v>2794</v>
      </c>
      <c r="B29" s="31" t="s">
        <v>2795</v>
      </c>
      <c r="C29" s="31" t="s">
        <v>146</v>
      </c>
      <c r="D29" s="14">
        <v>12500000</v>
      </c>
      <c r="E29" s="15">
        <v>12546.44</v>
      </c>
      <c r="F29" s="16">
        <v>9.4999999999999998E-3</v>
      </c>
      <c r="G29" s="16">
        <v>6.9599999999999995E-2</v>
      </c>
    </row>
    <row r="30" spans="1:7" x14ac:dyDescent="0.35">
      <c r="A30" s="13" t="s">
        <v>2796</v>
      </c>
      <c r="B30" s="31" t="s">
        <v>2797</v>
      </c>
      <c r="C30" s="31" t="s">
        <v>146</v>
      </c>
      <c r="D30" s="14">
        <v>11500000</v>
      </c>
      <c r="E30" s="15">
        <v>11410.4</v>
      </c>
      <c r="F30" s="16">
        <v>8.6999999999999994E-3</v>
      </c>
      <c r="G30" s="16">
        <v>7.0650000000000004E-2</v>
      </c>
    </row>
    <row r="31" spans="1:7" x14ac:dyDescent="0.35">
      <c r="A31" s="13" t="s">
        <v>1453</v>
      </c>
      <c r="B31" s="31" t="s">
        <v>1454</v>
      </c>
      <c r="C31" s="31" t="s">
        <v>146</v>
      </c>
      <c r="D31" s="14">
        <v>9500000</v>
      </c>
      <c r="E31" s="15">
        <v>9930.59</v>
      </c>
      <c r="F31" s="16">
        <v>7.4999999999999997E-3</v>
      </c>
      <c r="G31" s="16">
        <v>6.9500000000000006E-2</v>
      </c>
    </row>
    <row r="32" spans="1:7" x14ac:dyDescent="0.35">
      <c r="A32" s="13" t="s">
        <v>2798</v>
      </c>
      <c r="B32" s="31" t="s">
        <v>2799</v>
      </c>
      <c r="C32" s="31" t="s">
        <v>146</v>
      </c>
      <c r="D32" s="14">
        <v>7000000</v>
      </c>
      <c r="E32" s="15">
        <v>7215.18</v>
      </c>
      <c r="F32" s="16">
        <v>5.4999999999999997E-3</v>
      </c>
      <c r="G32" s="16">
        <v>6.9599999999999995E-2</v>
      </c>
    </row>
    <row r="33" spans="1:7" x14ac:dyDescent="0.35">
      <c r="A33" s="13" t="s">
        <v>2800</v>
      </c>
      <c r="B33" s="31" t="s">
        <v>2801</v>
      </c>
      <c r="C33" s="31" t="s">
        <v>146</v>
      </c>
      <c r="D33" s="14">
        <v>6000000</v>
      </c>
      <c r="E33" s="15">
        <v>6193.84</v>
      </c>
      <c r="F33" s="16">
        <v>4.7000000000000002E-3</v>
      </c>
      <c r="G33" s="16">
        <v>6.9500000000000006E-2</v>
      </c>
    </row>
    <row r="34" spans="1:7" x14ac:dyDescent="0.35">
      <c r="A34" s="13" t="s">
        <v>1351</v>
      </c>
      <c r="B34" s="31" t="s">
        <v>1352</v>
      </c>
      <c r="C34" s="31" t="s">
        <v>146</v>
      </c>
      <c r="D34" s="14">
        <v>5000000</v>
      </c>
      <c r="E34" s="15">
        <v>5175.78</v>
      </c>
      <c r="F34" s="16">
        <v>3.8999999999999998E-3</v>
      </c>
      <c r="G34" s="16">
        <v>6.9500000000000006E-2</v>
      </c>
    </row>
    <row r="35" spans="1:7" x14ac:dyDescent="0.35">
      <c r="A35" s="13" t="s">
        <v>2802</v>
      </c>
      <c r="B35" s="31" t="s">
        <v>2803</v>
      </c>
      <c r="C35" s="31" t="s">
        <v>146</v>
      </c>
      <c r="D35" s="14">
        <v>3300000</v>
      </c>
      <c r="E35" s="15">
        <v>3490.24</v>
      </c>
      <c r="F35" s="16">
        <v>2.7000000000000001E-3</v>
      </c>
      <c r="G35" s="16">
        <v>6.9699999999999998E-2</v>
      </c>
    </row>
    <row r="36" spans="1:7" x14ac:dyDescent="0.35">
      <c r="A36" s="13" t="s">
        <v>2804</v>
      </c>
      <c r="B36" s="31" t="s">
        <v>2805</v>
      </c>
      <c r="C36" s="31" t="s">
        <v>146</v>
      </c>
      <c r="D36" s="14">
        <v>3500000</v>
      </c>
      <c r="E36" s="15">
        <v>3429.04</v>
      </c>
      <c r="F36" s="16">
        <v>2.5999999999999999E-3</v>
      </c>
      <c r="G36" s="16">
        <v>6.88E-2</v>
      </c>
    </row>
    <row r="37" spans="1:7" x14ac:dyDescent="0.35">
      <c r="A37" s="13" t="s">
        <v>2806</v>
      </c>
      <c r="B37" s="31" t="s">
        <v>2807</v>
      </c>
      <c r="C37" s="31" t="s">
        <v>146</v>
      </c>
      <c r="D37" s="14">
        <v>3000000</v>
      </c>
      <c r="E37" s="15">
        <v>3187.96</v>
      </c>
      <c r="F37" s="16">
        <v>2.3999999999999998E-3</v>
      </c>
      <c r="G37" s="16">
        <v>6.8737999999999994E-2</v>
      </c>
    </row>
    <row r="38" spans="1:7" x14ac:dyDescent="0.35">
      <c r="A38" s="13" t="s">
        <v>2808</v>
      </c>
      <c r="B38" s="31" t="s">
        <v>2809</v>
      </c>
      <c r="C38" s="31" t="s">
        <v>146</v>
      </c>
      <c r="D38" s="14">
        <v>2500000</v>
      </c>
      <c r="E38" s="15">
        <v>2612.27</v>
      </c>
      <c r="F38" s="16">
        <v>2E-3</v>
      </c>
      <c r="G38" s="16">
        <v>6.9500000000000006E-2</v>
      </c>
    </row>
    <row r="39" spans="1:7" x14ac:dyDescent="0.35">
      <c r="A39" s="13" t="s">
        <v>2810</v>
      </c>
      <c r="B39" s="31" t="s">
        <v>2811</v>
      </c>
      <c r="C39" s="31" t="s">
        <v>146</v>
      </c>
      <c r="D39" s="14">
        <v>1500000</v>
      </c>
      <c r="E39" s="15">
        <v>1632.98</v>
      </c>
      <c r="F39" s="16">
        <v>1.1999999999999999E-3</v>
      </c>
      <c r="G39" s="16">
        <v>6.7424999999999999E-2</v>
      </c>
    </row>
    <row r="40" spans="1:7" x14ac:dyDescent="0.35">
      <c r="A40" s="13" t="s">
        <v>1447</v>
      </c>
      <c r="B40" s="31" t="s">
        <v>1448</v>
      </c>
      <c r="C40" s="31" t="s">
        <v>146</v>
      </c>
      <c r="D40" s="14">
        <v>1000000</v>
      </c>
      <c r="E40" s="15">
        <v>1087.27</v>
      </c>
      <c r="F40" s="16">
        <v>8.0000000000000004E-4</v>
      </c>
      <c r="G40" s="16">
        <v>6.7424999999999999E-2</v>
      </c>
    </row>
    <row r="41" spans="1:7" x14ac:dyDescent="0.35">
      <c r="A41" s="13" t="s">
        <v>2812</v>
      </c>
      <c r="B41" s="31" t="s">
        <v>2813</v>
      </c>
      <c r="C41" s="31" t="s">
        <v>146</v>
      </c>
      <c r="D41" s="14">
        <v>1000000</v>
      </c>
      <c r="E41" s="15">
        <v>1056.3</v>
      </c>
      <c r="F41" s="16">
        <v>8.0000000000000004E-4</v>
      </c>
      <c r="G41" s="16">
        <v>6.9500000000000006E-2</v>
      </c>
    </row>
    <row r="42" spans="1:7" x14ac:dyDescent="0.35">
      <c r="A42" s="13" t="s">
        <v>580</v>
      </c>
      <c r="B42" s="31" t="s">
        <v>581</v>
      </c>
      <c r="C42" s="31" t="s">
        <v>146</v>
      </c>
      <c r="D42" s="14">
        <v>1000000</v>
      </c>
      <c r="E42" s="15">
        <v>1045.55</v>
      </c>
      <c r="F42" s="16">
        <v>8.0000000000000004E-4</v>
      </c>
      <c r="G42" s="16">
        <v>6.7835000000000006E-2</v>
      </c>
    </row>
    <row r="43" spans="1:7" x14ac:dyDescent="0.35">
      <c r="A43" s="13" t="s">
        <v>1441</v>
      </c>
      <c r="B43" s="31" t="s">
        <v>1442</v>
      </c>
      <c r="C43" s="31" t="s">
        <v>146</v>
      </c>
      <c r="D43" s="14">
        <v>1000000</v>
      </c>
      <c r="E43" s="15">
        <v>1044.53</v>
      </c>
      <c r="F43" s="16">
        <v>8.0000000000000004E-4</v>
      </c>
      <c r="G43" s="16">
        <v>6.9498000000000004E-2</v>
      </c>
    </row>
    <row r="44" spans="1:7" x14ac:dyDescent="0.35">
      <c r="A44" s="13" t="s">
        <v>2814</v>
      </c>
      <c r="B44" s="31" t="s">
        <v>2815</v>
      </c>
      <c r="C44" s="31" t="s">
        <v>146</v>
      </c>
      <c r="D44" s="14">
        <v>1000000</v>
      </c>
      <c r="E44" s="15">
        <v>1025.26</v>
      </c>
      <c r="F44" s="16">
        <v>8.0000000000000004E-4</v>
      </c>
      <c r="G44" s="16">
        <v>6.7834000000000005E-2</v>
      </c>
    </row>
    <row r="45" spans="1:7" x14ac:dyDescent="0.35">
      <c r="A45" s="13" t="s">
        <v>2816</v>
      </c>
      <c r="B45" s="31" t="s">
        <v>2817</v>
      </c>
      <c r="C45" s="31" t="s">
        <v>146</v>
      </c>
      <c r="D45" s="14">
        <v>1000000</v>
      </c>
      <c r="E45" s="15">
        <v>996.16</v>
      </c>
      <c r="F45" s="16">
        <v>8.0000000000000004E-4</v>
      </c>
      <c r="G45" s="16">
        <v>7.0749999999999993E-2</v>
      </c>
    </row>
    <row r="46" spans="1:7" x14ac:dyDescent="0.35">
      <c r="A46" s="13" t="s">
        <v>2818</v>
      </c>
      <c r="B46" s="31" t="s">
        <v>2819</v>
      </c>
      <c r="C46" s="31" t="s">
        <v>146</v>
      </c>
      <c r="D46" s="14">
        <v>500000</v>
      </c>
      <c r="E46" s="15">
        <v>549.19000000000005</v>
      </c>
      <c r="F46" s="16">
        <v>4.0000000000000002E-4</v>
      </c>
      <c r="G46" s="16">
        <v>6.9500000000000006E-2</v>
      </c>
    </row>
    <row r="47" spans="1:7" x14ac:dyDescent="0.35">
      <c r="A47" s="13" t="s">
        <v>2820</v>
      </c>
      <c r="B47" s="31" t="s">
        <v>2821</v>
      </c>
      <c r="C47" s="31" t="s">
        <v>564</v>
      </c>
      <c r="D47" s="14">
        <v>500000</v>
      </c>
      <c r="E47" s="15">
        <v>532.6</v>
      </c>
      <c r="F47" s="16">
        <v>4.0000000000000002E-4</v>
      </c>
      <c r="G47" s="16">
        <v>6.8699999999999997E-2</v>
      </c>
    </row>
    <row r="48" spans="1:7" x14ac:dyDescent="0.35">
      <c r="A48" s="13" t="s">
        <v>1443</v>
      </c>
      <c r="B48" s="31" t="s">
        <v>1444</v>
      </c>
      <c r="C48" s="31" t="s">
        <v>146</v>
      </c>
      <c r="D48" s="14">
        <v>500000</v>
      </c>
      <c r="E48" s="15">
        <v>528.42999999999995</v>
      </c>
      <c r="F48" s="16">
        <v>4.0000000000000002E-4</v>
      </c>
      <c r="G48" s="16">
        <v>6.7833000000000004E-2</v>
      </c>
    </row>
    <row r="49" spans="1:7" x14ac:dyDescent="0.35">
      <c r="A49" s="13" t="s">
        <v>2822</v>
      </c>
      <c r="B49" s="31" t="s">
        <v>2823</v>
      </c>
      <c r="C49" s="31" t="s">
        <v>143</v>
      </c>
      <c r="D49" s="14">
        <v>500000</v>
      </c>
      <c r="E49" s="15">
        <v>523.80999999999995</v>
      </c>
      <c r="F49" s="16">
        <v>4.0000000000000002E-4</v>
      </c>
      <c r="G49" s="16">
        <v>6.9435999999999998E-2</v>
      </c>
    </row>
    <row r="50" spans="1:7" x14ac:dyDescent="0.35">
      <c r="A50" s="13" t="s">
        <v>1419</v>
      </c>
      <c r="B50" s="31" t="s">
        <v>1420</v>
      </c>
      <c r="C50" s="31" t="s">
        <v>146</v>
      </c>
      <c r="D50" s="14">
        <v>500000</v>
      </c>
      <c r="E50" s="15">
        <v>522.08000000000004</v>
      </c>
      <c r="F50" s="16">
        <v>4.0000000000000002E-4</v>
      </c>
      <c r="G50" s="16">
        <v>6.7699999999999996E-2</v>
      </c>
    </row>
    <row r="51" spans="1:7" x14ac:dyDescent="0.35">
      <c r="A51" s="13" t="s">
        <v>1467</v>
      </c>
      <c r="B51" s="31" t="s">
        <v>1468</v>
      </c>
      <c r="C51" s="31" t="s">
        <v>146</v>
      </c>
      <c r="D51" s="14">
        <v>500000</v>
      </c>
      <c r="E51" s="15">
        <v>521.48</v>
      </c>
      <c r="F51" s="16">
        <v>4.0000000000000002E-4</v>
      </c>
      <c r="G51" s="16">
        <v>6.7424999999999999E-2</v>
      </c>
    </row>
    <row r="52" spans="1:7" x14ac:dyDescent="0.35">
      <c r="A52" s="13" t="s">
        <v>2824</v>
      </c>
      <c r="B52" s="31" t="s">
        <v>2825</v>
      </c>
      <c r="C52" s="31" t="s">
        <v>146</v>
      </c>
      <c r="D52" s="14">
        <v>500000</v>
      </c>
      <c r="E52" s="15">
        <v>518.01</v>
      </c>
      <c r="F52" s="16">
        <v>4.0000000000000002E-4</v>
      </c>
      <c r="G52" s="16">
        <v>6.6892999999999994E-2</v>
      </c>
    </row>
    <row r="53" spans="1:7" x14ac:dyDescent="0.35">
      <c r="A53" s="13" t="s">
        <v>2826</v>
      </c>
      <c r="B53" s="31" t="s">
        <v>2827</v>
      </c>
      <c r="C53" s="31" t="s">
        <v>159</v>
      </c>
      <c r="D53" s="14">
        <v>500000</v>
      </c>
      <c r="E53" s="15">
        <v>498.39</v>
      </c>
      <c r="F53" s="16">
        <v>4.0000000000000002E-4</v>
      </c>
      <c r="G53" s="16">
        <v>6.8699999999999997E-2</v>
      </c>
    </row>
    <row r="54" spans="1:7" x14ac:dyDescent="0.35">
      <c r="A54" s="13" t="s">
        <v>2828</v>
      </c>
      <c r="B54" s="31" t="s">
        <v>2829</v>
      </c>
      <c r="C54" s="31" t="s">
        <v>143</v>
      </c>
      <c r="D54" s="14">
        <v>500000</v>
      </c>
      <c r="E54" s="15">
        <v>495.49</v>
      </c>
      <c r="F54" s="16">
        <v>4.0000000000000002E-4</v>
      </c>
      <c r="G54" s="16">
        <v>6.9686999999999999E-2</v>
      </c>
    </row>
    <row r="55" spans="1:7" x14ac:dyDescent="0.35">
      <c r="A55" s="17" t="s">
        <v>172</v>
      </c>
      <c r="B55" s="32"/>
      <c r="C55" s="32"/>
      <c r="D55" s="18"/>
      <c r="E55" s="19">
        <v>1225673.5</v>
      </c>
      <c r="F55" s="20">
        <v>0.93069999999999997</v>
      </c>
      <c r="G55" s="21"/>
    </row>
    <row r="56" spans="1:7" x14ac:dyDescent="0.35">
      <c r="A56" s="13"/>
      <c r="B56" s="31"/>
      <c r="C56" s="31"/>
      <c r="D56" s="14"/>
      <c r="E56" s="15"/>
      <c r="F56" s="16"/>
      <c r="G56" s="16"/>
    </row>
    <row r="57" spans="1:7" x14ac:dyDescent="0.35">
      <c r="A57" s="17" t="s">
        <v>216</v>
      </c>
      <c r="B57" s="31"/>
      <c r="C57" s="31"/>
      <c r="D57" s="14"/>
      <c r="E57" s="15"/>
      <c r="F57" s="16"/>
      <c r="G57" s="16"/>
    </row>
    <row r="58" spans="1:7" x14ac:dyDescent="0.35">
      <c r="A58" s="13" t="s">
        <v>670</v>
      </c>
      <c r="B58" s="31" t="s">
        <v>671</v>
      </c>
      <c r="C58" s="31" t="s">
        <v>219</v>
      </c>
      <c r="D58" s="14">
        <v>61000000</v>
      </c>
      <c r="E58" s="15">
        <v>63575.79</v>
      </c>
      <c r="F58" s="16">
        <v>4.8300000000000003E-2</v>
      </c>
      <c r="G58" s="16">
        <v>6.4515000000000003E-2</v>
      </c>
    </row>
    <row r="59" spans="1:7" x14ac:dyDescent="0.35">
      <c r="A59" s="17" t="s">
        <v>172</v>
      </c>
      <c r="B59" s="32"/>
      <c r="C59" s="32"/>
      <c r="D59" s="18"/>
      <c r="E59" s="19">
        <v>63575.79</v>
      </c>
      <c r="F59" s="20">
        <v>4.8300000000000003E-2</v>
      </c>
      <c r="G59" s="21"/>
    </row>
    <row r="60" spans="1:7" x14ac:dyDescent="0.35">
      <c r="A60" s="13"/>
      <c r="B60" s="31"/>
      <c r="C60" s="31"/>
      <c r="D60" s="14"/>
      <c r="E60" s="15"/>
      <c r="F60" s="16"/>
      <c r="G60" s="16"/>
    </row>
    <row r="61" spans="1:7" x14ac:dyDescent="0.35">
      <c r="A61" s="17" t="s">
        <v>173</v>
      </c>
      <c r="B61" s="31"/>
      <c r="C61" s="31"/>
      <c r="D61" s="14"/>
      <c r="E61" s="15"/>
      <c r="F61" s="16"/>
      <c r="G61" s="16"/>
    </row>
    <row r="62" spans="1:7" x14ac:dyDescent="0.35">
      <c r="A62" s="17" t="s">
        <v>172</v>
      </c>
      <c r="B62" s="31"/>
      <c r="C62" s="31"/>
      <c r="D62" s="14"/>
      <c r="E62" s="22" t="s">
        <v>138</v>
      </c>
      <c r="F62" s="23" t="s">
        <v>138</v>
      </c>
      <c r="G62" s="16"/>
    </row>
    <row r="63" spans="1:7" x14ac:dyDescent="0.35">
      <c r="A63" s="13"/>
      <c r="B63" s="31"/>
      <c r="C63" s="31"/>
      <c r="D63" s="14"/>
      <c r="E63" s="15"/>
      <c r="F63" s="16"/>
      <c r="G63" s="16"/>
    </row>
    <row r="64" spans="1:7" x14ac:dyDescent="0.35">
      <c r="A64" s="17" t="s">
        <v>174</v>
      </c>
      <c r="B64" s="31"/>
      <c r="C64" s="31"/>
      <c r="D64" s="14"/>
      <c r="E64" s="15"/>
      <c r="F64" s="16"/>
      <c r="G64" s="16"/>
    </row>
    <row r="65" spans="1:7" x14ac:dyDescent="0.35">
      <c r="A65" s="17" t="s">
        <v>172</v>
      </c>
      <c r="B65" s="31"/>
      <c r="C65" s="31"/>
      <c r="D65" s="14"/>
      <c r="E65" s="22" t="s">
        <v>138</v>
      </c>
      <c r="F65" s="23" t="s">
        <v>138</v>
      </c>
      <c r="G65" s="16"/>
    </row>
    <row r="66" spans="1:7" x14ac:dyDescent="0.35">
      <c r="A66" s="13"/>
      <c r="B66" s="31"/>
      <c r="C66" s="31"/>
      <c r="D66" s="14"/>
      <c r="E66" s="15"/>
      <c r="F66" s="16"/>
      <c r="G66" s="16"/>
    </row>
    <row r="67" spans="1:7" x14ac:dyDescent="0.35">
      <c r="A67" s="24" t="s">
        <v>175</v>
      </c>
      <c r="B67" s="33"/>
      <c r="C67" s="33"/>
      <c r="D67" s="25"/>
      <c r="E67" s="19">
        <v>1289249.29</v>
      </c>
      <c r="F67" s="20">
        <v>0.97899999999999998</v>
      </c>
      <c r="G67" s="21"/>
    </row>
    <row r="68" spans="1:7" x14ac:dyDescent="0.35">
      <c r="A68" s="13"/>
      <c r="B68" s="31"/>
      <c r="C68" s="31"/>
      <c r="D68" s="14"/>
      <c r="E68" s="15"/>
      <c r="F68" s="16"/>
      <c r="G68" s="16"/>
    </row>
    <row r="69" spans="1:7" x14ac:dyDescent="0.35">
      <c r="A69" s="13"/>
      <c r="B69" s="31"/>
      <c r="C69" s="31"/>
      <c r="D69" s="14"/>
      <c r="E69" s="15"/>
      <c r="F69" s="16"/>
      <c r="G69" s="16"/>
    </row>
    <row r="70" spans="1:7" x14ac:dyDescent="0.35">
      <c r="A70" s="17" t="s">
        <v>176</v>
      </c>
      <c r="B70" s="31"/>
      <c r="C70" s="31"/>
      <c r="D70" s="14"/>
      <c r="E70" s="15"/>
      <c r="F70" s="16"/>
      <c r="G70" s="16"/>
    </row>
    <row r="71" spans="1:7" x14ac:dyDescent="0.35">
      <c r="A71" s="13" t="s">
        <v>177</v>
      </c>
      <c r="B71" s="31"/>
      <c r="C71" s="31"/>
      <c r="D71" s="14"/>
      <c r="E71" s="15">
        <v>442.8</v>
      </c>
      <c r="F71" s="16">
        <v>2.9999999999999997E-4</v>
      </c>
      <c r="G71" s="16">
        <v>5.3977999999999998E-2</v>
      </c>
    </row>
    <row r="72" spans="1:7" x14ac:dyDescent="0.35">
      <c r="A72" s="17" t="s">
        <v>172</v>
      </c>
      <c r="B72" s="32"/>
      <c r="C72" s="32"/>
      <c r="D72" s="18"/>
      <c r="E72" s="19">
        <v>442.8</v>
      </c>
      <c r="F72" s="20">
        <v>2.9999999999999997E-4</v>
      </c>
      <c r="G72" s="21"/>
    </row>
    <row r="73" spans="1:7" x14ac:dyDescent="0.35">
      <c r="A73" s="13"/>
      <c r="B73" s="31"/>
      <c r="C73" s="31"/>
      <c r="D73" s="14"/>
      <c r="E73" s="15"/>
      <c r="F73" s="16"/>
      <c r="G73" s="16"/>
    </row>
    <row r="74" spans="1:7" x14ac:dyDescent="0.35">
      <c r="A74" s="24" t="s">
        <v>175</v>
      </c>
      <c r="B74" s="33"/>
      <c r="C74" s="33"/>
      <c r="D74" s="25"/>
      <c r="E74" s="19">
        <v>442.8</v>
      </c>
      <c r="F74" s="20">
        <v>2.9999999999999997E-4</v>
      </c>
      <c r="G74" s="21"/>
    </row>
    <row r="75" spans="1:7" x14ac:dyDescent="0.35">
      <c r="A75" s="13" t="s">
        <v>178</v>
      </c>
      <c r="B75" s="31"/>
      <c r="C75" s="31"/>
      <c r="D75" s="14"/>
      <c r="E75" s="15">
        <v>27415.848287500001</v>
      </c>
      <c r="F75" s="16">
        <v>2.0819000000000001E-2</v>
      </c>
      <c r="G75" s="16"/>
    </row>
    <row r="76" spans="1:7" x14ac:dyDescent="0.35">
      <c r="A76" s="13" t="s">
        <v>179</v>
      </c>
      <c r="B76" s="31"/>
      <c r="C76" s="31"/>
      <c r="D76" s="14"/>
      <c r="E76" s="35">
        <v>-285.78828750000002</v>
      </c>
      <c r="F76" s="36">
        <v>-1.1900000000000001E-4</v>
      </c>
      <c r="G76" s="16">
        <v>5.3976999999999997E-2</v>
      </c>
    </row>
    <row r="77" spans="1:7" x14ac:dyDescent="0.35">
      <c r="A77" s="26" t="s">
        <v>180</v>
      </c>
      <c r="B77" s="34"/>
      <c r="C77" s="34"/>
      <c r="D77" s="27"/>
      <c r="E77" s="28">
        <v>1316822.1499999999</v>
      </c>
      <c r="F77" s="29">
        <v>1</v>
      </c>
      <c r="G77" s="29"/>
    </row>
    <row r="79" spans="1:7" x14ac:dyDescent="0.35">
      <c r="A79" s="1" t="s">
        <v>181</v>
      </c>
    </row>
    <row r="80" spans="1:7" x14ac:dyDescent="0.35">
      <c r="A80" s="1" t="s">
        <v>2830</v>
      </c>
    </row>
    <row r="82" spans="1:3" x14ac:dyDescent="0.35">
      <c r="A82" s="1" t="s">
        <v>183</v>
      </c>
    </row>
    <row r="83" spans="1:3" x14ac:dyDescent="0.35">
      <c r="A83" s="48" t="s">
        <v>184</v>
      </c>
      <c r="B83" s="3" t="s">
        <v>138</v>
      </c>
    </row>
    <row r="84" spans="1:3" x14ac:dyDescent="0.35">
      <c r="A84" t="s">
        <v>185</v>
      </c>
    </row>
    <row r="85" spans="1:3" x14ac:dyDescent="0.35">
      <c r="A85" t="s">
        <v>1084</v>
      </c>
      <c r="B85" t="s">
        <v>187</v>
      </c>
      <c r="C85" t="s">
        <v>187</v>
      </c>
    </row>
    <row r="86" spans="1:3" x14ac:dyDescent="0.35">
      <c r="B86" s="49">
        <v>45869</v>
      </c>
      <c r="C86" s="49">
        <v>45898</v>
      </c>
    </row>
    <row r="87" spans="1:3" x14ac:dyDescent="0.35">
      <c r="A87" t="s">
        <v>1085</v>
      </c>
      <c r="B87">
        <v>1370.2357</v>
      </c>
      <c r="C87">
        <v>1367.0744999999999</v>
      </c>
    </row>
    <row r="89" spans="1:3" x14ac:dyDescent="0.35">
      <c r="A89" t="s">
        <v>192</v>
      </c>
      <c r="B89" s="3" t="s">
        <v>138</v>
      </c>
    </row>
    <row r="90" spans="1:3" x14ac:dyDescent="0.35">
      <c r="A90" t="s">
        <v>193</v>
      </c>
      <c r="B90" s="3" t="s">
        <v>138</v>
      </c>
    </row>
    <row r="91" spans="1:3" ht="43.5" customHeight="1" x14ac:dyDescent="0.35">
      <c r="A91" s="48" t="s">
        <v>194</v>
      </c>
      <c r="B91" s="3" t="s">
        <v>138</v>
      </c>
    </row>
    <row r="92" spans="1:3" ht="29" customHeight="1" x14ac:dyDescent="0.35">
      <c r="A92" s="48" t="s">
        <v>195</v>
      </c>
      <c r="B92" s="3" t="s">
        <v>138</v>
      </c>
    </row>
    <row r="93" spans="1:3" x14ac:dyDescent="0.35">
      <c r="A93" t="s">
        <v>196</v>
      </c>
      <c r="B93" s="50">
        <f>B108</f>
        <v>5.4507250035734769</v>
      </c>
    </row>
    <row r="94" spans="1:3" ht="43.5" customHeight="1" x14ac:dyDescent="0.35">
      <c r="A94" s="48" t="s">
        <v>197</v>
      </c>
      <c r="B94" s="3" t="s">
        <v>138</v>
      </c>
    </row>
    <row r="95" spans="1:3" x14ac:dyDescent="0.35">
      <c r="B95" s="3"/>
    </row>
    <row r="96" spans="1:3" ht="43.5" customHeight="1" x14ac:dyDescent="0.35">
      <c r="A96" s="48" t="s">
        <v>198</v>
      </c>
      <c r="B96" s="3" t="s">
        <v>138</v>
      </c>
    </row>
    <row r="97" spans="1:4" ht="29" customHeight="1" x14ac:dyDescent="0.35">
      <c r="A97" s="48" t="s">
        <v>199</v>
      </c>
      <c r="B97">
        <v>472572.35</v>
      </c>
    </row>
    <row r="98" spans="1:4" ht="29" customHeight="1" x14ac:dyDescent="0.35">
      <c r="A98" s="48" t="s">
        <v>200</v>
      </c>
      <c r="B98" s="3" t="s">
        <v>138</v>
      </c>
    </row>
    <row r="99" spans="1:4" ht="29" customHeight="1" x14ac:dyDescent="0.35">
      <c r="A99" s="48" t="s">
        <v>201</v>
      </c>
      <c r="B99" s="3" t="s">
        <v>138</v>
      </c>
    </row>
    <row r="101" spans="1:4" x14ac:dyDescent="0.35">
      <c r="A101" t="s">
        <v>202</v>
      </c>
    </row>
    <row r="102" spans="1:4" x14ac:dyDescent="0.35">
      <c r="A102" s="52" t="s">
        <v>203</v>
      </c>
      <c r="B102" s="52" t="s">
        <v>2831</v>
      </c>
    </row>
    <row r="103" spans="1:4" x14ac:dyDescent="0.35">
      <c r="A103" s="52" t="s">
        <v>205</v>
      </c>
      <c r="B103" s="52" t="s">
        <v>1087</v>
      </c>
    </row>
    <row r="104" spans="1:4" x14ac:dyDescent="0.35">
      <c r="A104" s="52"/>
      <c r="B104" s="52"/>
    </row>
    <row r="105" spans="1:4" x14ac:dyDescent="0.35">
      <c r="A105" s="52" t="s">
        <v>207</v>
      </c>
      <c r="B105" s="53">
        <v>6.9391456039402497</v>
      </c>
    </row>
    <row r="106" spans="1:4" x14ac:dyDescent="0.35">
      <c r="A106" s="52"/>
      <c r="B106" s="52"/>
    </row>
    <row r="107" spans="1:4" x14ac:dyDescent="0.35">
      <c r="A107" s="52" t="s">
        <v>208</v>
      </c>
      <c r="B107" s="54">
        <v>4.6288999999999998</v>
      </c>
    </row>
    <row r="108" spans="1:4" x14ac:dyDescent="0.35">
      <c r="A108" s="52" t="s">
        <v>209</v>
      </c>
      <c r="B108" s="54">
        <v>5.4507250035734769</v>
      </c>
    </row>
    <row r="109" spans="1:4" x14ac:dyDescent="0.35">
      <c r="A109" s="52"/>
      <c r="B109" s="52"/>
    </row>
    <row r="110" spans="1:4" x14ac:dyDescent="0.35">
      <c r="A110" s="52" t="s">
        <v>210</v>
      </c>
      <c r="B110" s="55">
        <v>45900</v>
      </c>
    </row>
    <row r="112" spans="1:4" ht="70" customHeight="1" x14ac:dyDescent="0.35">
      <c r="A112" s="83" t="s">
        <v>211</v>
      </c>
      <c r="B112" s="83" t="s">
        <v>212</v>
      </c>
      <c r="C112" s="83" t="s">
        <v>5</v>
      </c>
      <c r="D112" s="83" t="s">
        <v>6</v>
      </c>
    </row>
    <row r="113" spans="1:4" ht="70" customHeight="1" x14ac:dyDescent="0.35">
      <c r="A113" s="83" t="s">
        <v>2831</v>
      </c>
      <c r="B113" s="83"/>
      <c r="C113" s="83" t="s">
        <v>79</v>
      </c>
      <c r="D113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G98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2832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2833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1057</v>
      </c>
      <c r="B11" s="31" t="s">
        <v>1058</v>
      </c>
      <c r="C11" s="31" t="s">
        <v>146</v>
      </c>
      <c r="D11" s="14">
        <v>149500000</v>
      </c>
      <c r="E11" s="15">
        <v>147889.44</v>
      </c>
      <c r="F11" s="16">
        <v>0.1396</v>
      </c>
      <c r="G11" s="16">
        <v>7.1199999999999999E-2</v>
      </c>
    </row>
    <row r="12" spans="1:7" x14ac:dyDescent="0.35">
      <c r="A12" s="13" t="s">
        <v>1067</v>
      </c>
      <c r="B12" s="31" t="s">
        <v>1068</v>
      </c>
      <c r="C12" s="31" t="s">
        <v>146</v>
      </c>
      <c r="D12" s="14">
        <v>123500000</v>
      </c>
      <c r="E12" s="15">
        <v>122083.21</v>
      </c>
      <c r="F12" s="16">
        <v>0.1153</v>
      </c>
      <c r="G12" s="16">
        <v>7.1400000000000005E-2</v>
      </c>
    </row>
    <row r="13" spans="1:7" x14ac:dyDescent="0.35">
      <c r="A13" s="13" t="s">
        <v>2834</v>
      </c>
      <c r="B13" s="31" t="s">
        <v>2835</v>
      </c>
      <c r="C13" s="31" t="s">
        <v>146</v>
      </c>
      <c r="D13" s="14">
        <v>92000000</v>
      </c>
      <c r="E13" s="15">
        <v>90821.759999999995</v>
      </c>
      <c r="F13" s="16">
        <v>8.5800000000000001E-2</v>
      </c>
      <c r="G13" s="16">
        <v>6.9849999999999995E-2</v>
      </c>
    </row>
    <row r="14" spans="1:7" x14ac:dyDescent="0.35">
      <c r="A14" s="13" t="s">
        <v>2836</v>
      </c>
      <c r="B14" s="31" t="s">
        <v>2837</v>
      </c>
      <c r="C14" s="31" t="s">
        <v>159</v>
      </c>
      <c r="D14" s="14">
        <v>83700000</v>
      </c>
      <c r="E14" s="15">
        <v>84320.05</v>
      </c>
      <c r="F14" s="16">
        <v>7.9600000000000004E-2</v>
      </c>
      <c r="G14" s="16">
        <v>7.3300000000000004E-2</v>
      </c>
    </row>
    <row r="15" spans="1:7" x14ac:dyDescent="0.35">
      <c r="A15" s="13" t="s">
        <v>2838</v>
      </c>
      <c r="B15" s="31" t="s">
        <v>2839</v>
      </c>
      <c r="C15" s="31" t="s">
        <v>146</v>
      </c>
      <c r="D15" s="14">
        <v>82000000</v>
      </c>
      <c r="E15" s="15">
        <v>81456.67</v>
      </c>
      <c r="F15" s="16">
        <v>7.6899999999999996E-2</v>
      </c>
      <c r="G15" s="16">
        <v>6.9949999999999998E-2</v>
      </c>
    </row>
    <row r="16" spans="1:7" x14ac:dyDescent="0.35">
      <c r="A16" s="13" t="s">
        <v>2840</v>
      </c>
      <c r="B16" s="31" t="s">
        <v>2841</v>
      </c>
      <c r="C16" s="31" t="s">
        <v>146</v>
      </c>
      <c r="D16" s="14">
        <v>75000000</v>
      </c>
      <c r="E16" s="15">
        <v>74127.53</v>
      </c>
      <c r="F16" s="16">
        <v>7.0000000000000007E-2</v>
      </c>
      <c r="G16" s="16">
        <v>7.0986999999999995E-2</v>
      </c>
    </row>
    <row r="17" spans="1:7" x14ac:dyDescent="0.35">
      <c r="A17" s="13" t="s">
        <v>2842</v>
      </c>
      <c r="B17" s="31" t="s">
        <v>2843</v>
      </c>
      <c r="C17" s="31" t="s">
        <v>146</v>
      </c>
      <c r="D17" s="14">
        <v>50500000</v>
      </c>
      <c r="E17" s="15">
        <v>52774.27</v>
      </c>
      <c r="F17" s="16">
        <v>4.9799999999999997E-2</v>
      </c>
      <c r="G17" s="16">
        <v>6.9150000000000003E-2</v>
      </c>
    </row>
    <row r="18" spans="1:7" x14ac:dyDescent="0.35">
      <c r="A18" s="13" t="s">
        <v>2844</v>
      </c>
      <c r="B18" s="31" t="s">
        <v>2845</v>
      </c>
      <c r="C18" s="31" t="s">
        <v>146</v>
      </c>
      <c r="D18" s="14">
        <v>50000000</v>
      </c>
      <c r="E18" s="15">
        <v>49281.45</v>
      </c>
      <c r="F18" s="16">
        <v>4.65E-2</v>
      </c>
      <c r="G18" s="16">
        <v>7.1190000000000003E-2</v>
      </c>
    </row>
    <row r="19" spans="1:7" x14ac:dyDescent="0.35">
      <c r="A19" s="13" t="s">
        <v>2846</v>
      </c>
      <c r="B19" s="31" t="s">
        <v>2847</v>
      </c>
      <c r="C19" s="31" t="s">
        <v>146</v>
      </c>
      <c r="D19" s="14">
        <v>39500000</v>
      </c>
      <c r="E19" s="15">
        <v>41342.519999999997</v>
      </c>
      <c r="F19" s="16">
        <v>3.9E-2</v>
      </c>
      <c r="G19" s="16">
        <v>6.9047999999999998E-2</v>
      </c>
    </row>
    <row r="20" spans="1:7" x14ac:dyDescent="0.35">
      <c r="A20" s="13" t="s">
        <v>2848</v>
      </c>
      <c r="B20" s="31" t="s">
        <v>2849</v>
      </c>
      <c r="C20" s="31" t="s">
        <v>146</v>
      </c>
      <c r="D20" s="14">
        <v>38000000</v>
      </c>
      <c r="E20" s="15">
        <v>37660.959999999999</v>
      </c>
      <c r="F20" s="16">
        <v>3.56E-2</v>
      </c>
      <c r="G20" s="16">
        <v>7.0197999999999997E-2</v>
      </c>
    </row>
    <row r="21" spans="1:7" x14ac:dyDescent="0.35">
      <c r="A21" s="13" t="s">
        <v>2850</v>
      </c>
      <c r="B21" s="31" t="s">
        <v>2851</v>
      </c>
      <c r="C21" s="31" t="s">
        <v>146</v>
      </c>
      <c r="D21" s="14">
        <v>29000000</v>
      </c>
      <c r="E21" s="15">
        <v>28835.98</v>
      </c>
      <c r="F21" s="16">
        <v>2.7199999999999998E-2</v>
      </c>
      <c r="G21" s="16">
        <v>7.0349999999999996E-2</v>
      </c>
    </row>
    <row r="22" spans="1:7" x14ac:dyDescent="0.35">
      <c r="A22" s="13" t="s">
        <v>2852</v>
      </c>
      <c r="B22" s="31" t="s">
        <v>2853</v>
      </c>
      <c r="C22" s="31" t="s">
        <v>146</v>
      </c>
      <c r="D22" s="14">
        <v>25000000</v>
      </c>
      <c r="E22" s="15">
        <v>25846.33</v>
      </c>
      <c r="F22" s="16">
        <v>2.4400000000000002E-2</v>
      </c>
      <c r="G22" s="16">
        <v>7.1399000000000004E-2</v>
      </c>
    </row>
    <row r="23" spans="1:7" x14ac:dyDescent="0.35">
      <c r="A23" s="13" t="s">
        <v>2854</v>
      </c>
      <c r="B23" s="31" t="s">
        <v>2855</v>
      </c>
      <c r="C23" s="31" t="s">
        <v>159</v>
      </c>
      <c r="D23" s="14">
        <v>25500000</v>
      </c>
      <c r="E23" s="15">
        <v>25715.07</v>
      </c>
      <c r="F23" s="16">
        <v>2.4299999999999999E-2</v>
      </c>
      <c r="G23" s="16">
        <v>7.0199999999999999E-2</v>
      </c>
    </row>
    <row r="24" spans="1:7" x14ac:dyDescent="0.35">
      <c r="A24" s="13" t="s">
        <v>2856</v>
      </c>
      <c r="B24" s="31" t="s">
        <v>2857</v>
      </c>
      <c r="C24" s="31" t="s">
        <v>146</v>
      </c>
      <c r="D24" s="14">
        <v>19000000</v>
      </c>
      <c r="E24" s="15">
        <v>18835.23</v>
      </c>
      <c r="F24" s="16">
        <v>1.78E-2</v>
      </c>
      <c r="G24" s="16">
        <v>7.0699999999999999E-2</v>
      </c>
    </row>
    <row r="25" spans="1:7" x14ac:dyDescent="0.35">
      <c r="A25" s="13" t="s">
        <v>2858</v>
      </c>
      <c r="B25" s="31" t="s">
        <v>2859</v>
      </c>
      <c r="C25" s="31" t="s">
        <v>159</v>
      </c>
      <c r="D25" s="14">
        <v>12500000</v>
      </c>
      <c r="E25" s="15">
        <v>12692.41</v>
      </c>
      <c r="F25" s="16">
        <v>1.2E-2</v>
      </c>
      <c r="G25" s="16">
        <v>7.0323999999999998E-2</v>
      </c>
    </row>
    <row r="26" spans="1:7" x14ac:dyDescent="0.35">
      <c r="A26" s="13" t="s">
        <v>2860</v>
      </c>
      <c r="B26" s="31" t="s">
        <v>2861</v>
      </c>
      <c r="C26" s="31" t="s">
        <v>146</v>
      </c>
      <c r="D26" s="14">
        <v>11000000</v>
      </c>
      <c r="E26" s="15">
        <v>10885.74</v>
      </c>
      <c r="F26" s="16">
        <v>1.03E-2</v>
      </c>
      <c r="G26" s="16">
        <v>6.905E-2</v>
      </c>
    </row>
    <row r="27" spans="1:7" x14ac:dyDescent="0.35">
      <c r="A27" s="13" t="s">
        <v>2862</v>
      </c>
      <c r="B27" s="31" t="s">
        <v>2863</v>
      </c>
      <c r="C27" s="31" t="s">
        <v>146</v>
      </c>
      <c r="D27" s="14">
        <v>10000000</v>
      </c>
      <c r="E27" s="15">
        <v>10142.290000000001</v>
      </c>
      <c r="F27" s="16">
        <v>9.5999999999999992E-3</v>
      </c>
      <c r="G27" s="16">
        <v>7.0799000000000001E-2</v>
      </c>
    </row>
    <row r="28" spans="1:7" x14ac:dyDescent="0.35">
      <c r="A28" s="13" t="s">
        <v>2864</v>
      </c>
      <c r="B28" s="31" t="s">
        <v>2865</v>
      </c>
      <c r="C28" s="31" t="s">
        <v>146</v>
      </c>
      <c r="D28" s="14">
        <v>9000000</v>
      </c>
      <c r="E28" s="15">
        <v>9456.9699999999993</v>
      </c>
      <c r="F28" s="16">
        <v>8.8999999999999999E-3</v>
      </c>
      <c r="G28" s="16">
        <v>6.9873000000000005E-2</v>
      </c>
    </row>
    <row r="29" spans="1:7" x14ac:dyDescent="0.35">
      <c r="A29" s="13" t="s">
        <v>2866</v>
      </c>
      <c r="B29" s="31" t="s">
        <v>2867</v>
      </c>
      <c r="C29" s="31" t="s">
        <v>146</v>
      </c>
      <c r="D29" s="14">
        <v>7700000</v>
      </c>
      <c r="E29" s="15">
        <v>7913.57</v>
      </c>
      <c r="F29" s="16">
        <v>7.4999999999999997E-3</v>
      </c>
      <c r="G29" s="16">
        <v>6.9699999999999998E-2</v>
      </c>
    </row>
    <row r="30" spans="1:7" x14ac:dyDescent="0.35">
      <c r="A30" s="13" t="s">
        <v>2868</v>
      </c>
      <c r="B30" s="31" t="s">
        <v>2869</v>
      </c>
      <c r="C30" s="31" t="s">
        <v>146</v>
      </c>
      <c r="D30" s="14">
        <v>6000000</v>
      </c>
      <c r="E30" s="15">
        <v>6349.25</v>
      </c>
      <c r="F30" s="16">
        <v>6.0000000000000001E-3</v>
      </c>
      <c r="G30" s="16">
        <v>6.9873000000000005E-2</v>
      </c>
    </row>
    <row r="31" spans="1:7" x14ac:dyDescent="0.35">
      <c r="A31" s="13" t="s">
        <v>2870</v>
      </c>
      <c r="B31" s="31" t="s">
        <v>2871</v>
      </c>
      <c r="C31" s="31" t="s">
        <v>146</v>
      </c>
      <c r="D31" s="14">
        <v>6000000</v>
      </c>
      <c r="E31" s="15">
        <v>6312.25</v>
      </c>
      <c r="F31" s="16">
        <v>6.0000000000000001E-3</v>
      </c>
      <c r="G31" s="16">
        <v>6.9699999999999998E-2</v>
      </c>
    </row>
    <row r="32" spans="1:7" x14ac:dyDescent="0.35">
      <c r="A32" s="13" t="s">
        <v>2872</v>
      </c>
      <c r="B32" s="31" t="s">
        <v>2873</v>
      </c>
      <c r="C32" s="31" t="s">
        <v>146</v>
      </c>
      <c r="D32" s="14">
        <v>5500000</v>
      </c>
      <c r="E32" s="15">
        <v>5806.48</v>
      </c>
      <c r="F32" s="16">
        <v>5.4999999999999997E-3</v>
      </c>
      <c r="G32" s="16">
        <v>6.88E-2</v>
      </c>
    </row>
    <row r="33" spans="1:7" x14ac:dyDescent="0.35">
      <c r="A33" s="13" t="s">
        <v>2874</v>
      </c>
      <c r="B33" s="31" t="s">
        <v>2875</v>
      </c>
      <c r="C33" s="31" t="s">
        <v>146</v>
      </c>
      <c r="D33" s="14">
        <v>4500000</v>
      </c>
      <c r="E33" s="15">
        <v>4730.37</v>
      </c>
      <c r="F33" s="16">
        <v>4.4999999999999997E-3</v>
      </c>
      <c r="G33" s="16">
        <v>7.0073999999999997E-2</v>
      </c>
    </row>
    <row r="34" spans="1:7" x14ac:dyDescent="0.35">
      <c r="A34" s="13" t="s">
        <v>2876</v>
      </c>
      <c r="B34" s="31" t="s">
        <v>2877</v>
      </c>
      <c r="C34" s="31" t="s">
        <v>146</v>
      </c>
      <c r="D34" s="14">
        <v>3500000</v>
      </c>
      <c r="E34" s="15">
        <v>3559.69</v>
      </c>
      <c r="F34" s="16">
        <v>3.3999999999999998E-3</v>
      </c>
      <c r="G34" s="16">
        <v>7.0800000000000002E-2</v>
      </c>
    </row>
    <row r="35" spans="1:7" x14ac:dyDescent="0.35">
      <c r="A35" s="13" t="s">
        <v>2878</v>
      </c>
      <c r="B35" s="31" t="s">
        <v>2879</v>
      </c>
      <c r="C35" s="31" t="s">
        <v>159</v>
      </c>
      <c r="D35" s="14">
        <v>1500000</v>
      </c>
      <c r="E35" s="15">
        <v>1588.25</v>
      </c>
      <c r="F35" s="16">
        <v>1.5E-3</v>
      </c>
      <c r="G35" s="16">
        <v>6.8998000000000004E-2</v>
      </c>
    </row>
    <row r="36" spans="1:7" x14ac:dyDescent="0.35">
      <c r="A36" s="13" t="s">
        <v>2880</v>
      </c>
      <c r="B36" s="31" t="s">
        <v>2881</v>
      </c>
      <c r="C36" s="31" t="s">
        <v>159</v>
      </c>
      <c r="D36" s="14">
        <v>1000000</v>
      </c>
      <c r="E36" s="15">
        <v>1062.0899999999999</v>
      </c>
      <c r="F36" s="16">
        <v>1E-3</v>
      </c>
      <c r="G36" s="16">
        <v>6.8998000000000004E-2</v>
      </c>
    </row>
    <row r="37" spans="1:7" x14ac:dyDescent="0.35">
      <c r="A37" s="13" t="s">
        <v>2882</v>
      </c>
      <c r="B37" s="31" t="s">
        <v>2883</v>
      </c>
      <c r="C37" s="31" t="s">
        <v>146</v>
      </c>
      <c r="D37" s="14">
        <v>1000000</v>
      </c>
      <c r="E37" s="15">
        <v>1028.28</v>
      </c>
      <c r="F37" s="16">
        <v>1E-3</v>
      </c>
      <c r="G37" s="16">
        <v>6.905E-2</v>
      </c>
    </row>
    <row r="38" spans="1:7" x14ac:dyDescent="0.35">
      <c r="A38" s="13" t="s">
        <v>2884</v>
      </c>
      <c r="B38" s="31" t="s">
        <v>2885</v>
      </c>
      <c r="C38" s="31" t="s">
        <v>146</v>
      </c>
      <c r="D38" s="14">
        <v>1000000</v>
      </c>
      <c r="E38" s="15">
        <v>1000.19</v>
      </c>
      <c r="F38" s="16">
        <v>8.9999999999999998E-4</v>
      </c>
      <c r="G38" s="16">
        <v>7.0073999999999997E-2</v>
      </c>
    </row>
    <row r="39" spans="1:7" x14ac:dyDescent="0.35">
      <c r="A39" s="13" t="s">
        <v>2886</v>
      </c>
      <c r="B39" s="31" t="s">
        <v>2887</v>
      </c>
      <c r="C39" s="31" t="s">
        <v>146</v>
      </c>
      <c r="D39" s="14">
        <v>500000</v>
      </c>
      <c r="E39" s="15">
        <v>511.83</v>
      </c>
      <c r="F39" s="16">
        <v>5.0000000000000001E-4</v>
      </c>
      <c r="G39" s="16">
        <v>6.8937999999999999E-2</v>
      </c>
    </row>
    <row r="40" spans="1:7" x14ac:dyDescent="0.35">
      <c r="A40" s="17" t="s">
        <v>172</v>
      </c>
      <c r="B40" s="32"/>
      <c r="C40" s="32"/>
      <c r="D40" s="18"/>
      <c r="E40" s="19">
        <v>964030.13</v>
      </c>
      <c r="F40" s="20">
        <v>0.91039999999999999</v>
      </c>
      <c r="G40" s="21"/>
    </row>
    <row r="41" spans="1:7" x14ac:dyDescent="0.35">
      <c r="A41" s="13"/>
      <c r="B41" s="31"/>
      <c r="C41" s="31"/>
      <c r="D41" s="14"/>
      <c r="E41" s="15"/>
      <c r="F41" s="16"/>
      <c r="G41" s="16"/>
    </row>
    <row r="42" spans="1:7" x14ac:dyDescent="0.35">
      <c r="A42" s="17" t="s">
        <v>216</v>
      </c>
      <c r="B42" s="31"/>
      <c r="C42" s="31"/>
      <c r="D42" s="14"/>
      <c r="E42" s="15"/>
      <c r="F42" s="16"/>
      <c r="G42" s="16"/>
    </row>
    <row r="43" spans="1:7" x14ac:dyDescent="0.35">
      <c r="A43" s="13" t="s">
        <v>2199</v>
      </c>
      <c r="B43" s="31" t="s">
        <v>2200</v>
      </c>
      <c r="C43" s="31" t="s">
        <v>219</v>
      </c>
      <c r="D43" s="14">
        <v>55600000</v>
      </c>
      <c r="E43" s="15">
        <v>55488.800000000003</v>
      </c>
      <c r="F43" s="16">
        <v>5.2400000000000002E-2</v>
      </c>
      <c r="G43" s="16">
        <v>6.6850999999999994E-2</v>
      </c>
    </row>
    <row r="44" spans="1:7" x14ac:dyDescent="0.35">
      <c r="A44" s="17" t="s">
        <v>172</v>
      </c>
      <c r="B44" s="32"/>
      <c r="C44" s="32"/>
      <c r="D44" s="18"/>
      <c r="E44" s="19">
        <v>55488.800000000003</v>
      </c>
      <c r="F44" s="20">
        <v>5.2400000000000002E-2</v>
      </c>
      <c r="G44" s="21"/>
    </row>
    <row r="45" spans="1:7" x14ac:dyDescent="0.35">
      <c r="A45" s="13"/>
      <c r="B45" s="31"/>
      <c r="C45" s="31"/>
      <c r="D45" s="14"/>
      <c r="E45" s="15"/>
      <c r="F45" s="16"/>
      <c r="G45" s="16"/>
    </row>
    <row r="46" spans="1:7" x14ac:dyDescent="0.35">
      <c r="A46" s="17" t="s">
        <v>173</v>
      </c>
      <c r="B46" s="31"/>
      <c r="C46" s="31"/>
      <c r="D46" s="14"/>
      <c r="E46" s="15"/>
      <c r="F46" s="16"/>
      <c r="G46" s="16"/>
    </row>
    <row r="47" spans="1:7" x14ac:dyDescent="0.35">
      <c r="A47" s="17" t="s">
        <v>172</v>
      </c>
      <c r="B47" s="31"/>
      <c r="C47" s="31"/>
      <c r="D47" s="14"/>
      <c r="E47" s="22" t="s">
        <v>138</v>
      </c>
      <c r="F47" s="23" t="s">
        <v>138</v>
      </c>
      <c r="G47" s="16"/>
    </row>
    <row r="48" spans="1:7" x14ac:dyDescent="0.35">
      <c r="A48" s="13"/>
      <c r="B48" s="31"/>
      <c r="C48" s="31"/>
      <c r="D48" s="14"/>
      <c r="E48" s="15"/>
      <c r="F48" s="16"/>
      <c r="G48" s="16"/>
    </row>
    <row r="49" spans="1:7" x14ac:dyDescent="0.35">
      <c r="A49" s="17" t="s">
        <v>174</v>
      </c>
      <c r="B49" s="31"/>
      <c r="C49" s="31"/>
      <c r="D49" s="14"/>
      <c r="E49" s="15"/>
      <c r="F49" s="16"/>
      <c r="G49" s="16"/>
    </row>
    <row r="50" spans="1:7" x14ac:dyDescent="0.35">
      <c r="A50" s="17" t="s">
        <v>172</v>
      </c>
      <c r="B50" s="31"/>
      <c r="C50" s="31"/>
      <c r="D50" s="14"/>
      <c r="E50" s="22" t="s">
        <v>138</v>
      </c>
      <c r="F50" s="23" t="s">
        <v>138</v>
      </c>
      <c r="G50" s="16"/>
    </row>
    <row r="51" spans="1:7" x14ac:dyDescent="0.35">
      <c r="A51" s="13"/>
      <c r="B51" s="31"/>
      <c r="C51" s="31"/>
      <c r="D51" s="14"/>
      <c r="E51" s="15"/>
      <c r="F51" s="16"/>
      <c r="G51" s="16"/>
    </row>
    <row r="52" spans="1:7" x14ac:dyDescent="0.35">
      <c r="A52" s="24" t="s">
        <v>175</v>
      </c>
      <c r="B52" s="33"/>
      <c r="C52" s="33"/>
      <c r="D52" s="25"/>
      <c r="E52" s="19">
        <v>1019518.93</v>
      </c>
      <c r="F52" s="20">
        <v>0.96279999999999999</v>
      </c>
      <c r="G52" s="21"/>
    </row>
    <row r="53" spans="1:7" x14ac:dyDescent="0.35">
      <c r="A53" s="13"/>
      <c r="B53" s="31"/>
      <c r="C53" s="31"/>
      <c r="D53" s="14"/>
      <c r="E53" s="15"/>
      <c r="F53" s="16"/>
      <c r="G53" s="16"/>
    </row>
    <row r="54" spans="1:7" x14ac:dyDescent="0.35">
      <c r="A54" s="13"/>
      <c r="B54" s="31"/>
      <c r="C54" s="31"/>
      <c r="D54" s="14"/>
      <c r="E54" s="15"/>
      <c r="F54" s="16"/>
      <c r="G54" s="16"/>
    </row>
    <row r="55" spans="1:7" x14ac:dyDescent="0.35">
      <c r="A55" s="17" t="s">
        <v>176</v>
      </c>
      <c r="B55" s="31"/>
      <c r="C55" s="31"/>
      <c r="D55" s="14"/>
      <c r="E55" s="15"/>
      <c r="F55" s="16"/>
      <c r="G55" s="16"/>
    </row>
    <row r="56" spans="1:7" x14ac:dyDescent="0.35">
      <c r="A56" s="13" t="s">
        <v>177</v>
      </c>
      <c r="B56" s="31"/>
      <c r="C56" s="31"/>
      <c r="D56" s="14"/>
      <c r="E56" s="15">
        <v>246.89</v>
      </c>
      <c r="F56" s="16">
        <v>2.0000000000000001E-4</v>
      </c>
      <c r="G56" s="16">
        <v>5.3977999999999998E-2</v>
      </c>
    </row>
    <row r="57" spans="1:7" x14ac:dyDescent="0.35">
      <c r="A57" s="17" t="s">
        <v>172</v>
      </c>
      <c r="B57" s="32"/>
      <c r="C57" s="32"/>
      <c r="D57" s="18"/>
      <c r="E57" s="19">
        <v>246.89</v>
      </c>
      <c r="F57" s="20">
        <v>2.0000000000000001E-4</v>
      </c>
      <c r="G57" s="21"/>
    </row>
    <row r="58" spans="1:7" x14ac:dyDescent="0.35">
      <c r="A58" s="13"/>
      <c r="B58" s="31"/>
      <c r="C58" s="31"/>
      <c r="D58" s="14"/>
      <c r="E58" s="15"/>
      <c r="F58" s="16"/>
      <c r="G58" s="16"/>
    </row>
    <row r="59" spans="1:7" x14ac:dyDescent="0.35">
      <c r="A59" s="24" t="s">
        <v>175</v>
      </c>
      <c r="B59" s="33"/>
      <c r="C59" s="33"/>
      <c r="D59" s="25"/>
      <c r="E59" s="19">
        <v>246.89</v>
      </c>
      <c r="F59" s="20">
        <v>2.0000000000000001E-4</v>
      </c>
      <c r="G59" s="21"/>
    </row>
    <row r="60" spans="1:7" x14ac:dyDescent="0.35">
      <c r="A60" s="13" t="s">
        <v>178</v>
      </c>
      <c r="B60" s="31"/>
      <c r="C60" s="31"/>
      <c r="D60" s="14"/>
      <c r="E60" s="15">
        <v>39362.736839800004</v>
      </c>
      <c r="F60" s="16">
        <v>3.7164999999999997E-2</v>
      </c>
      <c r="G60" s="16"/>
    </row>
    <row r="61" spans="1:7" x14ac:dyDescent="0.35">
      <c r="A61" s="13" t="s">
        <v>179</v>
      </c>
      <c r="B61" s="31"/>
      <c r="C61" s="31"/>
      <c r="D61" s="14"/>
      <c r="E61" s="35">
        <v>-18.146839799999999</v>
      </c>
      <c r="F61" s="36">
        <v>-1.65E-4</v>
      </c>
      <c r="G61" s="16">
        <v>5.3976999999999997E-2</v>
      </c>
    </row>
    <row r="62" spans="1:7" x14ac:dyDescent="0.35">
      <c r="A62" s="26" t="s">
        <v>180</v>
      </c>
      <c r="B62" s="34"/>
      <c r="C62" s="34"/>
      <c r="D62" s="27"/>
      <c r="E62" s="28">
        <v>1059110.4099999999</v>
      </c>
      <c r="F62" s="29">
        <v>1</v>
      </c>
      <c r="G62" s="29"/>
    </row>
    <row r="64" spans="1:7" x14ac:dyDescent="0.35">
      <c r="A64" s="1" t="s">
        <v>181</v>
      </c>
    </row>
    <row r="65" spans="1:3" x14ac:dyDescent="0.35">
      <c r="A65" s="1" t="s">
        <v>2888</v>
      </c>
    </row>
    <row r="67" spans="1:3" x14ac:dyDescent="0.35">
      <c r="A67" s="1" t="s">
        <v>183</v>
      </c>
    </row>
    <row r="68" spans="1:3" ht="29" customHeight="1" x14ac:dyDescent="0.35">
      <c r="A68" s="48" t="s">
        <v>184</v>
      </c>
      <c r="B68" s="3" t="s">
        <v>138</v>
      </c>
    </row>
    <row r="69" spans="1:3" x14ac:dyDescent="0.35">
      <c r="A69" t="s">
        <v>185</v>
      </c>
    </row>
    <row r="70" spans="1:3" x14ac:dyDescent="0.35">
      <c r="A70" t="s">
        <v>1084</v>
      </c>
      <c r="B70" t="s">
        <v>187</v>
      </c>
      <c r="C70" t="s">
        <v>187</v>
      </c>
    </row>
    <row r="71" spans="1:3" x14ac:dyDescent="0.35">
      <c r="B71" s="49">
        <v>45869</v>
      </c>
      <c r="C71" s="49">
        <v>45898</v>
      </c>
    </row>
    <row r="72" spans="1:3" x14ac:dyDescent="0.35">
      <c r="A72" t="s">
        <v>1085</v>
      </c>
      <c r="B72">
        <v>1286.6889000000001</v>
      </c>
      <c r="C72">
        <v>1281.7116000000001</v>
      </c>
    </row>
    <row r="74" spans="1:3" x14ac:dyDescent="0.35">
      <c r="A74" t="s">
        <v>192</v>
      </c>
      <c r="B74" s="3" t="s">
        <v>138</v>
      </c>
    </row>
    <row r="75" spans="1:3" x14ac:dyDescent="0.35">
      <c r="A75" t="s">
        <v>193</v>
      </c>
      <c r="B75" s="3" t="s">
        <v>138</v>
      </c>
    </row>
    <row r="76" spans="1:3" ht="58" customHeight="1" x14ac:dyDescent="0.35">
      <c r="A76" s="48" t="s">
        <v>194</v>
      </c>
      <c r="B76" s="3" t="s">
        <v>138</v>
      </c>
    </row>
    <row r="77" spans="1:3" ht="43.5" customHeight="1" x14ac:dyDescent="0.35">
      <c r="A77" s="48" t="s">
        <v>195</v>
      </c>
      <c r="B77" s="3" t="s">
        <v>138</v>
      </c>
    </row>
    <row r="78" spans="1:3" x14ac:dyDescent="0.35">
      <c r="A78" t="s">
        <v>196</v>
      </c>
      <c r="B78" s="50">
        <f>B93</f>
        <v>6.4988002351171046</v>
      </c>
    </row>
    <row r="79" spans="1:3" ht="72.5" customHeight="1" x14ac:dyDescent="0.35">
      <c r="A79" s="48" t="s">
        <v>197</v>
      </c>
      <c r="B79" s="3" t="s">
        <v>138</v>
      </c>
    </row>
    <row r="80" spans="1:3" x14ac:dyDescent="0.35">
      <c r="B80" s="3"/>
    </row>
    <row r="81" spans="1:2" ht="58" customHeight="1" x14ac:dyDescent="0.35">
      <c r="A81" s="48" t="s">
        <v>198</v>
      </c>
      <c r="B81" s="3" t="s">
        <v>138</v>
      </c>
    </row>
    <row r="82" spans="1:2" ht="58" customHeight="1" x14ac:dyDescent="0.35">
      <c r="A82" s="48" t="s">
        <v>199</v>
      </c>
      <c r="B82">
        <v>441208.67</v>
      </c>
    </row>
    <row r="83" spans="1:2" ht="43.5" customHeight="1" x14ac:dyDescent="0.35">
      <c r="A83" s="48" t="s">
        <v>200</v>
      </c>
      <c r="B83" s="3" t="s">
        <v>138</v>
      </c>
    </row>
    <row r="84" spans="1:2" ht="43.5" customHeight="1" x14ac:dyDescent="0.35">
      <c r="A84" s="48" t="s">
        <v>201</v>
      </c>
      <c r="B84" s="3" t="s">
        <v>138</v>
      </c>
    </row>
    <row r="86" spans="1:2" x14ac:dyDescent="0.35">
      <c r="A86" t="s">
        <v>202</v>
      </c>
    </row>
    <row r="87" spans="1:2" x14ac:dyDescent="0.35">
      <c r="A87" s="52" t="s">
        <v>203</v>
      </c>
      <c r="B87" s="52" t="s">
        <v>2889</v>
      </c>
    </row>
    <row r="88" spans="1:2" x14ac:dyDescent="0.35">
      <c r="A88" s="52" t="s">
        <v>205</v>
      </c>
      <c r="B88" s="52" t="s">
        <v>1087</v>
      </c>
    </row>
    <row r="89" spans="1:2" x14ac:dyDescent="0.35">
      <c r="A89" s="52"/>
      <c r="B89" s="52"/>
    </row>
    <row r="90" spans="1:2" x14ac:dyDescent="0.35">
      <c r="A90" s="52" t="s">
        <v>207</v>
      </c>
      <c r="B90" s="53">
        <v>7.0538476345539962</v>
      </c>
    </row>
    <row r="91" spans="1:2" x14ac:dyDescent="0.35">
      <c r="A91" s="52"/>
      <c r="B91" s="52"/>
    </row>
    <row r="92" spans="1:2" x14ac:dyDescent="0.35">
      <c r="A92" s="52" t="s">
        <v>208</v>
      </c>
      <c r="B92" s="54">
        <v>5.2243000000000004</v>
      </c>
    </row>
    <row r="93" spans="1:2" x14ac:dyDescent="0.35">
      <c r="A93" s="52" t="s">
        <v>209</v>
      </c>
      <c r="B93" s="54">
        <v>6.4988002351171046</v>
      </c>
    </row>
    <row r="94" spans="1:2" x14ac:dyDescent="0.35">
      <c r="A94" s="52"/>
      <c r="B94" s="52"/>
    </row>
    <row r="95" spans="1:2" x14ac:dyDescent="0.35">
      <c r="A95" s="52" t="s">
        <v>210</v>
      </c>
      <c r="B95" s="55">
        <v>45900</v>
      </c>
    </row>
    <row r="97" spans="1:4" ht="70" customHeight="1" x14ac:dyDescent="0.35">
      <c r="A97" s="83" t="s">
        <v>211</v>
      </c>
      <c r="B97" s="83" t="s">
        <v>212</v>
      </c>
      <c r="C97" s="83" t="s">
        <v>5</v>
      </c>
      <c r="D97" s="83" t="s">
        <v>6</v>
      </c>
    </row>
    <row r="98" spans="1:4" ht="70" customHeight="1" x14ac:dyDescent="0.35">
      <c r="A98" s="83" t="s">
        <v>2889</v>
      </c>
      <c r="B98" s="83"/>
      <c r="C98" s="83" t="s">
        <v>94</v>
      </c>
      <c r="D98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G81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2890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2891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2892</v>
      </c>
      <c r="B11" s="31" t="s">
        <v>2893</v>
      </c>
      <c r="C11" s="31" t="s">
        <v>159</v>
      </c>
      <c r="D11" s="14">
        <v>1500000</v>
      </c>
      <c r="E11" s="15">
        <v>1524.98</v>
      </c>
      <c r="F11" s="16">
        <v>0.1391</v>
      </c>
      <c r="G11" s="16">
        <v>7.3432999999999998E-2</v>
      </c>
    </row>
    <row r="12" spans="1:7" x14ac:dyDescent="0.35">
      <c r="A12" s="13" t="s">
        <v>2894</v>
      </c>
      <c r="B12" s="31" t="s">
        <v>2895</v>
      </c>
      <c r="C12" s="31" t="s">
        <v>146</v>
      </c>
      <c r="D12" s="14">
        <v>1500000</v>
      </c>
      <c r="E12" s="15">
        <v>1524.02</v>
      </c>
      <c r="F12" s="16">
        <v>0.13900000000000001</v>
      </c>
      <c r="G12" s="16">
        <v>7.2049000000000002E-2</v>
      </c>
    </row>
    <row r="13" spans="1:7" x14ac:dyDescent="0.35">
      <c r="A13" s="13" t="s">
        <v>2896</v>
      </c>
      <c r="B13" s="31" t="s">
        <v>2897</v>
      </c>
      <c r="C13" s="31" t="s">
        <v>146</v>
      </c>
      <c r="D13" s="14">
        <v>1000000</v>
      </c>
      <c r="E13" s="15">
        <v>1020.56</v>
      </c>
      <c r="F13" s="16">
        <v>9.3100000000000002E-2</v>
      </c>
      <c r="G13" s="16">
        <v>7.2095000000000006E-2</v>
      </c>
    </row>
    <row r="14" spans="1:7" x14ac:dyDescent="0.35">
      <c r="A14" s="13" t="s">
        <v>2898</v>
      </c>
      <c r="B14" s="31" t="s">
        <v>2899</v>
      </c>
      <c r="C14" s="31" t="s">
        <v>146</v>
      </c>
      <c r="D14" s="14">
        <v>1000000</v>
      </c>
      <c r="E14" s="15">
        <v>1013.19</v>
      </c>
      <c r="F14" s="16">
        <v>9.2399999999999996E-2</v>
      </c>
      <c r="G14" s="16">
        <v>7.1199999999999999E-2</v>
      </c>
    </row>
    <row r="15" spans="1:7" x14ac:dyDescent="0.35">
      <c r="A15" s="13" t="s">
        <v>1545</v>
      </c>
      <c r="B15" s="31" t="s">
        <v>1546</v>
      </c>
      <c r="C15" s="31" t="s">
        <v>143</v>
      </c>
      <c r="D15" s="14">
        <v>1000000</v>
      </c>
      <c r="E15" s="15">
        <v>1012.08</v>
      </c>
      <c r="F15" s="16">
        <v>9.2299999999999993E-2</v>
      </c>
      <c r="G15" s="16">
        <v>7.3058999999999999E-2</v>
      </c>
    </row>
    <row r="16" spans="1:7" x14ac:dyDescent="0.35">
      <c r="A16" s="13" t="s">
        <v>2900</v>
      </c>
      <c r="B16" s="31" t="s">
        <v>2901</v>
      </c>
      <c r="C16" s="31" t="s">
        <v>146</v>
      </c>
      <c r="D16" s="14">
        <v>1000000</v>
      </c>
      <c r="E16" s="15">
        <v>1011.89</v>
      </c>
      <c r="F16" s="16">
        <v>9.2299999999999993E-2</v>
      </c>
      <c r="G16" s="16">
        <v>7.1199999999999999E-2</v>
      </c>
    </row>
    <row r="17" spans="1:7" x14ac:dyDescent="0.35">
      <c r="A17" s="13" t="s">
        <v>2902</v>
      </c>
      <c r="B17" s="31" t="s">
        <v>2903</v>
      </c>
      <c r="C17" s="31" t="s">
        <v>146</v>
      </c>
      <c r="D17" s="14">
        <v>500000</v>
      </c>
      <c r="E17" s="15">
        <v>510.22</v>
      </c>
      <c r="F17" s="16">
        <v>4.65E-2</v>
      </c>
      <c r="G17" s="16">
        <v>6.6775000000000001E-2</v>
      </c>
    </row>
    <row r="18" spans="1:7" x14ac:dyDescent="0.35">
      <c r="A18" s="13" t="s">
        <v>2904</v>
      </c>
      <c r="B18" s="31" t="s">
        <v>2905</v>
      </c>
      <c r="C18" s="31" t="s">
        <v>146</v>
      </c>
      <c r="D18" s="14">
        <v>500000</v>
      </c>
      <c r="E18" s="15">
        <v>509.76</v>
      </c>
      <c r="F18" s="16">
        <v>4.65E-2</v>
      </c>
      <c r="G18" s="16">
        <v>6.9750000000000006E-2</v>
      </c>
    </row>
    <row r="19" spans="1:7" x14ac:dyDescent="0.35">
      <c r="A19" s="13" t="s">
        <v>2906</v>
      </c>
      <c r="B19" s="31" t="s">
        <v>2907</v>
      </c>
      <c r="C19" s="31" t="s">
        <v>146</v>
      </c>
      <c r="D19" s="14">
        <v>500000</v>
      </c>
      <c r="E19" s="15">
        <v>509.67</v>
      </c>
      <c r="F19" s="16">
        <v>4.65E-2</v>
      </c>
      <c r="G19" s="16">
        <v>6.8150000000000002E-2</v>
      </c>
    </row>
    <row r="20" spans="1:7" x14ac:dyDescent="0.35">
      <c r="A20" s="13" t="s">
        <v>2908</v>
      </c>
      <c r="B20" s="31" t="s">
        <v>2909</v>
      </c>
      <c r="C20" s="31" t="s">
        <v>146</v>
      </c>
      <c r="D20" s="14">
        <v>500000</v>
      </c>
      <c r="E20" s="15">
        <v>508.11</v>
      </c>
      <c r="F20" s="16">
        <v>4.6300000000000001E-2</v>
      </c>
      <c r="G20" s="16">
        <v>6.8376999999999993E-2</v>
      </c>
    </row>
    <row r="21" spans="1:7" x14ac:dyDescent="0.35">
      <c r="A21" s="13" t="s">
        <v>1547</v>
      </c>
      <c r="B21" s="31" t="s">
        <v>1548</v>
      </c>
      <c r="C21" s="31" t="s">
        <v>146</v>
      </c>
      <c r="D21" s="14">
        <v>500000</v>
      </c>
      <c r="E21" s="15">
        <v>504.71</v>
      </c>
      <c r="F21" s="16">
        <v>4.5999999999999999E-2</v>
      </c>
      <c r="G21" s="16">
        <v>7.1300000000000002E-2</v>
      </c>
    </row>
    <row r="22" spans="1:7" x14ac:dyDescent="0.35">
      <c r="A22" s="13" t="s">
        <v>2910</v>
      </c>
      <c r="B22" s="31" t="s">
        <v>2911</v>
      </c>
      <c r="C22" s="31" t="s">
        <v>146</v>
      </c>
      <c r="D22" s="14">
        <v>500000</v>
      </c>
      <c r="E22" s="15">
        <v>504.34</v>
      </c>
      <c r="F22" s="16">
        <v>4.5999999999999999E-2</v>
      </c>
      <c r="G22" s="16">
        <v>7.1999999999999995E-2</v>
      </c>
    </row>
    <row r="23" spans="1:7" x14ac:dyDescent="0.35">
      <c r="A23" s="13" t="s">
        <v>2197</v>
      </c>
      <c r="B23" s="31" t="s">
        <v>2198</v>
      </c>
      <c r="C23" s="31" t="s">
        <v>146</v>
      </c>
      <c r="D23" s="14">
        <v>300000</v>
      </c>
      <c r="E23" s="15">
        <v>304.26</v>
      </c>
      <c r="F23" s="16">
        <v>2.7699999999999999E-2</v>
      </c>
      <c r="G23" s="16">
        <v>6.9900000000000004E-2</v>
      </c>
    </row>
    <row r="24" spans="1:7" x14ac:dyDescent="0.35">
      <c r="A24" s="17" t="s">
        <v>172</v>
      </c>
      <c r="B24" s="32"/>
      <c r="C24" s="32"/>
      <c r="D24" s="18"/>
      <c r="E24" s="19">
        <v>10457.790000000001</v>
      </c>
      <c r="F24" s="20">
        <v>0.95369999999999999</v>
      </c>
      <c r="G24" s="21"/>
    </row>
    <row r="25" spans="1:7" x14ac:dyDescent="0.35">
      <c r="A25" s="13"/>
      <c r="B25" s="31"/>
      <c r="C25" s="31"/>
      <c r="D25" s="14"/>
      <c r="E25" s="15"/>
      <c r="F25" s="16"/>
      <c r="G25" s="16"/>
    </row>
    <row r="26" spans="1:7" x14ac:dyDescent="0.35">
      <c r="A26" s="17" t="s">
        <v>173</v>
      </c>
      <c r="B26" s="31"/>
      <c r="C26" s="31"/>
      <c r="D26" s="14"/>
      <c r="E26" s="15"/>
      <c r="F26" s="16"/>
      <c r="G26" s="16"/>
    </row>
    <row r="27" spans="1:7" x14ac:dyDescent="0.35">
      <c r="A27" s="17" t="s">
        <v>172</v>
      </c>
      <c r="B27" s="31"/>
      <c r="C27" s="31"/>
      <c r="D27" s="14"/>
      <c r="E27" s="22" t="s">
        <v>138</v>
      </c>
      <c r="F27" s="23" t="s">
        <v>138</v>
      </c>
      <c r="G27" s="16"/>
    </row>
    <row r="28" spans="1:7" x14ac:dyDescent="0.35">
      <c r="A28" s="13"/>
      <c r="B28" s="31"/>
      <c r="C28" s="31"/>
      <c r="D28" s="14"/>
      <c r="E28" s="15"/>
      <c r="F28" s="16"/>
      <c r="G28" s="16"/>
    </row>
    <row r="29" spans="1:7" x14ac:dyDescent="0.35">
      <c r="A29" s="17" t="s">
        <v>174</v>
      </c>
      <c r="B29" s="31"/>
      <c r="C29" s="31"/>
      <c r="D29" s="14"/>
      <c r="E29" s="15"/>
      <c r="F29" s="16"/>
      <c r="G29" s="16"/>
    </row>
    <row r="30" spans="1:7" x14ac:dyDescent="0.35">
      <c r="A30" s="17" t="s">
        <v>172</v>
      </c>
      <c r="B30" s="31"/>
      <c r="C30" s="31"/>
      <c r="D30" s="14"/>
      <c r="E30" s="22" t="s">
        <v>138</v>
      </c>
      <c r="F30" s="23" t="s">
        <v>138</v>
      </c>
      <c r="G30" s="16"/>
    </row>
    <row r="31" spans="1:7" x14ac:dyDescent="0.35">
      <c r="A31" s="13"/>
      <c r="B31" s="31"/>
      <c r="C31" s="31"/>
      <c r="D31" s="14"/>
      <c r="E31" s="15"/>
      <c r="F31" s="16"/>
      <c r="G31" s="16"/>
    </row>
    <row r="32" spans="1:7" x14ac:dyDescent="0.35">
      <c r="A32" s="24" t="s">
        <v>175</v>
      </c>
      <c r="B32" s="33"/>
      <c r="C32" s="33"/>
      <c r="D32" s="25"/>
      <c r="E32" s="19">
        <v>10457.790000000001</v>
      </c>
      <c r="F32" s="20">
        <v>0.95369999999999999</v>
      </c>
      <c r="G32" s="21"/>
    </row>
    <row r="33" spans="1:7" x14ac:dyDescent="0.35">
      <c r="A33" s="13"/>
      <c r="B33" s="31"/>
      <c r="C33" s="31"/>
      <c r="D33" s="14"/>
      <c r="E33" s="15"/>
      <c r="F33" s="16"/>
      <c r="G33" s="16"/>
    </row>
    <row r="34" spans="1:7" x14ac:dyDescent="0.35">
      <c r="A34" s="13"/>
      <c r="B34" s="31"/>
      <c r="C34" s="31"/>
      <c r="D34" s="14"/>
      <c r="E34" s="15"/>
      <c r="F34" s="16"/>
      <c r="G34" s="16"/>
    </row>
    <row r="35" spans="1:7" x14ac:dyDescent="0.35">
      <c r="A35" s="17" t="s">
        <v>176</v>
      </c>
      <c r="B35" s="31"/>
      <c r="C35" s="31"/>
      <c r="D35" s="14"/>
      <c r="E35" s="15"/>
      <c r="F35" s="16"/>
      <c r="G35" s="16"/>
    </row>
    <row r="36" spans="1:7" x14ac:dyDescent="0.35">
      <c r="A36" s="13" t="s">
        <v>177</v>
      </c>
      <c r="B36" s="31"/>
      <c r="C36" s="31"/>
      <c r="D36" s="14"/>
      <c r="E36" s="15">
        <v>63.97</v>
      </c>
      <c r="F36" s="16">
        <v>5.7999999999999996E-3</v>
      </c>
      <c r="G36" s="16">
        <v>5.3977999999999998E-2</v>
      </c>
    </row>
    <row r="37" spans="1:7" x14ac:dyDescent="0.35">
      <c r="A37" s="17" t="s">
        <v>172</v>
      </c>
      <c r="B37" s="32"/>
      <c r="C37" s="32"/>
      <c r="D37" s="18"/>
      <c r="E37" s="19">
        <v>63.97</v>
      </c>
      <c r="F37" s="20">
        <v>5.7999999999999996E-3</v>
      </c>
      <c r="G37" s="21"/>
    </row>
    <row r="38" spans="1:7" x14ac:dyDescent="0.35">
      <c r="A38" s="13"/>
      <c r="B38" s="31"/>
      <c r="C38" s="31"/>
      <c r="D38" s="14"/>
      <c r="E38" s="15"/>
      <c r="F38" s="16"/>
      <c r="G38" s="16"/>
    </row>
    <row r="39" spans="1:7" x14ac:dyDescent="0.35">
      <c r="A39" s="24" t="s">
        <v>175</v>
      </c>
      <c r="B39" s="33"/>
      <c r="C39" s="33"/>
      <c r="D39" s="25"/>
      <c r="E39" s="19">
        <v>63.97</v>
      </c>
      <c r="F39" s="20">
        <v>5.7999999999999996E-3</v>
      </c>
      <c r="G39" s="21"/>
    </row>
    <row r="40" spans="1:7" x14ac:dyDescent="0.35">
      <c r="A40" s="13" t="s">
        <v>178</v>
      </c>
      <c r="B40" s="31"/>
      <c r="C40" s="31"/>
      <c r="D40" s="14"/>
      <c r="E40" s="15">
        <v>445.97705530000002</v>
      </c>
      <c r="F40" s="16">
        <v>4.0669999999999998E-2</v>
      </c>
      <c r="G40" s="16"/>
    </row>
    <row r="41" spans="1:7" x14ac:dyDescent="0.35">
      <c r="A41" s="13" t="s">
        <v>179</v>
      </c>
      <c r="B41" s="31"/>
      <c r="C41" s="31"/>
      <c r="D41" s="14"/>
      <c r="E41" s="35">
        <v>-2.1970553000000002</v>
      </c>
      <c r="F41" s="36">
        <v>-1.7000000000000001E-4</v>
      </c>
      <c r="G41" s="16">
        <v>5.3977999999999998E-2</v>
      </c>
    </row>
    <row r="42" spans="1:7" x14ac:dyDescent="0.35">
      <c r="A42" s="26" t="s">
        <v>180</v>
      </c>
      <c r="B42" s="34"/>
      <c r="C42" s="34"/>
      <c r="D42" s="27"/>
      <c r="E42" s="28">
        <v>10965.54</v>
      </c>
      <c r="F42" s="29">
        <v>1</v>
      </c>
      <c r="G42" s="29"/>
    </row>
    <row r="44" spans="1:7" x14ac:dyDescent="0.35">
      <c r="A44" s="1" t="s">
        <v>181</v>
      </c>
    </row>
    <row r="45" spans="1:7" x14ac:dyDescent="0.35">
      <c r="A45" s="1" t="s">
        <v>2912</v>
      </c>
    </row>
    <row r="47" spans="1:7" x14ac:dyDescent="0.35">
      <c r="A47" s="1" t="s">
        <v>183</v>
      </c>
    </row>
    <row r="48" spans="1:7" x14ac:dyDescent="0.35">
      <c r="A48" s="48" t="s">
        <v>184</v>
      </c>
      <c r="B48" s="3" t="s">
        <v>138</v>
      </c>
    </row>
    <row r="49" spans="1:3" x14ac:dyDescent="0.35">
      <c r="A49" t="s">
        <v>185</v>
      </c>
    </row>
    <row r="50" spans="1:3" x14ac:dyDescent="0.35">
      <c r="A50" t="s">
        <v>186</v>
      </c>
      <c r="B50" t="s">
        <v>187</v>
      </c>
      <c r="C50" t="s">
        <v>187</v>
      </c>
    </row>
    <row r="51" spans="1:3" x14ac:dyDescent="0.35">
      <c r="B51" s="49">
        <v>45869</v>
      </c>
      <c r="C51" s="49">
        <v>45898</v>
      </c>
    </row>
    <row r="52" spans="1:3" x14ac:dyDescent="0.35">
      <c r="A52" t="s">
        <v>188</v>
      </c>
      <c r="B52">
        <v>10.664999999999999</v>
      </c>
      <c r="C52">
        <v>10.698</v>
      </c>
    </row>
    <row r="53" spans="1:3" x14ac:dyDescent="0.35">
      <c r="A53" t="s">
        <v>189</v>
      </c>
      <c r="B53">
        <v>10.664999999999999</v>
      </c>
      <c r="C53">
        <v>10.698</v>
      </c>
    </row>
    <row r="54" spans="1:3" x14ac:dyDescent="0.35">
      <c r="A54" t="s">
        <v>190</v>
      </c>
      <c r="B54">
        <v>10.648</v>
      </c>
      <c r="C54">
        <v>10.68</v>
      </c>
    </row>
    <row r="55" spans="1:3" x14ac:dyDescent="0.35">
      <c r="A55" t="s">
        <v>191</v>
      </c>
      <c r="B55">
        <v>10.648</v>
      </c>
      <c r="C55">
        <v>10.68</v>
      </c>
    </row>
    <row r="57" spans="1:3" x14ac:dyDescent="0.35">
      <c r="A57" t="s">
        <v>192</v>
      </c>
      <c r="B57" s="3" t="s">
        <v>138</v>
      </c>
    </row>
    <row r="58" spans="1:3" x14ac:dyDescent="0.35">
      <c r="A58" t="s">
        <v>193</v>
      </c>
      <c r="B58" s="3" t="s">
        <v>138</v>
      </c>
    </row>
    <row r="59" spans="1:3" ht="29" customHeight="1" x14ac:dyDescent="0.35">
      <c r="A59" s="48" t="s">
        <v>194</v>
      </c>
      <c r="B59" s="3" t="s">
        <v>138</v>
      </c>
    </row>
    <row r="60" spans="1:3" ht="29" customHeight="1" x14ac:dyDescent="0.35">
      <c r="A60" s="48" t="s">
        <v>195</v>
      </c>
      <c r="B60" s="3" t="s">
        <v>138</v>
      </c>
    </row>
    <row r="61" spans="1:3" x14ac:dyDescent="0.35">
      <c r="A61" t="s">
        <v>196</v>
      </c>
      <c r="B61" s="50">
        <f>B76</f>
        <v>2.190359310050852</v>
      </c>
    </row>
    <row r="62" spans="1:3" ht="43.5" customHeight="1" x14ac:dyDescent="0.35">
      <c r="A62" s="48" t="s">
        <v>197</v>
      </c>
      <c r="B62" s="3" t="s">
        <v>138</v>
      </c>
    </row>
    <row r="63" spans="1:3" x14ac:dyDescent="0.35">
      <c r="B63" s="3"/>
    </row>
    <row r="64" spans="1:3" ht="29" customHeight="1" x14ac:dyDescent="0.35">
      <c r="A64" s="48" t="s">
        <v>198</v>
      </c>
      <c r="B64" s="3" t="s">
        <v>138</v>
      </c>
    </row>
    <row r="65" spans="1:4" ht="29" customHeight="1" x14ac:dyDescent="0.35">
      <c r="A65" s="48" t="s">
        <v>199</v>
      </c>
      <c r="B65">
        <v>5348.18</v>
      </c>
    </row>
    <row r="66" spans="1:4" ht="29" customHeight="1" x14ac:dyDescent="0.35">
      <c r="A66" s="48" t="s">
        <v>200</v>
      </c>
      <c r="B66" s="3" t="s">
        <v>138</v>
      </c>
    </row>
    <row r="67" spans="1:4" ht="29" customHeight="1" x14ac:dyDescent="0.35">
      <c r="A67" s="48" t="s">
        <v>201</v>
      </c>
      <c r="B67" s="3" t="s">
        <v>138</v>
      </c>
    </row>
    <row r="69" spans="1:4" x14ac:dyDescent="0.35">
      <c r="A69" t="s">
        <v>202</v>
      </c>
    </row>
    <row r="70" spans="1:4" ht="87" customHeight="1" x14ac:dyDescent="0.35">
      <c r="A70" s="52" t="s">
        <v>203</v>
      </c>
      <c r="B70" s="56" t="s">
        <v>2913</v>
      </c>
    </row>
    <row r="71" spans="1:4" ht="58" customHeight="1" x14ac:dyDescent="0.35">
      <c r="A71" s="52" t="s">
        <v>205</v>
      </c>
      <c r="B71" s="56" t="s">
        <v>2914</v>
      </c>
    </row>
    <row r="72" spans="1:4" x14ac:dyDescent="0.35">
      <c r="A72" s="52"/>
      <c r="B72" s="52"/>
    </row>
    <row r="73" spans="1:4" x14ac:dyDescent="0.35">
      <c r="A73" s="52" t="s">
        <v>207</v>
      </c>
      <c r="B73" s="53">
        <v>7.1235575899453076</v>
      </c>
    </row>
    <row r="74" spans="1:4" x14ac:dyDescent="0.35">
      <c r="A74" s="52"/>
      <c r="B74" s="52"/>
    </row>
    <row r="75" spans="1:4" x14ac:dyDescent="0.35">
      <c r="A75" s="52" t="s">
        <v>208</v>
      </c>
      <c r="B75" s="54">
        <v>2.0129999999999999</v>
      </c>
    </row>
    <row r="76" spans="1:4" x14ac:dyDescent="0.35">
      <c r="A76" s="52" t="s">
        <v>209</v>
      </c>
      <c r="B76" s="54">
        <v>2.190359310050852</v>
      </c>
    </row>
    <row r="77" spans="1:4" x14ac:dyDescent="0.35">
      <c r="A77" s="52"/>
      <c r="B77" s="52"/>
    </row>
    <row r="78" spans="1:4" x14ac:dyDescent="0.35">
      <c r="A78" s="52" t="s">
        <v>210</v>
      </c>
      <c r="B78" s="55">
        <v>45900</v>
      </c>
    </row>
    <row r="80" spans="1:4" ht="70" customHeight="1" x14ac:dyDescent="0.35">
      <c r="A80" s="83" t="s">
        <v>211</v>
      </c>
      <c r="B80" s="83" t="s">
        <v>212</v>
      </c>
      <c r="C80" s="83" t="s">
        <v>5</v>
      </c>
      <c r="D80" s="83" t="s">
        <v>6</v>
      </c>
    </row>
    <row r="81" spans="1:4" ht="70" customHeight="1" x14ac:dyDescent="0.35">
      <c r="A81" s="83" t="s">
        <v>2915</v>
      </c>
      <c r="B81" s="83"/>
      <c r="C81" s="83" t="s">
        <v>96</v>
      </c>
      <c r="D81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G105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2916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2917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2918</v>
      </c>
      <c r="B11" s="31" t="s">
        <v>2919</v>
      </c>
      <c r="C11" s="31" t="s">
        <v>143</v>
      </c>
      <c r="D11" s="14">
        <v>2500000</v>
      </c>
      <c r="E11" s="15">
        <v>2543.75</v>
      </c>
      <c r="F11" s="16">
        <v>4.0099999999999997E-2</v>
      </c>
      <c r="G11" s="16">
        <v>6.7599999999999993E-2</v>
      </c>
    </row>
    <row r="12" spans="1:7" x14ac:dyDescent="0.35">
      <c r="A12" s="13" t="s">
        <v>2014</v>
      </c>
      <c r="B12" s="31" t="s">
        <v>2015</v>
      </c>
      <c r="C12" s="31" t="s">
        <v>143</v>
      </c>
      <c r="D12" s="14">
        <v>2500000</v>
      </c>
      <c r="E12" s="15">
        <v>2536.2199999999998</v>
      </c>
      <c r="F12" s="16">
        <v>3.9899999999999998E-2</v>
      </c>
      <c r="G12" s="16">
        <v>6.7299999999999999E-2</v>
      </c>
    </row>
    <row r="13" spans="1:7" x14ac:dyDescent="0.35">
      <c r="A13" s="13" t="s">
        <v>2197</v>
      </c>
      <c r="B13" s="31" t="s">
        <v>2198</v>
      </c>
      <c r="C13" s="31" t="s">
        <v>146</v>
      </c>
      <c r="D13" s="14">
        <v>2500000</v>
      </c>
      <c r="E13" s="15">
        <v>2535.5100000000002</v>
      </c>
      <c r="F13" s="16">
        <v>3.9899999999999998E-2</v>
      </c>
      <c r="G13" s="16">
        <v>6.9900000000000004E-2</v>
      </c>
    </row>
    <row r="14" spans="1:7" x14ac:dyDescent="0.35">
      <c r="A14" s="13" t="s">
        <v>1115</v>
      </c>
      <c r="B14" s="31" t="s">
        <v>1116</v>
      </c>
      <c r="C14" s="31" t="s">
        <v>143</v>
      </c>
      <c r="D14" s="14">
        <v>2500000</v>
      </c>
      <c r="E14" s="15">
        <v>2512.1799999999998</v>
      </c>
      <c r="F14" s="16">
        <v>3.9600000000000003E-2</v>
      </c>
      <c r="G14" s="16">
        <v>6.3450000000000006E-2</v>
      </c>
    </row>
    <row r="15" spans="1:7" x14ac:dyDescent="0.35">
      <c r="A15" s="13" t="s">
        <v>2920</v>
      </c>
      <c r="B15" s="31" t="s">
        <v>2921</v>
      </c>
      <c r="C15" s="31" t="s">
        <v>146</v>
      </c>
      <c r="D15" s="14">
        <v>2500000</v>
      </c>
      <c r="E15" s="15">
        <v>2504.66</v>
      </c>
      <c r="F15" s="16">
        <v>3.9399999999999998E-2</v>
      </c>
      <c r="G15" s="16">
        <v>7.0000000000000007E-2</v>
      </c>
    </row>
    <row r="16" spans="1:7" x14ac:dyDescent="0.35">
      <c r="A16" s="13" t="s">
        <v>2171</v>
      </c>
      <c r="B16" s="31" t="s">
        <v>2172</v>
      </c>
      <c r="C16" s="31" t="s">
        <v>146</v>
      </c>
      <c r="D16" s="14">
        <v>2500000</v>
      </c>
      <c r="E16" s="15">
        <v>2496.41</v>
      </c>
      <c r="F16" s="16">
        <v>3.9300000000000002E-2</v>
      </c>
      <c r="G16" s="16">
        <v>7.22E-2</v>
      </c>
    </row>
    <row r="17" spans="1:7" x14ac:dyDescent="0.35">
      <c r="A17" s="13" t="s">
        <v>2922</v>
      </c>
      <c r="B17" s="31" t="s">
        <v>2923</v>
      </c>
      <c r="C17" s="31" t="s">
        <v>143</v>
      </c>
      <c r="D17" s="14">
        <v>2500000</v>
      </c>
      <c r="E17" s="15">
        <v>2496.2399999999998</v>
      </c>
      <c r="F17" s="16">
        <v>3.9300000000000002E-2</v>
      </c>
      <c r="G17" s="16">
        <v>6.6693000000000002E-2</v>
      </c>
    </row>
    <row r="18" spans="1:7" x14ac:dyDescent="0.35">
      <c r="A18" s="13" t="s">
        <v>2924</v>
      </c>
      <c r="B18" s="31" t="s">
        <v>2925</v>
      </c>
      <c r="C18" s="31" t="s">
        <v>2926</v>
      </c>
      <c r="D18" s="14">
        <v>1000000</v>
      </c>
      <c r="E18" s="15">
        <v>1004.03</v>
      </c>
      <c r="F18" s="16">
        <v>1.5800000000000002E-2</v>
      </c>
      <c r="G18" s="16">
        <v>7.8600000000000003E-2</v>
      </c>
    </row>
    <row r="19" spans="1:7" x14ac:dyDescent="0.35">
      <c r="A19" s="17" t="s">
        <v>172</v>
      </c>
      <c r="B19" s="32"/>
      <c r="C19" s="32"/>
      <c r="D19" s="18"/>
      <c r="E19" s="19">
        <v>18629</v>
      </c>
      <c r="F19" s="20">
        <v>0.29330000000000001</v>
      </c>
      <c r="G19" s="21"/>
    </row>
    <row r="20" spans="1:7" x14ac:dyDescent="0.35">
      <c r="A20" s="17" t="s">
        <v>222</v>
      </c>
      <c r="B20" s="31"/>
      <c r="C20" s="31"/>
      <c r="D20" s="14"/>
      <c r="E20" s="15"/>
      <c r="F20" s="16"/>
      <c r="G20" s="16"/>
    </row>
    <row r="21" spans="1:7" x14ac:dyDescent="0.35">
      <c r="A21" s="13" t="s">
        <v>2927</v>
      </c>
      <c r="B21" s="31" t="s">
        <v>2928</v>
      </c>
      <c r="C21" s="31" t="s">
        <v>219</v>
      </c>
      <c r="D21" s="14">
        <v>500000</v>
      </c>
      <c r="E21" s="15">
        <v>508.21</v>
      </c>
      <c r="F21" s="16">
        <v>8.0000000000000002E-3</v>
      </c>
      <c r="G21" s="16">
        <v>5.9868999999999999E-2</v>
      </c>
    </row>
    <row r="22" spans="1:7" x14ac:dyDescent="0.35">
      <c r="A22" s="17" t="s">
        <v>172</v>
      </c>
      <c r="B22" s="32"/>
      <c r="C22" s="32"/>
      <c r="D22" s="18"/>
      <c r="E22" s="19">
        <v>508.21</v>
      </c>
      <c r="F22" s="20">
        <v>8.0000000000000002E-3</v>
      </c>
      <c r="G22" s="21"/>
    </row>
    <row r="23" spans="1:7" x14ac:dyDescent="0.35">
      <c r="A23" s="13"/>
      <c r="B23" s="31"/>
      <c r="C23" s="31"/>
      <c r="D23" s="14"/>
      <c r="E23" s="15"/>
      <c r="F23" s="16"/>
      <c r="G23" s="16"/>
    </row>
    <row r="24" spans="1:7" x14ac:dyDescent="0.35">
      <c r="A24" s="13"/>
      <c r="B24" s="31"/>
      <c r="C24" s="31"/>
      <c r="D24" s="14"/>
      <c r="E24" s="15"/>
      <c r="F24" s="16"/>
      <c r="G24" s="16"/>
    </row>
    <row r="25" spans="1:7" x14ac:dyDescent="0.35">
      <c r="A25" s="17" t="s">
        <v>173</v>
      </c>
      <c r="B25" s="31"/>
      <c r="C25" s="31"/>
      <c r="D25" s="14"/>
      <c r="E25" s="15"/>
      <c r="F25" s="16"/>
      <c r="G25" s="16"/>
    </row>
    <row r="26" spans="1:7" x14ac:dyDescent="0.35">
      <c r="A26" s="17" t="s">
        <v>172</v>
      </c>
      <c r="B26" s="31"/>
      <c r="C26" s="31"/>
      <c r="D26" s="14"/>
      <c r="E26" s="22" t="s">
        <v>138</v>
      </c>
      <c r="F26" s="23" t="s">
        <v>138</v>
      </c>
      <c r="G26" s="16"/>
    </row>
    <row r="27" spans="1:7" x14ac:dyDescent="0.35">
      <c r="A27" s="13"/>
      <c r="B27" s="31"/>
      <c r="C27" s="31"/>
      <c r="D27" s="14"/>
      <c r="E27" s="15"/>
      <c r="F27" s="16"/>
      <c r="G27" s="16"/>
    </row>
    <row r="28" spans="1:7" x14ac:dyDescent="0.35">
      <c r="A28" s="17" t="s">
        <v>174</v>
      </c>
      <c r="B28" s="31"/>
      <c r="C28" s="31"/>
      <c r="D28" s="14"/>
      <c r="E28" s="15"/>
      <c r="F28" s="16"/>
      <c r="G28" s="16"/>
    </row>
    <row r="29" spans="1:7" x14ac:dyDescent="0.35">
      <c r="A29" s="17" t="s">
        <v>172</v>
      </c>
      <c r="B29" s="31"/>
      <c r="C29" s="31"/>
      <c r="D29" s="14"/>
      <c r="E29" s="22" t="s">
        <v>138</v>
      </c>
      <c r="F29" s="23" t="s">
        <v>138</v>
      </c>
      <c r="G29" s="16"/>
    </row>
    <row r="30" spans="1:7" x14ac:dyDescent="0.35">
      <c r="A30" s="13"/>
      <c r="B30" s="31"/>
      <c r="C30" s="31"/>
      <c r="D30" s="14"/>
      <c r="E30" s="15"/>
      <c r="F30" s="16"/>
      <c r="G30" s="16"/>
    </row>
    <row r="31" spans="1:7" x14ac:dyDescent="0.35">
      <c r="A31" s="24" t="s">
        <v>175</v>
      </c>
      <c r="B31" s="33"/>
      <c r="C31" s="33"/>
      <c r="D31" s="25"/>
      <c r="E31" s="19">
        <v>19137.21</v>
      </c>
      <c r="F31" s="20">
        <v>0.30130000000000001</v>
      </c>
      <c r="G31" s="21"/>
    </row>
    <row r="32" spans="1:7" x14ac:dyDescent="0.35">
      <c r="A32" s="13"/>
      <c r="B32" s="31"/>
      <c r="C32" s="31"/>
      <c r="D32" s="14"/>
      <c r="E32" s="15"/>
      <c r="F32" s="16"/>
      <c r="G32" s="16"/>
    </row>
    <row r="33" spans="1:7" x14ac:dyDescent="0.35">
      <c r="A33" s="17" t="s">
        <v>658</v>
      </c>
      <c r="B33" s="31"/>
      <c r="C33" s="31"/>
      <c r="D33" s="14"/>
      <c r="E33" s="15"/>
      <c r="F33" s="16"/>
      <c r="G33" s="16"/>
    </row>
    <row r="34" spans="1:7" x14ac:dyDescent="0.35">
      <c r="A34" s="13"/>
      <c r="B34" s="31"/>
      <c r="C34" s="31"/>
      <c r="D34" s="14"/>
      <c r="E34" s="15"/>
      <c r="F34" s="16"/>
      <c r="G34" s="16"/>
    </row>
    <row r="35" spans="1:7" x14ac:dyDescent="0.35">
      <c r="A35" s="17" t="s">
        <v>659</v>
      </c>
      <c r="B35" s="31"/>
      <c r="C35" s="31"/>
      <c r="D35" s="14"/>
      <c r="E35" s="15"/>
      <c r="F35" s="16"/>
      <c r="G35" s="16"/>
    </row>
    <row r="36" spans="1:7" x14ac:dyDescent="0.35">
      <c r="A36" s="13" t="s">
        <v>947</v>
      </c>
      <c r="B36" s="31" t="s">
        <v>948</v>
      </c>
      <c r="C36" s="31" t="s">
        <v>219</v>
      </c>
      <c r="D36" s="14">
        <v>2000000</v>
      </c>
      <c r="E36" s="15">
        <v>1992.91</v>
      </c>
      <c r="F36" s="16">
        <v>3.1399999999999997E-2</v>
      </c>
      <c r="G36" s="16">
        <v>5.4135999999999997E-2</v>
      </c>
    </row>
    <row r="37" spans="1:7" x14ac:dyDescent="0.35">
      <c r="A37" s="17" t="s">
        <v>172</v>
      </c>
      <c r="B37" s="32"/>
      <c r="C37" s="32"/>
      <c r="D37" s="18"/>
      <c r="E37" s="19">
        <v>1992.91</v>
      </c>
      <c r="F37" s="20">
        <v>3.1399999999999997E-2</v>
      </c>
      <c r="G37" s="21"/>
    </row>
    <row r="38" spans="1:7" x14ac:dyDescent="0.35">
      <c r="A38" s="17" t="s">
        <v>953</v>
      </c>
      <c r="B38" s="31"/>
      <c r="C38" s="31"/>
      <c r="D38" s="14"/>
      <c r="E38" s="15"/>
      <c r="F38" s="16"/>
      <c r="G38" s="16"/>
    </row>
    <row r="39" spans="1:7" x14ac:dyDescent="0.35">
      <c r="A39" s="13" t="s">
        <v>2929</v>
      </c>
      <c r="B39" s="31" t="s">
        <v>2930</v>
      </c>
      <c r="C39" s="31" t="s">
        <v>959</v>
      </c>
      <c r="D39" s="14">
        <v>5000000</v>
      </c>
      <c r="E39" s="15">
        <v>4845.01</v>
      </c>
      <c r="F39" s="16">
        <v>7.6300000000000007E-2</v>
      </c>
      <c r="G39" s="16">
        <v>6.0498999999999997E-2</v>
      </c>
    </row>
    <row r="40" spans="1:7" x14ac:dyDescent="0.35">
      <c r="A40" s="13" t="s">
        <v>2931</v>
      </c>
      <c r="B40" s="31" t="s">
        <v>2932</v>
      </c>
      <c r="C40" s="31" t="s">
        <v>2589</v>
      </c>
      <c r="D40" s="14">
        <v>5000000</v>
      </c>
      <c r="E40" s="15">
        <v>4839.58</v>
      </c>
      <c r="F40" s="16">
        <v>7.6200000000000004E-2</v>
      </c>
      <c r="G40" s="16">
        <v>6.08E-2</v>
      </c>
    </row>
    <row r="41" spans="1:7" x14ac:dyDescent="0.35">
      <c r="A41" s="13" t="s">
        <v>957</v>
      </c>
      <c r="B41" s="31" t="s">
        <v>958</v>
      </c>
      <c r="C41" s="31" t="s">
        <v>959</v>
      </c>
      <c r="D41" s="14">
        <v>5000000</v>
      </c>
      <c r="E41" s="15">
        <v>4839.54</v>
      </c>
      <c r="F41" s="16">
        <v>7.6200000000000004E-2</v>
      </c>
      <c r="G41" s="16">
        <v>6.0512000000000003E-2</v>
      </c>
    </row>
    <row r="42" spans="1:7" x14ac:dyDescent="0.35">
      <c r="A42" s="13" t="s">
        <v>981</v>
      </c>
      <c r="B42" s="31" t="s">
        <v>982</v>
      </c>
      <c r="C42" s="31" t="s">
        <v>959</v>
      </c>
      <c r="D42" s="14">
        <v>2500000</v>
      </c>
      <c r="E42" s="15">
        <v>2383.2199999999998</v>
      </c>
      <c r="F42" s="16">
        <v>3.7499999999999999E-2</v>
      </c>
      <c r="G42" s="16">
        <v>6.3199000000000005E-2</v>
      </c>
    </row>
    <row r="43" spans="1:7" x14ac:dyDescent="0.35">
      <c r="A43" s="13" t="s">
        <v>2933</v>
      </c>
      <c r="B43" s="31" t="s">
        <v>2934</v>
      </c>
      <c r="C43" s="31" t="s">
        <v>959</v>
      </c>
      <c r="D43" s="14">
        <v>2500000</v>
      </c>
      <c r="E43" s="15">
        <v>2382.83</v>
      </c>
      <c r="F43" s="16">
        <v>3.7499999999999999E-2</v>
      </c>
      <c r="G43" s="16">
        <v>6.3199000000000005E-2</v>
      </c>
    </row>
    <row r="44" spans="1:7" x14ac:dyDescent="0.35">
      <c r="A44" s="17" t="s">
        <v>172</v>
      </c>
      <c r="B44" s="32"/>
      <c r="C44" s="32"/>
      <c r="D44" s="18"/>
      <c r="E44" s="19">
        <v>19290.18</v>
      </c>
      <c r="F44" s="20">
        <v>0.30370000000000003</v>
      </c>
      <c r="G44" s="21"/>
    </row>
    <row r="45" spans="1:7" x14ac:dyDescent="0.35">
      <c r="A45" s="13"/>
      <c r="B45" s="31"/>
      <c r="C45" s="31"/>
      <c r="D45" s="14"/>
      <c r="E45" s="15"/>
      <c r="F45" s="16"/>
      <c r="G45" s="16"/>
    </row>
    <row r="46" spans="1:7" x14ac:dyDescent="0.35">
      <c r="A46" s="17" t="s">
        <v>997</v>
      </c>
      <c r="B46" s="31"/>
      <c r="C46" s="31"/>
      <c r="D46" s="14"/>
      <c r="E46" s="15"/>
      <c r="F46" s="16"/>
      <c r="G46" s="16"/>
    </row>
    <row r="47" spans="1:7" x14ac:dyDescent="0.35">
      <c r="A47" s="13" t="s">
        <v>1018</v>
      </c>
      <c r="B47" s="31" t="s">
        <v>1019</v>
      </c>
      <c r="C47" s="31" t="s">
        <v>959</v>
      </c>
      <c r="D47" s="14">
        <v>5000000</v>
      </c>
      <c r="E47" s="15">
        <v>4837.3100000000004</v>
      </c>
      <c r="F47" s="16">
        <v>7.6200000000000004E-2</v>
      </c>
      <c r="G47" s="16">
        <v>6.6001000000000004E-2</v>
      </c>
    </row>
    <row r="48" spans="1:7" x14ac:dyDescent="0.35">
      <c r="A48" s="13" t="s">
        <v>1000</v>
      </c>
      <c r="B48" s="31" t="s">
        <v>1001</v>
      </c>
      <c r="C48" s="31" t="s">
        <v>959</v>
      </c>
      <c r="D48" s="14">
        <v>5000000</v>
      </c>
      <c r="E48" s="15">
        <v>4832.5</v>
      </c>
      <c r="F48" s="16">
        <v>7.6100000000000001E-2</v>
      </c>
      <c r="G48" s="16">
        <v>6.4549999999999996E-2</v>
      </c>
    </row>
    <row r="49" spans="1:7" x14ac:dyDescent="0.35">
      <c r="A49" s="17" t="s">
        <v>172</v>
      </c>
      <c r="B49" s="32"/>
      <c r="C49" s="32"/>
      <c r="D49" s="18"/>
      <c r="E49" s="19">
        <v>9669.81</v>
      </c>
      <c r="F49" s="20">
        <v>0.15229999999999999</v>
      </c>
      <c r="G49" s="21"/>
    </row>
    <row r="50" spans="1:7" x14ac:dyDescent="0.35">
      <c r="A50" s="13"/>
      <c r="B50" s="31"/>
      <c r="C50" s="31"/>
      <c r="D50" s="14"/>
      <c r="E50" s="15"/>
      <c r="F50" s="16"/>
      <c r="G50" s="16"/>
    </row>
    <row r="51" spans="1:7" x14ac:dyDescent="0.35">
      <c r="A51" s="24" t="s">
        <v>175</v>
      </c>
      <c r="B51" s="33"/>
      <c r="C51" s="33"/>
      <c r="D51" s="25"/>
      <c r="E51" s="19">
        <v>30952.9</v>
      </c>
      <c r="F51" s="20">
        <v>0.4874</v>
      </c>
      <c r="G51" s="21"/>
    </row>
    <row r="52" spans="1:7" x14ac:dyDescent="0.35">
      <c r="A52" s="13"/>
      <c r="B52" s="31"/>
      <c r="C52" s="31"/>
      <c r="D52" s="14"/>
      <c r="E52" s="15"/>
      <c r="F52" s="16"/>
      <c r="G52" s="16"/>
    </row>
    <row r="53" spans="1:7" x14ac:dyDescent="0.35">
      <c r="A53" s="13"/>
      <c r="B53" s="31"/>
      <c r="C53" s="31"/>
      <c r="D53" s="14"/>
      <c r="E53" s="15"/>
      <c r="F53" s="16"/>
      <c r="G53" s="16"/>
    </row>
    <row r="54" spans="1:7" x14ac:dyDescent="0.35">
      <c r="A54" s="17" t="s">
        <v>606</v>
      </c>
      <c r="B54" s="31"/>
      <c r="C54" s="31"/>
      <c r="D54" s="14"/>
      <c r="E54" s="15"/>
      <c r="F54" s="16"/>
      <c r="G54" s="16"/>
    </row>
    <row r="55" spans="1:7" x14ac:dyDescent="0.35">
      <c r="A55" s="13" t="s">
        <v>607</v>
      </c>
      <c r="B55" s="31" t="s">
        <v>608</v>
      </c>
      <c r="C55" s="31"/>
      <c r="D55" s="14">
        <v>1139.135</v>
      </c>
      <c r="E55" s="15">
        <v>129.08000000000001</v>
      </c>
      <c r="F55" s="16">
        <v>2E-3</v>
      </c>
      <c r="G55" s="16"/>
    </row>
    <row r="56" spans="1:7" x14ac:dyDescent="0.35">
      <c r="A56" s="13"/>
      <c r="B56" s="31"/>
      <c r="C56" s="31"/>
      <c r="D56" s="14"/>
      <c r="E56" s="15"/>
      <c r="F56" s="16"/>
      <c r="G56" s="16"/>
    </row>
    <row r="57" spans="1:7" x14ac:dyDescent="0.35">
      <c r="A57" s="24" t="s">
        <v>175</v>
      </c>
      <c r="B57" s="33"/>
      <c r="C57" s="33"/>
      <c r="D57" s="25"/>
      <c r="E57" s="19">
        <v>129.08000000000001</v>
      </c>
      <c r="F57" s="20">
        <v>2E-3</v>
      </c>
      <c r="G57" s="21"/>
    </row>
    <row r="58" spans="1:7" x14ac:dyDescent="0.35">
      <c r="A58" s="13"/>
      <c r="B58" s="31"/>
      <c r="C58" s="31"/>
      <c r="D58" s="14"/>
      <c r="E58" s="15"/>
      <c r="F58" s="16"/>
      <c r="G58" s="16"/>
    </row>
    <row r="59" spans="1:7" x14ac:dyDescent="0.35">
      <c r="A59" s="17" t="s">
        <v>176</v>
      </c>
      <c r="B59" s="31"/>
      <c r="C59" s="31"/>
      <c r="D59" s="14"/>
      <c r="E59" s="15"/>
      <c r="F59" s="16"/>
      <c r="G59" s="16"/>
    </row>
    <row r="60" spans="1:7" x14ac:dyDescent="0.35">
      <c r="A60" s="13" t="s">
        <v>177</v>
      </c>
      <c r="B60" s="31"/>
      <c r="C60" s="31"/>
      <c r="D60" s="14"/>
      <c r="E60" s="15">
        <v>12486.46</v>
      </c>
      <c r="F60" s="16">
        <v>0.1966</v>
      </c>
      <c r="G60" s="16">
        <v>5.3977999999999998E-2</v>
      </c>
    </row>
    <row r="61" spans="1:7" x14ac:dyDescent="0.35">
      <c r="A61" s="17" t="s">
        <v>172</v>
      </c>
      <c r="B61" s="32"/>
      <c r="C61" s="32"/>
      <c r="D61" s="18"/>
      <c r="E61" s="19">
        <v>12486.46</v>
      </c>
      <c r="F61" s="20">
        <v>0.1966</v>
      </c>
      <c r="G61" s="21"/>
    </row>
    <row r="62" spans="1:7" x14ac:dyDescent="0.35">
      <c r="A62" s="13"/>
      <c r="B62" s="31"/>
      <c r="C62" s="31"/>
      <c r="D62" s="14"/>
      <c r="E62" s="15"/>
      <c r="F62" s="16"/>
      <c r="G62" s="16"/>
    </row>
    <row r="63" spans="1:7" x14ac:dyDescent="0.35">
      <c r="A63" s="24" t="s">
        <v>175</v>
      </c>
      <c r="B63" s="33"/>
      <c r="C63" s="33"/>
      <c r="D63" s="25"/>
      <c r="E63" s="19">
        <v>12486.46</v>
      </c>
      <c r="F63" s="20">
        <v>0.1966</v>
      </c>
      <c r="G63" s="21"/>
    </row>
    <row r="64" spans="1:7" x14ac:dyDescent="0.35">
      <c r="A64" s="13" t="s">
        <v>178</v>
      </c>
      <c r="B64" s="31"/>
      <c r="C64" s="31"/>
      <c r="D64" s="14"/>
      <c r="E64" s="15">
        <v>695.56826539999997</v>
      </c>
      <c r="F64" s="16">
        <v>1.0952999999999999E-2</v>
      </c>
      <c r="G64" s="16"/>
    </row>
    <row r="65" spans="1:7" x14ac:dyDescent="0.35">
      <c r="A65" s="13" t="s">
        <v>179</v>
      </c>
      <c r="B65" s="31"/>
      <c r="C65" s="31"/>
      <c r="D65" s="14"/>
      <c r="E65" s="15">
        <v>101.81173459999999</v>
      </c>
      <c r="F65" s="16">
        <v>1.7470000000000001E-3</v>
      </c>
      <c r="G65" s="16">
        <v>5.3977999999999998E-2</v>
      </c>
    </row>
    <row r="66" spans="1:7" x14ac:dyDescent="0.35">
      <c r="A66" s="26" t="s">
        <v>180</v>
      </c>
      <c r="B66" s="34"/>
      <c r="C66" s="34"/>
      <c r="D66" s="27"/>
      <c r="E66" s="28">
        <v>63503.03</v>
      </c>
      <c r="F66" s="29">
        <v>1</v>
      </c>
      <c r="G66" s="29"/>
    </row>
    <row r="68" spans="1:7" x14ac:dyDescent="0.35">
      <c r="A68" s="1" t="s">
        <v>1024</v>
      </c>
    </row>
    <row r="69" spans="1:7" x14ac:dyDescent="0.35">
      <c r="A69" s="1" t="s">
        <v>181</v>
      </c>
    </row>
    <row r="71" spans="1:7" x14ac:dyDescent="0.35">
      <c r="A71" s="1" t="s">
        <v>183</v>
      </c>
    </row>
    <row r="72" spans="1:7" x14ac:dyDescent="0.35">
      <c r="A72" s="48" t="s">
        <v>184</v>
      </c>
      <c r="B72" s="3" t="s">
        <v>138</v>
      </c>
    </row>
    <row r="73" spans="1:7" x14ac:dyDescent="0.35">
      <c r="A73" t="s">
        <v>185</v>
      </c>
    </row>
    <row r="74" spans="1:7" x14ac:dyDescent="0.35">
      <c r="A74" t="s">
        <v>1084</v>
      </c>
      <c r="B74" t="s">
        <v>187</v>
      </c>
      <c r="C74" t="s">
        <v>187</v>
      </c>
    </row>
    <row r="75" spans="1:7" x14ac:dyDescent="0.35">
      <c r="B75" s="49">
        <v>45869</v>
      </c>
      <c r="C75" s="49">
        <v>45898</v>
      </c>
    </row>
    <row r="76" spans="1:7" x14ac:dyDescent="0.35">
      <c r="A76" t="s">
        <v>188</v>
      </c>
      <c r="B76">
        <v>1033.4143999999999</v>
      </c>
      <c r="C76">
        <v>1037.3435999999999</v>
      </c>
    </row>
    <row r="77" spans="1:7" x14ac:dyDescent="0.35">
      <c r="A77" t="s">
        <v>189</v>
      </c>
      <c r="B77">
        <v>1033.4067</v>
      </c>
      <c r="C77">
        <v>1037.3359</v>
      </c>
    </row>
    <row r="78" spans="1:7" x14ac:dyDescent="0.35">
      <c r="A78" t="s">
        <v>190</v>
      </c>
      <c r="B78">
        <v>1030.1939</v>
      </c>
      <c r="C78">
        <v>1033.4128000000001</v>
      </c>
    </row>
    <row r="79" spans="1:7" x14ac:dyDescent="0.35">
      <c r="A79" t="s">
        <v>191</v>
      </c>
      <c r="B79">
        <v>1030.1937</v>
      </c>
      <c r="C79">
        <v>1033.4121</v>
      </c>
    </row>
    <row r="81" spans="1:2" x14ac:dyDescent="0.35">
      <c r="A81" t="s">
        <v>192</v>
      </c>
      <c r="B81" s="3" t="s">
        <v>138</v>
      </c>
    </row>
    <row r="82" spans="1:2" x14ac:dyDescent="0.35">
      <c r="A82" t="s">
        <v>193</v>
      </c>
      <c r="B82" s="3" t="s">
        <v>138</v>
      </c>
    </row>
    <row r="83" spans="1:2" ht="29" customHeight="1" x14ac:dyDescent="0.35">
      <c r="A83" s="48" t="s">
        <v>194</v>
      </c>
      <c r="B83" s="3" t="s">
        <v>138</v>
      </c>
    </row>
    <row r="84" spans="1:2" ht="29" customHeight="1" x14ac:dyDescent="0.35">
      <c r="A84" s="48" t="s">
        <v>195</v>
      </c>
      <c r="B84" s="3" t="s">
        <v>138</v>
      </c>
    </row>
    <row r="85" spans="1:2" x14ac:dyDescent="0.35">
      <c r="A85" t="s">
        <v>196</v>
      </c>
      <c r="B85" s="50">
        <f>B100</f>
        <v>0.79584882825377945</v>
      </c>
    </row>
    <row r="86" spans="1:2" ht="43.5" customHeight="1" x14ac:dyDescent="0.35">
      <c r="A86" s="48" t="s">
        <v>197</v>
      </c>
      <c r="B86" s="3" t="s">
        <v>138</v>
      </c>
    </row>
    <row r="87" spans="1:2" x14ac:dyDescent="0.35">
      <c r="B87" s="3"/>
    </row>
    <row r="88" spans="1:2" ht="29" customHeight="1" x14ac:dyDescent="0.35">
      <c r="A88" s="48" t="s">
        <v>198</v>
      </c>
      <c r="B88" s="3" t="s">
        <v>138</v>
      </c>
    </row>
    <row r="89" spans="1:2" ht="29" customHeight="1" x14ac:dyDescent="0.35">
      <c r="A89" s="48" t="s">
        <v>199</v>
      </c>
      <c r="B89">
        <v>13907.06</v>
      </c>
    </row>
    <row r="90" spans="1:2" ht="29" customHeight="1" x14ac:dyDescent="0.35">
      <c r="A90" s="48" t="s">
        <v>200</v>
      </c>
      <c r="B90" s="3" t="s">
        <v>138</v>
      </c>
    </row>
    <row r="91" spans="1:2" ht="29" customHeight="1" x14ac:dyDescent="0.35">
      <c r="A91" s="48" t="s">
        <v>201</v>
      </c>
      <c r="B91" s="3" t="s">
        <v>138</v>
      </c>
    </row>
    <row r="93" spans="1:2" x14ac:dyDescent="0.35">
      <c r="A93" s="57" t="s">
        <v>202</v>
      </c>
      <c r="B93" s="57"/>
    </row>
    <row r="94" spans="1:2" ht="29" customHeight="1" x14ac:dyDescent="0.35">
      <c r="A94" s="57" t="s">
        <v>203</v>
      </c>
      <c r="B94" s="57" t="s">
        <v>2935</v>
      </c>
    </row>
    <row r="95" spans="1:2" ht="43.5" customHeight="1" x14ac:dyDescent="0.35">
      <c r="A95" s="57" t="s">
        <v>205</v>
      </c>
      <c r="B95" s="57" t="s">
        <v>2936</v>
      </c>
    </row>
    <row r="96" spans="1:2" x14ac:dyDescent="0.35">
      <c r="A96" s="57"/>
      <c r="B96" s="57"/>
    </row>
    <row r="97" spans="1:4" x14ac:dyDescent="0.35">
      <c r="A97" s="57" t="s">
        <v>207</v>
      </c>
      <c r="B97" s="53">
        <v>6.2339597215654701</v>
      </c>
    </row>
    <row r="98" spans="1:4" x14ac:dyDescent="0.35">
      <c r="A98" s="57"/>
      <c r="B98" s="57"/>
    </row>
    <row r="99" spans="1:4" x14ac:dyDescent="0.35">
      <c r="A99" s="57" t="s">
        <v>208</v>
      </c>
      <c r="B99" s="58">
        <v>0.76549999999999996</v>
      </c>
    </row>
    <row r="100" spans="1:4" x14ac:dyDescent="0.35">
      <c r="A100" s="57" t="s">
        <v>209</v>
      </c>
      <c r="B100" s="58">
        <v>0.79584882825377945</v>
      </c>
    </row>
    <row r="101" spans="1:4" x14ac:dyDescent="0.35">
      <c r="A101" s="57"/>
      <c r="B101" s="57"/>
    </row>
    <row r="102" spans="1:4" x14ac:dyDescent="0.35">
      <c r="A102" s="57" t="s">
        <v>709</v>
      </c>
      <c r="B102" s="55">
        <v>45900</v>
      </c>
    </row>
    <row r="104" spans="1:4" ht="70" customHeight="1" x14ac:dyDescent="0.35">
      <c r="A104" s="83" t="s">
        <v>211</v>
      </c>
      <c r="B104" s="83" t="s">
        <v>212</v>
      </c>
      <c r="C104" s="83" t="s">
        <v>5</v>
      </c>
      <c r="D104" s="83" t="s">
        <v>6</v>
      </c>
    </row>
    <row r="105" spans="1:4" ht="70" customHeight="1" x14ac:dyDescent="0.35">
      <c r="A105" s="83" t="s">
        <v>2935</v>
      </c>
      <c r="B105" s="83"/>
      <c r="C105" s="83" t="s">
        <v>98</v>
      </c>
      <c r="D105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G140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93.08984375" bestFit="1" customWidth="1"/>
    <col min="2" max="2" width="22" bestFit="1" customWidth="1"/>
    <col min="3" max="3" width="30.63281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2937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2938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867</v>
      </c>
      <c r="B8" s="31" t="s">
        <v>868</v>
      </c>
      <c r="C8" s="31" t="s">
        <v>307</v>
      </c>
      <c r="D8" s="14">
        <v>855723</v>
      </c>
      <c r="E8" s="15">
        <v>7799.92</v>
      </c>
      <c r="F8" s="16">
        <v>4.3299999999999998E-2</v>
      </c>
      <c r="G8" s="16"/>
    </row>
    <row r="9" spans="1:7" x14ac:dyDescent="0.35">
      <c r="A9" s="13" t="s">
        <v>397</v>
      </c>
      <c r="B9" s="31" t="s">
        <v>398</v>
      </c>
      <c r="C9" s="31" t="s">
        <v>280</v>
      </c>
      <c r="D9" s="14">
        <v>124803</v>
      </c>
      <c r="E9" s="15">
        <v>7652.3</v>
      </c>
      <c r="F9" s="16">
        <v>4.2500000000000003E-2</v>
      </c>
      <c r="G9" s="16"/>
    </row>
    <row r="10" spans="1:7" x14ac:dyDescent="0.35">
      <c r="A10" s="13" t="s">
        <v>270</v>
      </c>
      <c r="B10" s="31" t="s">
        <v>271</v>
      </c>
      <c r="C10" s="31" t="s">
        <v>272</v>
      </c>
      <c r="D10" s="14">
        <v>255000</v>
      </c>
      <c r="E10" s="15">
        <v>6726.39</v>
      </c>
      <c r="F10" s="16">
        <v>3.7400000000000003E-2</v>
      </c>
      <c r="G10" s="16"/>
    </row>
    <row r="11" spans="1:7" x14ac:dyDescent="0.35">
      <c r="A11" s="13" t="s">
        <v>242</v>
      </c>
      <c r="B11" s="31" t="s">
        <v>243</v>
      </c>
      <c r="C11" s="31" t="s">
        <v>238</v>
      </c>
      <c r="D11" s="14">
        <v>454458</v>
      </c>
      <c r="E11" s="15">
        <v>6352.41</v>
      </c>
      <c r="F11" s="16">
        <v>3.5299999999999998E-2</v>
      </c>
      <c r="G11" s="16"/>
    </row>
    <row r="12" spans="1:7" x14ac:dyDescent="0.35">
      <c r="A12" s="13" t="s">
        <v>1247</v>
      </c>
      <c r="B12" s="31" t="s">
        <v>1248</v>
      </c>
      <c r="C12" s="31" t="s">
        <v>370</v>
      </c>
      <c r="D12" s="14">
        <v>200000</v>
      </c>
      <c r="E12" s="15">
        <v>5558.4</v>
      </c>
      <c r="F12" s="16">
        <v>3.09E-2</v>
      </c>
      <c r="G12" s="16"/>
    </row>
    <row r="13" spans="1:7" x14ac:dyDescent="0.35">
      <c r="A13" s="13" t="s">
        <v>476</v>
      </c>
      <c r="B13" s="31" t="s">
        <v>477</v>
      </c>
      <c r="C13" s="31" t="s">
        <v>478</v>
      </c>
      <c r="D13" s="14">
        <v>237802</v>
      </c>
      <c r="E13" s="15">
        <v>5491.09</v>
      </c>
      <c r="F13" s="16">
        <v>3.0499999999999999E-2</v>
      </c>
      <c r="G13" s="16"/>
    </row>
    <row r="14" spans="1:7" x14ac:dyDescent="0.35">
      <c r="A14" s="13" t="s">
        <v>305</v>
      </c>
      <c r="B14" s="31" t="s">
        <v>306</v>
      </c>
      <c r="C14" s="31" t="s">
        <v>307</v>
      </c>
      <c r="D14" s="14">
        <v>408976</v>
      </c>
      <c r="E14" s="15">
        <v>4720.8100000000004</v>
      </c>
      <c r="F14" s="16">
        <v>2.6200000000000001E-2</v>
      </c>
      <c r="G14" s="16"/>
    </row>
    <row r="15" spans="1:7" x14ac:dyDescent="0.35">
      <c r="A15" s="13" t="s">
        <v>236</v>
      </c>
      <c r="B15" s="31" t="s">
        <v>237</v>
      </c>
      <c r="C15" s="31" t="s">
        <v>238</v>
      </c>
      <c r="D15" s="14">
        <v>459000</v>
      </c>
      <c r="E15" s="15">
        <v>4367.84</v>
      </c>
      <c r="F15" s="16">
        <v>2.4299999999999999E-2</v>
      </c>
      <c r="G15" s="16"/>
    </row>
    <row r="16" spans="1:7" x14ac:dyDescent="0.35">
      <c r="A16" s="13" t="s">
        <v>1239</v>
      </c>
      <c r="B16" s="31" t="s">
        <v>1240</v>
      </c>
      <c r="C16" s="31" t="s">
        <v>540</v>
      </c>
      <c r="D16" s="14">
        <v>569921</v>
      </c>
      <c r="E16" s="15">
        <v>4322.57</v>
      </c>
      <c r="F16" s="16">
        <v>2.4E-2</v>
      </c>
      <c r="G16" s="16"/>
    </row>
    <row r="17" spans="1:7" x14ac:dyDescent="0.35">
      <c r="A17" s="13" t="s">
        <v>1287</v>
      </c>
      <c r="B17" s="31" t="s">
        <v>1288</v>
      </c>
      <c r="C17" s="31" t="s">
        <v>310</v>
      </c>
      <c r="D17" s="14">
        <v>248836</v>
      </c>
      <c r="E17" s="15">
        <v>3986.85</v>
      </c>
      <c r="F17" s="16">
        <v>2.2100000000000002E-2</v>
      </c>
      <c r="G17" s="16"/>
    </row>
    <row r="18" spans="1:7" x14ac:dyDescent="0.35">
      <c r="A18" s="13" t="s">
        <v>1509</v>
      </c>
      <c r="B18" s="31" t="s">
        <v>1510</v>
      </c>
      <c r="C18" s="31" t="s">
        <v>769</v>
      </c>
      <c r="D18" s="14">
        <v>70000</v>
      </c>
      <c r="E18" s="15">
        <v>3952.2</v>
      </c>
      <c r="F18" s="16">
        <v>2.1999999999999999E-2</v>
      </c>
      <c r="G18" s="16"/>
    </row>
    <row r="19" spans="1:7" x14ac:dyDescent="0.35">
      <c r="A19" s="13" t="s">
        <v>275</v>
      </c>
      <c r="B19" s="31" t="s">
        <v>276</v>
      </c>
      <c r="C19" s="31" t="s">
        <v>277</v>
      </c>
      <c r="D19" s="14">
        <v>141385</v>
      </c>
      <c r="E19" s="15">
        <v>3760.56</v>
      </c>
      <c r="F19" s="16">
        <v>2.0899999999999998E-2</v>
      </c>
      <c r="G19" s="16"/>
    </row>
    <row r="20" spans="1:7" x14ac:dyDescent="0.35">
      <c r="A20" s="13" t="s">
        <v>325</v>
      </c>
      <c r="B20" s="31" t="s">
        <v>326</v>
      </c>
      <c r="C20" s="31" t="s">
        <v>254</v>
      </c>
      <c r="D20" s="14">
        <v>215085</v>
      </c>
      <c r="E20" s="15">
        <v>3708.71</v>
      </c>
      <c r="F20" s="16">
        <v>2.06E-2</v>
      </c>
      <c r="G20" s="16"/>
    </row>
    <row r="21" spans="1:7" x14ac:dyDescent="0.35">
      <c r="A21" s="13" t="s">
        <v>732</v>
      </c>
      <c r="B21" s="31" t="s">
        <v>733</v>
      </c>
      <c r="C21" s="31" t="s">
        <v>293</v>
      </c>
      <c r="D21" s="14">
        <v>9199</v>
      </c>
      <c r="E21" s="15">
        <v>3675.92</v>
      </c>
      <c r="F21" s="16">
        <v>2.0400000000000001E-2</v>
      </c>
      <c r="G21" s="16"/>
    </row>
    <row r="22" spans="1:7" x14ac:dyDescent="0.35">
      <c r="A22" s="13" t="s">
        <v>873</v>
      </c>
      <c r="B22" s="31" t="s">
        <v>874</v>
      </c>
      <c r="C22" s="31" t="s">
        <v>280</v>
      </c>
      <c r="D22" s="14">
        <v>189750</v>
      </c>
      <c r="E22" s="15">
        <v>3650.6</v>
      </c>
      <c r="F22" s="16">
        <v>2.0299999999999999E-2</v>
      </c>
      <c r="G22" s="16"/>
    </row>
    <row r="23" spans="1:7" x14ac:dyDescent="0.35">
      <c r="A23" s="13" t="s">
        <v>474</v>
      </c>
      <c r="B23" s="31" t="s">
        <v>475</v>
      </c>
      <c r="C23" s="31" t="s">
        <v>396</v>
      </c>
      <c r="D23" s="14">
        <v>26094</v>
      </c>
      <c r="E23" s="15">
        <v>3599.67</v>
      </c>
      <c r="F23" s="16">
        <v>0.02</v>
      </c>
      <c r="G23" s="16"/>
    </row>
    <row r="24" spans="1:7" x14ac:dyDescent="0.35">
      <c r="A24" s="13" t="s">
        <v>757</v>
      </c>
      <c r="B24" s="31" t="s">
        <v>758</v>
      </c>
      <c r="C24" s="31" t="s">
        <v>370</v>
      </c>
      <c r="D24" s="14">
        <v>361000</v>
      </c>
      <c r="E24" s="15">
        <v>3588.7</v>
      </c>
      <c r="F24" s="16">
        <v>1.9900000000000001E-2</v>
      </c>
      <c r="G24" s="16"/>
    </row>
    <row r="25" spans="1:7" x14ac:dyDescent="0.35">
      <c r="A25" s="13" t="s">
        <v>321</v>
      </c>
      <c r="B25" s="31" t="s">
        <v>322</v>
      </c>
      <c r="C25" s="31" t="s">
        <v>280</v>
      </c>
      <c r="D25" s="14">
        <v>100176</v>
      </c>
      <c r="E25" s="15">
        <v>3566.07</v>
      </c>
      <c r="F25" s="16">
        <v>1.9800000000000002E-2</v>
      </c>
      <c r="G25" s="16"/>
    </row>
    <row r="26" spans="1:7" x14ac:dyDescent="0.35">
      <c r="A26" s="13" t="s">
        <v>1942</v>
      </c>
      <c r="B26" s="31" t="s">
        <v>1943</v>
      </c>
      <c r="C26" s="31" t="s">
        <v>310</v>
      </c>
      <c r="D26" s="14">
        <v>415711</v>
      </c>
      <c r="E26" s="15">
        <v>3542.48</v>
      </c>
      <c r="F26" s="16">
        <v>1.9699999999999999E-2</v>
      </c>
      <c r="G26" s="16"/>
    </row>
    <row r="27" spans="1:7" x14ac:dyDescent="0.35">
      <c r="A27" s="13" t="s">
        <v>1299</v>
      </c>
      <c r="B27" s="31" t="s">
        <v>1300</v>
      </c>
      <c r="C27" s="31" t="s">
        <v>238</v>
      </c>
      <c r="D27" s="14">
        <v>490000</v>
      </c>
      <c r="E27" s="15">
        <v>3518.45</v>
      </c>
      <c r="F27" s="16">
        <v>1.95E-2</v>
      </c>
      <c r="G27" s="16"/>
    </row>
    <row r="28" spans="1:7" x14ac:dyDescent="0.35">
      <c r="A28" s="13" t="s">
        <v>486</v>
      </c>
      <c r="B28" s="31" t="s">
        <v>487</v>
      </c>
      <c r="C28" s="31" t="s">
        <v>488</v>
      </c>
      <c r="D28" s="14">
        <v>31696</v>
      </c>
      <c r="E28" s="15">
        <v>3487.67</v>
      </c>
      <c r="F28" s="16">
        <v>1.9400000000000001E-2</v>
      </c>
      <c r="G28" s="16"/>
    </row>
    <row r="29" spans="1:7" x14ac:dyDescent="0.35">
      <c r="A29" s="13" t="s">
        <v>497</v>
      </c>
      <c r="B29" s="31" t="s">
        <v>498</v>
      </c>
      <c r="C29" s="31" t="s">
        <v>280</v>
      </c>
      <c r="D29" s="14">
        <v>123727</v>
      </c>
      <c r="E29" s="15">
        <v>3445.8</v>
      </c>
      <c r="F29" s="16">
        <v>1.9099999999999999E-2</v>
      </c>
      <c r="G29" s="16"/>
    </row>
    <row r="30" spans="1:7" x14ac:dyDescent="0.35">
      <c r="A30" s="13" t="s">
        <v>346</v>
      </c>
      <c r="B30" s="31" t="s">
        <v>347</v>
      </c>
      <c r="C30" s="31" t="s">
        <v>269</v>
      </c>
      <c r="D30" s="14">
        <v>101348</v>
      </c>
      <c r="E30" s="15">
        <v>3320.77</v>
      </c>
      <c r="F30" s="16">
        <v>1.84E-2</v>
      </c>
      <c r="G30" s="16"/>
    </row>
    <row r="31" spans="1:7" x14ac:dyDescent="0.35">
      <c r="A31" s="13" t="s">
        <v>1495</v>
      </c>
      <c r="B31" s="31" t="s">
        <v>1496</v>
      </c>
      <c r="C31" s="31" t="s">
        <v>293</v>
      </c>
      <c r="D31" s="14">
        <v>81426</v>
      </c>
      <c r="E31" s="15">
        <v>3149.07</v>
      </c>
      <c r="F31" s="16">
        <v>1.7500000000000002E-2</v>
      </c>
      <c r="G31" s="16"/>
    </row>
    <row r="32" spans="1:7" x14ac:dyDescent="0.35">
      <c r="A32" s="13" t="s">
        <v>1277</v>
      </c>
      <c r="B32" s="31" t="s">
        <v>1278</v>
      </c>
      <c r="C32" s="31" t="s">
        <v>310</v>
      </c>
      <c r="D32" s="14">
        <v>400000</v>
      </c>
      <c r="E32" s="15">
        <v>3088.2</v>
      </c>
      <c r="F32" s="16">
        <v>1.72E-2</v>
      </c>
      <c r="G32" s="16"/>
    </row>
    <row r="33" spans="1:7" x14ac:dyDescent="0.35">
      <c r="A33" s="13" t="s">
        <v>1291</v>
      </c>
      <c r="B33" s="31" t="s">
        <v>1292</v>
      </c>
      <c r="C33" s="31" t="s">
        <v>266</v>
      </c>
      <c r="D33" s="14">
        <v>42347</v>
      </c>
      <c r="E33" s="15">
        <v>2941.63</v>
      </c>
      <c r="F33" s="16">
        <v>1.6299999999999999E-2</v>
      </c>
      <c r="G33" s="16"/>
    </row>
    <row r="34" spans="1:7" x14ac:dyDescent="0.35">
      <c r="A34" s="13" t="s">
        <v>453</v>
      </c>
      <c r="B34" s="31" t="s">
        <v>454</v>
      </c>
      <c r="C34" s="31" t="s">
        <v>363</v>
      </c>
      <c r="D34" s="14">
        <v>396414</v>
      </c>
      <c r="E34" s="15">
        <v>2877.37</v>
      </c>
      <c r="F34" s="16">
        <v>1.6E-2</v>
      </c>
      <c r="G34" s="16"/>
    </row>
    <row r="35" spans="1:7" x14ac:dyDescent="0.35">
      <c r="A35" s="13" t="s">
        <v>355</v>
      </c>
      <c r="B35" s="31" t="s">
        <v>356</v>
      </c>
      <c r="C35" s="31" t="s">
        <v>280</v>
      </c>
      <c r="D35" s="14">
        <v>8982</v>
      </c>
      <c r="E35" s="15">
        <v>2827.53</v>
      </c>
      <c r="F35" s="16">
        <v>1.5699999999999999E-2</v>
      </c>
      <c r="G35" s="16"/>
    </row>
    <row r="36" spans="1:7" x14ac:dyDescent="0.35">
      <c r="A36" s="13" t="s">
        <v>770</v>
      </c>
      <c r="B36" s="31" t="s">
        <v>771</v>
      </c>
      <c r="C36" s="31" t="s">
        <v>246</v>
      </c>
      <c r="D36" s="14">
        <v>156066</v>
      </c>
      <c r="E36" s="15">
        <v>2768.61</v>
      </c>
      <c r="F36" s="16">
        <v>1.54E-2</v>
      </c>
      <c r="G36" s="16"/>
    </row>
    <row r="37" spans="1:7" x14ac:dyDescent="0.35">
      <c r="A37" s="13" t="s">
        <v>308</v>
      </c>
      <c r="B37" s="31" t="s">
        <v>309</v>
      </c>
      <c r="C37" s="31" t="s">
        <v>310</v>
      </c>
      <c r="D37" s="14">
        <v>145403</v>
      </c>
      <c r="E37" s="15">
        <v>2625.25</v>
      </c>
      <c r="F37" s="16">
        <v>1.46E-2</v>
      </c>
      <c r="G37" s="16"/>
    </row>
    <row r="38" spans="1:7" x14ac:dyDescent="0.35">
      <c r="A38" s="13" t="s">
        <v>250</v>
      </c>
      <c r="B38" s="31" t="s">
        <v>251</v>
      </c>
      <c r="C38" s="31" t="s">
        <v>238</v>
      </c>
      <c r="D38" s="14">
        <v>281642</v>
      </c>
      <c r="E38" s="15">
        <v>2260.1799999999998</v>
      </c>
      <c r="F38" s="16">
        <v>1.26E-2</v>
      </c>
      <c r="G38" s="16"/>
    </row>
    <row r="39" spans="1:7" x14ac:dyDescent="0.35">
      <c r="A39" s="13" t="s">
        <v>247</v>
      </c>
      <c r="B39" s="31" t="s">
        <v>248</v>
      </c>
      <c r="C39" s="31" t="s">
        <v>249</v>
      </c>
      <c r="D39" s="14">
        <v>61901</v>
      </c>
      <c r="E39" s="15">
        <v>2229.06</v>
      </c>
      <c r="F39" s="16">
        <v>1.24E-2</v>
      </c>
      <c r="G39" s="16"/>
    </row>
    <row r="40" spans="1:7" x14ac:dyDescent="0.35">
      <c r="A40" s="13" t="s">
        <v>313</v>
      </c>
      <c r="B40" s="31" t="s">
        <v>314</v>
      </c>
      <c r="C40" s="31" t="s">
        <v>238</v>
      </c>
      <c r="D40" s="14">
        <v>210094</v>
      </c>
      <c r="E40" s="15">
        <v>2195.9</v>
      </c>
      <c r="F40" s="16">
        <v>1.2200000000000001E-2</v>
      </c>
      <c r="G40" s="16"/>
    </row>
    <row r="41" spans="1:7" x14ac:dyDescent="0.35">
      <c r="A41" s="13" t="s">
        <v>286</v>
      </c>
      <c r="B41" s="31" t="s">
        <v>287</v>
      </c>
      <c r="C41" s="31" t="s">
        <v>257</v>
      </c>
      <c r="D41" s="14">
        <v>28615</v>
      </c>
      <c r="E41" s="15">
        <v>2114.65</v>
      </c>
      <c r="F41" s="16">
        <v>1.17E-2</v>
      </c>
      <c r="G41" s="16"/>
    </row>
    <row r="42" spans="1:7" x14ac:dyDescent="0.35">
      <c r="A42" s="13" t="s">
        <v>255</v>
      </c>
      <c r="B42" s="31" t="s">
        <v>256</v>
      </c>
      <c r="C42" s="31" t="s">
        <v>257</v>
      </c>
      <c r="D42" s="14">
        <v>100000</v>
      </c>
      <c r="E42" s="15">
        <v>2096.1999999999998</v>
      </c>
      <c r="F42" s="16">
        <v>1.1599999999999999E-2</v>
      </c>
      <c r="G42" s="16"/>
    </row>
    <row r="43" spans="1:7" x14ac:dyDescent="0.35">
      <c r="A43" s="13" t="s">
        <v>501</v>
      </c>
      <c r="B43" s="31" t="s">
        <v>502</v>
      </c>
      <c r="C43" s="31" t="s">
        <v>354</v>
      </c>
      <c r="D43" s="14">
        <v>106041</v>
      </c>
      <c r="E43" s="15">
        <v>2022.84</v>
      </c>
      <c r="F43" s="16">
        <v>1.12E-2</v>
      </c>
      <c r="G43" s="16"/>
    </row>
    <row r="44" spans="1:7" x14ac:dyDescent="0.35">
      <c r="A44" s="13" t="s">
        <v>1532</v>
      </c>
      <c r="B44" s="31" t="s">
        <v>1533</v>
      </c>
      <c r="C44" s="31" t="s">
        <v>272</v>
      </c>
      <c r="D44" s="14">
        <v>115978</v>
      </c>
      <c r="E44" s="15">
        <v>2001.43</v>
      </c>
      <c r="F44" s="16">
        <v>1.11E-2</v>
      </c>
      <c r="G44" s="16"/>
    </row>
    <row r="45" spans="1:7" x14ac:dyDescent="0.35">
      <c r="A45" s="13" t="s">
        <v>2230</v>
      </c>
      <c r="B45" s="31" t="s">
        <v>2231</v>
      </c>
      <c r="C45" s="31" t="s">
        <v>307</v>
      </c>
      <c r="D45" s="14">
        <v>332645</v>
      </c>
      <c r="E45" s="15">
        <v>1999.36</v>
      </c>
      <c r="F45" s="16">
        <v>1.11E-2</v>
      </c>
      <c r="G45" s="16"/>
    </row>
    <row r="46" spans="1:7" x14ac:dyDescent="0.35">
      <c r="A46" s="13" t="s">
        <v>869</v>
      </c>
      <c r="B46" s="31" t="s">
        <v>870</v>
      </c>
      <c r="C46" s="31" t="s">
        <v>280</v>
      </c>
      <c r="D46" s="14">
        <v>80000</v>
      </c>
      <c r="E46" s="15">
        <v>1977.12</v>
      </c>
      <c r="F46" s="16">
        <v>1.0999999999999999E-2</v>
      </c>
      <c r="G46" s="16"/>
    </row>
    <row r="47" spans="1:7" x14ac:dyDescent="0.35">
      <c r="A47" s="13" t="s">
        <v>244</v>
      </c>
      <c r="B47" s="31" t="s">
        <v>1521</v>
      </c>
      <c r="C47" s="31" t="s">
        <v>246</v>
      </c>
      <c r="D47" s="14">
        <v>136000</v>
      </c>
      <c r="E47" s="15">
        <v>1965.13</v>
      </c>
      <c r="F47" s="16">
        <v>1.09E-2</v>
      </c>
      <c r="G47" s="16"/>
    </row>
    <row r="48" spans="1:7" x14ac:dyDescent="0.35">
      <c r="A48" s="13" t="s">
        <v>315</v>
      </c>
      <c r="B48" s="31" t="s">
        <v>316</v>
      </c>
      <c r="C48" s="31" t="s">
        <v>254</v>
      </c>
      <c r="D48" s="14">
        <v>36189</v>
      </c>
      <c r="E48" s="15">
        <v>1920.01</v>
      </c>
      <c r="F48" s="16">
        <v>1.0699999999999999E-2</v>
      </c>
      <c r="G48" s="16"/>
    </row>
    <row r="49" spans="1:7" x14ac:dyDescent="0.35">
      <c r="A49" s="13" t="s">
        <v>740</v>
      </c>
      <c r="B49" s="31" t="s">
        <v>741</v>
      </c>
      <c r="C49" s="31" t="s">
        <v>280</v>
      </c>
      <c r="D49" s="14">
        <v>193252</v>
      </c>
      <c r="E49" s="15">
        <v>1895.9</v>
      </c>
      <c r="F49" s="16">
        <v>1.0500000000000001E-2</v>
      </c>
      <c r="G49" s="16"/>
    </row>
    <row r="50" spans="1:7" x14ac:dyDescent="0.35">
      <c r="A50" s="13" t="s">
        <v>244</v>
      </c>
      <c r="B50" s="31" t="s">
        <v>245</v>
      </c>
      <c r="C50" s="31" t="s">
        <v>246</v>
      </c>
      <c r="D50" s="14">
        <v>98406</v>
      </c>
      <c r="E50" s="15">
        <v>1858.69</v>
      </c>
      <c r="F50" s="16">
        <v>1.03E-2</v>
      </c>
      <c r="G50" s="16"/>
    </row>
    <row r="51" spans="1:7" x14ac:dyDescent="0.35">
      <c r="A51" s="13" t="s">
        <v>2348</v>
      </c>
      <c r="B51" s="31" t="s">
        <v>2349</v>
      </c>
      <c r="C51" s="31" t="s">
        <v>389</v>
      </c>
      <c r="D51" s="14">
        <v>356910</v>
      </c>
      <c r="E51" s="15">
        <v>1842.9</v>
      </c>
      <c r="F51" s="16">
        <v>1.0200000000000001E-2</v>
      </c>
      <c r="G51" s="16"/>
    </row>
    <row r="52" spans="1:7" x14ac:dyDescent="0.35">
      <c r="A52" s="13" t="s">
        <v>1519</v>
      </c>
      <c r="B52" s="31" t="s">
        <v>1520</v>
      </c>
      <c r="C52" s="31" t="s">
        <v>238</v>
      </c>
      <c r="D52" s="14">
        <v>1461515</v>
      </c>
      <c r="E52" s="15">
        <v>1824.26</v>
      </c>
      <c r="F52" s="16">
        <v>1.01E-2</v>
      </c>
      <c r="G52" s="16"/>
    </row>
    <row r="53" spans="1:7" x14ac:dyDescent="0.35">
      <c r="A53" s="13" t="s">
        <v>394</v>
      </c>
      <c r="B53" s="31" t="s">
        <v>395</v>
      </c>
      <c r="C53" s="31" t="s">
        <v>396</v>
      </c>
      <c r="D53" s="14">
        <v>61254</v>
      </c>
      <c r="E53" s="15">
        <v>1737.41</v>
      </c>
      <c r="F53" s="16">
        <v>9.5999999999999992E-3</v>
      </c>
      <c r="G53" s="16"/>
    </row>
    <row r="54" spans="1:7" x14ac:dyDescent="0.35">
      <c r="A54" s="13" t="s">
        <v>2220</v>
      </c>
      <c r="B54" s="31" t="s">
        <v>2221</v>
      </c>
      <c r="C54" s="31" t="s">
        <v>345</v>
      </c>
      <c r="D54" s="14">
        <v>23385</v>
      </c>
      <c r="E54" s="15">
        <v>1699.5</v>
      </c>
      <c r="F54" s="16">
        <v>9.4000000000000004E-3</v>
      </c>
      <c r="G54" s="16"/>
    </row>
    <row r="55" spans="1:7" x14ac:dyDescent="0.35">
      <c r="A55" s="13" t="s">
        <v>736</v>
      </c>
      <c r="B55" s="31" t="s">
        <v>737</v>
      </c>
      <c r="C55" s="31" t="s">
        <v>405</v>
      </c>
      <c r="D55" s="14">
        <v>125000</v>
      </c>
      <c r="E55" s="15">
        <v>1638.75</v>
      </c>
      <c r="F55" s="16">
        <v>9.1000000000000004E-3</v>
      </c>
      <c r="G55" s="16"/>
    </row>
    <row r="56" spans="1:7" x14ac:dyDescent="0.35">
      <c r="A56" s="13" t="s">
        <v>1305</v>
      </c>
      <c r="B56" s="31" t="s">
        <v>1306</v>
      </c>
      <c r="C56" s="31" t="s">
        <v>246</v>
      </c>
      <c r="D56" s="14">
        <v>480000</v>
      </c>
      <c r="E56" s="15">
        <v>1625.28</v>
      </c>
      <c r="F56" s="16">
        <v>8.9999999999999993E-3</v>
      </c>
      <c r="G56" s="16"/>
    </row>
    <row r="57" spans="1:7" x14ac:dyDescent="0.35">
      <c r="A57" s="13" t="s">
        <v>879</v>
      </c>
      <c r="B57" s="31" t="s">
        <v>880</v>
      </c>
      <c r="C57" s="31" t="s">
        <v>280</v>
      </c>
      <c r="D57" s="14">
        <v>460000</v>
      </c>
      <c r="E57" s="15">
        <v>1602.41</v>
      </c>
      <c r="F57" s="16">
        <v>8.8999999999999999E-3</v>
      </c>
      <c r="G57" s="16"/>
    </row>
    <row r="58" spans="1:7" x14ac:dyDescent="0.35">
      <c r="A58" s="13" t="s">
        <v>1295</v>
      </c>
      <c r="B58" s="31" t="s">
        <v>1296</v>
      </c>
      <c r="C58" s="31" t="s">
        <v>370</v>
      </c>
      <c r="D58" s="14">
        <v>7873</v>
      </c>
      <c r="E58" s="15">
        <v>1504.53</v>
      </c>
      <c r="F58" s="16">
        <v>8.3999999999999995E-3</v>
      </c>
      <c r="G58" s="16"/>
    </row>
    <row r="59" spans="1:7" x14ac:dyDescent="0.35">
      <c r="A59" s="13" t="s">
        <v>466</v>
      </c>
      <c r="B59" s="31" t="s">
        <v>467</v>
      </c>
      <c r="C59" s="31" t="s">
        <v>370</v>
      </c>
      <c r="D59" s="14">
        <v>2507847</v>
      </c>
      <c r="E59" s="15">
        <v>1415.18</v>
      </c>
      <c r="F59" s="16">
        <v>7.9000000000000008E-3</v>
      </c>
      <c r="G59" s="16"/>
    </row>
    <row r="60" spans="1:7" x14ac:dyDescent="0.35">
      <c r="A60" s="13" t="s">
        <v>403</v>
      </c>
      <c r="B60" s="31" t="s">
        <v>404</v>
      </c>
      <c r="C60" s="31" t="s">
        <v>405</v>
      </c>
      <c r="D60" s="14">
        <v>48880</v>
      </c>
      <c r="E60" s="15">
        <v>1394.3</v>
      </c>
      <c r="F60" s="16">
        <v>7.7000000000000002E-3</v>
      </c>
      <c r="G60" s="16"/>
    </row>
    <row r="61" spans="1:7" x14ac:dyDescent="0.35">
      <c r="A61" s="13" t="s">
        <v>1243</v>
      </c>
      <c r="B61" s="31" t="s">
        <v>1244</v>
      </c>
      <c r="C61" s="31" t="s">
        <v>378</v>
      </c>
      <c r="D61" s="14">
        <v>176430</v>
      </c>
      <c r="E61" s="15">
        <v>1346.07</v>
      </c>
      <c r="F61" s="16">
        <v>7.4999999999999997E-3</v>
      </c>
      <c r="G61" s="16"/>
    </row>
    <row r="62" spans="1:7" x14ac:dyDescent="0.35">
      <c r="A62" s="13" t="s">
        <v>1745</v>
      </c>
      <c r="B62" s="31" t="s">
        <v>1746</v>
      </c>
      <c r="C62" s="31" t="s">
        <v>272</v>
      </c>
      <c r="D62" s="14">
        <v>156640</v>
      </c>
      <c r="E62" s="15">
        <v>1180.44</v>
      </c>
      <c r="F62" s="16">
        <v>6.6E-3</v>
      </c>
      <c r="G62" s="16"/>
    </row>
    <row r="63" spans="1:7" x14ac:dyDescent="0.35">
      <c r="A63" s="13" t="s">
        <v>2332</v>
      </c>
      <c r="B63" s="31" t="s">
        <v>2333</v>
      </c>
      <c r="C63" s="31" t="s">
        <v>345</v>
      </c>
      <c r="D63" s="14">
        <v>219437</v>
      </c>
      <c r="E63" s="15">
        <v>1169.82</v>
      </c>
      <c r="F63" s="16">
        <v>6.4999999999999997E-3</v>
      </c>
      <c r="G63" s="16"/>
    </row>
    <row r="64" spans="1:7" x14ac:dyDescent="0.35">
      <c r="A64" s="13" t="s">
        <v>273</v>
      </c>
      <c r="B64" s="31" t="s">
        <v>274</v>
      </c>
      <c r="C64" s="31" t="s">
        <v>238</v>
      </c>
      <c r="D64" s="14">
        <v>40000</v>
      </c>
      <c r="E64" s="15">
        <v>784.12</v>
      </c>
      <c r="F64" s="16">
        <v>4.4000000000000003E-3</v>
      </c>
      <c r="G64" s="16"/>
    </row>
    <row r="65" spans="1:7" x14ac:dyDescent="0.35">
      <c r="A65" s="13" t="s">
        <v>1536</v>
      </c>
      <c r="B65" s="31" t="s">
        <v>1537</v>
      </c>
      <c r="C65" s="31" t="s">
        <v>263</v>
      </c>
      <c r="D65" s="14">
        <v>7738</v>
      </c>
      <c r="E65" s="15">
        <v>367.99</v>
      </c>
      <c r="F65" s="16">
        <v>2E-3</v>
      </c>
      <c r="G65" s="16"/>
    </row>
    <row r="66" spans="1:7" x14ac:dyDescent="0.35">
      <c r="A66" s="13" t="s">
        <v>479</v>
      </c>
      <c r="B66" s="31" t="s">
        <v>480</v>
      </c>
      <c r="C66" s="31" t="s">
        <v>481</v>
      </c>
      <c r="D66" s="14">
        <v>643</v>
      </c>
      <c r="E66" s="15">
        <v>285.07</v>
      </c>
      <c r="F66" s="16">
        <v>1.6000000000000001E-3</v>
      </c>
      <c r="G66" s="16"/>
    </row>
    <row r="67" spans="1:7" x14ac:dyDescent="0.35">
      <c r="A67" s="17" t="s">
        <v>172</v>
      </c>
      <c r="B67" s="32"/>
      <c r="C67" s="32"/>
      <c r="D67" s="18"/>
      <c r="E67" s="37">
        <v>172028.34</v>
      </c>
      <c r="F67" s="38">
        <v>0.95540000000000003</v>
      </c>
      <c r="G67" s="21"/>
    </row>
    <row r="68" spans="1:7" x14ac:dyDescent="0.35">
      <c r="A68" s="13"/>
      <c r="B68" s="31"/>
      <c r="C68" s="31"/>
      <c r="D68" s="14"/>
      <c r="E68" s="15"/>
      <c r="F68" s="16"/>
      <c r="G68" s="16"/>
    </row>
    <row r="69" spans="1:7" x14ac:dyDescent="0.35">
      <c r="A69" s="17"/>
      <c r="B69" s="31"/>
      <c r="C69" s="31"/>
      <c r="D69" s="14"/>
      <c r="E69" s="15"/>
      <c r="F69" s="16"/>
      <c r="G69" s="16"/>
    </row>
    <row r="70" spans="1:7" x14ac:dyDescent="0.35">
      <c r="A70" s="13"/>
      <c r="B70" s="31"/>
      <c r="C70" s="31"/>
      <c r="D70" s="14"/>
      <c r="E70" s="15"/>
      <c r="F70" s="16"/>
      <c r="G70" s="16"/>
    </row>
    <row r="71" spans="1:7" x14ac:dyDescent="0.35">
      <c r="A71" s="17"/>
      <c r="B71" s="32"/>
      <c r="C71" s="32"/>
      <c r="D71" s="18"/>
      <c r="E71" s="37"/>
      <c r="F71" s="38"/>
      <c r="G71" s="21"/>
    </row>
    <row r="72" spans="1:7" x14ac:dyDescent="0.35">
      <c r="A72" s="24" t="s">
        <v>175</v>
      </c>
      <c r="B72" s="33"/>
      <c r="C72" s="33"/>
      <c r="D72" s="25"/>
      <c r="E72" s="37">
        <v>172028.34</v>
      </c>
      <c r="F72" s="38">
        <v>0.95540000000000003</v>
      </c>
      <c r="G72" s="21"/>
    </row>
    <row r="73" spans="1:7" x14ac:dyDescent="0.35">
      <c r="A73" s="13"/>
      <c r="B73" s="31"/>
      <c r="C73" s="31"/>
      <c r="D73" s="14"/>
      <c r="E73" s="15"/>
      <c r="F73" s="16"/>
      <c r="G73" s="16"/>
    </row>
    <row r="74" spans="1:7" x14ac:dyDescent="0.35">
      <c r="A74" s="17" t="s">
        <v>846</v>
      </c>
      <c r="B74" s="31"/>
      <c r="C74" s="31"/>
      <c r="D74" s="14"/>
      <c r="E74" s="15"/>
      <c r="F74" s="16"/>
      <c r="G74" s="16"/>
    </row>
    <row r="75" spans="1:7" x14ac:dyDescent="0.35">
      <c r="A75" s="17" t="s">
        <v>847</v>
      </c>
      <c r="B75" s="31"/>
      <c r="C75" s="31"/>
      <c r="D75" s="14"/>
      <c r="E75" s="15"/>
      <c r="F75" s="16"/>
      <c r="G75" s="16"/>
    </row>
    <row r="76" spans="1:7" x14ac:dyDescent="0.35">
      <c r="A76" s="13" t="s">
        <v>2939</v>
      </c>
      <c r="B76" s="31"/>
      <c r="C76" s="31" t="s">
        <v>263</v>
      </c>
      <c r="D76" s="14">
        <v>1009375</v>
      </c>
      <c r="E76" s="15">
        <v>2295.8200000000002</v>
      </c>
      <c r="F76" s="16">
        <v>1.2749999999999999E-2</v>
      </c>
      <c r="G76" s="16"/>
    </row>
    <row r="77" spans="1:7" x14ac:dyDescent="0.35">
      <c r="A77" s="13" t="s">
        <v>1542</v>
      </c>
      <c r="B77" s="31"/>
      <c r="C77" s="31" t="s">
        <v>263</v>
      </c>
      <c r="D77" s="14">
        <v>46650</v>
      </c>
      <c r="E77" s="15">
        <v>2198.29</v>
      </c>
      <c r="F77" s="16">
        <v>1.2208999999999999E-2</v>
      </c>
      <c r="G77" s="16"/>
    </row>
    <row r="78" spans="1:7" x14ac:dyDescent="0.35">
      <c r="A78" s="13" t="s">
        <v>1543</v>
      </c>
      <c r="B78" s="31"/>
      <c r="C78" s="31" t="s">
        <v>481</v>
      </c>
      <c r="D78" s="14">
        <v>4050</v>
      </c>
      <c r="E78" s="15">
        <v>1792.53</v>
      </c>
      <c r="F78" s="16">
        <v>9.9550000000000003E-3</v>
      </c>
      <c r="G78" s="16"/>
    </row>
    <row r="79" spans="1:7" x14ac:dyDescent="0.35">
      <c r="A79" s="17" t="s">
        <v>172</v>
      </c>
      <c r="B79" s="32"/>
      <c r="C79" s="32"/>
      <c r="D79" s="18"/>
      <c r="E79" s="37">
        <v>6286.64</v>
      </c>
      <c r="F79" s="38">
        <v>3.4914000000000001E-2</v>
      </c>
      <c r="G79" s="21"/>
    </row>
    <row r="80" spans="1:7" x14ac:dyDescent="0.35">
      <c r="A80" s="13"/>
      <c r="B80" s="31"/>
      <c r="C80" s="31"/>
      <c r="D80" s="14"/>
      <c r="E80" s="15"/>
      <c r="F80" s="16"/>
      <c r="G80" s="16"/>
    </row>
    <row r="81" spans="1:7" x14ac:dyDescent="0.35">
      <c r="A81" s="13"/>
      <c r="B81" s="31"/>
      <c r="C81" s="31"/>
      <c r="D81" s="14"/>
      <c r="E81" s="15"/>
      <c r="F81" s="16"/>
      <c r="G81" s="16"/>
    </row>
    <row r="82" spans="1:7" x14ac:dyDescent="0.35">
      <c r="A82" s="13"/>
      <c r="B82" s="31"/>
      <c r="C82" s="31"/>
      <c r="D82" s="14"/>
      <c r="E82" s="15"/>
      <c r="F82" s="16"/>
      <c r="G82" s="16"/>
    </row>
    <row r="83" spans="1:7" x14ac:dyDescent="0.35">
      <c r="A83" s="24" t="s">
        <v>175</v>
      </c>
      <c r="B83" s="33"/>
      <c r="C83" s="33"/>
      <c r="D83" s="25"/>
      <c r="E83" s="19">
        <v>6286.64</v>
      </c>
      <c r="F83" s="20">
        <v>3.4914000000000001E-2</v>
      </c>
      <c r="G83" s="21"/>
    </row>
    <row r="84" spans="1:7" x14ac:dyDescent="0.35">
      <c r="A84" s="13"/>
      <c r="B84" s="31"/>
      <c r="C84" s="31"/>
      <c r="D84" s="14"/>
      <c r="E84" s="15"/>
      <c r="F84" s="16"/>
      <c r="G84" s="16"/>
    </row>
    <row r="85" spans="1:7" x14ac:dyDescent="0.35">
      <c r="A85" s="17" t="s">
        <v>442</v>
      </c>
      <c r="B85" s="31"/>
      <c r="C85" s="31"/>
      <c r="D85" s="14"/>
      <c r="E85" s="15"/>
      <c r="F85" s="16"/>
      <c r="G85" s="16"/>
    </row>
    <row r="86" spans="1:7" x14ac:dyDescent="0.35">
      <c r="A86" s="17" t="s">
        <v>443</v>
      </c>
      <c r="B86" s="31"/>
      <c r="C86" s="31"/>
      <c r="D86" s="14"/>
      <c r="E86" s="15"/>
      <c r="F86" s="16"/>
      <c r="G86" s="16"/>
    </row>
    <row r="87" spans="1:7" x14ac:dyDescent="0.35">
      <c r="A87" s="17" t="s">
        <v>235</v>
      </c>
      <c r="B87" s="31"/>
      <c r="C87" s="31"/>
      <c r="D87" s="14"/>
      <c r="E87" s="15"/>
      <c r="F87" s="16"/>
      <c r="G87" s="16"/>
    </row>
    <row r="88" spans="1:7" x14ac:dyDescent="0.35">
      <c r="A88" s="13" t="s">
        <v>444</v>
      </c>
      <c r="B88" s="31" t="s">
        <v>445</v>
      </c>
      <c r="C88" s="31" t="s">
        <v>269</v>
      </c>
      <c r="D88" s="14">
        <v>405392</v>
      </c>
      <c r="E88" s="15">
        <v>40.54</v>
      </c>
      <c r="F88" s="16">
        <v>2.0000000000000001E-4</v>
      </c>
      <c r="G88" s="16"/>
    </row>
    <row r="89" spans="1:7" x14ac:dyDescent="0.35">
      <c r="A89" s="24" t="s">
        <v>1505</v>
      </c>
      <c r="B89" s="33"/>
      <c r="C89" s="33"/>
      <c r="D89" s="25"/>
      <c r="E89" s="19">
        <v>40.54</v>
      </c>
      <c r="F89" s="20">
        <v>2.0000000000000001E-4</v>
      </c>
      <c r="G89" s="21"/>
    </row>
    <row r="90" spans="1:7" x14ac:dyDescent="0.35">
      <c r="A90" s="13"/>
      <c r="B90" s="31"/>
      <c r="C90" s="31"/>
      <c r="D90" s="14"/>
      <c r="E90" s="15"/>
      <c r="F90" s="16"/>
      <c r="G90" s="16"/>
    </row>
    <row r="91" spans="1:7" x14ac:dyDescent="0.35">
      <c r="A91" s="13"/>
      <c r="B91" s="31"/>
      <c r="C91" s="31"/>
      <c r="D91" s="14"/>
      <c r="E91" s="15"/>
      <c r="F91" s="16"/>
      <c r="G91" s="16"/>
    </row>
    <row r="92" spans="1:7" x14ac:dyDescent="0.35">
      <c r="A92" s="13"/>
      <c r="B92" s="31"/>
      <c r="C92" s="31"/>
      <c r="D92" s="14"/>
      <c r="E92" s="15"/>
      <c r="F92" s="16"/>
      <c r="G92" s="16"/>
    </row>
    <row r="93" spans="1:7" x14ac:dyDescent="0.35">
      <c r="A93" s="13"/>
      <c r="B93" s="31"/>
      <c r="C93" s="31"/>
      <c r="D93" s="14"/>
      <c r="E93" s="15"/>
      <c r="F93" s="16"/>
      <c r="G93" s="16"/>
    </row>
    <row r="94" spans="1:7" x14ac:dyDescent="0.35">
      <c r="A94" s="13"/>
      <c r="B94" s="31"/>
      <c r="C94" s="31"/>
      <c r="D94" s="14"/>
      <c r="E94" s="15"/>
      <c r="F94" s="16"/>
      <c r="G94" s="16"/>
    </row>
    <row r="95" spans="1:7" x14ac:dyDescent="0.35">
      <c r="A95" s="17" t="s">
        <v>658</v>
      </c>
      <c r="B95" s="31"/>
      <c r="C95" s="31"/>
      <c r="D95" s="14"/>
      <c r="E95" s="15"/>
      <c r="F95" s="16"/>
      <c r="G95" s="16"/>
    </row>
    <row r="96" spans="1:7" x14ac:dyDescent="0.35">
      <c r="A96" s="13"/>
      <c r="B96" s="31"/>
      <c r="C96" s="31"/>
      <c r="D96" s="14"/>
      <c r="E96" s="15"/>
      <c r="F96" s="16"/>
      <c r="G96" s="16"/>
    </row>
    <row r="97" spans="1:7" x14ac:dyDescent="0.35">
      <c r="A97" s="17" t="s">
        <v>659</v>
      </c>
      <c r="B97" s="31"/>
      <c r="C97" s="31"/>
      <c r="D97" s="14"/>
      <c r="E97" s="15"/>
      <c r="F97" s="16"/>
      <c r="G97" s="16"/>
    </row>
    <row r="98" spans="1:7" x14ac:dyDescent="0.35">
      <c r="A98" s="13" t="s">
        <v>2559</v>
      </c>
      <c r="B98" s="31" t="s">
        <v>2560</v>
      </c>
      <c r="C98" s="31" t="s">
        <v>219</v>
      </c>
      <c r="D98" s="14">
        <v>500000</v>
      </c>
      <c r="E98" s="15">
        <v>498.74</v>
      </c>
      <c r="F98" s="16">
        <v>2.8E-3</v>
      </c>
      <c r="G98" s="16">
        <v>5.4177999999999997E-2</v>
      </c>
    </row>
    <row r="99" spans="1:7" x14ac:dyDescent="0.35">
      <c r="A99" s="13" t="s">
        <v>850</v>
      </c>
      <c r="B99" s="31" t="s">
        <v>851</v>
      </c>
      <c r="C99" s="31" t="s">
        <v>219</v>
      </c>
      <c r="D99" s="14">
        <v>500000</v>
      </c>
      <c r="E99" s="15">
        <v>498.21</v>
      </c>
      <c r="F99" s="16">
        <v>2.8E-3</v>
      </c>
      <c r="G99" s="16">
        <v>5.4503999999999997E-2</v>
      </c>
    </row>
    <row r="100" spans="1:7" x14ac:dyDescent="0.35">
      <c r="A100" s="17" t="s">
        <v>172</v>
      </c>
      <c r="B100" s="32"/>
      <c r="C100" s="32"/>
      <c r="D100" s="18"/>
      <c r="E100" s="37">
        <v>996.95</v>
      </c>
      <c r="F100" s="38">
        <v>5.5999999999999999E-3</v>
      </c>
      <c r="G100" s="21"/>
    </row>
    <row r="101" spans="1:7" x14ac:dyDescent="0.35">
      <c r="A101" s="13"/>
      <c r="B101" s="31"/>
      <c r="C101" s="31"/>
      <c r="D101" s="14"/>
      <c r="E101" s="15"/>
      <c r="F101" s="16"/>
      <c r="G101" s="16"/>
    </row>
    <row r="102" spans="1:7" x14ac:dyDescent="0.35">
      <c r="A102" s="24" t="s">
        <v>175</v>
      </c>
      <c r="B102" s="33"/>
      <c r="C102" s="33"/>
      <c r="D102" s="25"/>
      <c r="E102" s="19">
        <v>996.95</v>
      </c>
      <c r="F102" s="20">
        <v>5.5999999999999999E-3</v>
      </c>
      <c r="G102" s="21"/>
    </row>
    <row r="103" spans="1:7" x14ac:dyDescent="0.35">
      <c r="A103" s="13"/>
      <c r="B103" s="31"/>
      <c r="C103" s="31"/>
      <c r="D103" s="14"/>
      <c r="E103" s="15"/>
      <c r="F103" s="16"/>
      <c r="G103" s="16"/>
    </row>
    <row r="104" spans="1:7" x14ac:dyDescent="0.35">
      <c r="A104" s="13"/>
      <c r="B104" s="31"/>
      <c r="C104" s="31"/>
      <c r="D104" s="14"/>
      <c r="E104" s="15"/>
      <c r="F104" s="16"/>
      <c r="G104" s="16"/>
    </row>
    <row r="105" spans="1:7" x14ac:dyDescent="0.35">
      <c r="A105" s="17" t="s">
        <v>176</v>
      </c>
      <c r="B105" s="31"/>
      <c r="C105" s="31"/>
      <c r="D105" s="14"/>
      <c r="E105" s="15"/>
      <c r="F105" s="16"/>
      <c r="G105" s="16"/>
    </row>
    <row r="106" spans="1:7" x14ac:dyDescent="0.35">
      <c r="A106" s="13" t="s">
        <v>177</v>
      </c>
      <c r="B106" s="31"/>
      <c r="C106" s="31"/>
      <c r="D106" s="14"/>
      <c r="E106" s="15">
        <v>8562.2000000000007</v>
      </c>
      <c r="F106" s="16">
        <v>4.7600000000000003E-2</v>
      </c>
      <c r="G106" s="16">
        <v>5.3977999999999998E-2</v>
      </c>
    </row>
    <row r="107" spans="1:7" x14ac:dyDescent="0.35">
      <c r="A107" s="17" t="s">
        <v>172</v>
      </c>
      <c r="B107" s="32"/>
      <c r="C107" s="32"/>
      <c r="D107" s="18"/>
      <c r="E107" s="37">
        <v>8562.2000000000007</v>
      </c>
      <c r="F107" s="38">
        <v>4.7600000000000003E-2</v>
      </c>
      <c r="G107" s="21"/>
    </row>
    <row r="108" spans="1:7" x14ac:dyDescent="0.35">
      <c r="A108" s="13"/>
      <c r="B108" s="31"/>
      <c r="C108" s="31"/>
      <c r="D108" s="14"/>
      <c r="E108" s="15"/>
      <c r="F108" s="16"/>
      <c r="G108" s="16"/>
    </row>
    <row r="109" spans="1:7" x14ac:dyDescent="0.35">
      <c r="A109" s="24" t="s">
        <v>175</v>
      </c>
      <c r="B109" s="33"/>
      <c r="C109" s="33"/>
      <c r="D109" s="25"/>
      <c r="E109" s="19">
        <v>8562.2000000000007</v>
      </c>
      <c r="F109" s="20">
        <v>4.7600000000000003E-2</v>
      </c>
      <c r="G109" s="21"/>
    </row>
    <row r="110" spans="1:7" x14ac:dyDescent="0.35">
      <c r="A110" s="13" t="s">
        <v>178</v>
      </c>
      <c r="B110" s="31"/>
      <c r="C110" s="31"/>
      <c r="D110" s="14"/>
      <c r="E110" s="15">
        <v>3.7986616999999998</v>
      </c>
      <c r="F110" s="16">
        <v>2.0999999999999999E-5</v>
      </c>
      <c r="G110" s="16"/>
    </row>
    <row r="111" spans="1:7" x14ac:dyDescent="0.35">
      <c r="A111" s="13" t="s">
        <v>179</v>
      </c>
      <c r="B111" s="31"/>
      <c r="C111" s="31"/>
      <c r="D111" s="14"/>
      <c r="E111" s="35">
        <v>-1577.2586616999999</v>
      </c>
      <c r="F111" s="36">
        <v>-8.8210000000000007E-3</v>
      </c>
      <c r="G111" s="16">
        <v>5.3977999999999998E-2</v>
      </c>
    </row>
    <row r="112" spans="1:7" x14ac:dyDescent="0.35">
      <c r="A112" s="26" t="s">
        <v>180</v>
      </c>
      <c r="B112" s="34"/>
      <c r="C112" s="34"/>
      <c r="D112" s="27"/>
      <c r="E112" s="28">
        <v>180054.57</v>
      </c>
      <c r="F112" s="29">
        <v>1</v>
      </c>
      <c r="G112" s="29"/>
    </row>
    <row r="114" spans="1:3" x14ac:dyDescent="0.35">
      <c r="A114" s="1" t="s">
        <v>852</v>
      </c>
    </row>
    <row r="115" spans="1:3" x14ac:dyDescent="0.35">
      <c r="A115" s="1" t="s">
        <v>181</v>
      </c>
    </row>
    <row r="117" spans="1:3" x14ac:dyDescent="0.35">
      <c r="A117" s="1" t="s">
        <v>183</v>
      </c>
    </row>
    <row r="118" spans="1:3" x14ac:dyDescent="0.35">
      <c r="A118" s="48" t="s">
        <v>184</v>
      </c>
      <c r="B118" s="3" t="s">
        <v>138</v>
      </c>
    </row>
    <row r="119" spans="1:3" x14ac:dyDescent="0.35">
      <c r="A119" t="s">
        <v>185</v>
      </c>
    </row>
    <row r="120" spans="1:3" x14ac:dyDescent="0.35">
      <c r="A120" t="s">
        <v>186</v>
      </c>
      <c r="B120" t="s">
        <v>187</v>
      </c>
      <c r="C120" t="s">
        <v>187</v>
      </c>
    </row>
    <row r="121" spans="1:3" x14ac:dyDescent="0.35">
      <c r="B121" s="49">
        <v>45869</v>
      </c>
      <c r="C121" s="49">
        <v>45898</v>
      </c>
    </row>
    <row r="122" spans="1:3" x14ac:dyDescent="0.35">
      <c r="A122" t="s">
        <v>188</v>
      </c>
      <c r="B122">
        <v>9.0053999999999998</v>
      </c>
      <c r="C122">
        <v>8.7601999999999993</v>
      </c>
    </row>
    <row r="123" spans="1:3" x14ac:dyDescent="0.35">
      <c r="A123" t="s">
        <v>189</v>
      </c>
      <c r="B123">
        <v>9.0053999999999998</v>
      </c>
      <c r="C123">
        <v>8.7601999999999993</v>
      </c>
    </row>
    <row r="124" spans="1:3" x14ac:dyDescent="0.35">
      <c r="A124" t="s">
        <v>190</v>
      </c>
      <c r="B124">
        <v>8.8566000000000003</v>
      </c>
      <c r="C124">
        <v>8.6044999999999998</v>
      </c>
    </row>
    <row r="125" spans="1:3" x14ac:dyDescent="0.35">
      <c r="A125" t="s">
        <v>191</v>
      </c>
      <c r="B125">
        <v>8.8566000000000003</v>
      </c>
      <c r="C125">
        <v>8.6044999999999998</v>
      </c>
    </row>
    <row r="127" spans="1:3" x14ac:dyDescent="0.35">
      <c r="A127" t="s">
        <v>192</v>
      </c>
      <c r="B127" s="3" t="s">
        <v>138</v>
      </c>
    </row>
    <row r="128" spans="1:3" x14ac:dyDescent="0.35">
      <c r="A128" t="s">
        <v>193</v>
      </c>
      <c r="B128" s="3" t="s">
        <v>138</v>
      </c>
    </row>
    <row r="129" spans="1:4" x14ac:dyDescent="0.35">
      <c r="A129" s="48" t="s">
        <v>194</v>
      </c>
      <c r="B129" s="3" t="s">
        <v>138</v>
      </c>
    </row>
    <row r="130" spans="1:4" x14ac:dyDescent="0.35">
      <c r="A130" s="48" t="s">
        <v>195</v>
      </c>
      <c r="B130" s="3" t="s">
        <v>138</v>
      </c>
    </row>
    <row r="131" spans="1:4" x14ac:dyDescent="0.35">
      <c r="A131" t="s">
        <v>449</v>
      </c>
      <c r="B131" s="50">
        <v>2.3092999999999999</v>
      </c>
    </row>
    <row r="132" spans="1:4" ht="29" customHeight="1" x14ac:dyDescent="0.35">
      <c r="A132" s="48" t="s">
        <v>197</v>
      </c>
      <c r="B132" s="3">
        <v>6286.6413874999998</v>
      </c>
    </row>
    <row r="133" spans="1:4" x14ac:dyDescent="0.35">
      <c r="B133" s="3"/>
    </row>
    <row r="134" spans="1:4" x14ac:dyDescent="0.35">
      <c r="A134" s="48" t="s">
        <v>198</v>
      </c>
      <c r="B134" s="3" t="s">
        <v>138</v>
      </c>
    </row>
    <row r="135" spans="1:4" x14ac:dyDescent="0.35">
      <c r="A135" s="48" t="s">
        <v>199</v>
      </c>
      <c r="B135" t="s">
        <v>138</v>
      </c>
    </row>
    <row r="136" spans="1:4" x14ac:dyDescent="0.35">
      <c r="A136" s="48" t="s">
        <v>200</v>
      </c>
      <c r="B136" s="3" t="s">
        <v>138</v>
      </c>
    </row>
    <row r="137" spans="1:4" x14ac:dyDescent="0.35">
      <c r="A137" s="48" t="s">
        <v>201</v>
      </c>
      <c r="B137" s="3" t="s">
        <v>138</v>
      </c>
    </row>
    <row r="139" spans="1:4" ht="70" customHeight="1" x14ac:dyDescent="0.35">
      <c r="A139" s="83" t="s">
        <v>211</v>
      </c>
      <c r="B139" s="83" t="s">
        <v>212</v>
      </c>
      <c r="C139" s="83" t="s">
        <v>5</v>
      </c>
      <c r="D139" s="83" t="s">
        <v>6</v>
      </c>
    </row>
    <row r="140" spans="1:4" ht="70" customHeight="1" x14ac:dyDescent="0.35">
      <c r="A140" s="83" t="s">
        <v>2940</v>
      </c>
      <c r="B140" s="83"/>
      <c r="C140" s="83" t="s">
        <v>13</v>
      </c>
      <c r="D140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87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3.7265625" bestFit="1" customWidth="1"/>
    <col min="2" max="2" width="22" bestFit="1" customWidth="1"/>
    <col min="3" max="3" width="30.63281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451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452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236</v>
      </c>
      <c r="B8" s="31" t="s">
        <v>237</v>
      </c>
      <c r="C8" s="31" t="s">
        <v>238</v>
      </c>
      <c r="D8" s="14">
        <v>848668</v>
      </c>
      <c r="E8" s="15">
        <v>8075.92</v>
      </c>
      <c r="F8" s="16">
        <v>8.43E-2</v>
      </c>
      <c r="G8" s="16"/>
    </row>
    <row r="9" spans="1:7" x14ac:dyDescent="0.35">
      <c r="A9" s="13" t="s">
        <v>242</v>
      </c>
      <c r="B9" s="31" t="s">
        <v>243</v>
      </c>
      <c r="C9" s="31" t="s">
        <v>238</v>
      </c>
      <c r="D9" s="14">
        <v>499358</v>
      </c>
      <c r="E9" s="15">
        <v>6980.03</v>
      </c>
      <c r="F9" s="16">
        <v>7.2900000000000006E-2</v>
      </c>
      <c r="G9" s="16"/>
    </row>
    <row r="10" spans="1:7" x14ac:dyDescent="0.35">
      <c r="A10" s="13" t="s">
        <v>239</v>
      </c>
      <c r="B10" s="31" t="s">
        <v>240</v>
      </c>
      <c r="C10" s="31" t="s">
        <v>241</v>
      </c>
      <c r="D10" s="14">
        <v>428735</v>
      </c>
      <c r="E10" s="15">
        <v>5818.79</v>
      </c>
      <c r="F10" s="16">
        <v>6.0699999999999997E-2</v>
      </c>
      <c r="G10" s="16"/>
    </row>
    <row r="11" spans="1:7" x14ac:dyDescent="0.35">
      <c r="A11" s="13" t="s">
        <v>247</v>
      </c>
      <c r="B11" s="31" t="s">
        <v>248</v>
      </c>
      <c r="C11" s="31" t="s">
        <v>249</v>
      </c>
      <c r="D11" s="14">
        <v>152307</v>
      </c>
      <c r="E11" s="15">
        <v>5484.58</v>
      </c>
      <c r="F11" s="16">
        <v>5.7299999999999997E-2</v>
      </c>
      <c r="G11" s="16"/>
    </row>
    <row r="12" spans="1:7" x14ac:dyDescent="0.35">
      <c r="A12" s="13" t="s">
        <v>343</v>
      </c>
      <c r="B12" s="31" t="s">
        <v>344</v>
      </c>
      <c r="C12" s="31" t="s">
        <v>345</v>
      </c>
      <c r="D12" s="14">
        <v>131890</v>
      </c>
      <c r="E12" s="15">
        <v>4786.0200000000004</v>
      </c>
      <c r="F12" s="16">
        <v>0.05</v>
      </c>
      <c r="G12" s="16"/>
    </row>
    <row r="13" spans="1:7" x14ac:dyDescent="0.35">
      <c r="A13" s="13" t="s">
        <v>453</v>
      </c>
      <c r="B13" s="31" t="s">
        <v>454</v>
      </c>
      <c r="C13" s="31" t="s">
        <v>363</v>
      </c>
      <c r="D13" s="14">
        <v>575260</v>
      </c>
      <c r="E13" s="15">
        <v>4175.5200000000004</v>
      </c>
      <c r="F13" s="16">
        <v>4.36E-2</v>
      </c>
      <c r="G13" s="16"/>
    </row>
    <row r="14" spans="1:7" x14ac:dyDescent="0.35">
      <c r="A14" s="13" t="s">
        <v>252</v>
      </c>
      <c r="B14" s="31" t="s">
        <v>253</v>
      </c>
      <c r="C14" s="31" t="s">
        <v>254</v>
      </c>
      <c r="D14" s="14">
        <v>284016</v>
      </c>
      <c r="E14" s="15">
        <v>4173.8999999999996</v>
      </c>
      <c r="F14" s="16">
        <v>4.36E-2</v>
      </c>
      <c r="G14" s="16"/>
    </row>
    <row r="15" spans="1:7" x14ac:dyDescent="0.35">
      <c r="A15" s="13" t="s">
        <v>315</v>
      </c>
      <c r="B15" s="31" t="s">
        <v>316</v>
      </c>
      <c r="C15" s="31" t="s">
        <v>254</v>
      </c>
      <c r="D15" s="14">
        <v>77870</v>
      </c>
      <c r="E15" s="15">
        <v>4131.3900000000003</v>
      </c>
      <c r="F15" s="16">
        <v>4.3099999999999999E-2</v>
      </c>
      <c r="G15" s="16"/>
    </row>
    <row r="16" spans="1:7" x14ac:dyDescent="0.35">
      <c r="A16" s="13" t="s">
        <v>278</v>
      </c>
      <c r="B16" s="31" t="s">
        <v>279</v>
      </c>
      <c r="C16" s="31" t="s">
        <v>280</v>
      </c>
      <c r="D16" s="14">
        <v>230508</v>
      </c>
      <c r="E16" s="15">
        <v>3675.45</v>
      </c>
      <c r="F16" s="16">
        <v>3.8399999999999997E-2</v>
      </c>
      <c r="G16" s="16"/>
    </row>
    <row r="17" spans="1:7" x14ac:dyDescent="0.35">
      <c r="A17" s="13" t="s">
        <v>264</v>
      </c>
      <c r="B17" s="31" t="s">
        <v>265</v>
      </c>
      <c r="C17" s="31" t="s">
        <v>266</v>
      </c>
      <c r="D17" s="14">
        <v>28331</v>
      </c>
      <c r="E17" s="15">
        <v>3581.04</v>
      </c>
      <c r="F17" s="16">
        <v>3.7400000000000003E-2</v>
      </c>
      <c r="G17" s="16"/>
    </row>
    <row r="18" spans="1:7" x14ac:dyDescent="0.35">
      <c r="A18" s="13" t="s">
        <v>371</v>
      </c>
      <c r="B18" s="31" t="s">
        <v>372</v>
      </c>
      <c r="C18" s="31" t="s">
        <v>373</v>
      </c>
      <c r="D18" s="14">
        <v>84805</v>
      </c>
      <c r="E18" s="15">
        <v>3231.58</v>
      </c>
      <c r="F18" s="16">
        <v>3.3700000000000001E-2</v>
      </c>
      <c r="G18" s="16"/>
    </row>
    <row r="19" spans="1:7" x14ac:dyDescent="0.35">
      <c r="A19" s="13" t="s">
        <v>267</v>
      </c>
      <c r="B19" s="31" t="s">
        <v>268</v>
      </c>
      <c r="C19" s="31" t="s">
        <v>269</v>
      </c>
      <c r="D19" s="14">
        <v>96911</v>
      </c>
      <c r="E19" s="15">
        <v>3100.67</v>
      </c>
      <c r="F19" s="16">
        <v>3.2399999999999998E-2</v>
      </c>
      <c r="G19" s="16"/>
    </row>
    <row r="20" spans="1:7" x14ac:dyDescent="0.35">
      <c r="A20" s="13" t="s">
        <v>281</v>
      </c>
      <c r="B20" s="31" t="s">
        <v>282</v>
      </c>
      <c r="C20" s="31" t="s">
        <v>283</v>
      </c>
      <c r="D20" s="14">
        <v>933481</v>
      </c>
      <c r="E20" s="15">
        <v>3057.62</v>
      </c>
      <c r="F20" s="16">
        <v>3.1899999999999998E-2</v>
      </c>
      <c r="G20" s="16"/>
    </row>
    <row r="21" spans="1:7" x14ac:dyDescent="0.35">
      <c r="A21" s="13" t="s">
        <v>364</v>
      </c>
      <c r="B21" s="31" t="s">
        <v>365</v>
      </c>
      <c r="C21" s="31" t="s">
        <v>272</v>
      </c>
      <c r="D21" s="14">
        <v>339900</v>
      </c>
      <c r="E21" s="15">
        <v>2983.81</v>
      </c>
      <c r="F21" s="16">
        <v>3.1199999999999999E-2</v>
      </c>
      <c r="G21" s="16"/>
    </row>
    <row r="22" spans="1:7" x14ac:dyDescent="0.35">
      <c r="A22" s="13" t="s">
        <v>317</v>
      </c>
      <c r="B22" s="31" t="s">
        <v>318</v>
      </c>
      <c r="C22" s="31" t="s">
        <v>272</v>
      </c>
      <c r="D22" s="14">
        <v>511645</v>
      </c>
      <c r="E22" s="15">
        <v>2968.82</v>
      </c>
      <c r="F22" s="16">
        <v>3.1E-2</v>
      </c>
      <c r="G22" s="16"/>
    </row>
    <row r="23" spans="1:7" x14ac:dyDescent="0.35">
      <c r="A23" s="13" t="s">
        <v>376</v>
      </c>
      <c r="B23" s="31" t="s">
        <v>377</v>
      </c>
      <c r="C23" s="31" t="s">
        <v>378</v>
      </c>
      <c r="D23" s="14">
        <v>1908142</v>
      </c>
      <c r="E23" s="15">
        <v>2947.7</v>
      </c>
      <c r="F23" s="16">
        <v>3.0800000000000001E-2</v>
      </c>
      <c r="G23" s="16"/>
    </row>
    <row r="24" spans="1:7" x14ac:dyDescent="0.35">
      <c r="A24" s="13" t="s">
        <v>429</v>
      </c>
      <c r="B24" s="31" t="s">
        <v>430</v>
      </c>
      <c r="C24" s="31" t="s">
        <v>345</v>
      </c>
      <c r="D24" s="14">
        <v>17307</v>
      </c>
      <c r="E24" s="15">
        <v>2888.54</v>
      </c>
      <c r="F24" s="16">
        <v>3.0200000000000001E-2</v>
      </c>
      <c r="G24" s="16"/>
    </row>
    <row r="25" spans="1:7" x14ac:dyDescent="0.35">
      <c r="A25" s="13" t="s">
        <v>319</v>
      </c>
      <c r="B25" s="31" t="s">
        <v>320</v>
      </c>
      <c r="C25" s="31" t="s">
        <v>272</v>
      </c>
      <c r="D25" s="14">
        <v>198019</v>
      </c>
      <c r="E25" s="15">
        <v>2813.26</v>
      </c>
      <c r="F25" s="16">
        <v>2.9399999999999999E-2</v>
      </c>
      <c r="G25" s="16"/>
    </row>
    <row r="26" spans="1:7" x14ac:dyDescent="0.35">
      <c r="A26" s="13" t="s">
        <v>302</v>
      </c>
      <c r="B26" s="31" t="s">
        <v>303</v>
      </c>
      <c r="C26" s="31" t="s">
        <v>304</v>
      </c>
      <c r="D26" s="14">
        <v>151623</v>
      </c>
      <c r="E26" s="15">
        <v>2684.94</v>
      </c>
      <c r="F26" s="16">
        <v>2.8000000000000001E-2</v>
      </c>
      <c r="G26" s="16"/>
    </row>
    <row r="27" spans="1:7" x14ac:dyDescent="0.35">
      <c r="A27" s="13" t="s">
        <v>346</v>
      </c>
      <c r="B27" s="31" t="s">
        <v>347</v>
      </c>
      <c r="C27" s="31" t="s">
        <v>269</v>
      </c>
      <c r="D27" s="14">
        <v>81279</v>
      </c>
      <c r="E27" s="15">
        <v>2663.19</v>
      </c>
      <c r="F27" s="16">
        <v>2.7799999999999998E-2</v>
      </c>
      <c r="G27" s="16"/>
    </row>
    <row r="28" spans="1:7" x14ac:dyDescent="0.35">
      <c r="A28" s="13" t="s">
        <v>250</v>
      </c>
      <c r="B28" s="31" t="s">
        <v>251</v>
      </c>
      <c r="C28" s="31" t="s">
        <v>238</v>
      </c>
      <c r="D28" s="14">
        <v>328027</v>
      </c>
      <c r="E28" s="15">
        <v>2632.42</v>
      </c>
      <c r="F28" s="16">
        <v>2.75E-2</v>
      </c>
      <c r="G28" s="16"/>
    </row>
    <row r="29" spans="1:7" x14ac:dyDescent="0.35">
      <c r="A29" s="13" t="s">
        <v>359</v>
      </c>
      <c r="B29" s="31" t="s">
        <v>360</v>
      </c>
      <c r="C29" s="31" t="s">
        <v>293</v>
      </c>
      <c r="D29" s="14">
        <v>73253</v>
      </c>
      <c r="E29" s="15">
        <v>2101.48</v>
      </c>
      <c r="F29" s="16">
        <v>2.1899999999999999E-2</v>
      </c>
      <c r="G29" s="16"/>
    </row>
    <row r="30" spans="1:7" x14ac:dyDescent="0.35">
      <c r="A30" s="13" t="s">
        <v>261</v>
      </c>
      <c r="B30" s="31" t="s">
        <v>262</v>
      </c>
      <c r="C30" s="31" t="s">
        <v>263</v>
      </c>
      <c r="D30" s="14">
        <v>38532</v>
      </c>
      <c r="E30" s="15">
        <v>2041.43</v>
      </c>
      <c r="F30" s="16">
        <v>2.1299999999999999E-2</v>
      </c>
      <c r="G30" s="16"/>
    </row>
    <row r="31" spans="1:7" x14ac:dyDescent="0.35">
      <c r="A31" s="13" t="s">
        <v>273</v>
      </c>
      <c r="B31" s="31" t="s">
        <v>274</v>
      </c>
      <c r="C31" s="31" t="s">
        <v>238</v>
      </c>
      <c r="D31" s="14">
        <v>100748</v>
      </c>
      <c r="E31" s="15">
        <v>1974.96</v>
      </c>
      <c r="F31" s="16">
        <v>2.06E-2</v>
      </c>
      <c r="G31" s="16"/>
    </row>
    <row r="32" spans="1:7" x14ac:dyDescent="0.35">
      <c r="A32" s="13" t="s">
        <v>258</v>
      </c>
      <c r="B32" s="31" t="s">
        <v>259</v>
      </c>
      <c r="C32" s="31" t="s">
        <v>260</v>
      </c>
      <c r="D32" s="14">
        <v>490638</v>
      </c>
      <c r="E32" s="15">
        <v>1812.42</v>
      </c>
      <c r="F32" s="16">
        <v>1.89E-2</v>
      </c>
      <c r="G32" s="16"/>
    </row>
    <row r="33" spans="1:7" x14ac:dyDescent="0.35">
      <c r="A33" s="13" t="s">
        <v>418</v>
      </c>
      <c r="B33" s="31" t="s">
        <v>419</v>
      </c>
      <c r="C33" s="31" t="s">
        <v>389</v>
      </c>
      <c r="D33" s="14">
        <v>74268</v>
      </c>
      <c r="E33" s="15">
        <v>1446.52</v>
      </c>
      <c r="F33" s="16">
        <v>1.5100000000000001E-2</v>
      </c>
      <c r="G33" s="16"/>
    </row>
    <row r="34" spans="1:7" x14ac:dyDescent="0.35">
      <c r="A34" s="13" t="s">
        <v>437</v>
      </c>
      <c r="B34" s="31" t="s">
        <v>438</v>
      </c>
      <c r="C34" s="31" t="s">
        <v>263</v>
      </c>
      <c r="D34" s="14">
        <v>528024</v>
      </c>
      <c r="E34" s="15">
        <v>788.92</v>
      </c>
      <c r="F34" s="16">
        <v>8.2000000000000007E-3</v>
      </c>
      <c r="G34" s="16"/>
    </row>
    <row r="35" spans="1:7" x14ac:dyDescent="0.35">
      <c r="A35" s="13" t="s">
        <v>455</v>
      </c>
      <c r="B35" s="31" t="s">
        <v>456</v>
      </c>
      <c r="C35" s="31" t="s">
        <v>370</v>
      </c>
      <c r="D35" s="14">
        <v>8712</v>
      </c>
      <c r="E35" s="15">
        <v>435.51</v>
      </c>
      <c r="F35" s="16">
        <v>4.4999999999999997E-3</v>
      </c>
      <c r="G35" s="16"/>
    </row>
    <row r="36" spans="1:7" x14ac:dyDescent="0.35">
      <c r="A36" s="17" t="s">
        <v>172</v>
      </c>
      <c r="B36" s="32"/>
      <c r="C36" s="32"/>
      <c r="D36" s="18"/>
      <c r="E36" s="37">
        <v>93456.43</v>
      </c>
      <c r="F36" s="38">
        <v>0.97570000000000001</v>
      </c>
      <c r="G36" s="21"/>
    </row>
    <row r="37" spans="1:7" x14ac:dyDescent="0.35">
      <c r="A37" s="24" t="s">
        <v>175</v>
      </c>
      <c r="B37" s="33"/>
      <c r="C37" s="33"/>
      <c r="D37" s="25"/>
      <c r="E37" s="37">
        <v>93456.43</v>
      </c>
      <c r="F37" s="38">
        <v>0.97570000000000001</v>
      </c>
      <c r="G37" s="21"/>
    </row>
    <row r="38" spans="1:7" x14ac:dyDescent="0.35">
      <c r="A38" s="13"/>
      <c r="B38" s="31"/>
      <c r="C38" s="31"/>
      <c r="D38" s="14"/>
      <c r="E38" s="15"/>
      <c r="F38" s="16"/>
      <c r="G38" s="16"/>
    </row>
    <row r="39" spans="1:7" x14ac:dyDescent="0.35">
      <c r="A39" s="13"/>
      <c r="B39" s="31"/>
      <c r="C39" s="31"/>
      <c r="D39" s="14"/>
      <c r="E39" s="15"/>
      <c r="F39" s="16"/>
      <c r="G39" s="16"/>
    </row>
    <row r="40" spans="1:7" x14ac:dyDescent="0.35">
      <c r="A40" s="17" t="s">
        <v>439</v>
      </c>
      <c r="B40" s="31"/>
      <c r="C40" s="31"/>
      <c r="D40" s="14"/>
      <c r="E40" s="15"/>
      <c r="F40" s="16"/>
      <c r="G40" s="16"/>
    </row>
    <row r="41" spans="1:7" x14ac:dyDescent="0.35">
      <c r="A41" s="13" t="s">
        <v>440</v>
      </c>
      <c r="B41" s="31" t="s">
        <v>441</v>
      </c>
      <c r="C41" s="31"/>
      <c r="D41" s="14">
        <v>14536.924999999999</v>
      </c>
      <c r="E41" s="15">
        <v>500.21</v>
      </c>
      <c r="F41" s="16">
        <v>5.1999999999999998E-3</v>
      </c>
      <c r="G41" s="16"/>
    </row>
    <row r="42" spans="1:7" x14ac:dyDescent="0.35">
      <c r="A42" s="13"/>
      <c r="B42" s="31"/>
      <c r="C42" s="31"/>
      <c r="D42" s="14"/>
      <c r="E42" s="15"/>
      <c r="F42" s="16"/>
      <c r="G42" s="16"/>
    </row>
    <row r="43" spans="1:7" x14ac:dyDescent="0.35">
      <c r="A43" s="24" t="s">
        <v>175</v>
      </c>
      <c r="B43" s="33"/>
      <c r="C43" s="33"/>
      <c r="D43" s="25"/>
      <c r="E43" s="19">
        <v>500.21</v>
      </c>
      <c r="F43" s="20">
        <v>5.1999999999999998E-3</v>
      </c>
      <c r="G43" s="21"/>
    </row>
    <row r="44" spans="1:7" x14ac:dyDescent="0.35">
      <c r="A44" s="13"/>
      <c r="B44" s="31"/>
      <c r="C44" s="31"/>
      <c r="D44" s="14"/>
      <c r="E44" s="15"/>
      <c r="F44" s="16"/>
      <c r="G44" s="16"/>
    </row>
    <row r="45" spans="1:7" x14ac:dyDescent="0.35">
      <c r="A45" s="17" t="s">
        <v>442</v>
      </c>
      <c r="B45" s="31"/>
      <c r="C45" s="31"/>
      <c r="D45" s="14"/>
      <c r="E45" s="15"/>
      <c r="F45" s="16"/>
      <c r="G45" s="16"/>
    </row>
    <row r="46" spans="1:7" x14ac:dyDescent="0.35">
      <c r="A46" s="17" t="s">
        <v>443</v>
      </c>
      <c r="B46" s="31"/>
      <c r="C46" s="31"/>
      <c r="D46" s="14"/>
      <c r="E46" s="15"/>
      <c r="F46" s="16"/>
      <c r="G46" s="16"/>
    </row>
    <row r="47" spans="1:7" x14ac:dyDescent="0.35">
      <c r="A47" s="17" t="s">
        <v>235</v>
      </c>
      <c r="B47" s="31"/>
      <c r="C47" s="31"/>
      <c r="D47" s="14"/>
      <c r="E47" s="15"/>
      <c r="F47" s="16"/>
      <c r="G47" s="16"/>
    </row>
    <row r="48" spans="1:7" x14ac:dyDescent="0.35">
      <c r="A48" s="13" t="s">
        <v>444</v>
      </c>
      <c r="B48" s="31" t="s">
        <v>445</v>
      </c>
      <c r="C48" s="31" t="s">
        <v>269</v>
      </c>
      <c r="D48" s="14">
        <v>325116</v>
      </c>
      <c r="E48" s="15">
        <v>32.51</v>
      </c>
      <c r="F48" s="16">
        <v>2.9999999999999997E-4</v>
      </c>
      <c r="G48" s="16"/>
    </row>
    <row r="49" spans="1:7" x14ac:dyDescent="0.35">
      <c r="A49" s="24" t="s">
        <v>446</v>
      </c>
      <c r="B49" s="33"/>
      <c r="C49" s="33"/>
      <c r="D49" s="25"/>
      <c r="E49" s="19">
        <v>32.51</v>
      </c>
      <c r="F49" s="20">
        <v>2.9999999999999997E-4</v>
      </c>
      <c r="G49" s="21"/>
    </row>
    <row r="50" spans="1:7" x14ac:dyDescent="0.35">
      <c r="A50" s="13"/>
      <c r="B50" s="31"/>
      <c r="C50" s="31"/>
      <c r="D50" s="14"/>
      <c r="E50" s="15"/>
      <c r="F50" s="16"/>
      <c r="G50" s="16"/>
    </row>
    <row r="51" spans="1:7" x14ac:dyDescent="0.35">
      <c r="A51" s="17" t="s">
        <v>176</v>
      </c>
      <c r="B51" s="31"/>
      <c r="C51" s="31"/>
      <c r="D51" s="14"/>
      <c r="E51" s="15"/>
      <c r="F51" s="16"/>
      <c r="G51" s="16"/>
    </row>
    <row r="52" spans="1:7" x14ac:dyDescent="0.35">
      <c r="A52" s="13" t="s">
        <v>177</v>
      </c>
      <c r="B52" s="31"/>
      <c r="C52" s="31"/>
      <c r="D52" s="14"/>
      <c r="E52" s="15">
        <v>1740.23</v>
      </c>
      <c r="F52" s="16">
        <v>1.8200000000000001E-2</v>
      </c>
      <c r="G52" s="16">
        <v>5.3977999999999998E-2</v>
      </c>
    </row>
    <row r="53" spans="1:7" x14ac:dyDescent="0.35">
      <c r="A53" s="17" t="s">
        <v>172</v>
      </c>
      <c r="B53" s="32"/>
      <c r="C53" s="32"/>
      <c r="D53" s="18"/>
      <c r="E53" s="37">
        <v>1740.23</v>
      </c>
      <c r="F53" s="38">
        <v>1.8200000000000001E-2</v>
      </c>
      <c r="G53" s="21"/>
    </row>
    <row r="54" spans="1:7" x14ac:dyDescent="0.35">
      <c r="A54" s="17"/>
      <c r="B54" s="32"/>
      <c r="C54" s="32"/>
      <c r="D54" s="18"/>
      <c r="E54" s="41"/>
      <c r="F54" s="21"/>
      <c r="G54" s="21"/>
    </row>
    <row r="55" spans="1:7" x14ac:dyDescent="0.35">
      <c r="A55" s="13"/>
      <c r="B55" s="31"/>
      <c r="C55" s="31"/>
      <c r="D55" s="14"/>
      <c r="E55" s="15"/>
      <c r="F55" s="16"/>
      <c r="G55" s="16"/>
    </row>
    <row r="56" spans="1:7" x14ac:dyDescent="0.35">
      <c r="A56" s="24" t="s">
        <v>175</v>
      </c>
      <c r="B56" s="33"/>
      <c r="C56" s="33"/>
      <c r="D56" s="25"/>
      <c r="E56" s="19">
        <v>1740.23</v>
      </c>
      <c r="F56" s="20">
        <v>1.8200000000000001E-2</v>
      </c>
      <c r="G56" s="21"/>
    </row>
    <row r="57" spans="1:7" x14ac:dyDescent="0.35">
      <c r="A57" s="13" t="s">
        <v>178</v>
      </c>
      <c r="B57" s="31"/>
      <c r="C57" s="31"/>
      <c r="D57" s="14"/>
      <c r="E57" s="15">
        <v>0.77206050000000004</v>
      </c>
      <c r="F57" s="16">
        <v>7.9999999999999996E-6</v>
      </c>
      <c r="G57" s="16"/>
    </row>
    <row r="58" spans="1:7" x14ac:dyDescent="0.35">
      <c r="A58" s="13" t="s">
        <v>179</v>
      </c>
      <c r="B58" s="31"/>
      <c r="C58" s="31"/>
      <c r="D58" s="14"/>
      <c r="E58" s="15">
        <v>57.067939500000001</v>
      </c>
      <c r="F58" s="16">
        <v>5.9199999999999997E-4</v>
      </c>
      <c r="G58" s="16">
        <v>5.3977999999999998E-2</v>
      </c>
    </row>
    <row r="59" spans="1:7" x14ac:dyDescent="0.35">
      <c r="A59" s="26" t="s">
        <v>180</v>
      </c>
      <c r="B59" s="34"/>
      <c r="C59" s="34"/>
      <c r="D59" s="27"/>
      <c r="E59" s="28">
        <v>95787.22</v>
      </c>
      <c r="F59" s="29">
        <v>1</v>
      </c>
      <c r="G59" s="29"/>
    </row>
    <row r="61" spans="1:7" x14ac:dyDescent="0.35">
      <c r="A61" s="1" t="s">
        <v>181</v>
      </c>
    </row>
    <row r="64" spans="1:7" x14ac:dyDescent="0.35">
      <c r="A64" s="1" t="s">
        <v>183</v>
      </c>
    </row>
    <row r="65" spans="1:3" x14ac:dyDescent="0.35">
      <c r="A65" s="48" t="s">
        <v>184</v>
      </c>
      <c r="B65" s="3" t="s">
        <v>138</v>
      </c>
    </row>
    <row r="66" spans="1:3" x14ac:dyDescent="0.35">
      <c r="A66" t="s">
        <v>185</v>
      </c>
    </row>
    <row r="67" spans="1:3" x14ac:dyDescent="0.35">
      <c r="A67" t="s">
        <v>186</v>
      </c>
      <c r="B67" t="s">
        <v>187</v>
      </c>
      <c r="C67" t="s">
        <v>187</v>
      </c>
    </row>
    <row r="68" spans="1:3" x14ac:dyDescent="0.35">
      <c r="B68" s="49">
        <v>45869</v>
      </c>
      <c r="C68" s="49">
        <v>45898</v>
      </c>
    </row>
    <row r="69" spans="1:3" x14ac:dyDescent="0.35">
      <c r="A69" t="s">
        <v>188</v>
      </c>
      <c r="B69">
        <v>16.994</v>
      </c>
      <c r="C69">
        <v>16.876000000000001</v>
      </c>
    </row>
    <row r="70" spans="1:3" x14ac:dyDescent="0.35">
      <c r="A70" t="s">
        <v>189</v>
      </c>
      <c r="B70">
        <v>16.994</v>
      </c>
      <c r="C70">
        <v>16.875</v>
      </c>
    </row>
    <row r="71" spans="1:3" x14ac:dyDescent="0.35">
      <c r="A71" t="s">
        <v>190</v>
      </c>
      <c r="B71">
        <v>16.175000000000001</v>
      </c>
      <c r="C71">
        <v>16.042000000000002</v>
      </c>
    </row>
    <row r="72" spans="1:3" x14ac:dyDescent="0.35">
      <c r="A72" t="s">
        <v>191</v>
      </c>
      <c r="B72">
        <v>16.173999999999999</v>
      </c>
      <c r="C72">
        <v>16.041</v>
      </c>
    </row>
    <row r="74" spans="1:3" x14ac:dyDescent="0.35">
      <c r="A74" t="s">
        <v>192</v>
      </c>
      <c r="B74" s="3" t="s">
        <v>138</v>
      </c>
    </row>
    <row r="75" spans="1:3" x14ac:dyDescent="0.35">
      <c r="A75" t="s">
        <v>193</v>
      </c>
      <c r="B75" s="3" t="s">
        <v>138</v>
      </c>
    </row>
    <row r="76" spans="1:3" ht="29" customHeight="1" x14ac:dyDescent="0.35">
      <c r="A76" s="48" t="s">
        <v>194</v>
      </c>
      <c r="B76" s="3" t="s">
        <v>138</v>
      </c>
    </row>
    <row r="77" spans="1:3" ht="29" customHeight="1" x14ac:dyDescent="0.35">
      <c r="A77" s="48" t="s">
        <v>195</v>
      </c>
      <c r="B77" s="3" t="s">
        <v>138</v>
      </c>
    </row>
    <row r="78" spans="1:3" x14ac:dyDescent="0.35">
      <c r="A78" t="s">
        <v>449</v>
      </c>
      <c r="B78" s="50">
        <v>0.30480000000000002</v>
      </c>
    </row>
    <row r="79" spans="1:3" ht="29" customHeight="1" x14ac:dyDescent="0.35">
      <c r="A79" s="48" t="s">
        <v>197</v>
      </c>
      <c r="B79" s="3" t="s">
        <v>138</v>
      </c>
    </row>
    <row r="80" spans="1:3" x14ac:dyDescent="0.35">
      <c r="B80" s="3"/>
    </row>
    <row r="81" spans="1:4" ht="29" customHeight="1" x14ac:dyDescent="0.35">
      <c r="A81" s="48" t="s">
        <v>198</v>
      </c>
      <c r="B81" s="3" t="s">
        <v>138</v>
      </c>
    </row>
    <row r="82" spans="1:4" ht="29" customHeight="1" x14ac:dyDescent="0.35">
      <c r="A82" s="48" t="s">
        <v>199</v>
      </c>
      <c r="B82" t="s">
        <v>138</v>
      </c>
    </row>
    <row r="83" spans="1:4" x14ac:dyDescent="0.35">
      <c r="A83" s="48" t="s">
        <v>200</v>
      </c>
      <c r="B83" s="3" t="s">
        <v>138</v>
      </c>
    </row>
    <row r="84" spans="1:4" ht="29" customHeight="1" x14ac:dyDescent="0.35">
      <c r="A84" s="48" t="s">
        <v>201</v>
      </c>
      <c r="B84" s="3" t="s">
        <v>138</v>
      </c>
    </row>
    <row r="86" spans="1:4" ht="70" customHeight="1" x14ac:dyDescent="0.35">
      <c r="A86" s="83" t="s">
        <v>211</v>
      </c>
      <c r="B86" s="83" t="s">
        <v>212</v>
      </c>
      <c r="C86" s="83" t="s">
        <v>5</v>
      </c>
      <c r="D86" s="83" t="s">
        <v>6</v>
      </c>
    </row>
    <row r="87" spans="1:4" ht="70" customHeight="1" x14ac:dyDescent="0.35">
      <c r="A87" s="83" t="s">
        <v>457</v>
      </c>
      <c r="B87" s="83"/>
      <c r="C87" s="83" t="s">
        <v>13</v>
      </c>
      <c r="D87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G151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93.08984375" bestFit="1" customWidth="1"/>
    <col min="2" max="2" width="22" bestFit="1" customWidth="1"/>
    <col min="3" max="3" width="30.63281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2941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2942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242</v>
      </c>
      <c r="B8" s="31" t="s">
        <v>243</v>
      </c>
      <c r="C8" s="31" t="s">
        <v>238</v>
      </c>
      <c r="D8" s="14">
        <v>689514</v>
      </c>
      <c r="E8" s="15">
        <v>9638.0300000000007</v>
      </c>
      <c r="F8" s="16">
        <v>7.4899999999999994E-2</v>
      </c>
      <c r="G8" s="16"/>
    </row>
    <row r="9" spans="1:7" x14ac:dyDescent="0.35">
      <c r="A9" s="13" t="s">
        <v>236</v>
      </c>
      <c r="B9" s="31" t="s">
        <v>237</v>
      </c>
      <c r="C9" s="31" t="s">
        <v>238</v>
      </c>
      <c r="D9" s="14">
        <v>945706</v>
      </c>
      <c r="E9" s="15">
        <v>8999.34</v>
      </c>
      <c r="F9" s="16">
        <v>6.9900000000000004E-2</v>
      </c>
      <c r="G9" s="16"/>
    </row>
    <row r="10" spans="1:7" x14ac:dyDescent="0.35">
      <c r="A10" s="13" t="s">
        <v>239</v>
      </c>
      <c r="B10" s="31" t="s">
        <v>240</v>
      </c>
      <c r="C10" s="31" t="s">
        <v>241</v>
      </c>
      <c r="D10" s="14">
        <v>610000</v>
      </c>
      <c r="E10" s="15">
        <v>8278.92</v>
      </c>
      <c r="F10" s="16">
        <v>6.4299999999999996E-2</v>
      </c>
      <c r="G10" s="16"/>
    </row>
    <row r="11" spans="1:7" x14ac:dyDescent="0.35">
      <c r="A11" s="13" t="s">
        <v>247</v>
      </c>
      <c r="B11" s="31" t="s">
        <v>248</v>
      </c>
      <c r="C11" s="31" t="s">
        <v>249</v>
      </c>
      <c r="D11" s="14">
        <v>135797</v>
      </c>
      <c r="E11" s="15">
        <v>4890.05</v>
      </c>
      <c r="F11" s="16">
        <v>3.7999999999999999E-2</v>
      </c>
      <c r="G11" s="16"/>
    </row>
    <row r="12" spans="1:7" x14ac:dyDescent="0.35">
      <c r="A12" s="13" t="s">
        <v>313</v>
      </c>
      <c r="B12" s="31" t="s">
        <v>314</v>
      </c>
      <c r="C12" s="31" t="s">
        <v>238</v>
      </c>
      <c r="D12" s="14">
        <v>363486</v>
      </c>
      <c r="E12" s="15">
        <v>3799.16</v>
      </c>
      <c r="F12" s="16">
        <v>2.9499999999999998E-2</v>
      </c>
      <c r="G12" s="16"/>
    </row>
    <row r="13" spans="1:7" x14ac:dyDescent="0.35">
      <c r="A13" s="13" t="s">
        <v>244</v>
      </c>
      <c r="B13" s="31" t="s">
        <v>245</v>
      </c>
      <c r="C13" s="31" t="s">
        <v>246</v>
      </c>
      <c r="D13" s="14">
        <v>197077</v>
      </c>
      <c r="E13" s="15">
        <v>3722.39</v>
      </c>
      <c r="F13" s="16">
        <v>2.8899999999999999E-2</v>
      </c>
      <c r="G13" s="16"/>
    </row>
    <row r="14" spans="1:7" x14ac:dyDescent="0.35">
      <c r="A14" s="13" t="s">
        <v>298</v>
      </c>
      <c r="B14" s="31" t="s">
        <v>299</v>
      </c>
      <c r="C14" s="31" t="s">
        <v>254</v>
      </c>
      <c r="D14" s="14">
        <v>229941</v>
      </c>
      <c r="E14" s="15">
        <v>3345.18</v>
      </c>
      <c r="F14" s="16">
        <v>2.5999999999999999E-2</v>
      </c>
      <c r="G14" s="16"/>
    </row>
    <row r="15" spans="1:7" x14ac:dyDescent="0.35">
      <c r="A15" s="13" t="s">
        <v>1277</v>
      </c>
      <c r="B15" s="31" t="s">
        <v>1278</v>
      </c>
      <c r="C15" s="31" t="s">
        <v>310</v>
      </c>
      <c r="D15" s="14">
        <v>426206</v>
      </c>
      <c r="E15" s="15">
        <v>3290.52</v>
      </c>
      <c r="F15" s="16">
        <v>2.5600000000000001E-2</v>
      </c>
      <c r="G15" s="16"/>
    </row>
    <row r="16" spans="1:7" x14ac:dyDescent="0.35">
      <c r="A16" s="13" t="s">
        <v>296</v>
      </c>
      <c r="B16" s="31" t="s">
        <v>297</v>
      </c>
      <c r="C16" s="31" t="s">
        <v>277</v>
      </c>
      <c r="D16" s="14">
        <v>798525</v>
      </c>
      <c r="E16" s="15">
        <v>3271.96</v>
      </c>
      <c r="F16" s="16">
        <v>2.5399999999999999E-2</v>
      </c>
      <c r="G16" s="16"/>
    </row>
    <row r="17" spans="1:7" x14ac:dyDescent="0.35">
      <c r="A17" s="13" t="s">
        <v>267</v>
      </c>
      <c r="B17" s="31" t="s">
        <v>268</v>
      </c>
      <c r="C17" s="31" t="s">
        <v>269</v>
      </c>
      <c r="D17" s="14">
        <v>95691</v>
      </c>
      <c r="E17" s="15">
        <v>3061.63</v>
      </c>
      <c r="F17" s="16">
        <v>2.3800000000000002E-2</v>
      </c>
      <c r="G17" s="16"/>
    </row>
    <row r="18" spans="1:7" x14ac:dyDescent="0.35">
      <c r="A18" s="13" t="s">
        <v>278</v>
      </c>
      <c r="B18" s="31" t="s">
        <v>279</v>
      </c>
      <c r="C18" s="31" t="s">
        <v>280</v>
      </c>
      <c r="D18" s="14">
        <v>171674</v>
      </c>
      <c r="E18" s="15">
        <v>2737.34</v>
      </c>
      <c r="F18" s="16">
        <v>2.1299999999999999E-2</v>
      </c>
      <c r="G18" s="16"/>
    </row>
    <row r="19" spans="1:7" x14ac:dyDescent="0.35">
      <c r="A19" s="13" t="s">
        <v>865</v>
      </c>
      <c r="B19" s="31" t="s">
        <v>866</v>
      </c>
      <c r="C19" s="31" t="s">
        <v>307</v>
      </c>
      <c r="D19" s="14">
        <v>35795</v>
      </c>
      <c r="E19" s="15">
        <v>2724</v>
      </c>
      <c r="F19" s="16">
        <v>2.12E-2</v>
      </c>
      <c r="G19" s="16"/>
    </row>
    <row r="20" spans="1:7" x14ac:dyDescent="0.35">
      <c r="A20" s="13" t="s">
        <v>364</v>
      </c>
      <c r="B20" s="31" t="s">
        <v>365</v>
      </c>
      <c r="C20" s="31" t="s">
        <v>272</v>
      </c>
      <c r="D20" s="14">
        <v>281346</v>
      </c>
      <c r="E20" s="15">
        <v>2469.8000000000002</v>
      </c>
      <c r="F20" s="16">
        <v>1.9199999999999998E-2</v>
      </c>
      <c r="G20" s="16"/>
    </row>
    <row r="21" spans="1:7" x14ac:dyDescent="0.35">
      <c r="A21" s="13" t="s">
        <v>252</v>
      </c>
      <c r="B21" s="31" t="s">
        <v>253</v>
      </c>
      <c r="C21" s="31" t="s">
        <v>254</v>
      </c>
      <c r="D21" s="14">
        <v>165357</v>
      </c>
      <c r="E21" s="15">
        <v>2430.09</v>
      </c>
      <c r="F21" s="16">
        <v>1.89E-2</v>
      </c>
      <c r="G21" s="16"/>
    </row>
    <row r="22" spans="1:7" x14ac:dyDescent="0.35">
      <c r="A22" s="13" t="s">
        <v>264</v>
      </c>
      <c r="B22" s="31" t="s">
        <v>265</v>
      </c>
      <c r="C22" s="31" t="s">
        <v>266</v>
      </c>
      <c r="D22" s="14">
        <v>17753</v>
      </c>
      <c r="E22" s="15">
        <v>2243.98</v>
      </c>
      <c r="F22" s="16">
        <v>1.7399999999999999E-2</v>
      </c>
      <c r="G22" s="16"/>
    </row>
    <row r="23" spans="1:7" x14ac:dyDescent="0.35">
      <c r="A23" s="13" t="s">
        <v>250</v>
      </c>
      <c r="B23" s="31" t="s">
        <v>251</v>
      </c>
      <c r="C23" s="31" t="s">
        <v>238</v>
      </c>
      <c r="D23" s="14">
        <v>255570</v>
      </c>
      <c r="E23" s="15">
        <v>2050.9499999999998</v>
      </c>
      <c r="F23" s="16">
        <v>1.5900000000000001E-2</v>
      </c>
      <c r="G23" s="16"/>
    </row>
    <row r="24" spans="1:7" x14ac:dyDescent="0.35">
      <c r="A24" s="13" t="s">
        <v>281</v>
      </c>
      <c r="B24" s="31" t="s">
        <v>282</v>
      </c>
      <c r="C24" s="31" t="s">
        <v>283</v>
      </c>
      <c r="D24" s="14">
        <v>618527</v>
      </c>
      <c r="E24" s="15">
        <v>2025.99</v>
      </c>
      <c r="F24" s="16">
        <v>1.5699999999999999E-2</v>
      </c>
      <c r="G24" s="16"/>
    </row>
    <row r="25" spans="1:7" x14ac:dyDescent="0.35">
      <c r="A25" s="13" t="s">
        <v>270</v>
      </c>
      <c r="B25" s="31" t="s">
        <v>271</v>
      </c>
      <c r="C25" s="31" t="s">
        <v>272</v>
      </c>
      <c r="D25" s="14">
        <v>72786</v>
      </c>
      <c r="E25" s="15">
        <v>1919.95</v>
      </c>
      <c r="F25" s="16">
        <v>1.49E-2</v>
      </c>
      <c r="G25" s="16"/>
    </row>
    <row r="26" spans="1:7" x14ac:dyDescent="0.35">
      <c r="A26" s="13" t="s">
        <v>335</v>
      </c>
      <c r="B26" s="31" t="s">
        <v>336</v>
      </c>
      <c r="C26" s="31" t="s">
        <v>269</v>
      </c>
      <c r="D26" s="14">
        <v>12608</v>
      </c>
      <c r="E26" s="15">
        <v>1864.85</v>
      </c>
      <c r="F26" s="16">
        <v>1.4500000000000001E-2</v>
      </c>
      <c r="G26" s="16"/>
    </row>
    <row r="27" spans="1:7" x14ac:dyDescent="0.35">
      <c r="A27" s="13" t="s">
        <v>258</v>
      </c>
      <c r="B27" s="31" t="s">
        <v>259</v>
      </c>
      <c r="C27" s="31" t="s">
        <v>260</v>
      </c>
      <c r="D27" s="14">
        <v>501545</v>
      </c>
      <c r="E27" s="15">
        <v>1852.71</v>
      </c>
      <c r="F27" s="16">
        <v>1.44E-2</v>
      </c>
      <c r="G27" s="16"/>
    </row>
    <row r="28" spans="1:7" x14ac:dyDescent="0.35">
      <c r="A28" s="13" t="s">
        <v>1233</v>
      </c>
      <c r="B28" s="31" t="s">
        <v>1234</v>
      </c>
      <c r="C28" s="31" t="s">
        <v>263</v>
      </c>
      <c r="D28" s="14">
        <v>505625</v>
      </c>
      <c r="E28" s="15">
        <v>1587.41</v>
      </c>
      <c r="F28" s="16">
        <v>1.23E-2</v>
      </c>
      <c r="G28" s="16"/>
    </row>
    <row r="29" spans="1:7" x14ac:dyDescent="0.35">
      <c r="A29" s="13" t="s">
        <v>311</v>
      </c>
      <c r="B29" s="31" t="s">
        <v>312</v>
      </c>
      <c r="C29" s="31" t="s">
        <v>254</v>
      </c>
      <c r="D29" s="14">
        <v>50811</v>
      </c>
      <c r="E29" s="15">
        <v>1567.37</v>
      </c>
      <c r="F29" s="16">
        <v>1.2200000000000001E-2</v>
      </c>
      <c r="G29" s="16"/>
    </row>
    <row r="30" spans="1:7" x14ac:dyDescent="0.35">
      <c r="A30" s="13" t="s">
        <v>350</v>
      </c>
      <c r="B30" s="31" t="s">
        <v>351</v>
      </c>
      <c r="C30" s="31" t="s">
        <v>280</v>
      </c>
      <c r="D30" s="14">
        <v>81683</v>
      </c>
      <c r="E30" s="15">
        <v>1547.81</v>
      </c>
      <c r="F30" s="16">
        <v>1.2E-2</v>
      </c>
      <c r="G30" s="16"/>
    </row>
    <row r="31" spans="1:7" x14ac:dyDescent="0.35">
      <c r="A31" s="13" t="s">
        <v>275</v>
      </c>
      <c r="B31" s="31" t="s">
        <v>276</v>
      </c>
      <c r="C31" s="31" t="s">
        <v>277</v>
      </c>
      <c r="D31" s="14">
        <v>56993</v>
      </c>
      <c r="E31" s="15">
        <v>1515.9</v>
      </c>
      <c r="F31" s="16">
        <v>1.18E-2</v>
      </c>
      <c r="G31" s="16"/>
    </row>
    <row r="32" spans="1:7" x14ac:dyDescent="0.35">
      <c r="A32" s="13" t="s">
        <v>273</v>
      </c>
      <c r="B32" s="31" t="s">
        <v>274</v>
      </c>
      <c r="C32" s="31" t="s">
        <v>238</v>
      </c>
      <c r="D32" s="14">
        <v>77028</v>
      </c>
      <c r="E32" s="15">
        <v>1509.98</v>
      </c>
      <c r="F32" s="16">
        <v>1.17E-2</v>
      </c>
      <c r="G32" s="16"/>
    </row>
    <row r="33" spans="1:7" x14ac:dyDescent="0.35">
      <c r="A33" s="13" t="s">
        <v>321</v>
      </c>
      <c r="B33" s="31" t="s">
        <v>322</v>
      </c>
      <c r="C33" s="31" t="s">
        <v>280</v>
      </c>
      <c r="D33" s="14">
        <v>40419</v>
      </c>
      <c r="E33" s="15">
        <v>1438.84</v>
      </c>
      <c r="F33" s="16">
        <v>1.12E-2</v>
      </c>
      <c r="G33" s="16"/>
    </row>
    <row r="34" spans="1:7" x14ac:dyDescent="0.35">
      <c r="A34" s="13" t="s">
        <v>308</v>
      </c>
      <c r="B34" s="31" t="s">
        <v>309</v>
      </c>
      <c r="C34" s="31" t="s">
        <v>310</v>
      </c>
      <c r="D34" s="14">
        <v>76330</v>
      </c>
      <c r="E34" s="15">
        <v>1378.14</v>
      </c>
      <c r="F34" s="16">
        <v>1.0699999999999999E-2</v>
      </c>
      <c r="G34" s="16"/>
    </row>
    <row r="35" spans="1:7" x14ac:dyDescent="0.35">
      <c r="A35" s="13" t="s">
        <v>1239</v>
      </c>
      <c r="B35" s="31" t="s">
        <v>1240</v>
      </c>
      <c r="C35" s="31" t="s">
        <v>540</v>
      </c>
      <c r="D35" s="14">
        <v>173455</v>
      </c>
      <c r="E35" s="15">
        <v>1315.57</v>
      </c>
      <c r="F35" s="16">
        <v>1.0200000000000001E-2</v>
      </c>
      <c r="G35" s="16"/>
    </row>
    <row r="36" spans="1:7" x14ac:dyDescent="0.35">
      <c r="A36" s="13" t="s">
        <v>462</v>
      </c>
      <c r="B36" s="31" t="s">
        <v>463</v>
      </c>
      <c r="C36" s="31" t="s">
        <v>290</v>
      </c>
      <c r="D36" s="14">
        <v>22156</v>
      </c>
      <c r="E36" s="15">
        <v>1290.3699999999999</v>
      </c>
      <c r="F36" s="16">
        <v>0.01</v>
      </c>
      <c r="G36" s="16"/>
    </row>
    <row r="37" spans="1:7" x14ac:dyDescent="0.35">
      <c r="A37" s="13" t="s">
        <v>1247</v>
      </c>
      <c r="B37" s="31" t="s">
        <v>1248</v>
      </c>
      <c r="C37" s="31" t="s">
        <v>370</v>
      </c>
      <c r="D37" s="14">
        <v>45850</v>
      </c>
      <c r="E37" s="15">
        <v>1274.26</v>
      </c>
      <c r="F37" s="16">
        <v>9.9000000000000008E-3</v>
      </c>
      <c r="G37" s="16"/>
    </row>
    <row r="38" spans="1:7" x14ac:dyDescent="0.35">
      <c r="A38" s="13" t="s">
        <v>736</v>
      </c>
      <c r="B38" s="31" t="s">
        <v>737</v>
      </c>
      <c r="C38" s="31" t="s">
        <v>405</v>
      </c>
      <c r="D38" s="14">
        <v>96287</v>
      </c>
      <c r="E38" s="15">
        <v>1262.32</v>
      </c>
      <c r="F38" s="16">
        <v>9.7999999999999997E-3</v>
      </c>
      <c r="G38" s="16"/>
    </row>
    <row r="39" spans="1:7" x14ac:dyDescent="0.35">
      <c r="A39" s="13" t="s">
        <v>1299</v>
      </c>
      <c r="B39" s="31" t="s">
        <v>1300</v>
      </c>
      <c r="C39" s="31" t="s">
        <v>238</v>
      </c>
      <c r="D39" s="14">
        <v>174946</v>
      </c>
      <c r="E39" s="15">
        <v>1256.2</v>
      </c>
      <c r="F39" s="16">
        <v>9.7999999999999997E-3</v>
      </c>
      <c r="G39" s="16"/>
    </row>
    <row r="40" spans="1:7" x14ac:dyDescent="0.35">
      <c r="A40" s="13" t="s">
        <v>366</v>
      </c>
      <c r="B40" s="31" t="s">
        <v>367</v>
      </c>
      <c r="C40" s="31" t="s">
        <v>269</v>
      </c>
      <c r="D40" s="14">
        <v>47417</v>
      </c>
      <c r="E40" s="15">
        <v>1166.6500000000001</v>
      </c>
      <c r="F40" s="16">
        <v>9.1000000000000004E-3</v>
      </c>
      <c r="G40" s="16"/>
    </row>
    <row r="41" spans="1:7" x14ac:dyDescent="0.35">
      <c r="A41" s="13" t="s">
        <v>435</v>
      </c>
      <c r="B41" s="31" t="s">
        <v>436</v>
      </c>
      <c r="C41" s="31" t="s">
        <v>272</v>
      </c>
      <c r="D41" s="14">
        <v>147037</v>
      </c>
      <c r="E41" s="15">
        <v>1144.24</v>
      </c>
      <c r="F41" s="16">
        <v>8.8999999999999999E-3</v>
      </c>
      <c r="G41" s="16"/>
    </row>
    <row r="42" spans="1:7" x14ac:dyDescent="0.35">
      <c r="A42" s="13" t="s">
        <v>346</v>
      </c>
      <c r="B42" s="31" t="s">
        <v>347</v>
      </c>
      <c r="C42" s="31" t="s">
        <v>269</v>
      </c>
      <c r="D42" s="14">
        <v>34195</v>
      </c>
      <c r="E42" s="15">
        <v>1120.43</v>
      </c>
      <c r="F42" s="16">
        <v>8.6999999999999994E-3</v>
      </c>
      <c r="G42" s="16"/>
    </row>
    <row r="43" spans="1:7" x14ac:dyDescent="0.35">
      <c r="A43" s="13" t="s">
        <v>726</v>
      </c>
      <c r="B43" s="31" t="s">
        <v>727</v>
      </c>
      <c r="C43" s="31" t="s">
        <v>396</v>
      </c>
      <c r="D43" s="14">
        <v>36631</v>
      </c>
      <c r="E43" s="15">
        <v>1117.3599999999999</v>
      </c>
      <c r="F43" s="16">
        <v>8.6999999999999994E-3</v>
      </c>
      <c r="G43" s="16"/>
    </row>
    <row r="44" spans="1:7" x14ac:dyDescent="0.35">
      <c r="A44" s="13" t="s">
        <v>397</v>
      </c>
      <c r="B44" s="31" t="s">
        <v>398</v>
      </c>
      <c r="C44" s="31" t="s">
        <v>280</v>
      </c>
      <c r="D44" s="14">
        <v>17516</v>
      </c>
      <c r="E44" s="15">
        <v>1073.99</v>
      </c>
      <c r="F44" s="16">
        <v>8.3000000000000001E-3</v>
      </c>
      <c r="G44" s="16"/>
    </row>
    <row r="45" spans="1:7" x14ac:dyDescent="0.35">
      <c r="A45" s="13" t="s">
        <v>1509</v>
      </c>
      <c r="B45" s="31" t="s">
        <v>1510</v>
      </c>
      <c r="C45" s="31" t="s">
        <v>769</v>
      </c>
      <c r="D45" s="14">
        <v>18878</v>
      </c>
      <c r="E45" s="15">
        <v>1065.8499999999999</v>
      </c>
      <c r="F45" s="16">
        <v>8.3000000000000001E-3</v>
      </c>
      <c r="G45" s="16"/>
    </row>
    <row r="46" spans="1:7" x14ac:dyDescent="0.35">
      <c r="A46" s="13" t="s">
        <v>716</v>
      </c>
      <c r="B46" s="31" t="s">
        <v>717</v>
      </c>
      <c r="C46" s="31" t="s">
        <v>345</v>
      </c>
      <c r="D46" s="14">
        <v>41688</v>
      </c>
      <c r="E46" s="15">
        <v>1049.95</v>
      </c>
      <c r="F46" s="16">
        <v>8.2000000000000007E-3</v>
      </c>
      <c r="G46" s="16"/>
    </row>
    <row r="47" spans="1:7" x14ac:dyDescent="0.35">
      <c r="A47" s="13" t="s">
        <v>413</v>
      </c>
      <c r="B47" s="31" t="s">
        <v>414</v>
      </c>
      <c r="C47" s="31" t="s">
        <v>415</v>
      </c>
      <c r="D47" s="14">
        <v>147895</v>
      </c>
      <c r="E47" s="15">
        <v>1041.1099999999999</v>
      </c>
      <c r="F47" s="16">
        <v>8.0999999999999996E-3</v>
      </c>
      <c r="G47" s="16"/>
    </row>
    <row r="48" spans="1:7" x14ac:dyDescent="0.35">
      <c r="A48" s="13" t="s">
        <v>1275</v>
      </c>
      <c r="B48" s="31" t="s">
        <v>1276</v>
      </c>
      <c r="C48" s="31" t="s">
        <v>408</v>
      </c>
      <c r="D48" s="14">
        <v>435238</v>
      </c>
      <c r="E48" s="15">
        <v>1017.19</v>
      </c>
      <c r="F48" s="16">
        <v>7.9000000000000008E-3</v>
      </c>
      <c r="G48" s="16"/>
    </row>
    <row r="49" spans="1:7" x14ac:dyDescent="0.35">
      <c r="A49" s="13" t="s">
        <v>863</v>
      </c>
      <c r="B49" s="31" t="s">
        <v>864</v>
      </c>
      <c r="C49" s="31" t="s">
        <v>280</v>
      </c>
      <c r="D49" s="14">
        <v>63501</v>
      </c>
      <c r="E49" s="15">
        <v>1009.28</v>
      </c>
      <c r="F49" s="16">
        <v>7.7999999999999996E-3</v>
      </c>
      <c r="G49" s="16"/>
    </row>
    <row r="50" spans="1:7" x14ac:dyDescent="0.35">
      <c r="A50" s="13" t="s">
        <v>1738</v>
      </c>
      <c r="B50" s="31" t="s">
        <v>1739</v>
      </c>
      <c r="C50" s="31" t="s">
        <v>283</v>
      </c>
      <c r="D50" s="14">
        <v>267214</v>
      </c>
      <c r="E50" s="15">
        <v>999.78</v>
      </c>
      <c r="F50" s="16">
        <v>7.7999999999999996E-3</v>
      </c>
      <c r="G50" s="16"/>
    </row>
    <row r="51" spans="1:7" x14ac:dyDescent="0.35">
      <c r="A51" s="13" t="s">
        <v>1495</v>
      </c>
      <c r="B51" s="31" t="s">
        <v>1496</v>
      </c>
      <c r="C51" s="31" t="s">
        <v>293</v>
      </c>
      <c r="D51" s="14">
        <v>25646</v>
      </c>
      <c r="E51" s="15">
        <v>991.83</v>
      </c>
      <c r="F51" s="16">
        <v>7.7000000000000002E-3</v>
      </c>
      <c r="G51" s="16"/>
    </row>
    <row r="52" spans="1:7" x14ac:dyDescent="0.35">
      <c r="A52" s="13" t="s">
        <v>323</v>
      </c>
      <c r="B52" s="31" t="s">
        <v>324</v>
      </c>
      <c r="C52" s="31" t="s">
        <v>293</v>
      </c>
      <c r="D52" s="14">
        <v>1054779</v>
      </c>
      <c r="E52" s="15">
        <v>978.31</v>
      </c>
      <c r="F52" s="16">
        <v>7.6E-3</v>
      </c>
      <c r="G52" s="16"/>
    </row>
    <row r="53" spans="1:7" x14ac:dyDescent="0.35">
      <c r="A53" s="13" t="s">
        <v>255</v>
      </c>
      <c r="B53" s="31" t="s">
        <v>256</v>
      </c>
      <c r="C53" s="31" t="s">
        <v>257</v>
      </c>
      <c r="D53" s="14">
        <v>43713</v>
      </c>
      <c r="E53" s="15">
        <v>916.31</v>
      </c>
      <c r="F53" s="16">
        <v>7.1000000000000004E-3</v>
      </c>
      <c r="G53" s="16"/>
    </row>
    <row r="54" spans="1:7" x14ac:dyDescent="0.35">
      <c r="A54" s="13" t="s">
        <v>1830</v>
      </c>
      <c r="B54" s="31" t="s">
        <v>1831</v>
      </c>
      <c r="C54" s="31" t="s">
        <v>540</v>
      </c>
      <c r="D54" s="14">
        <v>123332</v>
      </c>
      <c r="E54" s="15">
        <v>853.4</v>
      </c>
      <c r="F54" s="16">
        <v>6.6E-3</v>
      </c>
      <c r="G54" s="16"/>
    </row>
    <row r="55" spans="1:7" x14ac:dyDescent="0.35">
      <c r="A55" s="13" t="s">
        <v>361</v>
      </c>
      <c r="B55" s="31" t="s">
        <v>362</v>
      </c>
      <c r="C55" s="31" t="s">
        <v>363</v>
      </c>
      <c r="D55" s="14">
        <v>78883</v>
      </c>
      <c r="E55" s="15">
        <v>840.42</v>
      </c>
      <c r="F55" s="16">
        <v>6.4999999999999997E-3</v>
      </c>
      <c r="G55" s="16"/>
    </row>
    <row r="56" spans="1:7" x14ac:dyDescent="0.35">
      <c r="A56" s="13" t="s">
        <v>474</v>
      </c>
      <c r="B56" s="31" t="s">
        <v>475</v>
      </c>
      <c r="C56" s="31" t="s">
        <v>396</v>
      </c>
      <c r="D56" s="14">
        <v>5851</v>
      </c>
      <c r="E56" s="15">
        <v>807.15</v>
      </c>
      <c r="F56" s="16">
        <v>6.3E-3</v>
      </c>
      <c r="G56" s="16"/>
    </row>
    <row r="57" spans="1:7" x14ac:dyDescent="0.35">
      <c r="A57" s="13" t="s">
        <v>315</v>
      </c>
      <c r="B57" s="31" t="s">
        <v>316</v>
      </c>
      <c r="C57" s="31" t="s">
        <v>254</v>
      </c>
      <c r="D57" s="14">
        <v>15184</v>
      </c>
      <c r="E57" s="15">
        <v>805.59</v>
      </c>
      <c r="F57" s="16">
        <v>6.3E-3</v>
      </c>
      <c r="G57" s="16"/>
    </row>
    <row r="58" spans="1:7" x14ac:dyDescent="0.35">
      <c r="A58" s="13" t="s">
        <v>1253</v>
      </c>
      <c r="B58" s="31" t="s">
        <v>1254</v>
      </c>
      <c r="C58" s="31" t="s">
        <v>269</v>
      </c>
      <c r="D58" s="14">
        <v>117323</v>
      </c>
      <c r="E58" s="15">
        <v>784.89</v>
      </c>
      <c r="F58" s="16">
        <v>6.1000000000000004E-3</v>
      </c>
      <c r="G58" s="16"/>
    </row>
    <row r="59" spans="1:7" x14ac:dyDescent="0.35">
      <c r="A59" s="13" t="s">
        <v>333</v>
      </c>
      <c r="B59" s="31" t="s">
        <v>334</v>
      </c>
      <c r="C59" s="31" t="s">
        <v>238</v>
      </c>
      <c r="D59" s="14">
        <v>120097</v>
      </c>
      <c r="E59" s="15">
        <v>784.35</v>
      </c>
      <c r="F59" s="16">
        <v>6.1000000000000004E-3</v>
      </c>
      <c r="G59" s="16"/>
    </row>
    <row r="60" spans="1:7" x14ac:dyDescent="0.35">
      <c r="A60" s="13" t="s">
        <v>348</v>
      </c>
      <c r="B60" s="31" t="s">
        <v>349</v>
      </c>
      <c r="C60" s="31" t="s">
        <v>254</v>
      </c>
      <c r="D60" s="14">
        <v>27967</v>
      </c>
      <c r="E60" s="15">
        <v>779.72</v>
      </c>
      <c r="F60" s="16">
        <v>6.1000000000000004E-3</v>
      </c>
      <c r="G60" s="16"/>
    </row>
    <row r="61" spans="1:7" x14ac:dyDescent="0.35">
      <c r="A61" s="13" t="s">
        <v>778</v>
      </c>
      <c r="B61" s="31" t="s">
        <v>779</v>
      </c>
      <c r="C61" s="31" t="s">
        <v>260</v>
      </c>
      <c r="D61" s="14">
        <v>73513</v>
      </c>
      <c r="E61" s="15">
        <v>769.75</v>
      </c>
      <c r="F61" s="16">
        <v>6.0000000000000001E-3</v>
      </c>
      <c r="G61" s="16"/>
    </row>
    <row r="62" spans="1:7" x14ac:dyDescent="0.35">
      <c r="A62" s="13" t="s">
        <v>319</v>
      </c>
      <c r="B62" s="31" t="s">
        <v>320</v>
      </c>
      <c r="C62" s="31" t="s">
        <v>272</v>
      </c>
      <c r="D62" s="14">
        <v>53138</v>
      </c>
      <c r="E62" s="15">
        <v>754.93</v>
      </c>
      <c r="F62" s="16">
        <v>5.8999999999999999E-3</v>
      </c>
      <c r="G62" s="16"/>
    </row>
    <row r="63" spans="1:7" x14ac:dyDescent="0.35">
      <c r="A63" s="13" t="s">
        <v>1266</v>
      </c>
      <c r="B63" s="31" t="s">
        <v>1267</v>
      </c>
      <c r="C63" s="31" t="s">
        <v>283</v>
      </c>
      <c r="D63" s="14">
        <v>250236</v>
      </c>
      <c r="E63" s="15">
        <v>688.77</v>
      </c>
      <c r="F63" s="16">
        <v>5.4000000000000003E-3</v>
      </c>
      <c r="G63" s="16"/>
    </row>
    <row r="64" spans="1:7" x14ac:dyDescent="0.35">
      <c r="A64" s="13" t="s">
        <v>867</v>
      </c>
      <c r="B64" s="31" t="s">
        <v>868</v>
      </c>
      <c r="C64" s="31" t="s">
        <v>307</v>
      </c>
      <c r="D64" s="14">
        <v>74013</v>
      </c>
      <c r="E64" s="15">
        <v>674.63</v>
      </c>
      <c r="F64" s="16">
        <v>5.1999999999999998E-3</v>
      </c>
      <c r="G64" s="16"/>
    </row>
    <row r="65" spans="1:7" x14ac:dyDescent="0.35">
      <c r="A65" s="13" t="s">
        <v>305</v>
      </c>
      <c r="B65" s="31" t="s">
        <v>306</v>
      </c>
      <c r="C65" s="31" t="s">
        <v>307</v>
      </c>
      <c r="D65" s="14">
        <v>54520</v>
      </c>
      <c r="E65" s="15">
        <v>629.32000000000005</v>
      </c>
      <c r="F65" s="16">
        <v>4.8999999999999998E-3</v>
      </c>
      <c r="G65" s="16"/>
    </row>
    <row r="66" spans="1:7" x14ac:dyDescent="0.35">
      <c r="A66" s="13" t="s">
        <v>732</v>
      </c>
      <c r="B66" s="31" t="s">
        <v>733</v>
      </c>
      <c r="C66" s="31" t="s">
        <v>293</v>
      </c>
      <c r="D66" s="14">
        <v>1562</v>
      </c>
      <c r="E66" s="15">
        <v>624.17999999999995</v>
      </c>
      <c r="F66" s="16">
        <v>4.8999999999999998E-3</v>
      </c>
      <c r="G66" s="16"/>
    </row>
    <row r="67" spans="1:7" x14ac:dyDescent="0.35">
      <c r="A67" s="13" t="s">
        <v>472</v>
      </c>
      <c r="B67" s="31" t="s">
        <v>473</v>
      </c>
      <c r="C67" s="31" t="s">
        <v>241</v>
      </c>
      <c r="D67" s="14">
        <v>202392</v>
      </c>
      <c r="E67" s="15">
        <v>623.77</v>
      </c>
      <c r="F67" s="16">
        <v>4.7999999999999996E-3</v>
      </c>
      <c r="G67" s="16"/>
    </row>
    <row r="68" spans="1:7" x14ac:dyDescent="0.35">
      <c r="A68" s="13" t="s">
        <v>466</v>
      </c>
      <c r="B68" s="31" t="s">
        <v>467</v>
      </c>
      <c r="C68" s="31" t="s">
        <v>370</v>
      </c>
      <c r="D68" s="14">
        <v>1095425</v>
      </c>
      <c r="E68" s="15">
        <v>618.15</v>
      </c>
      <c r="F68" s="16">
        <v>4.7999999999999996E-3</v>
      </c>
      <c r="G68" s="16"/>
    </row>
    <row r="69" spans="1:7" x14ac:dyDescent="0.35">
      <c r="A69" s="13" t="s">
        <v>376</v>
      </c>
      <c r="B69" s="31" t="s">
        <v>377</v>
      </c>
      <c r="C69" s="31" t="s">
        <v>378</v>
      </c>
      <c r="D69" s="14">
        <v>396363</v>
      </c>
      <c r="E69" s="15">
        <v>612.29999999999995</v>
      </c>
      <c r="F69" s="16">
        <v>4.7999999999999996E-3</v>
      </c>
      <c r="G69" s="16"/>
    </row>
    <row r="70" spans="1:7" x14ac:dyDescent="0.35">
      <c r="A70" s="13" t="s">
        <v>470</v>
      </c>
      <c r="B70" s="31" t="s">
        <v>471</v>
      </c>
      <c r="C70" s="31" t="s">
        <v>257</v>
      </c>
      <c r="D70" s="14">
        <v>10340</v>
      </c>
      <c r="E70" s="15">
        <v>564.87</v>
      </c>
      <c r="F70" s="16">
        <v>4.4000000000000003E-3</v>
      </c>
      <c r="G70" s="16"/>
    </row>
    <row r="71" spans="1:7" x14ac:dyDescent="0.35">
      <c r="A71" s="13" t="s">
        <v>740</v>
      </c>
      <c r="B71" s="31" t="s">
        <v>741</v>
      </c>
      <c r="C71" s="31" t="s">
        <v>280</v>
      </c>
      <c r="D71" s="14">
        <v>55300</v>
      </c>
      <c r="E71" s="15">
        <v>542.52</v>
      </c>
      <c r="F71" s="16">
        <v>4.1999999999999997E-3</v>
      </c>
      <c r="G71" s="16"/>
    </row>
    <row r="72" spans="1:7" x14ac:dyDescent="0.35">
      <c r="A72" s="13" t="s">
        <v>355</v>
      </c>
      <c r="B72" s="31" t="s">
        <v>356</v>
      </c>
      <c r="C72" s="31" t="s">
        <v>280</v>
      </c>
      <c r="D72" s="14">
        <v>1711</v>
      </c>
      <c r="E72" s="15">
        <v>538.62</v>
      </c>
      <c r="F72" s="16">
        <v>4.1999999999999997E-3</v>
      </c>
      <c r="G72" s="16"/>
    </row>
    <row r="73" spans="1:7" x14ac:dyDescent="0.35">
      <c r="A73" s="13" t="s">
        <v>1536</v>
      </c>
      <c r="B73" s="31" t="s">
        <v>1537</v>
      </c>
      <c r="C73" s="31" t="s">
        <v>263</v>
      </c>
      <c r="D73" s="14">
        <v>10250</v>
      </c>
      <c r="E73" s="15">
        <v>487.45</v>
      </c>
      <c r="F73" s="16">
        <v>3.8E-3</v>
      </c>
      <c r="G73" s="16"/>
    </row>
    <row r="74" spans="1:7" x14ac:dyDescent="0.35">
      <c r="A74" s="13" t="s">
        <v>770</v>
      </c>
      <c r="B74" s="31" t="s">
        <v>771</v>
      </c>
      <c r="C74" s="31" t="s">
        <v>246</v>
      </c>
      <c r="D74" s="14">
        <v>26816</v>
      </c>
      <c r="E74" s="15">
        <v>475.72</v>
      </c>
      <c r="F74" s="16">
        <v>3.7000000000000002E-3</v>
      </c>
      <c r="G74" s="16"/>
    </row>
    <row r="75" spans="1:7" x14ac:dyDescent="0.35">
      <c r="A75" s="13" t="s">
        <v>722</v>
      </c>
      <c r="B75" s="31" t="s">
        <v>723</v>
      </c>
      <c r="C75" s="31" t="s">
        <v>280</v>
      </c>
      <c r="D75" s="14">
        <v>25008</v>
      </c>
      <c r="E75" s="15">
        <v>315.13</v>
      </c>
      <c r="F75" s="16">
        <v>2.3999999999999998E-3</v>
      </c>
      <c r="G75" s="16"/>
    </row>
    <row r="76" spans="1:7" x14ac:dyDescent="0.35">
      <c r="A76" s="13" t="s">
        <v>720</v>
      </c>
      <c r="B76" s="31" t="s">
        <v>721</v>
      </c>
      <c r="C76" s="31" t="s">
        <v>269</v>
      </c>
      <c r="D76" s="14">
        <v>69</v>
      </c>
      <c r="E76" s="15">
        <v>3.51</v>
      </c>
      <c r="F76" s="16">
        <v>0</v>
      </c>
      <c r="G76" s="16"/>
    </row>
    <row r="77" spans="1:7" x14ac:dyDescent="0.35">
      <c r="A77" s="13" t="s">
        <v>479</v>
      </c>
      <c r="B77" s="31" t="s">
        <v>480</v>
      </c>
      <c r="C77" s="31" t="s">
        <v>481</v>
      </c>
      <c r="D77" s="14">
        <v>4</v>
      </c>
      <c r="E77" s="15">
        <v>1.77</v>
      </c>
      <c r="F77" s="16">
        <v>0</v>
      </c>
      <c r="G77" s="16"/>
    </row>
    <row r="78" spans="1:7" x14ac:dyDescent="0.35">
      <c r="A78" s="17" t="s">
        <v>172</v>
      </c>
      <c r="B78" s="32"/>
      <c r="C78" s="32"/>
      <c r="D78" s="18"/>
      <c r="E78" s="37">
        <v>120834.2</v>
      </c>
      <c r="F78" s="38">
        <v>0.93889999999999996</v>
      </c>
      <c r="G78" s="21"/>
    </row>
    <row r="79" spans="1:7" x14ac:dyDescent="0.35">
      <c r="A79" s="13"/>
      <c r="B79" s="31"/>
      <c r="C79" s="31"/>
      <c r="D79" s="14"/>
      <c r="E79" s="15"/>
      <c r="F79" s="16"/>
      <c r="G79" s="16"/>
    </row>
    <row r="80" spans="1:7" x14ac:dyDescent="0.35">
      <c r="A80" s="24" t="s">
        <v>175</v>
      </c>
      <c r="B80" s="33"/>
      <c r="C80" s="33"/>
      <c r="D80" s="25"/>
      <c r="E80" s="37">
        <v>120834.2</v>
      </c>
      <c r="F80" s="38">
        <v>0.93889999999999996</v>
      </c>
      <c r="G80" s="21"/>
    </row>
    <row r="81" spans="1:7" x14ac:dyDescent="0.35">
      <c r="A81" s="13"/>
      <c r="B81" s="31"/>
      <c r="C81" s="31"/>
      <c r="D81" s="14"/>
      <c r="E81" s="15"/>
      <c r="F81" s="16"/>
      <c r="G81" s="16"/>
    </row>
    <row r="82" spans="1:7" x14ac:dyDescent="0.35">
      <c r="A82" s="17" t="s">
        <v>846</v>
      </c>
      <c r="B82" s="31"/>
      <c r="C82" s="31"/>
      <c r="D82" s="14"/>
      <c r="E82" s="15"/>
      <c r="F82" s="16"/>
      <c r="G82" s="16"/>
    </row>
    <row r="83" spans="1:7" x14ac:dyDescent="0.35">
      <c r="A83" s="17" t="s">
        <v>847</v>
      </c>
      <c r="B83" s="31"/>
      <c r="C83" s="31"/>
      <c r="D83" s="14"/>
      <c r="E83" s="15"/>
      <c r="F83" s="16"/>
      <c r="G83" s="16"/>
    </row>
    <row r="84" spans="1:7" x14ac:dyDescent="0.35">
      <c r="A84" s="13" t="s">
        <v>848</v>
      </c>
      <c r="B84" s="31"/>
      <c r="C84" s="31" t="s">
        <v>849</v>
      </c>
      <c r="D84" s="14">
        <v>13275</v>
      </c>
      <c r="E84" s="15">
        <v>3261.47</v>
      </c>
      <c r="F84" s="16">
        <v>2.5347999999999999E-2</v>
      </c>
      <c r="G84" s="16"/>
    </row>
    <row r="85" spans="1:7" x14ac:dyDescent="0.35">
      <c r="A85" s="13" t="s">
        <v>2943</v>
      </c>
      <c r="B85" s="31"/>
      <c r="C85" s="31" t="s">
        <v>269</v>
      </c>
      <c r="D85" s="14">
        <v>22200</v>
      </c>
      <c r="E85" s="15">
        <v>1134.73</v>
      </c>
      <c r="F85" s="16">
        <v>8.8190000000000004E-3</v>
      </c>
      <c r="G85" s="16"/>
    </row>
    <row r="86" spans="1:7" x14ac:dyDescent="0.35">
      <c r="A86" s="13" t="s">
        <v>1543</v>
      </c>
      <c r="B86" s="31"/>
      <c r="C86" s="31" t="s">
        <v>481</v>
      </c>
      <c r="D86" s="14">
        <v>2055</v>
      </c>
      <c r="E86" s="15">
        <v>909.54</v>
      </c>
      <c r="F86" s="16">
        <v>7.0689999999999998E-3</v>
      </c>
      <c r="G86" s="16"/>
    </row>
    <row r="87" spans="1:7" x14ac:dyDescent="0.35">
      <c r="A87" s="13" t="s">
        <v>1544</v>
      </c>
      <c r="B87" s="31"/>
      <c r="C87" s="31" t="s">
        <v>280</v>
      </c>
      <c r="D87" s="14">
        <v>53125</v>
      </c>
      <c r="E87" s="15">
        <v>666.72</v>
      </c>
      <c r="F87" s="16">
        <v>5.1809999999999998E-3</v>
      </c>
      <c r="G87" s="16"/>
    </row>
    <row r="88" spans="1:7" x14ac:dyDescent="0.35">
      <c r="A88" s="13" t="s">
        <v>1542</v>
      </c>
      <c r="B88" s="31"/>
      <c r="C88" s="31" t="s">
        <v>263</v>
      </c>
      <c r="D88" s="14">
        <v>13200</v>
      </c>
      <c r="E88" s="15">
        <v>622.02</v>
      </c>
      <c r="F88" s="16">
        <v>4.8339999999999998E-3</v>
      </c>
      <c r="G88" s="16"/>
    </row>
    <row r="89" spans="1:7" x14ac:dyDescent="0.35">
      <c r="A89" s="17" t="s">
        <v>172</v>
      </c>
      <c r="B89" s="32"/>
      <c r="C89" s="32"/>
      <c r="D89" s="18"/>
      <c r="E89" s="37">
        <v>6594.48</v>
      </c>
      <c r="F89" s="38">
        <v>5.1250999999999998E-2</v>
      </c>
      <c r="G89" s="21"/>
    </row>
    <row r="90" spans="1:7" x14ac:dyDescent="0.35">
      <c r="A90" s="13"/>
      <c r="B90" s="31"/>
      <c r="C90" s="31"/>
      <c r="D90" s="14"/>
      <c r="E90" s="15"/>
      <c r="F90" s="16"/>
      <c r="G90" s="16"/>
    </row>
    <row r="91" spans="1:7" x14ac:dyDescent="0.35">
      <c r="A91" s="13"/>
      <c r="B91" s="31"/>
      <c r="C91" s="31"/>
      <c r="D91" s="14"/>
      <c r="E91" s="15"/>
      <c r="F91" s="16"/>
      <c r="G91" s="16"/>
    </row>
    <row r="92" spans="1:7" x14ac:dyDescent="0.35">
      <c r="A92" s="13"/>
      <c r="B92" s="31"/>
      <c r="C92" s="31"/>
      <c r="D92" s="14"/>
      <c r="E92" s="15"/>
      <c r="F92" s="16"/>
      <c r="G92" s="16"/>
    </row>
    <row r="93" spans="1:7" x14ac:dyDescent="0.35">
      <c r="A93" s="24" t="s">
        <v>175</v>
      </c>
      <c r="B93" s="33"/>
      <c r="C93" s="33"/>
      <c r="D93" s="25"/>
      <c r="E93" s="19">
        <v>6594.48</v>
      </c>
      <c r="F93" s="20">
        <v>5.1250999999999998E-2</v>
      </c>
      <c r="G93" s="21"/>
    </row>
    <row r="94" spans="1:7" x14ac:dyDescent="0.35">
      <c r="A94" s="13"/>
      <c r="B94" s="31"/>
      <c r="C94" s="31"/>
      <c r="D94" s="14"/>
      <c r="E94" s="15"/>
      <c r="F94" s="16"/>
      <c r="G94" s="16"/>
    </row>
    <row r="95" spans="1:7" x14ac:dyDescent="0.35">
      <c r="A95" s="17" t="s">
        <v>658</v>
      </c>
      <c r="B95" s="31"/>
      <c r="C95" s="31"/>
      <c r="D95" s="14"/>
      <c r="E95" s="15"/>
      <c r="F95" s="16"/>
      <c r="G95" s="16"/>
    </row>
    <row r="96" spans="1:7" x14ac:dyDescent="0.35">
      <c r="A96" s="13"/>
      <c r="B96" s="31"/>
      <c r="C96" s="31"/>
      <c r="D96" s="14"/>
      <c r="E96" s="15"/>
      <c r="F96" s="16"/>
      <c r="G96" s="16"/>
    </row>
    <row r="97" spans="1:7" x14ac:dyDescent="0.35">
      <c r="A97" s="17" t="s">
        <v>659</v>
      </c>
      <c r="B97" s="31"/>
      <c r="C97" s="31"/>
      <c r="D97" s="14"/>
      <c r="E97" s="15"/>
      <c r="F97" s="16"/>
      <c r="G97" s="16"/>
    </row>
    <row r="98" spans="1:7" x14ac:dyDescent="0.35">
      <c r="A98" s="13" t="s">
        <v>2559</v>
      </c>
      <c r="B98" s="31" t="s">
        <v>2560</v>
      </c>
      <c r="C98" s="31" t="s">
        <v>219</v>
      </c>
      <c r="D98" s="14">
        <v>500000</v>
      </c>
      <c r="E98" s="15">
        <v>498.74</v>
      </c>
      <c r="F98" s="16">
        <v>3.8999999999999998E-3</v>
      </c>
      <c r="G98" s="16">
        <v>5.4177999999999997E-2</v>
      </c>
    </row>
    <row r="99" spans="1:7" x14ac:dyDescent="0.35">
      <c r="A99" s="13" t="s">
        <v>850</v>
      </c>
      <c r="B99" s="31" t="s">
        <v>851</v>
      </c>
      <c r="C99" s="31" t="s">
        <v>219</v>
      </c>
      <c r="D99" s="14">
        <v>200000</v>
      </c>
      <c r="E99" s="15">
        <v>199.29</v>
      </c>
      <c r="F99" s="16">
        <v>1.5E-3</v>
      </c>
      <c r="G99" s="16">
        <v>5.4503999999999997E-2</v>
      </c>
    </row>
    <row r="100" spans="1:7" x14ac:dyDescent="0.35">
      <c r="A100" s="17" t="s">
        <v>172</v>
      </c>
      <c r="B100" s="32"/>
      <c r="C100" s="32"/>
      <c r="D100" s="18"/>
      <c r="E100" s="37">
        <v>698.03</v>
      </c>
      <c r="F100" s="38">
        <v>5.4000000000000003E-3</v>
      </c>
      <c r="G100" s="21"/>
    </row>
    <row r="101" spans="1:7" x14ac:dyDescent="0.35">
      <c r="A101" s="13"/>
      <c r="B101" s="31"/>
      <c r="C101" s="31"/>
      <c r="D101" s="14"/>
      <c r="E101" s="15"/>
      <c r="F101" s="16"/>
      <c r="G101" s="16"/>
    </row>
    <row r="102" spans="1:7" x14ac:dyDescent="0.35">
      <c r="A102" s="24" t="s">
        <v>175</v>
      </c>
      <c r="B102" s="33"/>
      <c r="C102" s="33"/>
      <c r="D102" s="25"/>
      <c r="E102" s="19">
        <v>698.03</v>
      </c>
      <c r="F102" s="20">
        <v>5.4000000000000003E-3</v>
      </c>
      <c r="G102" s="21"/>
    </row>
    <row r="103" spans="1:7" x14ac:dyDescent="0.35">
      <c r="A103" s="13"/>
      <c r="B103" s="31"/>
      <c r="C103" s="31"/>
      <c r="D103" s="14"/>
      <c r="E103" s="15"/>
      <c r="F103" s="16"/>
      <c r="G103" s="16"/>
    </row>
    <row r="104" spans="1:7" x14ac:dyDescent="0.35">
      <c r="A104" s="13"/>
      <c r="B104" s="31"/>
      <c r="C104" s="31"/>
      <c r="D104" s="14"/>
      <c r="E104" s="15"/>
      <c r="F104" s="16"/>
      <c r="G104" s="16"/>
    </row>
    <row r="105" spans="1:7" x14ac:dyDescent="0.35">
      <c r="A105" s="17" t="s">
        <v>442</v>
      </c>
      <c r="B105" s="31"/>
      <c r="C105" s="31"/>
      <c r="D105" s="14"/>
      <c r="E105" s="15"/>
      <c r="F105" s="16"/>
      <c r="G105" s="16"/>
    </row>
    <row r="106" spans="1:7" x14ac:dyDescent="0.35">
      <c r="A106" s="17" t="s">
        <v>443</v>
      </c>
      <c r="B106" s="31"/>
      <c r="C106" s="31"/>
      <c r="D106" s="14"/>
      <c r="E106" s="15"/>
      <c r="F106" s="16"/>
      <c r="G106" s="16"/>
    </row>
    <row r="107" spans="1:7" x14ac:dyDescent="0.35">
      <c r="A107" s="17" t="s">
        <v>235</v>
      </c>
      <c r="B107" s="31"/>
      <c r="C107" s="31"/>
      <c r="D107" s="14"/>
      <c r="E107" s="15"/>
      <c r="F107" s="16"/>
      <c r="G107" s="16"/>
    </row>
    <row r="108" spans="1:7" x14ac:dyDescent="0.35">
      <c r="A108" s="13" t="s">
        <v>444</v>
      </c>
      <c r="B108" s="31" t="s">
        <v>445</v>
      </c>
      <c r="C108" s="31" t="s">
        <v>269</v>
      </c>
      <c r="D108" s="14">
        <v>136780</v>
      </c>
      <c r="E108" s="15">
        <v>13.68</v>
      </c>
      <c r="F108" s="16">
        <v>1E-4</v>
      </c>
      <c r="G108" s="16"/>
    </row>
    <row r="109" spans="1:7" x14ac:dyDescent="0.35">
      <c r="A109" s="24" t="s">
        <v>1505</v>
      </c>
      <c r="B109" s="33"/>
      <c r="C109" s="33"/>
      <c r="D109" s="25"/>
      <c r="E109" s="19">
        <v>13.68</v>
      </c>
      <c r="F109" s="20">
        <v>1E-4</v>
      </c>
      <c r="G109" s="16"/>
    </row>
    <row r="110" spans="1:7" x14ac:dyDescent="0.35">
      <c r="A110" s="13"/>
      <c r="B110" s="31"/>
      <c r="C110" s="31"/>
      <c r="D110" s="14"/>
      <c r="E110" s="15"/>
      <c r="F110" s="16"/>
      <c r="G110" s="16"/>
    </row>
    <row r="111" spans="1:7" x14ac:dyDescent="0.35">
      <c r="A111" s="13"/>
      <c r="B111" s="31"/>
      <c r="C111" s="31"/>
      <c r="D111" s="14"/>
      <c r="E111" s="15"/>
      <c r="F111" s="16"/>
      <c r="G111" s="16"/>
    </row>
    <row r="112" spans="1:7" x14ac:dyDescent="0.35">
      <c r="A112" s="17" t="s">
        <v>176</v>
      </c>
      <c r="B112" s="31"/>
      <c r="C112" s="31"/>
      <c r="D112" s="14"/>
      <c r="E112" s="15"/>
      <c r="F112" s="16"/>
      <c r="G112" s="16"/>
    </row>
    <row r="113" spans="1:7" x14ac:dyDescent="0.35">
      <c r="A113" s="13" t="s">
        <v>177</v>
      </c>
      <c r="B113" s="31"/>
      <c r="C113" s="31"/>
      <c r="D113" s="14"/>
      <c r="E113" s="15">
        <v>7120.84</v>
      </c>
      <c r="F113" s="16">
        <v>5.5300000000000002E-2</v>
      </c>
      <c r="G113" s="16">
        <v>5.3977999999999998E-2</v>
      </c>
    </row>
    <row r="114" spans="1:7" x14ac:dyDescent="0.35">
      <c r="A114" s="17" t="s">
        <v>172</v>
      </c>
      <c r="B114" s="32"/>
      <c r="C114" s="32"/>
      <c r="D114" s="18"/>
      <c r="E114" s="37">
        <v>7120.84</v>
      </c>
      <c r="F114" s="38">
        <v>5.5300000000000002E-2</v>
      </c>
      <c r="G114" s="21"/>
    </row>
    <row r="115" spans="1:7" x14ac:dyDescent="0.35">
      <c r="A115" s="13"/>
      <c r="B115" s="31"/>
      <c r="C115" s="31"/>
      <c r="D115" s="14"/>
      <c r="E115" s="15"/>
      <c r="F115" s="16"/>
      <c r="G115" s="16"/>
    </row>
    <row r="116" spans="1:7" x14ac:dyDescent="0.35">
      <c r="A116" s="24" t="s">
        <v>175</v>
      </c>
      <c r="B116" s="33"/>
      <c r="C116" s="33"/>
      <c r="D116" s="25"/>
      <c r="E116" s="19">
        <v>7120.84</v>
      </c>
      <c r="F116" s="20">
        <v>5.5300000000000002E-2</v>
      </c>
      <c r="G116" s="21"/>
    </row>
    <row r="117" spans="1:7" x14ac:dyDescent="0.35">
      <c r="A117" s="13" t="s">
        <v>178</v>
      </c>
      <c r="B117" s="31"/>
      <c r="C117" s="31"/>
      <c r="D117" s="14"/>
      <c r="E117" s="15">
        <v>3.1591952000000001</v>
      </c>
      <c r="F117" s="16">
        <v>2.4000000000000001E-5</v>
      </c>
      <c r="G117" s="16"/>
    </row>
    <row r="118" spans="1:7" x14ac:dyDescent="0.35">
      <c r="A118" s="13" t="s">
        <v>179</v>
      </c>
      <c r="B118" s="31"/>
      <c r="C118" s="31"/>
      <c r="D118" s="14"/>
      <c r="E118" s="35">
        <v>-4.2391952000000002</v>
      </c>
      <c r="F118" s="16">
        <v>2.7599999999999999E-4</v>
      </c>
      <c r="G118" s="16">
        <v>5.3977999999999998E-2</v>
      </c>
    </row>
    <row r="119" spans="1:7" x14ac:dyDescent="0.35">
      <c r="A119" s="26" t="s">
        <v>180</v>
      </c>
      <c r="B119" s="34"/>
      <c r="C119" s="34"/>
      <c r="D119" s="27"/>
      <c r="E119" s="28">
        <v>128665.67</v>
      </c>
      <c r="F119" s="29">
        <v>1</v>
      </c>
      <c r="G119" s="29"/>
    </row>
    <row r="121" spans="1:7" x14ac:dyDescent="0.35">
      <c r="A121" s="1" t="s">
        <v>852</v>
      </c>
    </row>
    <row r="122" spans="1:7" x14ac:dyDescent="0.35">
      <c r="A122" s="1" t="s">
        <v>181</v>
      </c>
    </row>
    <row r="124" spans="1:7" x14ac:dyDescent="0.35">
      <c r="A124" s="1" t="s">
        <v>183</v>
      </c>
    </row>
    <row r="125" spans="1:7" x14ac:dyDescent="0.35">
      <c r="A125" s="48" t="s">
        <v>184</v>
      </c>
      <c r="B125" s="3" t="s">
        <v>138</v>
      </c>
    </row>
    <row r="126" spans="1:7" x14ac:dyDescent="0.35">
      <c r="A126" t="s">
        <v>185</v>
      </c>
    </row>
    <row r="127" spans="1:7" x14ac:dyDescent="0.35">
      <c r="A127" t="s">
        <v>186</v>
      </c>
      <c r="B127" t="s">
        <v>187</v>
      </c>
      <c r="C127" t="s">
        <v>187</v>
      </c>
    </row>
    <row r="128" spans="1:7" x14ac:dyDescent="0.35">
      <c r="B128" s="49">
        <v>45869</v>
      </c>
      <c r="C128" s="49">
        <v>45898</v>
      </c>
    </row>
    <row r="129" spans="1:3" x14ac:dyDescent="0.35">
      <c r="A129" t="s">
        <v>447</v>
      </c>
      <c r="B129">
        <v>94.96</v>
      </c>
      <c r="C129">
        <v>94.02</v>
      </c>
    </row>
    <row r="130" spans="1:3" x14ac:dyDescent="0.35">
      <c r="A130" t="s">
        <v>189</v>
      </c>
      <c r="B130">
        <v>39.65</v>
      </c>
      <c r="C130">
        <v>39.26</v>
      </c>
    </row>
    <row r="131" spans="1:3" x14ac:dyDescent="0.35">
      <c r="A131" t="s">
        <v>1559</v>
      </c>
      <c r="B131">
        <v>83.17</v>
      </c>
      <c r="C131">
        <v>82.26</v>
      </c>
    </row>
    <row r="132" spans="1:3" x14ac:dyDescent="0.35">
      <c r="A132" t="s">
        <v>1560</v>
      </c>
      <c r="B132">
        <v>84.16</v>
      </c>
      <c r="C132">
        <v>83.24</v>
      </c>
    </row>
    <row r="133" spans="1:3" x14ac:dyDescent="0.35">
      <c r="A133" t="s">
        <v>2944</v>
      </c>
      <c r="B133">
        <v>82.09</v>
      </c>
      <c r="C133">
        <v>81.180000000000007</v>
      </c>
    </row>
    <row r="134" spans="1:3" x14ac:dyDescent="0.35">
      <c r="A134" t="s">
        <v>2945</v>
      </c>
      <c r="B134">
        <v>67.09</v>
      </c>
      <c r="C134">
        <v>66.349999999999994</v>
      </c>
    </row>
    <row r="135" spans="1:3" x14ac:dyDescent="0.35">
      <c r="A135" t="s">
        <v>448</v>
      </c>
      <c r="B135">
        <v>82.67</v>
      </c>
      <c r="C135">
        <v>81.760000000000005</v>
      </c>
    </row>
    <row r="136" spans="1:3" x14ac:dyDescent="0.35">
      <c r="A136" t="s">
        <v>191</v>
      </c>
      <c r="B136">
        <v>28.24</v>
      </c>
      <c r="C136">
        <v>27.93</v>
      </c>
    </row>
    <row r="138" spans="1:3" x14ac:dyDescent="0.35">
      <c r="A138" t="s">
        <v>192</v>
      </c>
      <c r="B138" s="3" t="s">
        <v>138</v>
      </c>
    </row>
    <row r="139" spans="1:3" x14ac:dyDescent="0.35">
      <c r="A139" t="s">
        <v>193</v>
      </c>
      <c r="B139" s="3" t="s">
        <v>138</v>
      </c>
    </row>
    <row r="140" spans="1:3" x14ac:dyDescent="0.35">
      <c r="A140" s="48" t="s">
        <v>194</v>
      </c>
      <c r="B140" s="3" t="s">
        <v>138</v>
      </c>
    </row>
    <row r="141" spans="1:3" x14ac:dyDescent="0.35">
      <c r="A141" s="48" t="s">
        <v>195</v>
      </c>
      <c r="B141" s="3" t="s">
        <v>138</v>
      </c>
    </row>
    <row r="142" spans="1:3" x14ac:dyDescent="0.35">
      <c r="A142" t="s">
        <v>449</v>
      </c>
      <c r="B142" s="50">
        <v>1.2249000000000001</v>
      </c>
    </row>
    <row r="143" spans="1:3" ht="29" customHeight="1" x14ac:dyDescent="0.35">
      <c r="A143" s="48" t="s">
        <v>197</v>
      </c>
      <c r="B143" s="3">
        <v>6594.4845249999998</v>
      </c>
    </row>
    <row r="144" spans="1:3" x14ac:dyDescent="0.35">
      <c r="B144" s="3"/>
    </row>
    <row r="145" spans="1:4" x14ac:dyDescent="0.35">
      <c r="A145" s="48" t="s">
        <v>198</v>
      </c>
      <c r="B145" s="3" t="s">
        <v>138</v>
      </c>
    </row>
    <row r="146" spans="1:4" x14ac:dyDescent="0.35">
      <c r="A146" s="48" t="s">
        <v>199</v>
      </c>
      <c r="B146" t="s">
        <v>138</v>
      </c>
    </row>
    <row r="147" spans="1:4" x14ac:dyDescent="0.35">
      <c r="A147" s="48" t="s">
        <v>200</v>
      </c>
      <c r="B147" s="3" t="s">
        <v>138</v>
      </c>
    </row>
    <row r="148" spans="1:4" x14ac:dyDescent="0.35">
      <c r="A148" s="48" t="s">
        <v>201</v>
      </c>
      <c r="B148" s="3" t="s">
        <v>138</v>
      </c>
    </row>
    <row r="150" spans="1:4" ht="70" customHeight="1" x14ac:dyDescent="0.35">
      <c r="A150" s="83" t="s">
        <v>211</v>
      </c>
      <c r="B150" s="83" t="s">
        <v>212</v>
      </c>
      <c r="C150" s="83" t="s">
        <v>5</v>
      </c>
      <c r="D150" s="83" t="s">
        <v>6</v>
      </c>
    </row>
    <row r="151" spans="1:4" ht="70" customHeight="1" x14ac:dyDescent="0.35">
      <c r="A151" s="83" t="s">
        <v>2946</v>
      </c>
      <c r="B151" s="83"/>
      <c r="C151" s="83" t="s">
        <v>101</v>
      </c>
      <c r="D151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G90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5.542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2947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2948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460</v>
      </c>
      <c r="B8" s="31" t="s">
        <v>461</v>
      </c>
      <c r="C8" s="31" t="s">
        <v>269</v>
      </c>
      <c r="D8" s="14">
        <v>2676</v>
      </c>
      <c r="E8" s="15">
        <v>163.32</v>
      </c>
      <c r="F8" s="16">
        <v>5.2699999999999997E-2</v>
      </c>
      <c r="G8" s="16"/>
    </row>
    <row r="9" spans="1:7" x14ac:dyDescent="0.35">
      <c r="A9" s="13" t="s">
        <v>462</v>
      </c>
      <c r="B9" s="31" t="s">
        <v>463</v>
      </c>
      <c r="C9" s="31" t="s">
        <v>290</v>
      </c>
      <c r="D9" s="14">
        <v>2753</v>
      </c>
      <c r="E9" s="15">
        <v>160.33000000000001</v>
      </c>
      <c r="F9" s="16">
        <v>5.1700000000000003E-2</v>
      </c>
      <c r="G9" s="16"/>
    </row>
    <row r="10" spans="1:7" x14ac:dyDescent="0.35">
      <c r="A10" s="13" t="s">
        <v>464</v>
      </c>
      <c r="B10" s="31" t="s">
        <v>465</v>
      </c>
      <c r="C10" s="31" t="s">
        <v>290</v>
      </c>
      <c r="D10" s="14">
        <v>13824</v>
      </c>
      <c r="E10" s="15">
        <v>159.83000000000001</v>
      </c>
      <c r="F10" s="16">
        <v>5.16E-2</v>
      </c>
      <c r="G10" s="16"/>
    </row>
    <row r="11" spans="1:7" x14ac:dyDescent="0.35">
      <c r="A11" s="13" t="s">
        <v>364</v>
      </c>
      <c r="B11" s="31" t="s">
        <v>365</v>
      </c>
      <c r="C11" s="31" t="s">
        <v>272</v>
      </c>
      <c r="D11" s="14">
        <v>17907</v>
      </c>
      <c r="E11" s="15">
        <v>157.19999999999999</v>
      </c>
      <c r="F11" s="16">
        <v>5.0700000000000002E-2</v>
      </c>
      <c r="G11" s="16"/>
    </row>
    <row r="12" spans="1:7" x14ac:dyDescent="0.35">
      <c r="A12" s="13" t="s">
        <v>397</v>
      </c>
      <c r="B12" s="31" t="s">
        <v>398</v>
      </c>
      <c r="C12" s="31" t="s">
        <v>280</v>
      </c>
      <c r="D12" s="14">
        <v>2523</v>
      </c>
      <c r="E12" s="15">
        <v>154.69999999999999</v>
      </c>
      <c r="F12" s="16">
        <v>4.99E-2</v>
      </c>
      <c r="G12" s="16"/>
    </row>
    <row r="13" spans="1:7" x14ac:dyDescent="0.35">
      <c r="A13" s="13" t="s">
        <v>258</v>
      </c>
      <c r="B13" s="31" t="s">
        <v>259</v>
      </c>
      <c r="C13" s="31" t="s">
        <v>260</v>
      </c>
      <c r="D13" s="14">
        <v>40930</v>
      </c>
      <c r="E13" s="15">
        <v>151.19999999999999</v>
      </c>
      <c r="F13" s="16">
        <v>4.8800000000000003E-2</v>
      </c>
      <c r="G13" s="16"/>
    </row>
    <row r="14" spans="1:7" x14ac:dyDescent="0.35">
      <c r="A14" s="13" t="s">
        <v>298</v>
      </c>
      <c r="B14" s="31" t="s">
        <v>299</v>
      </c>
      <c r="C14" s="31" t="s">
        <v>254</v>
      </c>
      <c r="D14" s="14">
        <v>9677</v>
      </c>
      <c r="E14" s="15">
        <v>140.78</v>
      </c>
      <c r="F14" s="16">
        <v>4.5400000000000003E-2</v>
      </c>
      <c r="G14" s="16"/>
    </row>
    <row r="15" spans="1:7" x14ac:dyDescent="0.35">
      <c r="A15" s="13" t="s">
        <v>466</v>
      </c>
      <c r="B15" s="31" t="s">
        <v>467</v>
      </c>
      <c r="C15" s="31" t="s">
        <v>370</v>
      </c>
      <c r="D15" s="14">
        <v>242793</v>
      </c>
      <c r="E15" s="15">
        <v>137.01</v>
      </c>
      <c r="F15" s="16">
        <v>4.4200000000000003E-2</v>
      </c>
      <c r="G15" s="16"/>
    </row>
    <row r="16" spans="1:7" x14ac:dyDescent="0.35">
      <c r="A16" s="13" t="s">
        <v>468</v>
      </c>
      <c r="B16" s="31" t="s">
        <v>469</v>
      </c>
      <c r="C16" s="31" t="s">
        <v>260</v>
      </c>
      <c r="D16" s="14">
        <v>3033</v>
      </c>
      <c r="E16" s="15">
        <v>131.41</v>
      </c>
      <c r="F16" s="16">
        <v>4.24E-2</v>
      </c>
      <c r="G16" s="16"/>
    </row>
    <row r="17" spans="1:7" x14ac:dyDescent="0.35">
      <c r="A17" s="13" t="s">
        <v>255</v>
      </c>
      <c r="B17" s="31" t="s">
        <v>256</v>
      </c>
      <c r="C17" s="31" t="s">
        <v>257</v>
      </c>
      <c r="D17" s="14">
        <v>5958</v>
      </c>
      <c r="E17" s="15">
        <v>124.89</v>
      </c>
      <c r="F17" s="16">
        <v>4.0300000000000002E-2</v>
      </c>
      <c r="G17" s="16"/>
    </row>
    <row r="18" spans="1:7" x14ac:dyDescent="0.35">
      <c r="A18" s="13" t="s">
        <v>325</v>
      </c>
      <c r="B18" s="31" t="s">
        <v>326</v>
      </c>
      <c r="C18" s="31" t="s">
        <v>254</v>
      </c>
      <c r="D18" s="14">
        <v>7003</v>
      </c>
      <c r="E18" s="15">
        <v>120.75</v>
      </c>
      <c r="F18" s="16">
        <v>3.9E-2</v>
      </c>
      <c r="G18" s="16"/>
    </row>
    <row r="19" spans="1:7" x14ac:dyDescent="0.35">
      <c r="A19" s="13" t="s">
        <v>470</v>
      </c>
      <c r="B19" s="31" t="s">
        <v>471</v>
      </c>
      <c r="C19" s="31" t="s">
        <v>257</v>
      </c>
      <c r="D19" s="14">
        <v>2064</v>
      </c>
      <c r="E19" s="15">
        <v>112.76</v>
      </c>
      <c r="F19" s="16">
        <v>3.6400000000000002E-2</v>
      </c>
      <c r="G19" s="16"/>
    </row>
    <row r="20" spans="1:7" x14ac:dyDescent="0.35">
      <c r="A20" s="13" t="s">
        <v>315</v>
      </c>
      <c r="B20" s="31" t="s">
        <v>316</v>
      </c>
      <c r="C20" s="31" t="s">
        <v>254</v>
      </c>
      <c r="D20" s="14">
        <v>2122</v>
      </c>
      <c r="E20" s="15">
        <v>112.58</v>
      </c>
      <c r="F20" s="16">
        <v>3.6299999999999999E-2</v>
      </c>
      <c r="G20" s="16"/>
    </row>
    <row r="21" spans="1:7" x14ac:dyDescent="0.35">
      <c r="A21" s="13" t="s">
        <v>429</v>
      </c>
      <c r="B21" s="31" t="s">
        <v>430</v>
      </c>
      <c r="C21" s="31" t="s">
        <v>345</v>
      </c>
      <c r="D21" s="14">
        <v>674</v>
      </c>
      <c r="E21" s="15">
        <v>112.49</v>
      </c>
      <c r="F21" s="16">
        <v>3.6299999999999999E-2</v>
      </c>
      <c r="G21" s="16"/>
    </row>
    <row r="22" spans="1:7" x14ac:dyDescent="0.35">
      <c r="A22" s="13" t="s">
        <v>472</v>
      </c>
      <c r="B22" s="31" t="s">
        <v>473</v>
      </c>
      <c r="C22" s="31" t="s">
        <v>241</v>
      </c>
      <c r="D22" s="14">
        <v>33119</v>
      </c>
      <c r="E22" s="15">
        <v>102.07</v>
      </c>
      <c r="F22" s="16">
        <v>3.2899999999999999E-2</v>
      </c>
      <c r="G22" s="16"/>
    </row>
    <row r="23" spans="1:7" x14ac:dyDescent="0.35">
      <c r="A23" s="13" t="s">
        <v>474</v>
      </c>
      <c r="B23" s="31" t="s">
        <v>475</v>
      </c>
      <c r="C23" s="31" t="s">
        <v>396</v>
      </c>
      <c r="D23" s="14">
        <v>736</v>
      </c>
      <c r="E23" s="15">
        <v>101.53</v>
      </c>
      <c r="F23" s="16">
        <v>3.2800000000000003E-2</v>
      </c>
      <c r="G23" s="16"/>
    </row>
    <row r="24" spans="1:7" x14ac:dyDescent="0.35">
      <c r="A24" s="13" t="s">
        <v>453</v>
      </c>
      <c r="B24" s="31" t="s">
        <v>454</v>
      </c>
      <c r="C24" s="31" t="s">
        <v>363</v>
      </c>
      <c r="D24" s="14">
        <v>11536</v>
      </c>
      <c r="E24" s="15">
        <v>83.73</v>
      </c>
      <c r="F24" s="16">
        <v>2.7E-2</v>
      </c>
      <c r="G24" s="16"/>
    </row>
    <row r="25" spans="1:7" x14ac:dyDescent="0.35">
      <c r="A25" s="13" t="s">
        <v>476</v>
      </c>
      <c r="B25" s="31" t="s">
        <v>477</v>
      </c>
      <c r="C25" s="31" t="s">
        <v>478</v>
      </c>
      <c r="D25" s="14">
        <v>3399</v>
      </c>
      <c r="E25" s="15">
        <v>78.489999999999995</v>
      </c>
      <c r="F25" s="16">
        <v>2.53E-2</v>
      </c>
      <c r="G25" s="16"/>
    </row>
    <row r="26" spans="1:7" x14ac:dyDescent="0.35">
      <c r="A26" s="13" t="s">
        <v>409</v>
      </c>
      <c r="B26" s="31" t="s">
        <v>410</v>
      </c>
      <c r="C26" s="31" t="s">
        <v>370</v>
      </c>
      <c r="D26" s="14">
        <v>9826</v>
      </c>
      <c r="E26" s="15">
        <v>68.22</v>
      </c>
      <c r="F26" s="16">
        <v>2.1999999999999999E-2</v>
      </c>
      <c r="G26" s="16"/>
    </row>
    <row r="27" spans="1:7" x14ac:dyDescent="0.35">
      <c r="A27" s="13" t="s">
        <v>479</v>
      </c>
      <c r="B27" s="31" t="s">
        <v>480</v>
      </c>
      <c r="C27" s="31" t="s">
        <v>481</v>
      </c>
      <c r="D27" s="14">
        <v>137</v>
      </c>
      <c r="E27" s="15">
        <v>60.74</v>
      </c>
      <c r="F27" s="16">
        <v>1.9599999999999999E-2</v>
      </c>
      <c r="G27" s="16"/>
    </row>
    <row r="28" spans="1:7" x14ac:dyDescent="0.35">
      <c r="A28" s="13" t="s">
        <v>482</v>
      </c>
      <c r="B28" s="31" t="s">
        <v>483</v>
      </c>
      <c r="C28" s="31" t="s">
        <v>428</v>
      </c>
      <c r="D28" s="14">
        <v>2040</v>
      </c>
      <c r="E28" s="15">
        <v>53.1</v>
      </c>
      <c r="F28" s="16">
        <v>1.7100000000000001E-2</v>
      </c>
      <c r="G28" s="16"/>
    </row>
    <row r="29" spans="1:7" x14ac:dyDescent="0.35">
      <c r="A29" s="13" t="s">
        <v>484</v>
      </c>
      <c r="B29" s="31" t="s">
        <v>485</v>
      </c>
      <c r="C29" s="31" t="s">
        <v>257</v>
      </c>
      <c r="D29" s="14">
        <v>3223</v>
      </c>
      <c r="E29" s="15">
        <v>45.91</v>
      </c>
      <c r="F29" s="16">
        <v>1.4800000000000001E-2</v>
      </c>
      <c r="G29" s="16"/>
    </row>
    <row r="30" spans="1:7" x14ac:dyDescent="0.35">
      <c r="A30" s="13" t="s">
        <v>486</v>
      </c>
      <c r="B30" s="31" t="s">
        <v>487</v>
      </c>
      <c r="C30" s="31" t="s">
        <v>488</v>
      </c>
      <c r="D30" s="14">
        <v>359</v>
      </c>
      <c r="E30" s="15">
        <v>39.5</v>
      </c>
      <c r="F30" s="16">
        <v>1.2699999999999999E-2</v>
      </c>
      <c r="G30" s="16"/>
    </row>
    <row r="31" spans="1:7" x14ac:dyDescent="0.35">
      <c r="A31" s="13" t="s">
        <v>489</v>
      </c>
      <c r="B31" s="31" t="s">
        <v>490</v>
      </c>
      <c r="C31" s="31" t="s">
        <v>272</v>
      </c>
      <c r="D31" s="14">
        <v>14458</v>
      </c>
      <c r="E31" s="15">
        <v>37.799999999999997</v>
      </c>
      <c r="F31" s="16">
        <v>1.2200000000000001E-2</v>
      </c>
      <c r="G31" s="16"/>
    </row>
    <row r="32" spans="1:7" x14ac:dyDescent="0.35">
      <c r="A32" s="13" t="s">
        <v>491</v>
      </c>
      <c r="B32" s="31" t="s">
        <v>492</v>
      </c>
      <c r="C32" s="31" t="s">
        <v>307</v>
      </c>
      <c r="D32" s="14">
        <v>1938</v>
      </c>
      <c r="E32" s="15">
        <v>33.99</v>
      </c>
      <c r="F32" s="16">
        <v>1.0999999999999999E-2</v>
      </c>
      <c r="G32" s="16"/>
    </row>
    <row r="33" spans="1:7" x14ac:dyDescent="0.35">
      <c r="A33" s="13" t="s">
        <v>493</v>
      </c>
      <c r="B33" s="31" t="s">
        <v>494</v>
      </c>
      <c r="C33" s="31" t="s">
        <v>257</v>
      </c>
      <c r="D33" s="14">
        <v>3254</v>
      </c>
      <c r="E33" s="15">
        <v>33.130000000000003</v>
      </c>
      <c r="F33" s="16">
        <v>1.0699999999999999E-2</v>
      </c>
      <c r="G33" s="16"/>
    </row>
    <row r="34" spans="1:7" x14ac:dyDescent="0.35">
      <c r="A34" s="13" t="s">
        <v>495</v>
      </c>
      <c r="B34" s="31" t="s">
        <v>496</v>
      </c>
      <c r="C34" s="31" t="s">
        <v>257</v>
      </c>
      <c r="D34" s="14">
        <v>786</v>
      </c>
      <c r="E34" s="15">
        <v>29.12</v>
      </c>
      <c r="F34" s="16">
        <v>9.4000000000000004E-3</v>
      </c>
      <c r="G34" s="16"/>
    </row>
    <row r="35" spans="1:7" x14ac:dyDescent="0.35">
      <c r="A35" s="13" t="s">
        <v>497</v>
      </c>
      <c r="B35" s="31" t="s">
        <v>498</v>
      </c>
      <c r="C35" s="31" t="s">
        <v>280</v>
      </c>
      <c r="D35" s="14">
        <v>1036</v>
      </c>
      <c r="E35" s="15">
        <v>28.85</v>
      </c>
      <c r="F35" s="16">
        <v>9.2999999999999992E-3</v>
      </c>
      <c r="G35" s="16"/>
    </row>
    <row r="36" spans="1:7" x14ac:dyDescent="0.35">
      <c r="A36" s="13" t="s">
        <v>499</v>
      </c>
      <c r="B36" s="31" t="s">
        <v>500</v>
      </c>
      <c r="C36" s="31" t="s">
        <v>257</v>
      </c>
      <c r="D36" s="14">
        <v>3216</v>
      </c>
      <c r="E36" s="15">
        <v>25.24</v>
      </c>
      <c r="F36" s="16">
        <v>8.0999999999999996E-3</v>
      </c>
      <c r="G36" s="16"/>
    </row>
    <row r="37" spans="1:7" x14ac:dyDescent="0.35">
      <c r="A37" s="13" t="s">
        <v>501</v>
      </c>
      <c r="B37" s="31" t="s">
        <v>502</v>
      </c>
      <c r="C37" s="31" t="s">
        <v>354</v>
      </c>
      <c r="D37" s="14">
        <v>1275</v>
      </c>
      <c r="E37" s="15">
        <v>24.32</v>
      </c>
      <c r="F37" s="16">
        <v>7.7999999999999996E-3</v>
      </c>
      <c r="G37" s="16"/>
    </row>
    <row r="38" spans="1:7" x14ac:dyDescent="0.35">
      <c r="A38" s="13" t="s">
        <v>503</v>
      </c>
      <c r="B38" s="31" t="s">
        <v>504</v>
      </c>
      <c r="C38" s="31" t="s">
        <v>257</v>
      </c>
      <c r="D38" s="14">
        <v>17355</v>
      </c>
      <c r="E38" s="15">
        <v>24.26</v>
      </c>
      <c r="F38" s="16">
        <v>7.7999999999999996E-3</v>
      </c>
      <c r="G38" s="16"/>
    </row>
    <row r="39" spans="1:7" x14ac:dyDescent="0.35">
      <c r="A39" s="13" t="s">
        <v>505</v>
      </c>
      <c r="B39" s="31" t="s">
        <v>506</v>
      </c>
      <c r="C39" s="31" t="s">
        <v>257</v>
      </c>
      <c r="D39" s="14">
        <v>2662</v>
      </c>
      <c r="E39" s="15">
        <v>22.82</v>
      </c>
      <c r="F39" s="16">
        <v>7.4000000000000003E-3</v>
      </c>
      <c r="G39" s="16"/>
    </row>
    <row r="40" spans="1:7" x14ac:dyDescent="0.35">
      <c r="A40" s="13" t="s">
        <v>507</v>
      </c>
      <c r="B40" s="31" t="s">
        <v>508</v>
      </c>
      <c r="C40" s="31" t="s">
        <v>254</v>
      </c>
      <c r="D40" s="14">
        <v>2306</v>
      </c>
      <c r="E40" s="15">
        <v>22.53</v>
      </c>
      <c r="F40" s="16">
        <v>7.3000000000000001E-3</v>
      </c>
      <c r="G40" s="16"/>
    </row>
    <row r="41" spans="1:7" x14ac:dyDescent="0.35">
      <c r="A41" s="13" t="s">
        <v>509</v>
      </c>
      <c r="B41" s="31" t="s">
        <v>510</v>
      </c>
      <c r="C41" s="31" t="s">
        <v>257</v>
      </c>
      <c r="D41" s="14">
        <v>991</v>
      </c>
      <c r="E41" s="15">
        <v>21.9</v>
      </c>
      <c r="F41" s="16">
        <v>7.1000000000000004E-3</v>
      </c>
      <c r="G41" s="16"/>
    </row>
    <row r="42" spans="1:7" x14ac:dyDescent="0.35">
      <c r="A42" s="13" t="s">
        <v>511</v>
      </c>
      <c r="B42" s="31" t="s">
        <v>512</v>
      </c>
      <c r="C42" s="31" t="s">
        <v>260</v>
      </c>
      <c r="D42" s="14">
        <v>866</v>
      </c>
      <c r="E42" s="15">
        <v>20.37</v>
      </c>
      <c r="F42" s="16">
        <v>6.6E-3</v>
      </c>
      <c r="G42" s="16"/>
    </row>
    <row r="43" spans="1:7" x14ac:dyDescent="0.35">
      <c r="A43" s="13" t="s">
        <v>513</v>
      </c>
      <c r="B43" s="31" t="s">
        <v>514</v>
      </c>
      <c r="C43" s="31" t="s">
        <v>280</v>
      </c>
      <c r="D43" s="14">
        <v>2139</v>
      </c>
      <c r="E43" s="15">
        <v>18.84</v>
      </c>
      <c r="F43" s="16">
        <v>6.1000000000000004E-3</v>
      </c>
      <c r="G43" s="16"/>
    </row>
    <row r="44" spans="1:7" x14ac:dyDescent="0.35">
      <c r="A44" s="13" t="s">
        <v>518</v>
      </c>
      <c r="B44" s="31" t="s">
        <v>519</v>
      </c>
      <c r="C44" s="31" t="s">
        <v>241</v>
      </c>
      <c r="D44" s="14">
        <v>9499</v>
      </c>
      <c r="E44" s="15">
        <v>18.73</v>
      </c>
      <c r="F44" s="16">
        <v>6.0000000000000001E-3</v>
      </c>
      <c r="G44" s="16"/>
    </row>
    <row r="45" spans="1:7" x14ac:dyDescent="0.35">
      <c r="A45" s="13" t="s">
        <v>515</v>
      </c>
      <c r="B45" s="31" t="s">
        <v>516</v>
      </c>
      <c r="C45" s="31" t="s">
        <v>517</v>
      </c>
      <c r="D45" s="14">
        <v>443</v>
      </c>
      <c r="E45" s="15">
        <v>18.7</v>
      </c>
      <c r="F45" s="16">
        <v>6.0000000000000001E-3</v>
      </c>
      <c r="G45" s="16"/>
    </row>
    <row r="46" spans="1:7" x14ac:dyDescent="0.35">
      <c r="A46" s="13" t="s">
        <v>331</v>
      </c>
      <c r="B46" s="31" t="s">
        <v>332</v>
      </c>
      <c r="C46" s="31" t="s">
        <v>254</v>
      </c>
      <c r="D46" s="14">
        <v>2180</v>
      </c>
      <c r="E46" s="15">
        <v>16.739999999999998</v>
      </c>
      <c r="F46" s="16">
        <v>5.4000000000000003E-3</v>
      </c>
      <c r="G46" s="16"/>
    </row>
    <row r="47" spans="1:7" x14ac:dyDescent="0.35">
      <c r="A47" s="13" t="s">
        <v>520</v>
      </c>
      <c r="B47" s="31" t="s">
        <v>521</v>
      </c>
      <c r="C47" s="31" t="s">
        <v>522</v>
      </c>
      <c r="D47" s="14">
        <v>165</v>
      </c>
      <c r="E47" s="15">
        <v>16.66</v>
      </c>
      <c r="F47" s="16">
        <v>5.4000000000000003E-3</v>
      </c>
      <c r="G47" s="16"/>
    </row>
    <row r="48" spans="1:7" x14ac:dyDescent="0.35">
      <c r="A48" s="13" t="s">
        <v>523</v>
      </c>
      <c r="B48" s="31" t="s">
        <v>524</v>
      </c>
      <c r="C48" s="31" t="s">
        <v>260</v>
      </c>
      <c r="D48" s="14">
        <v>1110</v>
      </c>
      <c r="E48" s="15">
        <v>16.2</v>
      </c>
      <c r="F48" s="16">
        <v>5.1999999999999998E-3</v>
      </c>
      <c r="G48" s="16"/>
    </row>
    <row r="49" spans="1:7" x14ac:dyDescent="0.35">
      <c r="A49" s="13" t="s">
        <v>525</v>
      </c>
      <c r="B49" s="31" t="s">
        <v>526</v>
      </c>
      <c r="C49" s="31" t="s">
        <v>363</v>
      </c>
      <c r="D49" s="14">
        <v>3256</v>
      </c>
      <c r="E49" s="15">
        <v>13.72</v>
      </c>
      <c r="F49" s="16">
        <v>4.4000000000000003E-3</v>
      </c>
      <c r="G49" s="16"/>
    </row>
    <row r="50" spans="1:7" x14ac:dyDescent="0.35">
      <c r="A50" s="13" t="s">
        <v>527</v>
      </c>
      <c r="B50" s="31" t="s">
        <v>528</v>
      </c>
      <c r="C50" s="31" t="s">
        <v>529</v>
      </c>
      <c r="D50" s="14">
        <v>1004</v>
      </c>
      <c r="E50" s="15">
        <v>12.57</v>
      </c>
      <c r="F50" s="16">
        <v>4.1000000000000003E-3</v>
      </c>
      <c r="G50" s="16"/>
    </row>
    <row r="51" spans="1:7" x14ac:dyDescent="0.35">
      <c r="A51" s="13" t="s">
        <v>530</v>
      </c>
      <c r="B51" s="31" t="s">
        <v>531</v>
      </c>
      <c r="C51" s="31" t="s">
        <v>280</v>
      </c>
      <c r="D51" s="14">
        <v>129</v>
      </c>
      <c r="E51" s="15">
        <v>10.91</v>
      </c>
      <c r="F51" s="16">
        <v>3.5000000000000001E-3</v>
      </c>
      <c r="G51" s="16"/>
    </row>
    <row r="52" spans="1:7" x14ac:dyDescent="0.35">
      <c r="A52" s="13" t="s">
        <v>532</v>
      </c>
      <c r="B52" s="31" t="s">
        <v>533</v>
      </c>
      <c r="C52" s="31" t="s">
        <v>254</v>
      </c>
      <c r="D52" s="14">
        <v>1106</v>
      </c>
      <c r="E52" s="15">
        <v>9.77</v>
      </c>
      <c r="F52" s="16">
        <v>3.2000000000000002E-3</v>
      </c>
      <c r="G52" s="16"/>
    </row>
    <row r="53" spans="1:7" x14ac:dyDescent="0.35">
      <c r="A53" s="13" t="s">
        <v>534</v>
      </c>
      <c r="B53" s="31" t="s">
        <v>535</v>
      </c>
      <c r="C53" s="31" t="s">
        <v>370</v>
      </c>
      <c r="D53" s="14">
        <v>1050</v>
      </c>
      <c r="E53" s="15">
        <v>9</v>
      </c>
      <c r="F53" s="16">
        <v>2.8999999999999998E-3</v>
      </c>
      <c r="G53" s="16"/>
    </row>
    <row r="54" spans="1:7" x14ac:dyDescent="0.35">
      <c r="A54" s="13" t="s">
        <v>536</v>
      </c>
      <c r="B54" s="31" t="s">
        <v>537</v>
      </c>
      <c r="C54" s="31" t="s">
        <v>370</v>
      </c>
      <c r="D54" s="14">
        <v>1576</v>
      </c>
      <c r="E54" s="15">
        <v>8.6999999999999993</v>
      </c>
      <c r="F54" s="16">
        <v>2.8E-3</v>
      </c>
      <c r="G54" s="16"/>
    </row>
    <row r="55" spans="1:7" x14ac:dyDescent="0.35">
      <c r="A55" s="13" t="s">
        <v>538</v>
      </c>
      <c r="B55" s="31" t="s">
        <v>539</v>
      </c>
      <c r="C55" s="31" t="s">
        <v>540</v>
      </c>
      <c r="D55" s="14">
        <v>2260</v>
      </c>
      <c r="E55" s="15">
        <v>8.2899999999999991</v>
      </c>
      <c r="F55" s="16">
        <v>2.7000000000000001E-3</v>
      </c>
      <c r="G55" s="16"/>
    </row>
    <row r="56" spans="1:7" x14ac:dyDescent="0.35">
      <c r="A56" s="13" t="s">
        <v>541</v>
      </c>
      <c r="B56" s="31" t="s">
        <v>542</v>
      </c>
      <c r="C56" s="31" t="s">
        <v>280</v>
      </c>
      <c r="D56" s="14">
        <v>390</v>
      </c>
      <c r="E56" s="15">
        <v>8.18</v>
      </c>
      <c r="F56" s="16">
        <v>2.5999999999999999E-3</v>
      </c>
      <c r="G56" s="16"/>
    </row>
    <row r="57" spans="1:7" x14ac:dyDescent="0.35">
      <c r="A57" s="13" t="s">
        <v>543</v>
      </c>
      <c r="B57" s="31" t="s">
        <v>544</v>
      </c>
      <c r="C57" s="31" t="s">
        <v>545</v>
      </c>
      <c r="D57" s="14">
        <v>609</v>
      </c>
      <c r="E57" s="15">
        <v>6.42</v>
      </c>
      <c r="F57" s="16">
        <v>2.0999999999999999E-3</v>
      </c>
      <c r="G57" s="16"/>
    </row>
    <row r="58" spans="1:7" x14ac:dyDescent="0.35">
      <c r="A58" s="17" t="s">
        <v>172</v>
      </c>
      <c r="B58" s="32"/>
      <c r="C58" s="32"/>
      <c r="D58" s="18"/>
      <c r="E58" s="37">
        <v>3090.3</v>
      </c>
      <c r="F58" s="38">
        <v>0.997</v>
      </c>
      <c r="G58" s="21"/>
    </row>
    <row r="59" spans="1:7" x14ac:dyDescent="0.35">
      <c r="A59" s="17" t="s">
        <v>546</v>
      </c>
      <c r="B59" s="31"/>
      <c r="C59" s="31"/>
      <c r="D59" s="14"/>
      <c r="E59" s="15"/>
      <c r="F59" s="16"/>
      <c r="G59" s="16"/>
    </row>
    <row r="60" spans="1:7" x14ac:dyDescent="0.35">
      <c r="A60" s="17" t="s">
        <v>172</v>
      </c>
      <c r="B60" s="31"/>
      <c r="C60" s="31"/>
      <c r="D60" s="14"/>
      <c r="E60" s="39" t="s">
        <v>138</v>
      </c>
      <c r="F60" s="40" t="s">
        <v>138</v>
      </c>
      <c r="G60" s="16"/>
    </row>
    <row r="61" spans="1:7" x14ac:dyDescent="0.35">
      <c r="A61" s="24" t="s">
        <v>175</v>
      </c>
      <c r="B61" s="33"/>
      <c r="C61" s="33"/>
      <c r="D61" s="25"/>
      <c r="E61" s="28">
        <v>3090.3</v>
      </c>
      <c r="F61" s="29">
        <v>0.997</v>
      </c>
      <c r="G61" s="21"/>
    </row>
    <row r="62" spans="1:7" x14ac:dyDescent="0.35">
      <c r="A62" s="13"/>
      <c r="B62" s="31"/>
      <c r="C62" s="31"/>
      <c r="D62" s="14"/>
      <c r="E62" s="15"/>
      <c r="F62" s="16"/>
      <c r="G62" s="16"/>
    </row>
    <row r="63" spans="1:7" x14ac:dyDescent="0.35">
      <c r="A63" s="13" t="s">
        <v>178</v>
      </c>
      <c r="B63" s="31"/>
      <c r="C63" s="31"/>
      <c r="D63" s="14"/>
      <c r="E63" s="15">
        <v>0</v>
      </c>
      <c r="F63" s="16">
        <v>0</v>
      </c>
      <c r="G63" s="16"/>
    </row>
    <row r="64" spans="1:7" x14ac:dyDescent="0.35">
      <c r="A64" s="13" t="s">
        <v>179</v>
      </c>
      <c r="B64" s="31"/>
      <c r="C64" s="31"/>
      <c r="D64" s="14"/>
      <c r="E64" s="15">
        <v>8.68</v>
      </c>
      <c r="F64" s="16">
        <v>3.0000000000000001E-3</v>
      </c>
      <c r="G64" s="16"/>
    </row>
    <row r="65" spans="1:7" x14ac:dyDescent="0.35">
      <c r="A65" s="26" t="s">
        <v>180</v>
      </c>
      <c r="B65" s="34"/>
      <c r="C65" s="34"/>
      <c r="D65" s="27"/>
      <c r="E65" s="28">
        <v>3098.98</v>
      </c>
      <c r="F65" s="29">
        <v>1</v>
      </c>
      <c r="G65" s="29"/>
    </row>
    <row r="70" spans="1:7" x14ac:dyDescent="0.35">
      <c r="A70" s="1" t="s">
        <v>183</v>
      </c>
    </row>
    <row r="71" spans="1:7" x14ac:dyDescent="0.35">
      <c r="A71" s="48" t="s">
        <v>184</v>
      </c>
      <c r="B71" s="3" t="s">
        <v>138</v>
      </c>
    </row>
    <row r="72" spans="1:7" x14ac:dyDescent="0.35">
      <c r="A72" t="s">
        <v>185</v>
      </c>
    </row>
    <row r="73" spans="1:7" x14ac:dyDescent="0.35">
      <c r="A73" t="s">
        <v>186</v>
      </c>
      <c r="B73" t="s">
        <v>187</v>
      </c>
      <c r="C73" t="s">
        <v>187</v>
      </c>
    </row>
    <row r="74" spans="1:7" x14ac:dyDescent="0.35">
      <c r="B74" s="49">
        <v>45869</v>
      </c>
      <c r="C74" s="49">
        <v>45898</v>
      </c>
    </row>
    <row r="75" spans="1:7" x14ac:dyDescent="0.35">
      <c r="A75" t="s">
        <v>190</v>
      </c>
      <c r="B75">
        <v>41.213700000000003</v>
      </c>
      <c r="C75">
        <v>40.156399999999998</v>
      </c>
    </row>
    <row r="77" spans="1:7" x14ac:dyDescent="0.35">
      <c r="A77" t="s">
        <v>192</v>
      </c>
      <c r="B77" s="3" t="s">
        <v>138</v>
      </c>
    </row>
    <row r="78" spans="1:7" x14ac:dyDescent="0.35">
      <c r="A78" t="s">
        <v>193</v>
      </c>
      <c r="B78" s="3" t="s">
        <v>138</v>
      </c>
    </row>
    <row r="79" spans="1:7" ht="29" customHeight="1" x14ac:dyDescent="0.35">
      <c r="A79" s="48" t="s">
        <v>194</v>
      </c>
      <c r="B79" s="3" t="s">
        <v>138</v>
      </c>
    </row>
    <row r="80" spans="1:7" ht="29" customHeight="1" x14ac:dyDescent="0.35">
      <c r="A80" s="48" t="s">
        <v>195</v>
      </c>
      <c r="B80" s="3" t="s">
        <v>138</v>
      </c>
    </row>
    <row r="81" spans="1:4" x14ac:dyDescent="0.35">
      <c r="A81" t="s">
        <v>449</v>
      </c>
      <c r="B81" s="50">
        <v>1.2238</v>
      </c>
    </row>
    <row r="82" spans="1:4" ht="43.5" customHeight="1" x14ac:dyDescent="0.35">
      <c r="A82" s="48" t="s">
        <v>197</v>
      </c>
      <c r="B82" s="3" t="s">
        <v>138</v>
      </c>
    </row>
    <row r="83" spans="1:4" x14ac:dyDescent="0.35">
      <c r="B83" s="3"/>
    </row>
    <row r="84" spans="1:4" ht="29" customHeight="1" x14ac:dyDescent="0.35">
      <c r="A84" s="48" t="s">
        <v>198</v>
      </c>
      <c r="B84" s="3" t="s">
        <v>138</v>
      </c>
    </row>
    <row r="85" spans="1:4" ht="29" customHeight="1" x14ac:dyDescent="0.35">
      <c r="A85" s="48" t="s">
        <v>199</v>
      </c>
      <c r="B85" t="s">
        <v>138</v>
      </c>
    </row>
    <row r="86" spans="1:4" ht="29" customHeight="1" x14ac:dyDescent="0.35">
      <c r="A86" s="48" t="s">
        <v>200</v>
      </c>
      <c r="B86" s="3" t="s">
        <v>138</v>
      </c>
    </row>
    <row r="87" spans="1:4" ht="29" customHeight="1" x14ac:dyDescent="0.35">
      <c r="A87" s="48" t="s">
        <v>201</v>
      </c>
      <c r="B87" s="3" t="s">
        <v>138</v>
      </c>
    </row>
    <row r="89" spans="1:4" ht="70" customHeight="1" x14ac:dyDescent="0.35">
      <c r="A89" s="83" t="s">
        <v>211</v>
      </c>
      <c r="B89" s="83" t="s">
        <v>212</v>
      </c>
      <c r="C89" s="83" t="s">
        <v>5</v>
      </c>
      <c r="D89" s="83" t="s">
        <v>6</v>
      </c>
    </row>
    <row r="90" spans="1:4" ht="70" customHeight="1" x14ac:dyDescent="0.35">
      <c r="A90" s="83" t="s">
        <v>2949</v>
      </c>
      <c r="B90" s="83"/>
      <c r="C90" s="83" t="s">
        <v>16</v>
      </c>
      <c r="D90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G46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2950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2951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550</v>
      </c>
      <c r="B7" s="31"/>
      <c r="C7" s="31"/>
      <c r="D7" s="14"/>
      <c r="E7" s="15"/>
      <c r="F7" s="16"/>
      <c r="G7" s="16"/>
    </row>
    <row r="8" spans="1:7" x14ac:dyDescent="0.35">
      <c r="A8" s="17" t="s">
        <v>551</v>
      </c>
      <c r="B8" s="32"/>
      <c r="C8" s="32"/>
      <c r="D8" s="18"/>
      <c r="E8" s="41"/>
      <c r="F8" s="21"/>
      <c r="G8" s="21"/>
    </row>
    <row r="9" spans="1:7" x14ac:dyDescent="0.35">
      <c r="A9" s="13" t="s">
        <v>2952</v>
      </c>
      <c r="B9" s="31" t="s">
        <v>2953</v>
      </c>
      <c r="C9" s="31"/>
      <c r="D9" s="14">
        <v>1089401.5530000001</v>
      </c>
      <c r="E9" s="15">
        <v>322000.99</v>
      </c>
      <c r="F9" s="16">
        <v>0.99209999999999998</v>
      </c>
      <c r="G9" s="16"/>
    </row>
    <row r="10" spans="1:7" x14ac:dyDescent="0.35">
      <c r="A10" s="17" t="s">
        <v>172</v>
      </c>
      <c r="B10" s="32"/>
      <c r="C10" s="32"/>
      <c r="D10" s="18"/>
      <c r="E10" s="19">
        <v>322000.99</v>
      </c>
      <c r="F10" s="20">
        <v>0.99209999999999998</v>
      </c>
      <c r="G10" s="21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24" t="s">
        <v>175</v>
      </c>
      <c r="B12" s="33"/>
      <c r="C12" s="33"/>
      <c r="D12" s="25"/>
      <c r="E12" s="19">
        <v>322000.99</v>
      </c>
      <c r="F12" s="20">
        <v>0.99209999999999998</v>
      </c>
      <c r="G12" s="21"/>
    </row>
    <row r="13" spans="1:7" x14ac:dyDescent="0.35">
      <c r="A13" s="13"/>
      <c r="B13" s="31"/>
      <c r="C13" s="31"/>
      <c r="D13" s="14"/>
      <c r="E13" s="15"/>
      <c r="F13" s="16"/>
      <c r="G13" s="16"/>
    </row>
    <row r="14" spans="1:7" x14ac:dyDescent="0.35">
      <c r="A14" s="17" t="s">
        <v>176</v>
      </c>
      <c r="B14" s="31"/>
      <c r="C14" s="31"/>
      <c r="D14" s="14"/>
      <c r="E14" s="15"/>
      <c r="F14" s="16"/>
      <c r="G14" s="16"/>
    </row>
    <row r="15" spans="1:7" x14ac:dyDescent="0.35">
      <c r="A15" s="13" t="s">
        <v>177</v>
      </c>
      <c r="B15" s="31"/>
      <c r="C15" s="31"/>
      <c r="D15" s="14"/>
      <c r="E15" s="15">
        <v>3634.39</v>
      </c>
      <c r="F15" s="16">
        <v>1.12E-2</v>
      </c>
      <c r="G15" s="16">
        <v>5.3977999999999998E-2</v>
      </c>
    </row>
    <row r="16" spans="1:7" x14ac:dyDescent="0.35">
      <c r="A16" s="17" t="s">
        <v>172</v>
      </c>
      <c r="B16" s="32"/>
      <c r="C16" s="32"/>
      <c r="D16" s="18"/>
      <c r="E16" s="19">
        <v>3634.39</v>
      </c>
      <c r="F16" s="20">
        <v>1.12E-2</v>
      </c>
      <c r="G16" s="21"/>
    </row>
    <row r="17" spans="1:7" x14ac:dyDescent="0.35">
      <c r="A17" s="13"/>
      <c r="B17" s="31"/>
      <c r="C17" s="31"/>
      <c r="D17" s="14"/>
      <c r="E17" s="15"/>
      <c r="F17" s="16"/>
      <c r="G17" s="16"/>
    </row>
    <row r="18" spans="1:7" x14ac:dyDescent="0.35">
      <c r="A18" s="24" t="s">
        <v>175</v>
      </c>
      <c r="B18" s="33"/>
      <c r="C18" s="33"/>
      <c r="D18" s="25"/>
      <c r="E18" s="19">
        <v>3634.39</v>
      </c>
      <c r="F18" s="20">
        <v>1.12E-2</v>
      </c>
      <c r="G18" s="21"/>
    </row>
    <row r="19" spans="1:7" x14ac:dyDescent="0.35">
      <c r="A19" s="13" t="s">
        <v>178</v>
      </c>
      <c r="B19" s="31"/>
      <c r="C19" s="31"/>
      <c r="D19" s="14"/>
      <c r="E19" s="15">
        <v>1.6124134999999999</v>
      </c>
      <c r="F19" s="16">
        <v>3.9999999999999998E-6</v>
      </c>
      <c r="G19" s="16"/>
    </row>
    <row r="20" spans="1:7" x14ac:dyDescent="0.35">
      <c r="A20" s="13" t="s">
        <v>179</v>
      </c>
      <c r="B20" s="31"/>
      <c r="C20" s="31"/>
      <c r="D20" s="14"/>
      <c r="E20" s="35">
        <v>-1082.1224135</v>
      </c>
      <c r="F20" s="36">
        <v>-3.3040000000000001E-3</v>
      </c>
      <c r="G20" s="16">
        <v>5.3976999999999997E-2</v>
      </c>
    </row>
    <row r="21" spans="1:7" x14ac:dyDescent="0.35">
      <c r="A21" s="26" t="s">
        <v>180</v>
      </c>
      <c r="B21" s="34"/>
      <c r="C21" s="34"/>
      <c r="D21" s="27"/>
      <c r="E21" s="28">
        <v>324554.87</v>
      </c>
      <c r="F21" s="29">
        <v>1</v>
      </c>
      <c r="G21" s="29"/>
    </row>
    <row r="26" spans="1:7" x14ac:dyDescent="0.35">
      <c r="A26" s="1" t="s">
        <v>183</v>
      </c>
    </row>
    <row r="27" spans="1:7" x14ac:dyDescent="0.35">
      <c r="A27" s="48" t="s">
        <v>184</v>
      </c>
      <c r="B27" s="3" t="s">
        <v>138</v>
      </c>
    </row>
    <row r="28" spans="1:7" x14ac:dyDescent="0.35">
      <c r="A28" t="s">
        <v>185</v>
      </c>
    </row>
    <row r="29" spans="1:7" x14ac:dyDescent="0.35">
      <c r="A29" t="s">
        <v>186</v>
      </c>
      <c r="B29" t="s">
        <v>187</v>
      </c>
      <c r="C29" t="s">
        <v>187</v>
      </c>
    </row>
    <row r="30" spans="1:7" x14ac:dyDescent="0.35">
      <c r="B30" s="49">
        <v>45869</v>
      </c>
      <c r="C30" s="49">
        <v>45898</v>
      </c>
    </row>
    <row r="31" spans="1:7" x14ac:dyDescent="0.35">
      <c r="A31" t="s">
        <v>447</v>
      </c>
      <c r="B31">
        <v>31.847799999999999</v>
      </c>
      <c r="C31">
        <v>31.724299999999999</v>
      </c>
    </row>
    <row r="32" spans="1:7" x14ac:dyDescent="0.35">
      <c r="A32" t="s">
        <v>448</v>
      </c>
      <c r="B32">
        <v>30.231100000000001</v>
      </c>
      <c r="C32">
        <v>30.092600000000001</v>
      </c>
    </row>
    <row r="34" spans="1:4" x14ac:dyDescent="0.35">
      <c r="A34" t="s">
        <v>192</v>
      </c>
      <c r="B34" s="3" t="s">
        <v>138</v>
      </c>
    </row>
    <row r="35" spans="1:4" x14ac:dyDescent="0.35">
      <c r="A35" t="s">
        <v>193</v>
      </c>
      <c r="B35" s="3" t="s">
        <v>138</v>
      </c>
    </row>
    <row r="36" spans="1:4" ht="29" customHeight="1" x14ac:dyDescent="0.35">
      <c r="A36" s="48" t="s">
        <v>194</v>
      </c>
      <c r="B36" s="3" t="s">
        <v>138</v>
      </c>
    </row>
    <row r="37" spans="1:4" ht="29" customHeight="1" x14ac:dyDescent="0.35">
      <c r="A37" s="48" t="s">
        <v>195</v>
      </c>
      <c r="B37" s="50">
        <v>322000.99188819999</v>
      </c>
    </row>
    <row r="38" spans="1:4" ht="43.5" customHeight="1" x14ac:dyDescent="0.35">
      <c r="A38" s="48" t="s">
        <v>554</v>
      </c>
      <c r="B38" s="3" t="s">
        <v>138</v>
      </c>
    </row>
    <row r="39" spans="1:4" x14ac:dyDescent="0.35">
      <c r="B39" s="3"/>
    </row>
    <row r="40" spans="1:4" ht="29" customHeight="1" x14ac:dyDescent="0.35">
      <c r="A40" s="48" t="s">
        <v>555</v>
      </c>
      <c r="B40" s="3" t="s">
        <v>138</v>
      </c>
    </row>
    <row r="41" spans="1:4" ht="29" customHeight="1" x14ac:dyDescent="0.35">
      <c r="A41" s="48" t="s">
        <v>556</v>
      </c>
      <c r="B41" t="s">
        <v>138</v>
      </c>
    </row>
    <row r="42" spans="1:4" ht="29" customHeight="1" x14ac:dyDescent="0.35">
      <c r="A42" s="48" t="s">
        <v>557</v>
      </c>
      <c r="B42" s="3" t="s">
        <v>138</v>
      </c>
    </row>
    <row r="43" spans="1:4" ht="29" customHeight="1" x14ac:dyDescent="0.35">
      <c r="A43" s="48" t="s">
        <v>558</v>
      </c>
      <c r="B43" s="3" t="s">
        <v>138</v>
      </c>
    </row>
    <row r="45" spans="1:4" ht="70" customHeight="1" x14ac:dyDescent="0.35">
      <c r="A45" s="83" t="s">
        <v>211</v>
      </c>
      <c r="B45" s="83" t="s">
        <v>212</v>
      </c>
      <c r="C45" s="83" t="s">
        <v>5</v>
      </c>
      <c r="D45" s="83" t="s">
        <v>6</v>
      </c>
    </row>
    <row r="46" spans="1:4" ht="70" customHeight="1" x14ac:dyDescent="0.35">
      <c r="A46" s="83" t="s">
        <v>2954</v>
      </c>
      <c r="B46" s="83"/>
      <c r="C46" s="83" t="s">
        <v>104</v>
      </c>
      <c r="D46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G60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2955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2956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3"/>
      <c r="B7" s="31"/>
      <c r="C7" s="31"/>
      <c r="D7" s="14"/>
      <c r="E7" s="15"/>
      <c r="F7" s="16"/>
      <c r="G7" s="16"/>
    </row>
    <row r="8" spans="1:7" x14ac:dyDescent="0.35">
      <c r="A8" s="17" t="s">
        <v>439</v>
      </c>
      <c r="B8" s="31"/>
      <c r="C8" s="31"/>
      <c r="D8" s="14"/>
      <c r="E8" s="15"/>
      <c r="F8" s="16"/>
      <c r="G8" s="16"/>
    </row>
    <row r="9" spans="1:7" x14ac:dyDescent="0.35">
      <c r="A9" s="13" t="s">
        <v>2957</v>
      </c>
      <c r="B9" s="31" t="s">
        <v>2958</v>
      </c>
      <c r="C9" s="31"/>
      <c r="D9" s="14">
        <v>34426663</v>
      </c>
      <c r="E9" s="15">
        <v>441208.67</v>
      </c>
      <c r="F9" s="16">
        <v>0.99860000000000004</v>
      </c>
      <c r="G9" s="16"/>
    </row>
    <row r="10" spans="1:7" x14ac:dyDescent="0.35">
      <c r="A10" s="17" t="s">
        <v>172</v>
      </c>
      <c r="B10" s="32"/>
      <c r="C10" s="32"/>
      <c r="D10" s="18"/>
      <c r="E10" s="19">
        <v>441208.67</v>
      </c>
      <c r="F10" s="20">
        <v>0.99860000000000004</v>
      </c>
      <c r="G10" s="21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24" t="s">
        <v>175</v>
      </c>
      <c r="B12" s="33"/>
      <c r="C12" s="33"/>
      <c r="D12" s="25"/>
      <c r="E12" s="19">
        <v>441208.67</v>
      </c>
      <c r="F12" s="20">
        <v>0.99860000000000004</v>
      </c>
      <c r="G12" s="21"/>
    </row>
    <row r="13" spans="1:7" x14ac:dyDescent="0.35">
      <c r="A13" s="13"/>
      <c r="B13" s="31"/>
      <c r="C13" s="31"/>
      <c r="D13" s="14"/>
      <c r="E13" s="15"/>
      <c r="F13" s="16"/>
      <c r="G13" s="16"/>
    </row>
    <row r="14" spans="1:7" x14ac:dyDescent="0.35">
      <c r="A14" s="17" t="s">
        <v>176</v>
      </c>
      <c r="B14" s="31"/>
      <c r="C14" s="31"/>
      <c r="D14" s="14"/>
      <c r="E14" s="15"/>
      <c r="F14" s="16"/>
      <c r="G14" s="16"/>
    </row>
    <row r="15" spans="1:7" x14ac:dyDescent="0.35">
      <c r="A15" s="13" t="s">
        <v>177</v>
      </c>
      <c r="B15" s="31"/>
      <c r="C15" s="31"/>
      <c r="D15" s="14"/>
      <c r="E15" s="15">
        <v>1281.43</v>
      </c>
      <c r="F15" s="16">
        <v>2.8999999999999998E-3</v>
      </c>
      <c r="G15" s="16">
        <v>5.3977999999999998E-2</v>
      </c>
    </row>
    <row r="16" spans="1:7" x14ac:dyDescent="0.35">
      <c r="A16" s="17" t="s">
        <v>172</v>
      </c>
      <c r="B16" s="32"/>
      <c r="C16" s="32"/>
      <c r="D16" s="18"/>
      <c r="E16" s="19">
        <v>1281.43</v>
      </c>
      <c r="F16" s="20">
        <v>2.8999999999999998E-3</v>
      </c>
      <c r="G16" s="21"/>
    </row>
    <row r="17" spans="1:7" x14ac:dyDescent="0.35">
      <c r="A17" s="13"/>
      <c r="B17" s="31"/>
      <c r="C17" s="31"/>
      <c r="D17" s="14"/>
      <c r="E17" s="15"/>
      <c r="F17" s="16"/>
      <c r="G17" s="16"/>
    </row>
    <row r="18" spans="1:7" x14ac:dyDescent="0.35">
      <c r="A18" s="24" t="s">
        <v>175</v>
      </c>
      <c r="B18" s="33"/>
      <c r="C18" s="33"/>
      <c r="D18" s="25"/>
      <c r="E18" s="19">
        <v>1281.43</v>
      </c>
      <c r="F18" s="20">
        <v>2.8999999999999998E-3</v>
      </c>
      <c r="G18" s="21"/>
    </row>
    <row r="19" spans="1:7" x14ac:dyDescent="0.35">
      <c r="A19" s="13" t="s">
        <v>178</v>
      </c>
      <c r="B19" s="31"/>
      <c r="C19" s="31"/>
      <c r="D19" s="14"/>
      <c r="E19" s="15">
        <v>0.56851320000000005</v>
      </c>
      <c r="F19" s="16">
        <v>9.9999999999999995E-7</v>
      </c>
      <c r="G19" s="16"/>
    </row>
    <row r="20" spans="1:7" x14ac:dyDescent="0.35">
      <c r="A20" s="13" t="s">
        <v>179</v>
      </c>
      <c r="B20" s="31"/>
      <c r="C20" s="31"/>
      <c r="D20" s="14"/>
      <c r="E20" s="35">
        <v>-672.80851319999999</v>
      </c>
      <c r="F20" s="36">
        <v>-1.5009999999999999E-3</v>
      </c>
      <c r="G20" s="16">
        <v>5.3977999999999998E-2</v>
      </c>
    </row>
    <row r="21" spans="1:7" x14ac:dyDescent="0.35">
      <c r="A21" s="26" t="s">
        <v>180</v>
      </c>
      <c r="B21" s="34"/>
      <c r="C21" s="34"/>
      <c r="D21" s="27"/>
      <c r="E21" s="28">
        <v>441817.86</v>
      </c>
      <c r="F21" s="29">
        <v>1</v>
      </c>
      <c r="G21" s="29"/>
    </row>
    <row r="26" spans="1:7" x14ac:dyDescent="0.35">
      <c r="A26" s="1" t="s">
        <v>183</v>
      </c>
    </row>
    <row r="27" spans="1:7" ht="29" customHeight="1" x14ac:dyDescent="0.35">
      <c r="A27" s="48" t="s">
        <v>184</v>
      </c>
      <c r="B27" s="3" t="s">
        <v>138</v>
      </c>
    </row>
    <row r="28" spans="1:7" x14ac:dyDescent="0.35">
      <c r="A28" t="s">
        <v>185</v>
      </c>
    </row>
    <row r="29" spans="1:7" x14ac:dyDescent="0.35">
      <c r="A29" t="s">
        <v>186</v>
      </c>
      <c r="B29" t="s">
        <v>187</v>
      </c>
      <c r="C29" t="s">
        <v>187</v>
      </c>
    </row>
    <row r="30" spans="1:7" x14ac:dyDescent="0.35">
      <c r="B30" s="49">
        <v>45869</v>
      </c>
      <c r="C30" s="49">
        <v>45898</v>
      </c>
    </row>
    <row r="31" spans="1:7" x14ac:dyDescent="0.35">
      <c r="A31" t="s">
        <v>447</v>
      </c>
      <c r="B31">
        <v>12.815099999999999</v>
      </c>
      <c r="C31">
        <v>12.7804</v>
      </c>
    </row>
    <row r="32" spans="1:7" x14ac:dyDescent="0.35">
      <c r="A32" t="s">
        <v>189</v>
      </c>
      <c r="B32">
        <v>12.815099999999999</v>
      </c>
      <c r="C32">
        <v>12.7804</v>
      </c>
    </row>
    <row r="33" spans="1:3" x14ac:dyDescent="0.35">
      <c r="A33" t="s">
        <v>448</v>
      </c>
      <c r="B33">
        <v>12.815099999999999</v>
      </c>
      <c r="C33">
        <v>12.7804</v>
      </c>
    </row>
    <row r="34" spans="1:3" x14ac:dyDescent="0.35">
      <c r="A34" t="s">
        <v>191</v>
      </c>
      <c r="B34">
        <v>12.815099999999999</v>
      </c>
      <c r="C34">
        <v>12.7804</v>
      </c>
    </row>
    <row r="36" spans="1:3" x14ac:dyDescent="0.35">
      <c r="A36" t="s">
        <v>192</v>
      </c>
      <c r="B36" s="3" t="s">
        <v>138</v>
      </c>
    </row>
    <row r="37" spans="1:3" x14ac:dyDescent="0.35">
      <c r="A37" t="s">
        <v>193</v>
      </c>
      <c r="B37" s="3" t="s">
        <v>138</v>
      </c>
    </row>
    <row r="38" spans="1:3" ht="58" customHeight="1" x14ac:dyDescent="0.35">
      <c r="A38" s="48" t="s">
        <v>194</v>
      </c>
      <c r="B38" s="3" t="s">
        <v>138</v>
      </c>
    </row>
    <row r="39" spans="1:3" ht="43.5" customHeight="1" x14ac:dyDescent="0.35">
      <c r="A39" s="48" t="s">
        <v>195</v>
      </c>
      <c r="B39" s="3" t="s">
        <v>138</v>
      </c>
    </row>
    <row r="40" spans="1:3" x14ac:dyDescent="0.35">
      <c r="A40" t="s">
        <v>196</v>
      </c>
      <c r="B40" s="50">
        <f>+B55</f>
        <v>6.4898354478559019</v>
      </c>
    </row>
    <row r="41" spans="1:3" ht="72.5" customHeight="1" x14ac:dyDescent="0.35">
      <c r="A41" s="48" t="s">
        <v>554</v>
      </c>
      <c r="B41" s="3" t="s">
        <v>138</v>
      </c>
    </row>
    <row r="42" spans="1:3" x14ac:dyDescent="0.35">
      <c r="B42" s="3"/>
    </row>
    <row r="43" spans="1:3" ht="58" customHeight="1" x14ac:dyDescent="0.35">
      <c r="A43" s="48" t="s">
        <v>555</v>
      </c>
      <c r="B43" s="3" t="s">
        <v>138</v>
      </c>
    </row>
    <row r="44" spans="1:3" ht="58" customHeight="1" x14ac:dyDescent="0.35">
      <c r="A44" s="48" t="s">
        <v>556</v>
      </c>
      <c r="B44" t="s">
        <v>138</v>
      </c>
    </row>
    <row r="45" spans="1:3" ht="43.5" customHeight="1" x14ac:dyDescent="0.35">
      <c r="A45" s="48" t="s">
        <v>557</v>
      </c>
      <c r="B45" s="3" t="s">
        <v>138</v>
      </c>
    </row>
    <row r="46" spans="1:3" ht="43.5" customHeight="1" x14ac:dyDescent="0.35">
      <c r="A46" s="48" t="s">
        <v>558</v>
      </c>
      <c r="B46" s="3" t="s">
        <v>138</v>
      </c>
    </row>
    <row r="48" spans="1:3" x14ac:dyDescent="0.35">
      <c r="A48" t="s">
        <v>202</v>
      </c>
    </row>
    <row r="49" spans="1:4" x14ac:dyDescent="0.35">
      <c r="A49" s="52" t="s">
        <v>203</v>
      </c>
      <c r="B49" s="52" t="s">
        <v>2959</v>
      </c>
    </row>
    <row r="50" spans="1:4" x14ac:dyDescent="0.35">
      <c r="A50" s="52" t="s">
        <v>205</v>
      </c>
      <c r="B50" s="52" t="s">
        <v>1694</v>
      </c>
    </row>
    <row r="51" spans="1:4" x14ac:dyDescent="0.35">
      <c r="A51" s="52"/>
      <c r="B51" s="52"/>
    </row>
    <row r="52" spans="1:4" x14ac:dyDescent="0.35">
      <c r="A52" s="52" t="s">
        <v>207</v>
      </c>
      <c r="B52" s="53">
        <v>7.0457165559273314</v>
      </c>
    </row>
    <row r="53" spans="1:4" x14ac:dyDescent="0.35">
      <c r="A53" s="52"/>
      <c r="B53" s="52"/>
    </row>
    <row r="54" spans="1:4" x14ac:dyDescent="0.35">
      <c r="A54" s="52" t="s">
        <v>208</v>
      </c>
      <c r="B54" s="54">
        <v>5.2171000000000003</v>
      </c>
    </row>
    <row r="55" spans="1:4" x14ac:dyDescent="0.35">
      <c r="A55" s="52" t="s">
        <v>209</v>
      </c>
      <c r="B55" s="68">
        <v>6.4898354478559019</v>
      </c>
    </row>
    <row r="56" spans="1:4" x14ac:dyDescent="0.35">
      <c r="A56" s="52"/>
      <c r="B56" s="52"/>
    </row>
    <row r="57" spans="1:4" x14ac:dyDescent="0.35">
      <c r="A57" s="52" t="s">
        <v>210</v>
      </c>
      <c r="B57" s="55">
        <v>45900</v>
      </c>
    </row>
    <row r="59" spans="1:4" ht="70" customHeight="1" x14ac:dyDescent="0.35">
      <c r="A59" s="83" t="s">
        <v>211</v>
      </c>
      <c r="B59" s="83" t="s">
        <v>212</v>
      </c>
      <c r="C59" s="83" t="s">
        <v>5</v>
      </c>
      <c r="D59" s="83" t="s">
        <v>6</v>
      </c>
    </row>
    <row r="60" spans="1:4" ht="70" customHeight="1" x14ac:dyDescent="0.35">
      <c r="A60" s="83" t="s">
        <v>2960</v>
      </c>
      <c r="B60" s="83"/>
      <c r="C60" s="83" t="s">
        <v>94</v>
      </c>
      <c r="D60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G89"/>
  <sheetViews>
    <sheetView showGridLines="0" view="pageBreakPreview" zoomScaleNormal="44" zoomScaleSheetLayoutView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8.36328125" bestFit="1" customWidth="1"/>
    <col min="2" max="2" width="22" bestFit="1" customWidth="1"/>
    <col min="3" max="3" width="29.72656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2961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2962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865</v>
      </c>
      <c r="B8" s="31" t="s">
        <v>866</v>
      </c>
      <c r="C8" s="31" t="s">
        <v>307</v>
      </c>
      <c r="D8" s="14">
        <v>8923</v>
      </c>
      <c r="E8" s="15">
        <v>679.04</v>
      </c>
      <c r="F8" s="16">
        <v>4.48E-2</v>
      </c>
      <c r="G8" s="16"/>
    </row>
    <row r="9" spans="1:7" x14ac:dyDescent="0.35">
      <c r="A9" s="13" t="s">
        <v>242</v>
      </c>
      <c r="B9" s="31" t="s">
        <v>243</v>
      </c>
      <c r="C9" s="31" t="s">
        <v>238</v>
      </c>
      <c r="D9" s="14">
        <v>47876</v>
      </c>
      <c r="E9" s="15">
        <v>669.21</v>
      </c>
      <c r="F9" s="16">
        <v>4.4200000000000003E-2</v>
      </c>
      <c r="G9" s="16"/>
    </row>
    <row r="10" spans="1:7" x14ac:dyDescent="0.35">
      <c r="A10" s="13" t="s">
        <v>236</v>
      </c>
      <c r="B10" s="31" t="s">
        <v>237</v>
      </c>
      <c r="C10" s="31" t="s">
        <v>238</v>
      </c>
      <c r="D10" s="14">
        <v>68215</v>
      </c>
      <c r="E10" s="15">
        <v>649.13</v>
      </c>
      <c r="F10" s="16">
        <v>4.2900000000000001E-2</v>
      </c>
      <c r="G10" s="16"/>
    </row>
    <row r="11" spans="1:7" x14ac:dyDescent="0.35">
      <c r="A11" s="13" t="s">
        <v>296</v>
      </c>
      <c r="B11" s="31" t="s">
        <v>297</v>
      </c>
      <c r="C11" s="31" t="s">
        <v>277</v>
      </c>
      <c r="D11" s="14">
        <v>156110</v>
      </c>
      <c r="E11" s="15">
        <v>639.66</v>
      </c>
      <c r="F11" s="16">
        <v>4.2200000000000001E-2</v>
      </c>
      <c r="G11" s="16"/>
    </row>
    <row r="12" spans="1:7" x14ac:dyDescent="0.35">
      <c r="A12" s="13" t="s">
        <v>1277</v>
      </c>
      <c r="B12" s="31" t="s">
        <v>1278</v>
      </c>
      <c r="C12" s="31" t="s">
        <v>310</v>
      </c>
      <c r="D12" s="14">
        <v>80533</v>
      </c>
      <c r="E12" s="15">
        <v>621.76</v>
      </c>
      <c r="F12" s="16">
        <v>4.1099999999999998E-2</v>
      </c>
      <c r="G12" s="16"/>
    </row>
    <row r="13" spans="1:7" x14ac:dyDescent="0.35">
      <c r="A13" s="13" t="s">
        <v>462</v>
      </c>
      <c r="B13" s="31" t="s">
        <v>463</v>
      </c>
      <c r="C13" s="31" t="s">
        <v>290</v>
      </c>
      <c r="D13" s="14">
        <v>10296</v>
      </c>
      <c r="E13" s="15">
        <v>599.64</v>
      </c>
      <c r="F13" s="16">
        <v>3.9600000000000003E-2</v>
      </c>
      <c r="G13" s="16"/>
    </row>
    <row r="14" spans="1:7" x14ac:dyDescent="0.35">
      <c r="A14" s="13" t="s">
        <v>278</v>
      </c>
      <c r="B14" s="31" t="s">
        <v>279</v>
      </c>
      <c r="C14" s="31" t="s">
        <v>280</v>
      </c>
      <c r="D14" s="14">
        <v>37282</v>
      </c>
      <c r="E14" s="15">
        <v>594.46</v>
      </c>
      <c r="F14" s="16">
        <v>3.9300000000000002E-2</v>
      </c>
      <c r="G14" s="16"/>
    </row>
    <row r="15" spans="1:7" x14ac:dyDescent="0.35">
      <c r="A15" s="13" t="s">
        <v>244</v>
      </c>
      <c r="B15" s="31" t="s">
        <v>245</v>
      </c>
      <c r="C15" s="31" t="s">
        <v>246</v>
      </c>
      <c r="D15" s="14">
        <v>31086</v>
      </c>
      <c r="E15" s="15">
        <v>587.15</v>
      </c>
      <c r="F15" s="16">
        <v>3.8800000000000001E-2</v>
      </c>
      <c r="G15" s="16"/>
    </row>
    <row r="16" spans="1:7" x14ac:dyDescent="0.35">
      <c r="A16" s="13" t="s">
        <v>722</v>
      </c>
      <c r="B16" s="31" t="s">
        <v>723</v>
      </c>
      <c r="C16" s="31" t="s">
        <v>280</v>
      </c>
      <c r="D16" s="14">
        <v>44831</v>
      </c>
      <c r="E16" s="15">
        <v>564.91999999999996</v>
      </c>
      <c r="F16" s="16">
        <v>3.73E-2</v>
      </c>
      <c r="G16" s="16"/>
    </row>
    <row r="17" spans="1:7" x14ac:dyDescent="0.35">
      <c r="A17" s="13" t="s">
        <v>726</v>
      </c>
      <c r="B17" s="31" t="s">
        <v>727</v>
      </c>
      <c r="C17" s="31" t="s">
        <v>396</v>
      </c>
      <c r="D17" s="14">
        <v>18067</v>
      </c>
      <c r="E17" s="15">
        <v>551.1</v>
      </c>
      <c r="F17" s="16">
        <v>3.6400000000000002E-2</v>
      </c>
      <c r="G17" s="16"/>
    </row>
    <row r="18" spans="1:7" x14ac:dyDescent="0.35">
      <c r="A18" s="13" t="s">
        <v>308</v>
      </c>
      <c r="B18" s="31" t="s">
        <v>309</v>
      </c>
      <c r="C18" s="31" t="s">
        <v>310</v>
      </c>
      <c r="D18" s="14">
        <v>30268</v>
      </c>
      <c r="E18" s="15">
        <v>546.49</v>
      </c>
      <c r="F18" s="16">
        <v>3.61E-2</v>
      </c>
      <c r="G18" s="16"/>
    </row>
    <row r="19" spans="1:7" x14ac:dyDescent="0.35">
      <c r="A19" s="13" t="s">
        <v>397</v>
      </c>
      <c r="B19" s="31" t="s">
        <v>398</v>
      </c>
      <c r="C19" s="31" t="s">
        <v>280</v>
      </c>
      <c r="D19" s="14">
        <v>8730</v>
      </c>
      <c r="E19" s="15">
        <v>535.28</v>
      </c>
      <c r="F19" s="16">
        <v>3.5299999999999998E-2</v>
      </c>
      <c r="G19" s="16"/>
    </row>
    <row r="20" spans="1:7" x14ac:dyDescent="0.35">
      <c r="A20" s="13" t="s">
        <v>364</v>
      </c>
      <c r="B20" s="31" t="s">
        <v>365</v>
      </c>
      <c r="C20" s="31" t="s">
        <v>272</v>
      </c>
      <c r="D20" s="14">
        <v>58622</v>
      </c>
      <c r="E20" s="15">
        <v>514.61</v>
      </c>
      <c r="F20" s="16">
        <v>3.4000000000000002E-2</v>
      </c>
      <c r="G20" s="16"/>
    </row>
    <row r="21" spans="1:7" x14ac:dyDescent="0.35">
      <c r="A21" s="13" t="s">
        <v>273</v>
      </c>
      <c r="B21" s="31" t="s">
        <v>274</v>
      </c>
      <c r="C21" s="31" t="s">
        <v>238</v>
      </c>
      <c r="D21" s="14">
        <v>26005</v>
      </c>
      <c r="E21" s="15">
        <v>509.78</v>
      </c>
      <c r="F21" s="16">
        <v>3.3700000000000001E-2</v>
      </c>
      <c r="G21" s="16"/>
    </row>
    <row r="22" spans="1:7" x14ac:dyDescent="0.35">
      <c r="A22" s="13" t="s">
        <v>346</v>
      </c>
      <c r="B22" s="31" t="s">
        <v>347</v>
      </c>
      <c r="C22" s="31" t="s">
        <v>269</v>
      </c>
      <c r="D22" s="14">
        <v>15383</v>
      </c>
      <c r="E22" s="15">
        <v>504.04</v>
      </c>
      <c r="F22" s="16">
        <v>3.3300000000000003E-2</v>
      </c>
      <c r="G22" s="16"/>
    </row>
    <row r="23" spans="1:7" x14ac:dyDescent="0.35">
      <c r="A23" s="13" t="s">
        <v>264</v>
      </c>
      <c r="B23" s="31" t="s">
        <v>265</v>
      </c>
      <c r="C23" s="31" t="s">
        <v>266</v>
      </c>
      <c r="D23" s="14">
        <v>3951</v>
      </c>
      <c r="E23" s="15">
        <v>499.41</v>
      </c>
      <c r="F23" s="16">
        <v>3.3000000000000002E-2</v>
      </c>
      <c r="G23" s="16"/>
    </row>
    <row r="24" spans="1:7" x14ac:dyDescent="0.35">
      <c r="A24" s="13" t="s">
        <v>1270</v>
      </c>
      <c r="B24" s="31" t="s">
        <v>1271</v>
      </c>
      <c r="C24" s="31" t="s">
        <v>272</v>
      </c>
      <c r="D24" s="14">
        <v>25743</v>
      </c>
      <c r="E24" s="15">
        <v>492.59</v>
      </c>
      <c r="F24" s="16">
        <v>3.2500000000000001E-2</v>
      </c>
      <c r="G24" s="16"/>
    </row>
    <row r="25" spans="1:7" x14ac:dyDescent="0.35">
      <c r="A25" s="13" t="s">
        <v>1893</v>
      </c>
      <c r="B25" s="31" t="s">
        <v>1894</v>
      </c>
      <c r="C25" s="31" t="s">
        <v>310</v>
      </c>
      <c r="D25" s="14">
        <v>25445</v>
      </c>
      <c r="E25" s="15">
        <v>468.09</v>
      </c>
      <c r="F25" s="16">
        <v>3.09E-2</v>
      </c>
      <c r="G25" s="16"/>
    </row>
    <row r="26" spans="1:7" x14ac:dyDescent="0.35">
      <c r="A26" s="13" t="s">
        <v>1268</v>
      </c>
      <c r="B26" s="31" t="s">
        <v>1269</v>
      </c>
      <c r="C26" s="31" t="s">
        <v>266</v>
      </c>
      <c r="D26" s="14">
        <v>16832</v>
      </c>
      <c r="E26" s="15">
        <v>467.19</v>
      </c>
      <c r="F26" s="16">
        <v>3.0800000000000001E-2</v>
      </c>
      <c r="G26" s="16"/>
    </row>
    <row r="27" spans="1:7" x14ac:dyDescent="0.35">
      <c r="A27" s="13" t="s">
        <v>1517</v>
      </c>
      <c r="B27" s="31" t="s">
        <v>1518</v>
      </c>
      <c r="C27" s="31" t="s">
        <v>266</v>
      </c>
      <c r="D27" s="14">
        <v>1564</v>
      </c>
      <c r="E27" s="15">
        <v>457.86</v>
      </c>
      <c r="F27" s="16">
        <v>3.0200000000000001E-2</v>
      </c>
      <c r="G27" s="16"/>
    </row>
    <row r="28" spans="1:7" x14ac:dyDescent="0.35">
      <c r="A28" s="13" t="s">
        <v>736</v>
      </c>
      <c r="B28" s="31" t="s">
        <v>737</v>
      </c>
      <c r="C28" s="31" t="s">
        <v>405</v>
      </c>
      <c r="D28" s="14">
        <v>34547</v>
      </c>
      <c r="E28" s="15">
        <v>452.91</v>
      </c>
      <c r="F28" s="16">
        <v>2.9899999999999999E-2</v>
      </c>
      <c r="G28" s="16"/>
    </row>
    <row r="29" spans="1:7" x14ac:dyDescent="0.35">
      <c r="A29" s="13" t="s">
        <v>321</v>
      </c>
      <c r="B29" s="31" t="s">
        <v>322</v>
      </c>
      <c r="C29" s="31" t="s">
        <v>280</v>
      </c>
      <c r="D29" s="14">
        <v>12236</v>
      </c>
      <c r="E29" s="15">
        <v>435.58</v>
      </c>
      <c r="F29" s="16">
        <v>2.8799999999999999E-2</v>
      </c>
      <c r="G29" s="16"/>
    </row>
    <row r="30" spans="1:7" x14ac:dyDescent="0.35">
      <c r="A30" s="13" t="s">
        <v>311</v>
      </c>
      <c r="B30" s="31" t="s">
        <v>312</v>
      </c>
      <c r="C30" s="31" t="s">
        <v>254</v>
      </c>
      <c r="D30" s="14">
        <v>13948</v>
      </c>
      <c r="E30" s="15">
        <v>430.25</v>
      </c>
      <c r="F30" s="16">
        <v>2.8400000000000002E-2</v>
      </c>
      <c r="G30" s="16"/>
    </row>
    <row r="31" spans="1:7" x14ac:dyDescent="0.35">
      <c r="A31" s="13" t="s">
        <v>300</v>
      </c>
      <c r="B31" s="31" t="s">
        <v>301</v>
      </c>
      <c r="C31" s="31" t="s">
        <v>254</v>
      </c>
      <c r="D31" s="14">
        <v>28659</v>
      </c>
      <c r="E31" s="15">
        <v>424.55</v>
      </c>
      <c r="F31" s="16">
        <v>2.8000000000000001E-2</v>
      </c>
      <c r="G31" s="16"/>
    </row>
    <row r="32" spans="1:7" x14ac:dyDescent="0.35">
      <c r="A32" s="13" t="s">
        <v>350</v>
      </c>
      <c r="B32" s="31" t="s">
        <v>351</v>
      </c>
      <c r="C32" s="31" t="s">
        <v>280</v>
      </c>
      <c r="D32" s="14">
        <v>22027</v>
      </c>
      <c r="E32" s="15">
        <v>417.39</v>
      </c>
      <c r="F32" s="16">
        <v>2.76E-2</v>
      </c>
      <c r="G32" s="16"/>
    </row>
    <row r="33" spans="1:7" x14ac:dyDescent="0.35">
      <c r="A33" s="13" t="s">
        <v>298</v>
      </c>
      <c r="B33" s="31" t="s">
        <v>299</v>
      </c>
      <c r="C33" s="31" t="s">
        <v>254</v>
      </c>
      <c r="D33" s="14">
        <v>28267</v>
      </c>
      <c r="E33" s="15">
        <v>411.23</v>
      </c>
      <c r="F33" s="16">
        <v>2.7199999999999998E-2</v>
      </c>
      <c r="G33" s="16"/>
    </row>
    <row r="34" spans="1:7" x14ac:dyDescent="0.35">
      <c r="A34" s="13" t="s">
        <v>732</v>
      </c>
      <c r="B34" s="31" t="s">
        <v>733</v>
      </c>
      <c r="C34" s="31" t="s">
        <v>293</v>
      </c>
      <c r="D34" s="14">
        <v>1014</v>
      </c>
      <c r="E34" s="15">
        <v>405.19</v>
      </c>
      <c r="F34" s="16">
        <v>2.6800000000000001E-2</v>
      </c>
      <c r="G34" s="16"/>
    </row>
    <row r="35" spans="1:7" x14ac:dyDescent="0.35">
      <c r="A35" s="13" t="s">
        <v>252</v>
      </c>
      <c r="B35" s="31" t="s">
        <v>253</v>
      </c>
      <c r="C35" s="31" t="s">
        <v>254</v>
      </c>
      <c r="D35" s="14">
        <v>27057</v>
      </c>
      <c r="E35" s="15">
        <v>397.63</v>
      </c>
      <c r="F35" s="16">
        <v>2.63E-2</v>
      </c>
      <c r="G35" s="16"/>
    </row>
    <row r="36" spans="1:7" x14ac:dyDescent="0.35">
      <c r="A36" s="13" t="s">
        <v>479</v>
      </c>
      <c r="B36" s="31" t="s">
        <v>480</v>
      </c>
      <c r="C36" s="31" t="s">
        <v>481</v>
      </c>
      <c r="D36" s="14">
        <v>738</v>
      </c>
      <c r="E36" s="15">
        <v>327.19</v>
      </c>
      <c r="F36" s="16">
        <v>2.1600000000000001E-2</v>
      </c>
      <c r="G36" s="16"/>
    </row>
    <row r="37" spans="1:7" x14ac:dyDescent="0.35">
      <c r="A37" s="13" t="s">
        <v>1293</v>
      </c>
      <c r="B37" s="31" t="s">
        <v>1294</v>
      </c>
      <c r="C37" s="31" t="s">
        <v>272</v>
      </c>
      <c r="D37" s="14">
        <v>35046</v>
      </c>
      <c r="E37" s="15">
        <v>281.58999999999997</v>
      </c>
      <c r="F37" s="16">
        <v>1.8599999999999998E-2</v>
      </c>
      <c r="G37" s="16"/>
    </row>
    <row r="38" spans="1:7" x14ac:dyDescent="0.35">
      <c r="A38" s="17" t="s">
        <v>172</v>
      </c>
      <c r="B38" s="32"/>
      <c r="C38" s="32"/>
      <c r="D38" s="18"/>
      <c r="E38" s="37">
        <v>15134.92</v>
      </c>
      <c r="F38" s="38">
        <v>0.99960000000000004</v>
      </c>
      <c r="G38" s="21"/>
    </row>
    <row r="39" spans="1:7" x14ac:dyDescent="0.35">
      <c r="A39" s="13"/>
      <c r="B39" s="31"/>
      <c r="C39" s="31"/>
      <c r="D39" s="14"/>
      <c r="E39" s="15"/>
      <c r="F39" s="16"/>
      <c r="G39" s="16"/>
    </row>
    <row r="40" spans="1:7" x14ac:dyDescent="0.35">
      <c r="A40" s="17"/>
      <c r="B40" s="31"/>
      <c r="C40" s="31"/>
      <c r="D40" s="14"/>
      <c r="E40" s="15"/>
      <c r="F40" s="16"/>
      <c r="G40" s="16"/>
    </row>
    <row r="41" spans="1:7" x14ac:dyDescent="0.35">
      <c r="A41" s="13"/>
      <c r="B41" s="31"/>
      <c r="C41" s="31"/>
      <c r="D41" s="14"/>
      <c r="E41" s="15"/>
      <c r="F41" s="16"/>
      <c r="G41" s="16"/>
    </row>
    <row r="42" spans="1:7" x14ac:dyDescent="0.35">
      <c r="A42" s="17"/>
      <c r="B42" s="32"/>
      <c r="C42" s="32"/>
      <c r="D42" s="18"/>
      <c r="E42" s="37"/>
      <c r="F42" s="38"/>
      <c r="G42" s="21"/>
    </row>
    <row r="43" spans="1:7" x14ac:dyDescent="0.35">
      <c r="A43" s="24" t="s">
        <v>175</v>
      </c>
      <c r="B43" s="33"/>
      <c r="C43" s="33"/>
      <c r="D43" s="25"/>
      <c r="E43" s="37">
        <v>15134.92</v>
      </c>
      <c r="F43" s="38">
        <v>0.99960000000000004</v>
      </c>
      <c r="G43" s="21"/>
    </row>
    <row r="44" spans="1:7" x14ac:dyDescent="0.35">
      <c r="A44" s="17"/>
      <c r="B44" s="32"/>
      <c r="C44" s="32"/>
      <c r="D44" s="18"/>
      <c r="E44" s="41"/>
      <c r="F44" s="21"/>
      <c r="G44" s="21"/>
    </row>
    <row r="45" spans="1:7" x14ac:dyDescent="0.35">
      <c r="A45" s="17"/>
      <c r="B45" s="32"/>
      <c r="C45" s="32"/>
      <c r="D45" s="18"/>
      <c r="E45" s="41"/>
      <c r="F45" s="21"/>
      <c r="G45" s="21"/>
    </row>
    <row r="46" spans="1:7" x14ac:dyDescent="0.35">
      <c r="A46" s="17" t="s">
        <v>442</v>
      </c>
      <c r="B46" s="32"/>
      <c r="C46" s="32"/>
      <c r="D46" s="18"/>
      <c r="E46" s="41"/>
      <c r="F46" s="21"/>
      <c r="G46" s="21"/>
    </row>
    <row r="47" spans="1:7" x14ac:dyDescent="0.35">
      <c r="A47" s="17" t="s">
        <v>443</v>
      </c>
      <c r="B47" s="31"/>
      <c r="C47" s="31"/>
      <c r="D47" s="14"/>
      <c r="E47" s="15"/>
      <c r="F47" s="16"/>
      <c r="G47" s="16"/>
    </row>
    <row r="48" spans="1:7" x14ac:dyDescent="0.35">
      <c r="A48" s="17" t="s">
        <v>235</v>
      </c>
      <c r="B48" s="31"/>
      <c r="C48" s="31"/>
      <c r="D48" s="14"/>
      <c r="E48" s="15"/>
      <c r="F48" s="16"/>
      <c r="G48" s="16"/>
    </row>
    <row r="49" spans="1:7" x14ac:dyDescent="0.35">
      <c r="A49" s="13" t="s">
        <v>444</v>
      </c>
      <c r="B49" s="31" t="s">
        <v>445</v>
      </c>
      <c r="C49" s="31" t="s">
        <v>269</v>
      </c>
      <c r="D49" s="14">
        <v>61648</v>
      </c>
      <c r="E49" s="15">
        <v>6.16</v>
      </c>
      <c r="F49" s="16">
        <v>4.0000000000000002E-4</v>
      </c>
      <c r="G49" s="16"/>
    </row>
    <row r="50" spans="1:7" x14ac:dyDescent="0.35">
      <c r="A50" s="24" t="s">
        <v>446</v>
      </c>
      <c r="B50" s="33"/>
      <c r="C50" s="33"/>
      <c r="D50" s="25"/>
      <c r="E50" s="19">
        <v>6.16</v>
      </c>
      <c r="F50" s="20">
        <v>4.0000000000000002E-4</v>
      </c>
      <c r="G50" s="21"/>
    </row>
    <row r="51" spans="1:7" x14ac:dyDescent="0.35">
      <c r="A51" s="17"/>
      <c r="B51" s="32"/>
      <c r="C51" s="32"/>
      <c r="D51" s="18"/>
      <c r="E51" s="41"/>
      <c r="F51" s="21"/>
      <c r="G51" s="21"/>
    </row>
    <row r="52" spans="1:7" x14ac:dyDescent="0.35">
      <c r="A52" s="13"/>
      <c r="B52" s="31"/>
      <c r="C52" s="31"/>
      <c r="D52" s="14"/>
      <c r="E52" s="15"/>
      <c r="F52" s="16"/>
      <c r="G52" s="16"/>
    </row>
    <row r="53" spans="1:7" x14ac:dyDescent="0.35">
      <c r="A53" s="13"/>
      <c r="B53" s="31"/>
      <c r="C53" s="31"/>
      <c r="D53" s="14"/>
      <c r="E53" s="15"/>
      <c r="F53" s="16"/>
      <c r="G53" s="16"/>
    </row>
    <row r="54" spans="1:7" x14ac:dyDescent="0.35">
      <c r="A54" s="17" t="s">
        <v>176</v>
      </c>
      <c r="B54" s="31"/>
      <c r="C54" s="31"/>
      <c r="D54" s="14"/>
      <c r="E54" s="15"/>
      <c r="F54" s="16"/>
      <c r="G54" s="16"/>
    </row>
    <row r="55" spans="1:7" x14ac:dyDescent="0.35">
      <c r="A55" s="13" t="s">
        <v>177</v>
      </c>
      <c r="B55" s="31"/>
      <c r="C55" s="31"/>
      <c r="D55" s="14"/>
      <c r="E55" s="15">
        <v>73.97</v>
      </c>
      <c r="F55" s="16">
        <v>4.8999999999999998E-3</v>
      </c>
      <c r="G55" s="16">
        <v>5.3977999999999998E-2</v>
      </c>
    </row>
    <row r="56" spans="1:7" x14ac:dyDescent="0.35">
      <c r="A56" s="17" t="s">
        <v>172</v>
      </c>
      <c r="B56" s="32"/>
      <c r="C56" s="32"/>
      <c r="D56" s="18"/>
      <c r="E56" s="37">
        <v>73.97</v>
      </c>
      <c r="F56" s="38">
        <v>4.8999999999999998E-3</v>
      </c>
      <c r="G56" s="21"/>
    </row>
    <row r="57" spans="1:7" x14ac:dyDescent="0.35">
      <c r="A57" s="13"/>
      <c r="B57" s="31"/>
      <c r="C57" s="31"/>
      <c r="D57" s="14"/>
      <c r="E57" s="15"/>
      <c r="F57" s="16"/>
      <c r="G57" s="16"/>
    </row>
    <row r="58" spans="1:7" x14ac:dyDescent="0.35">
      <c r="A58" s="24" t="s">
        <v>175</v>
      </c>
      <c r="B58" s="33"/>
      <c r="C58" s="33"/>
      <c r="D58" s="25"/>
      <c r="E58" s="19">
        <v>73.97</v>
      </c>
      <c r="F58" s="20">
        <v>4.8999999999999998E-3</v>
      </c>
      <c r="G58" s="21"/>
    </row>
    <row r="59" spans="1:7" x14ac:dyDescent="0.35">
      <c r="A59" s="13" t="s">
        <v>178</v>
      </c>
      <c r="B59" s="31"/>
      <c r="C59" s="31"/>
      <c r="D59" s="14"/>
      <c r="E59" s="15">
        <v>3.2815900000000002E-2</v>
      </c>
      <c r="F59" s="16">
        <v>1.9999999999999999E-6</v>
      </c>
      <c r="G59" s="16"/>
    </row>
    <row r="60" spans="1:7" x14ac:dyDescent="0.35">
      <c r="A60" s="13" t="s">
        <v>179</v>
      </c>
      <c r="B60" s="31"/>
      <c r="C60" s="31"/>
      <c r="D60" s="14"/>
      <c r="E60" s="35">
        <v>-70.712815899999995</v>
      </c>
      <c r="F60" s="36">
        <v>-4.9020000000000001E-3</v>
      </c>
      <c r="G60" s="16">
        <v>5.3977999999999998E-2</v>
      </c>
    </row>
    <row r="61" spans="1:7" x14ac:dyDescent="0.35">
      <c r="A61" s="26" t="s">
        <v>180</v>
      </c>
      <c r="B61" s="34"/>
      <c r="C61" s="34"/>
      <c r="D61" s="27"/>
      <c r="E61" s="28">
        <v>15144.37</v>
      </c>
      <c r="F61" s="29">
        <v>1</v>
      </c>
      <c r="G61" s="29"/>
    </row>
    <row r="63" spans="1:7" x14ac:dyDescent="0.35">
      <c r="A63" s="1" t="s">
        <v>181</v>
      </c>
    </row>
    <row r="66" spans="1:3" x14ac:dyDescent="0.35">
      <c r="A66" s="1" t="s">
        <v>183</v>
      </c>
    </row>
    <row r="67" spans="1:3" x14ac:dyDescent="0.35">
      <c r="A67" s="48" t="s">
        <v>184</v>
      </c>
      <c r="B67" s="3" t="s">
        <v>138</v>
      </c>
    </row>
    <row r="68" spans="1:3" x14ac:dyDescent="0.35">
      <c r="A68" t="s">
        <v>185</v>
      </c>
    </row>
    <row r="69" spans="1:3" x14ac:dyDescent="0.35">
      <c r="A69" t="s">
        <v>186</v>
      </c>
      <c r="B69" t="s">
        <v>187</v>
      </c>
      <c r="C69" t="s">
        <v>187</v>
      </c>
    </row>
    <row r="70" spans="1:3" x14ac:dyDescent="0.35">
      <c r="B70" s="49">
        <v>45869</v>
      </c>
      <c r="C70" s="49">
        <v>45898</v>
      </c>
    </row>
    <row r="71" spans="1:3" x14ac:dyDescent="0.35">
      <c r="A71" t="s">
        <v>188</v>
      </c>
      <c r="B71">
        <v>9.9289000000000005</v>
      </c>
      <c r="C71">
        <v>9.8285</v>
      </c>
    </row>
    <row r="72" spans="1:3" x14ac:dyDescent="0.35">
      <c r="A72" t="s">
        <v>189</v>
      </c>
      <c r="B72">
        <v>9.9289000000000005</v>
      </c>
      <c r="C72">
        <v>9.8285</v>
      </c>
    </row>
    <row r="73" spans="1:3" x14ac:dyDescent="0.35">
      <c r="A73" t="s">
        <v>190</v>
      </c>
      <c r="B73">
        <v>9.8381000000000007</v>
      </c>
      <c r="C73">
        <v>9.7332999999999998</v>
      </c>
    </row>
    <row r="74" spans="1:3" x14ac:dyDescent="0.35">
      <c r="A74" t="s">
        <v>191</v>
      </c>
      <c r="B74">
        <v>9.8381000000000007</v>
      </c>
      <c r="C74">
        <v>9.7332999999999998</v>
      </c>
    </row>
    <row r="76" spans="1:3" x14ac:dyDescent="0.35">
      <c r="A76" t="s">
        <v>192</v>
      </c>
      <c r="B76" s="3" t="s">
        <v>138</v>
      </c>
    </row>
    <row r="77" spans="1:3" x14ac:dyDescent="0.35">
      <c r="A77" t="s">
        <v>193</v>
      </c>
      <c r="B77" s="3" t="s">
        <v>138</v>
      </c>
    </row>
    <row r="78" spans="1:3" ht="29" customHeight="1" x14ac:dyDescent="0.35">
      <c r="A78" s="48" t="s">
        <v>194</v>
      </c>
      <c r="B78" s="3" t="s">
        <v>138</v>
      </c>
    </row>
    <row r="79" spans="1:3" ht="29" customHeight="1" x14ac:dyDescent="0.35">
      <c r="A79" s="48" t="s">
        <v>195</v>
      </c>
      <c r="B79" s="3" t="s">
        <v>138</v>
      </c>
    </row>
    <row r="80" spans="1:3" x14ac:dyDescent="0.35">
      <c r="A80" t="s">
        <v>449</v>
      </c>
      <c r="B80" s="50">
        <v>0.87949999999999995</v>
      </c>
    </row>
    <row r="81" spans="1:4" ht="29" customHeight="1" x14ac:dyDescent="0.35">
      <c r="A81" s="48" t="s">
        <v>197</v>
      </c>
      <c r="B81" s="3" t="s">
        <v>138</v>
      </c>
    </row>
    <row r="82" spans="1:4" x14ac:dyDescent="0.35">
      <c r="B82" s="3"/>
    </row>
    <row r="83" spans="1:4" ht="29" customHeight="1" x14ac:dyDescent="0.35">
      <c r="A83" s="48" t="s">
        <v>198</v>
      </c>
      <c r="B83" s="3" t="s">
        <v>138</v>
      </c>
    </row>
    <row r="84" spans="1:4" ht="29" customHeight="1" x14ac:dyDescent="0.35">
      <c r="A84" s="48" t="s">
        <v>199</v>
      </c>
      <c r="B84" t="s">
        <v>138</v>
      </c>
    </row>
    <row r="85" spans="1:4" x14ac:dyDescent="0.35">
      <c r="A85" s="48" t="s">
        <v>200</v>
      </c>
      <c r="B85" s="3" t="s">
        <v>138</v>
      </c>
    </row>
    <row r="86" spans="1:4" x14ac:dyDescent="0.35">
      <c r="A86" s="48" t="s">
        <v>201</v>
      </c>
      <c r="B86" s="3" t="s">
        <v>138</v>
      </c>
    </row>
    <row r="88" spans="1:4" ht="70" customHeight="1" x14ac:dyDescent="0.35">
      <c r="A88" s="83" t="s">
        <v>211</v>
      </c>
      <c r="B88" s="83" t="s">
        <v>212</v>
      </c>
      <c r="C88" s="83" t="s">
        <v>5</v>
      </c>
      <c r="D88" s="83" t="s">
        <v>6</v>
      </c>
    </row>
    <row r="89" spans="1:4" ht="70" customHeight="1" x14ac:dyDescent="0.35">
      <c r="A89" s="83" t="s">
        <v>2963</v>
      </c>
      <c r="B89" s="83"/>
      <c r="C89" s="83" t="s">
        <v>107</v>
      </c>
      <c r="D89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G502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93.08984375" bestFit="1" customWidth="1"/>
    <col min="2" max="2" width="22" bestFit="1" customWidth="1"/>
    <col min="3" max="3" width="43.4531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2964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2965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236</v>
      </c>
      <c r="B8" s="31" t="s">
        <v>237</v>
      </c>
      <c r="C8" s="31" t="s">
        <v>238</v>
      </c>
      <c r="D8" s="14">
        <v>6409700</v>
      </c>
      <c r="E8" s="15">
        <v>60994.71</v>
      </c>
      <c r="F8" s="16">
        <v>3.8300000000000001E-2</v>
      </c>
      <c r="G8" s="16"/>
    </row>
    <row r="9" spans="1:7" x14ac:dyDescent="0.35">
      <c r="A9" s="13" t="s">
        <v>239</v>
      </c>
      <c r="B9" s="31" t="s">
        <v>240</v>
      </c>
      <c r="C9" s="31" t="s">
        <v>241</v>
      </c>
      <c r="D9" s="14">
        <v>4038500</v>
      </c>
      <c r="E9" s="15">
        <v>54810.52</v>
      </c>
      <c r="F9" s="16">
        <v>3.44E-2</v>
      </c>
      <c r="G9" s="16"/>
    </row>
    <row r="10" spans="1:7" x14ac:dyDescent="0.35">
      <c r="A10" s="13" t="s">
        <v>313</v>
      </c>
      <c r="B10" s="31" t="s">
        <v>314</v>
      </c>
      <c r="C10" s="31" t="s">
        <v>238</v>
      </c>
      <c r="D10" s="14">
        <v>4438750</v>
      </c>
      <c r="E10" s="15">
        <v>46393.82</v>
      </c>
      <c r="F10" s="16">
        <v>2.9100000000000001E-2</v>
      </c>
      <c r="G10" s="16"/>
    </row>
    <row r="11" spans="1:7" x14ac:dyDescent="0.35">
      <c r="A11" s="13" t="s">
        <v>244</v>
      </c>
      <c r="B11" s="31" t="s">
        <v>245</v>
      </c>
      <c r="C11" s="31" t="s">
        <v>246</v>
      </c>
      <c r="D11" s="14">
        <v>1525225</v>
      </c>
      <c r="E11" s="15">
        <v>28808.45</v>
      </c>
      <c r="F11" s="16">
        <v>1.8100000000000002E-2</v>
      </c>
      <c r="G11" s="16"/>
    </row>
    <row r="12" spans="1:7" x14ac:dyDescent="0.35">
      <c r="A12" s="13" t="s">
        <v>392</v>
      </c>
      <c r="B12" s="31" t="s">
        <v>393</v>
      </c>
      <c r="C12" s="31" t="s">
        <v>378</v>
      </c>
      <c r="D12" s="14">
        <v>2588625</v>
      </c>
      <c r="E12" s="15">
        <v>26574.82</v>
      </c>
      <c r="F12" s="16">
        <v>1.67E-2</v>
      </c>
      <c r="G12" s="16"/>
    </row>
    <row r="13" spans="1:7" x14ac:dyDescent="0.35">
      <c r="A13" s="13" t="s">
        <v>1289</v>
      </c>
      <c r="B13" s="31" t="s">
        <v>1290</v>
      </c>
      <c r="C13" s="31" t="s">
        <v>304</v>
      </c>
      <c r="D13" s="14">
        <v>2014050</v>
      </c>
      <c r="E13" s="15">
        <v>24309.58</v>
      </c>
      <c r="F13" s="16">
        <v>1.5299999999999999E-2</v>
      </c>
      <c r="G13" s="16"/>
    </row>
    <row r="14" spans="1:7" x14ac:dyDescent="0.35">
      <c r="A14" s="13" t="s">
        <v>242</v>
      </c>
      <c r="B14" s="31" t="s">
        <v>243</v>
      </c>
      <c r="C14" s="31" t="s">
        <v>238</v>
      </c>
      <c r="D14" s="14">
        <v>1635200</v>
      </c>
      <c r="E14" s="15">
        <v>22856.83</v>
      </c>
      <c r="F14" s="16">
        <v>1.43E-2</v>
      </c>
      <c r="G14" s="16"/>
    </row>
    <row r="15" spans="1:7" x14ac:dyDescent="0.35">
      <c r="A15" s="13" t="s">
        <v>311</v>
      </c>
      <c r="B15" s="31" t="s">
        <v>312</v>
      </c>
      <c r="C15" s="31" t="s">
        <v>254</v>
      </c>
      <c r="D15" s="14">
        <v>703500</v>
      </c>
      <c r="E15" s="15">
        <v>21700.86</v>
      </c>
      <c r="F15" s="16">
        <v>1.3599999999999999E-2</v>
      </c>
      <c r="G15" s="16"/>
    </row>
    <row r="16" spans="1:7" x14ac:dyDescent="0.35">
      <c r="A16" s="13" t="s">
        <v>1338</v>
      </c>
      <c r="B16" s="31" t="s">
        <v>1339</v>
      </c>
      <c r="C16" s="31" t="s">
        <v>238</v>
      </c>
      <c r="D16" s="14">
        <v>29030750</v>
      </c>
      <c r="E16" s="15">
        <v>19738.009999999998</v>
      </c>
      <c r="F16" s="16">
        <v>1.24E-2</v>
      </c>
      <c r="G16" s="16"/>
    </row>
    <row r="17" spans="1:7" x14ac:dyDescent="0.35">
      <c r="A17" s="13" t="s">
        <v>411</v>
      </c>
      <c r="B17" s="31" t="s">
        <v>412</v>
      </c>
      <c r="C17" s="31" t="s">
        <v>283</v>
      </c>
      <c r="D17" s="14">
        <v>3937000</v>
      </c>
      <c r="E17" s="15">
        <v>19230.28</v>
      </c>
      <c r="F17" s="16">
        <v>1.21E-2</v>
      </c>
      <c r="G17" s="16"/>
    </row>
    <row r="18" spans="1:7" x14ac:dyDescent="0.35">
      <c r="A18" s="13" t="s">
        <v>250</v>
      </c>
      <c r="B18" s="31" t="s">
        <v>251</v>
      </c>
      <c r="C18" s="31" t="s">
        <v>238</v>
      </c>
      <c r="D18" s="14">
        <v>2331000</v>
      </c>
      <c r="E18" s="15">
        <v>18706.28</v>
      </c>
      <c r="F18" s="16">
        <v>1.17E-2</v>
      </c>
      <c r="G18" s="16"/>
    </row>
    <row r="19" spans="1:7" x14ac:dyDescent="0.35">
      <c r="A19" s="13" t="s">
        <v>1838</v>
      </c>
      <c r="B19" s="31" t="s">
        <v>1839</v>
      </c>
      <c r="C19" s="31" t="s">
        <v>1840</v>
      </c>
      <c r="D19" s="14">
        <v>4437850</v>
      </c>
      <c r="E19" s="15">
        <v>18667.82</v>
      </c>
      <c r="F19" s="16">
        <v>1.17E-2</v>
      </c>
      <c r="G19" s="16"/>
    </row>
    <row r="20" spans="1:7" x14ac:dyDescent="0.35">
      <c r="A20" s="13" t="s">
        <v>273</v>
      </c>
      <c r="B20" s="31" t="s">
        <v>274</v>
      </c>
      <c r="C20" s="31" t="s">
        <v>238</v>
      </c>
      <c r="D20" s="14">
        <v>906000</v>
      </c>
      <c r="E20" s="15">
        <v>17760.32</v>
      </c>
      <c r="F20" s="16">
        <v>1.11E-2</v>
      </c>
      <c r="G20" s="16"/>
    </row>
    <row r="21" spans="1:7" x14ac:dyDescent="0.35">
      <c r="A21" s="13" t="s">
        <v>1895</v>
      </c>
      <c r="B21" s="31" t="s">
        <v>1896</v>
      </c>
      <c r="C21" s="31" t="s">
        <v>272</v>
      </c>
      <c r="D21" s="14">
        <v>4986525</v>
      </c>
      <c r="E21" s="15">
        <v>17452.84</v>
      </c>
      <c r="F21" s="16">
        <v>1.0999999999999999E-2</v>
      </c>
      <c r="G21" s="16"/>
    </row>
    <row r="22" spans="1:7" x14ac:dyDescent="0.35">
      <c r="A22" s="13" t="s">
        <v>1851</v>
      </c>
      <c r="B22" s="31" t="s">
        <v>1852</v>
      </c>
      <c r="C22" s="31" t="s">
        <v>378</v>
      </c>
      <c r="D22" s="14">
        <v>14302100</v>
      </c>
      <c r="E22" s="15">
        <v>16970.87</v>
      </c>
      <c r="F22" s="16">
        <v>1.0699999999999999E-2</v>
      </c>
      <c r="G22" s="16"/>
    </row>
    <row r="23" spans="1:7" x14ac:dyDescent="0.35">
      <c r="A23" s="13" t="s">
        <v>468</v>
      </c>
      <c r="B23" s="31" t="s">
        <v>469</v>
      </c>
      <c r="C23" s="31" t="s">
        <v>260</v>
      </c>
      <c r="D23" s="14">
        <v>389100</v>
      </c>
      <c r="E23" s="15">
        <v>16858.150000000001</v>
      </c>
      <c r="F23" s="16">
        <v>1.06E-2</v>
      </c>
      <c r="G23" s="16"/>
    </row>
    <row r="24" spans="1:7" x14ac:dyDescent="0.35">
      <c r="A24" s="13" t="s">
        <v>339</v>
      </c>
      <c r="B24" s="31" t="s">
        <v>340</v>
      </c>
      <c r="C24" s="31" t="s">
        <v>241</v>
      </c>
      <c r="D24" s="14">
        <v>4408425</v>
      </c>
      <c r="E24" s="15">
        <v>16571.27</v>
      </c>
      <c r="F24" s="16">
        <v>1.04E-2</v>
      </c>
      <c r="G24" s="16"/>
    </row>
    <row r="25" spans="1:7" x14ac:dyDescent="0.35">
      <c r="A25" s="13" t="s">
        <v>453</v>
      </c>
      <c r="B25" s="31" t="s">
        <v>454</v>
      </c>
      <c r="C25" s="31" t="s">
        <v>363</v>
      </c>
      <c r="D25" s="14">
        <v>2107200</v>
      </c>
      <c r="E25" s="15">
        <v>15295.11</v>
      </c>
      <c r="F25" s="16">
        <v>9.5999999999999992E-3</v>
      </c>
      <c r="G25" s="16"/>
    </row>
    <row r="26" spans="1:7" x14ac:dyDescent="0.35">
      <c r="A26" s="13" t="s">
        <v>286</v>
      </c>
      <c r="B26" s="31" t="s">
        <v>287</v>
      </c>
      <c r="C26" s="31" t="s">
        <v>257</v>
      </c>
      <c r="D26" s="14">
        <v>198625</v>
      </c>
      <c r="E26" s="15">
        <v>14678.39</v>
      </c>
      <c r="F26" s="16">
        <v>9.1999999999999998E-3</v>
      </c>
      <c r="G26" s="16"/>
    </row>
    <row r="27" spans="1:7" x14ac:dyDescent="0.35">
      <c r="A27" s="13" t="s">
        <v>462</v>
      </c>
      <c r="B27" s="31" t="s">
        <v>463</v>
      </c>
      <c r="C27" s="31" t="s">
        <v>290</v>
      </c>
      <c r="D27" s="14">
        <v>250875</v>
      </c>
      <c r="E27" s="15">
        <v>14610.96</v>
      </c>
      <c r="F27" s="16">
        <v>9.1999999999999998E-3</v>
      </c>
      <c r="G27" s="16"/>
    </row>
    <row r="28" spans="1:7" x14ac:dyDescent="0.35">
      <c r="A28" s="13" t="s">
        <v>1849</v>
      </c>
      <c r="B28" s="31" t="s">
        <v>1850</v>
      </c>
      <c r="C28" s="31" t="s">
        <v>246</v>
      </c>
      <c r="D28" s="14">
        <v>207348975</v>
      </c>
      <c r="E28" s="15">
        <v>13456.95</v>
      </c>
      <c r="F28" s="16">
        <v>8.3999999999999995E-3</v>
      </c>
      <c r="G28" s="16"/>
    </row>
    <row r="29" spans="1:7" x14ac:dyDescent="0.35">
      <c r="A29" s="13" t="s">
        <v>305</v>
      </c>
      <c r="B29" s="31" t="s">
        <v>306</v>
      </c>
      <c r="C29" s="31" t="s">
        <v>307</v>
      </c>
      <c r="D29" s="14">
        <v>1155525</v>
      </c>
      <c r="E29" s="15">
        <v>13338.23</v>
      </c>
      <c r="F29" s="16">
        <v>8.3999999999999995E-3</v>
      </c>
      <c r="G29" s="16"/>
    </row>
    <row r="30" spans="1:7" x14ac:dyDescent="0.35">
      <c r="A30" s="13" t="s">
        <v>1233</v>
      </c>
      <c r="B30" s="31" t="s">
        <v>1234</v>
      </c>
      <c r="C30" s="31" t="s">
        <v>263</v>
      </c>
      <c r="D30" s="14">
        <v>4132200</v>
      </c>
      <c r="E30" s="15">
        <v>12973.04</v>
      </c>
      <c r="F30" s="16">
        <v>8.0999999999999996E-3</v>
      </c>
      <c r="G30" s="16"/>
    </row>
    <row r="31" spans="1:7" x14ac:dyDescent="0.35">
      <c r="A31" s="13" t="s">
        <v>379</v>
      </c>
      <c r="B31" s="31" t="s">
        <v>380</v>
      </c>
      <c r="C31" s="31" t="s">
        <v>272</v>
      </c>
      <c r="D31" s="14">
        <v>3385200</v>
      </c>
      <c r="E31" s="15">
        <v>12853.6</v>
      </c>
      <c r="F31" s="16">
        <v>8.0999999999999996E-3</v>
      </c>
      <c r="G31" s="16"/>
    </row>
    <row r="32" spans="1:7" x14ac:dyDescent="0.35">
      <c r="A32" s="13" t="s">
        <v>281</v>
      </c>
      <c r="B32" s="31" t="s">
        <v>282</v>
      </c>
      <c r="C32" s="31" t="s">
        <v>283</v>
      </c>
      <c r="D32" s="14">
        <v>3912000</v>
      </c>
      <c r="E32" s="15">
        <v>12813.76</v>
      </c>
      <c r="F32" s="16">
        <v>8.0000000000000002E-3</v>
      </c>
      <c r="G32" s="16"/>
    </row>
    <row r="33" spans="1:7" x14ac:dyDescent="0.35">
      <c r="A33" s="13" t="s">
        <v>325</v>
      </c>
      <c r="B33" s="31" t="s">
        <v>326</v>
      </c>
      <c r="C33" s="31" t="s">
        <v>254</v>
      </c>
      <c r="D33" s="14">
        <v>730875</v>
      </c>
      <c r="E33" s="15">
        <v>12602.48</v>
      </c>
      <c r="F33" s="16">
        <v>7.9000000000000008E-3</v>
      </c>
      <c r="G33" s="16"/>
    </row>
    <row r="34" spans="1:7" x14ac:dyDescent="0.35">
      <c r="A34" s="13" t="s">
        <v>1282</v>
      </c>
      <c r="B34" s="31" t="s">
        <v>1283</v>
      </c>
      <c r="C34" s="31" t="s">
        <v>238</v>
      </c>
      <c r="D34" s="14">
        <v>1535100</v>
      </c>
      <c r="E34" s="15">
        <v>11352.06</v>
      </c>
      <c r="F34" s="16">
        <v>7.1000000000000004E-3</v>
      </c>
      <c r="G34" s="16"/>
    </row>
    <row r="35" spans="1:7" x14ac:dyDescent="0.35">
      <c r="A35" s="13" t="s">
        <v>873</v>
      </c>
      <c r="B35" s="31" t="s">
        <v>874</v>
      </c>
      <c r="C35" s="31" t="s">
        <v>280</v>
      </c>
      <c r="D35" s="14">
        <v>583875</v>
      </c>
      <c r="E35" s="15">
        <v>11233.17</v>
      </c>
      <c r="F35" s="16">
        <v>7.1000000000000004E-3</v>
      </c>
      <c r="G35" s="16"/>
    </row>
    <row r="36" spans="1:7" x14ac:dyDescent="0.35">
      <c r="A36" s="13" t="s">
        <v>1826</v>
      </c>
      <c r="B36" s="31" t="s">
        <v>1827</v>
      </c>
      <c r="C36" s="31" t="s">
        <v>1309</v>
      </c>
      <c r="D36" s="14">
        <v>16065000</v>
      </c>
      <c r="E36" s="15">
        <v>11052.72</v>
      </c>
      <c r="F36" s="16">
        <v>6.8999999999999999E-3</v>
      </c>
      <c r="G36" s="16"/>
    </row>
    <row r="37" spans="1:7" x14ac:dyDescent="0.35">
      <c r="A37" s="13" t="s">
        <v>1253</v>
      </c>
      <c r="B37" s="31" t="s">
        <v>1254</v>
      </c>
      <c r="C37" s="31" t="s">
        <v>269</v>
      </c>
      <c r="D37" s="14">
        <v>1639200</v>
      </c>
      <c r="E37" s="15">
        <v>10966.25</v>
      </c>
      <c r="F37" s="16">
        <v>6.8999999999999999E-3</v>
      </c>
      <c r="G37" s="16"/>
    </row>
    <row r="38" spans="1:7" x14ac:dyDescent="0.35">
      <c r="A38" s="13" t="s">
        <v>1927</v>
      </c>
      <c r="B38" s="31" t="s">
        <v>1928</v>
      </c>
      <c r="C38" s="31" t="s">
        <v>283</v>
      </c>
      <c r="D38" s="14">
        <v>1158600</v>
      </c>
      <c r="E38" s="15">
        <v>10583.81</v>
      </c>
      <c r="F38" s="16">
        <v>6.6E-3</v>
      </c>
      <c r="G38" s="16"/>
    </row>
    <row r="39" spans="1:7" x14ac:dyDescent="0.35">
      <c r="A39" s="13" t="s">
        <v>1931</v>
      </c>
      <c r="B39" s="31" t="s">
        <v>1932</v>
      </c>
      <c r="C39" s="31" t="s">
        <v>283</v>
      </c>
      <c r="D39" s="14">
        <v>1365525</v>
      </c>
      <c r="E39" s="15">
        <v>10434.66</v>
      </c>
      <c r="F39" s="16">
        <v>6.4999999999999997E-3</v>
      </c>
      <c r="G39" s="16"/>
    </row>
    <row r="40" spans="1:7" x14ac:dyDescent="0.35">
      <c r="A40" s="13" t="s">
        <v>1270</v>
      </c>
      <c r="B40" s="31" t="s">
        <v>1271</v>
      </c>
      <c r="C40" s="31" t="s">
        <v>272</v>
      </c>
      <c r="D40" s="14">
        <v>543500</v>
      </c>
      <c r="E40" s="15">
        <v>10399.870000000001</v>
      </c>
      <c r="F40" s="16">
        <v>6.4999999999999997E-3</v>
      </c>
      <c r="G40" s="16"/>
    </row>
    <row r="41" spans="1:7" x14ac:dyDescent="0.35">
      <c r="A41" s="13" t="s">
        <v>422</v>
      </c>
      <c r="B41" s="31" t="s">
        <v>423</v>
      </c>
      <c r="C41" s="31" t="s">
        <v>272</v>
      </c>
      <c r="D41" s="14">
        <v>3297050</v>
      </c>
      <c r="E41" s="15">
        <v>10276.9</v>
      </c>
      <c r="F41" s="16">
        <v>6.4999999999999997E-3</v>
      </c>
      <c r="G41" s="16"/>
    </row>
    <row r="42" spans="1:7" x14ac:dyDescent="0.35">
      <c r="A42" s="13" t="s">
        <v>1305</v>
      </c>
      <c r="B42" s="31" t="s">
        <v>1306</v>
      </c>
      <c r="C42" s="31" t="s">
        <v>246</v>
      </c>
      <c r="D42" s="14">
        <v>2932500</v>
      </c>
      <c r="E42" s="15">
        <v>9929.4500000000007</v>
      </c>
      <c r="F42" s="16">
        <v>6.1999999999999998E-3</v>
      </c>
      <c r="G42" s="16"/>
    </row>
    <row r="43" spans="1:7" x14ac:dyDescent="0.35">
      <c r="A43" s="13" t="s">
        <v>1808</v>
      </c>
      <c r="B43" s="31" t="s">
        <v>1809</v>
      </c>
      <c r="C43" s="31" t="s">
        <v>238</v>
      </c>
      <c r="D43" s="14">
        <v>51937000</v>
      </c>
      <c r="E43" s="15">
        <v>9919.9699999999993</v>
      </c>
      <c r="F43" s="16">
        <v>6.1999999999999998E-3</v>
      </c>
      <c r="G43" s="16"/>
    </row>
    <row r="44" spans="1:7" x14ac:dyDescent="0.35">
      <c r="A44" s="13" t="s">
        <v>343</v>
      </c>
      <c r="B44" s="31" t="s">
        <v>344</v>
      </c>
      <c r="C44" s="31" t="s">
        <v>345</v>
      </c>
      <c r="D44" s="14">
        <v>264075</v>
      </c>
      <c r="E44" s="15">
        <v>9582.75</v>
      </c>
      <c r="F44" s="16">
        <v>6.0000000000000001E-3</v>
      </c>
      <c r="G44" s="16"/>
    </row>
    <row r="45" spans="1:7" x14ac:dyDescent="0.35">
      <c r="A45" s="13" t="s">
        <v>1740</v>
      </c>
      <c r="B45" s="31" t="s">
        <v>1741</v>
      </c>
      <c r="C45" s="31" t="s">
        <v>345</v>
      </c>
      <c r="D45" s="14">
        <v>2797200</v>
      </c>
      <c r="E45" s="15">
        <v>9230.76</v>
      </c>
      <c r="F45" s="16">
        <v>5.7999999999999996E-3</v>
      </c>
      <c r="G45" s="16"/>
    </row>
    <row r="46" spans="1:7" x14ac:dyDescent="0.35">
      <c r="A46" s="13" t="s">
        <v>863</v>
      </c>
      <c r="B46" s="31" t="s">
        <v>864</v>
      </c>
      <c r="C46" s="31" t="s">
        <v>280</v>
      </c>
      <c r="D46" s="14">
        <v>577875</v>
      </c>
      <c r="E46" s="15">
        <v>9184.75</v>
      </c>
      <c r="F46" s="16">
        <v>5.7999999999999996E-3</v>
      </c>
      <c r="G46" s="16"/>
    </row>
    <row r="47" spans="1:7" x14ac:dyDescent="0.35">
      <c r="A47" s="13" t="s">
        <v>296</v>
      </c>
      <c r="B47" s="31" t="s">
        <v>297</v>
      </c>
      <c r="C47" s="31" t="s">
        <v>277</v>
      </c>
      <c r="D47" s="14">
        <v>2230400</v>
      </c>
      <c r="E47" s="15">
        <v>9139.06</v>
      </c>
      <c r="F47" s="16">
        <v>5.7000000000000002E-3</v>
      </c>
      <c r="G47" s="16"/>
    </row>
    <row r="48" spans="1:7" x14ac:dyDescent="0.35">
      <c r="A48" s="13" t="s">
        <v>1275</v>
      </c>
      <c r="B48" s="31" t="s">
        <v>1276</v>
      </c>
      <c r="C48" s="31" t="s">
        <v>408</v>
      </c>
      <c r="D48" s="14">
        <v>3849750</v>
      </c>
      <c r="E48" s="15">
        <v>8997.25</v>
      </c>
      <c r="F48" s="16">
        <v>5.5999999999999999E-3</v>
      </c>
      <c r="G48" s="16"/>
    </row>
    <row r="49" spans="1:7" x14ac:dyDescent="0.35">
      <c r="A49" s="13" t="s">
        <v>2218</v>
      </c>
      <c r="B49" s="31" t="s">
        <v>2219</v>
      </c>
      <c r="C49" s="31" t="s">
        <v>238</v>
      </c>
      <c r="D49" s="14">
        <v>3403600</v>
      </c>
      <c r="E49" s="15">
        <v>8885.1</v>
      </c>
      <c r="F49" s="16">
        <v>5.5999999999999999E-3</v>
      </c>
      <c r="G49" s="16"/>
    </row>
    <row r="50" spans="1:7" x14ac:dyDescent="0.35">
      <c r="A50" s="13" t="s">
        <v>1303</v>
      </c>
      <c r="B50" s="31" t="s">
        <v>1304</v>
      </c>
      <c r="C50" s="31" t="s">
        <v>238</v>
      </c>
      <c r="D50" s="14">
        <v>4600000</v>
      </c>
      <c r="E50" s="15">
        <v>8818.66</v>
      </c>
      <c r="F50" s="16">
        <v>5.4999999999999997E-3</v>
      </c>
      <c r="G50" s="16"/>
    </row>
    <row r="51" spans="1:7" x14ac:dyDescent="0.35">
      <c r="A51" s="13" t="s">
        <v>1268</v>
      </c>
      <c r="B51" s="31" t="s">
        <v>1269</v>
      </c>
      <c r="C51" s="31" t="s">
        <v>266</v>
      </c>
      <c r="D51" s="14">
        <v>310500</v>
      </c>
      <c r="E51" s="15">
        <v>8618.24</v>
      </c>
      <c r="F51" s="16">
        <v>5.4000000000000003E-3</v>
      </c>
      <c r="G51" s="16"/>
    </row>
    <row r="52" spans="1:7" x14ac:dyDescent="0.35">
      <c r="A52" s="13" t="s">
        <v>1342</v>
      </c>
      <c r="B52" s="31" t="s">
        <v>1343</v>
      </c>
      <c r="C52" s="31" t="s">
        <v>238</v>
      </c>
      <c r="D52" s="14">
        <v>8295750</v>
      </c>
      <c r="E52" s="15">
        <v>8613.48</v>
      </c>
      <c r="F52" s="16">
        <v>5.4000000000000003E-3</v>
      </c>
      <c r="G52" s="16"/>
    </row>
    <row r="53" spans="1:7" x14ac:dyDescent="0.35">
      <c r="A53" s="13" t="s">
        <v>364</v>
      </c>
      <c r="B53" s="31" t="s">
        <v>365</v>
      </c>
      <c r="C53" s="31" t="s">
        <v>272</v>
      </c>
      <c r="D53" s="14">
        <v>916500</v>
      </c>
      <c r="E53" s="15">
        <v>8045.5</v>
      </c>
      <c r="F53" s="16">
        <v>5.1000000000000004E-3</v>
      </c>
      <c r="G53" s="16"/>
    </row>
    <row r="54" spans="1:7" x14ac:dyDescent="0.35">
      <c r="A54" s="13" t="s">
        <v>317</v>
      </c>
      <c r="B54" s="31" t="s">
        <v>318</v>
      </c>
      <c r="C54" s="31" t="s">
        <v>272</v>
      </c>
      <c r="D54" s="14">
        <v>1353825</v>
      </c>
      <c r="E54" s="15">
        <v>7855.57</v>
      </c>
      <c r="F54" s="16">
        <v>4.8999999999999998E-3</v>
      </c>
      <c r="G54" s="16"/>
    </row>
    <row r="55" spans="1:7" x14ac:dyDescent="0.35">
      <c r="A55" s="13" t="s">
        <v>865</v>
      </c>
      <c r="B55" s="31" t="s">
        <v>866</v>
      </c>
      <c r="C55" s="31" t="s">
        <v>307</v>
      </c>
      <c r="D55" s="14">
        <v>102125</v>
      </c>
      <c r="E55" s="15">
        <v>7771.71</v>
      </c>
      <c r="F55" s="16">
        <v>4.8999999999999998E-3</v>
      </c>
      <c r="G55" s="16"/>
    </row>
    <row r="56" spans="1:7" x14ac:dyDescent="0.35">
      <c r="A56" s="13" t="s">
        <v>368</v>
      </c>
      <c r="B56" s="31" t="s">
        <v>369</v>
      </c>
      <c r="C56" s="31" t="s">
        <v>370</v>
      </c>
      <c r="D56" s="14">
        <v>3714375</v>
      </c>
      <c r="E56" s="15">
        <v>7726.27</v>
      </c>
      <c r="F56" s="16">
        <v>4.7999999999999996E-3</v>
      </c>
      <c r="G56" s="16"/>
    </row>
    <row r="57" spans="1:7" x14ac:dyDescent="0.35">
      <c r="A57" s="13" t="s">
        <v>429</v>
      </c>
      <c r="B57" s="31" t="s">
        <v>430</v>
      </c>
      <c r="C57" s="31" t="s">
        <v>345</v>
      </c>
      <c r="D57" s="14">
        <v>46100</v>
      </c>
      <c r="E57" s="15">
        <v>7694.09</v>
      </c>
      <c r="F57" s="16">
        <v>4.7999999999999996E-3</v>
      </c>
      <c r="G57" s="16"/>
    </row>
    <row r="58" spans="1:7" x14ac:dyDescent="0.35">
      <c r="A58" s="13" t="s">
        <v>724</v>
      </c>
      <c r="B58" s="31" t="s">
        <v>725</v>
      </c>
      <c r="C58" s="31" t="s">
        <v>405</v>
      </c>
      <c r="D58" s="14">
        <v>1523150</v>
      </c>
      <c r="E58" s="15">
        <v>7420.03</v>
      </c>
      <c r="F58" s="16">
        <v>4.7000000000000002E-3</v>
      </c>
      <c r="G58" s="16"/>
    </row>
    <row r="59" spans="1:7" x14ac:dyDescent="0.35">
      <c r="A59" s="13" t="s">
        <v>1847</v>
      </c>
      <c r="B59" s="31" t="s">
        <v>1848</v>
      </c>
      <c r="C59" s="31" t="s">
        <v>293</v>
      </c>
      <c r="D59" s="14">
        <v>1870200</v>
      </c>
      <c r="E59" s="15">
        <v>7410.67</v>
      </c>
      <c r="F59" s="16">
        <v>4.7000000000000002E-3</v>
      </c>
      <c r="G59" s="16"/>
    </row>
    <row r="60" spans="1:7" x14ac:dyDescent="0.35">
      <c r="A60" s="13" t="s">
        <v>2274</v>
      </c>
      <c r="B60" s="31" t="s">
        <v>2275</v>
      </c>
      <c r="C60" s="31" t="s">
        <v>272</v>
      </c>
      <c r="D60" s="14">
        <v>1732500</v>
      </c>
      <c r="E60" s="15">
        <v>7408.17</v>
      </c>
      <c r="F60" s="16">
        <v>4.7000000000000002E-3</v>
      </c>
      <c r="G60" s="16"/>
    </row>
    <row r="61" spans="1:7" x14ac:dyDescent="0.35">
      <c r="A61" s="13" t="s">
        <v>300</v>
      </c>
      <c r="B61" s="31" t="s">
        <v>301</v>
      </c>
      <c r="C61" s="31" t="s">
        <v>254</v>
      </c>
      <c r="D61" s="14">
        <v>497400</v>
      </c>
      <c r="E61" s="15">
        <v>7368.48</v>
      </c>
      <c r="F61" s="16">
        <v>4.5999999999999999E-3</v>
      </c>
      <c r="G61" s="16"/>
    </row>
    <row r="62" spans="1:7" x14ac:dyDescent="0.35">
      <c r="A62" s="13" t="s">
        <v>1279</v>
      </c>
      <c r="B62" s="31" t="s">
        <v>1280</v>
      </c>
      <c r="C62" s="31" t="s">
        <v>1281</v>
      </c>
      <c r="D62" s="14">
        <v>318000</v>
      </c>
      <c r="E62" s="15">
        <v>7138.15</v>
      </c>
      <c r="F62" s="16">
        <v>4.4999999999999997E-3</v>
      </c>
      <c r="G62" s="16"/>
    </row>
    <row r="63" spans="1:7" x14ac:dyDescent="0.35">
      <c r="A63" s="13" t="s">
        <v>394</v>
      </c>
      <c r="B63" s="31" t="s">
        <v>395</v>
      </c>
      <c r="C63" s="31" t="s">
        <v>396</v>
      </c>
      <c r="D63" s="14">
        <v>249400</v>
      </c>
      <c r="E63" s="15">
        <v>7073.98</v>
      </c>
      <c r="F63" s="16">
        <v>4.4000000000000003E-3</v>
      </c>
      <c r="G63" s="16"/>
    </row>
    <row r="64" spans="1:7" x14ac:dyDescent="0.35">
      <c r="A64" s="13" t="s">
        <v>1266</v>
      </c>
      <c r="B64" s="31" t="s">
        <v>1267</v>
      </c>
      <c r="C64" s="31" t="s">
        <v>283</v>
      </c>
      <c r="D64" s="14">
        <v>2456700</v>
      </c>
      <c r="E64" s="15">
        <v>6762.07</v>
      </c>
      <c r="F64" s="16">
        <v>4.1999999999999997E-3</v>
      </c>
      <c r="G64" s="16"/>
    </row>
    <row r="65" spans="1:7" x14ac:dyDescent="0.35">
      <c r="A65" s="13" t="s">
        <v>258</v>
      </c>
      <c r="B65" s="31" t="s">
        <v>259</v>
      </c>
      <c r="C65" s="31" t="s">
        <v>260</v>
      </c>
      <c r="D65" s="14">
        <v>1829700</v>
      </c>
      <c r="E65" s="15">
        <v>6758.91</v>
      </c>
      <c r="F65" s="16">
        <v>4.1999999999999997E-3</v>
      </c>
      <c r="G65" s="16"/>
    </row>
    <row r="66" spans="1:7" x14ac:dyDescent="0.35">
      <c r="A66" s="13" t="s">
        <v>1314</v>
      </c>
      <c r="B66" s="31" t="s">
        <v>1315</v>
      </c>
      <c r="C66" s="31" t="s">
        <v>540</v>
      </c>
      <c r="D66" s="14">
        <v>1066250</v>
      </c>
      <c r="E66" s="15">
        <v>6693.38</v>
      </c>
      <c r="F66" s="16">
        <v>4.1999999999999997E-3</v>
      </c>
      <c r="G66" s="16"/>
    </row>
    <row r="67" spans="1:7" x14ac:dyDescent="0.35">
      <c r="A67" s="13" t="s">
        <v>713</v>
      </c>
      <c r="B67" s="31" t="s">
        <v>714</v>
      </c>
      <c r="C67" s="31" t="s">
        <v>715</v>
      </c>
      <c r="D67" s="14">
        <v>1746900</v>
      </c>
      <c r="E67" s="15">
        <v>6547.38</v>
      </c>
      <c r="F67" s="16">
        <v>4.1000000000000003E-3</v>
      </c>
      <c r="G67" s="16"/>
    </row>
    <row r="68" spans="1:7" x14ac:dyDescent="0.35">
      <c r="A68" s="13" t="s">
        <v>732</v>
      </c>
      <c r="B68" s="31" t="s">
        <v>733</v>
      </c>
      <c r="C68" s="31" t="s">
        <v>293</v>
      </c>
      <c r="D68" s="14">
        <v>16275</v>
      </c>
      <c r="E68" s="15">
        <v>6503.49</v>
      </c>
      <c r="F68" s="16">
        <v>4.1000000000000003E-3</v>
      </c>
      <c r="G68" s="16"/>
    </row>
    <row r="69" spans="1:7" x14ac:dyDescent="0.35">
      <c r="A69" s="13" t="s">
        <v>1239</v>
      </c>
      <c r="B69" s="31" t="s">
        <v>1240</v>
      </c>
      <c r="C69" s="31" t="s">
        <v>540</v>
      </c>
      <c r="D69" s="14">
        <v>853000</v>
      </c>
      <c r="E69" s="15">
        <v>6469.58</v>
      </c>
      <c r="F69" s="16">
        <v>4.1000000000000003E-3</v>
      </c>
      <c r="G69" s="16"/>
    </row>
    <row r="70" spans="1:7" x14ac:dyDescent="0.35">
      <c r="A70" s="13" t="s">
        <v>315</v>
      </c>
      <c r="B70" s="31" t="s">
        <v>316</v>
      </c>
      <c r="C70" s="31" t="s">
        <v>254</v>
      </c>
      <c r="D70" s="14">
        <v>118200</v>
      </c>
      <c r="E70" s="15">
        <v>6271.1</v>
      </c>
      <c r="F70" s="16">
        <v>3.8999999999999998E-3</v>
      </c>
      <c r="G70" s="16"/>
    </row>
    <row r="71" spans="1:7" x14ac:dyDescent="0.35">
      <c r="A71" s="13" t="s">
        <v>875</v>
      </c>
      <c r="B71" s="31" t="s">
        <v>876</v>
      </c>
      <c r="C71" s="31" t="s">
        <v>280</v>
      </c>
      <c r="D71" s="14">
        <v>609400</v>
      </c>
      <c r="E71" s="15">
        <v>6264.02</v>
      </c>
      <c r="F71" s="16">
        <v>3.8999999999999998E-3</v>
      </c>
      <c r="G71" s="16"/>
    </row>
    <row r="72" spans="1:7" x14ac:dyDescent="0.35">
      <c r="A72" s="13" t="s">
        <v>298</v>
      </c>
      <c r="B72" s="31" t="s">
        <v>299</v>
      </c>
      <c r="C72" s="31" t="s">
        <v>254</v>
      </c>
      <c r="D72" s="14">
        <v>419650</v>
      </c>
      <c r="E72" s="15">
        <v>6105.07</v>
      </c>
      <c r="F72" s="16">
        <v>3.8E-3</v>
      </c>
      <c r="G72" s="16"/>
    </row>
    <row r="73" spans="1:7" x14ac:dyDescent="0.35">
      <c r="A73" s="13" t="s">
        <v>247</v>
      </c>
      <c r="B73" s="31" t="s">
        <v>248</v>
      </c>
      <c r="C73" s="31" t="s">
        <v>249</v>
      </c>
      <c r="D73" s="14">
        <v>168700</v>
      </c>
      <c r="E73" s="15">
        <v>6074.89</v>
      </c>
      <c r="F73" s="16">
        <v>3.8E-3</v>
      </c>
      <c r="G73" s="16"/>
    </row>
    <row r="74" spans="1:7" x14ac:dyDescent="0.35">
      <c r="A74" s="13" t="s">
        <v>1836</v>
      </c>
      <c r="B74" s="31" t="s">
        <v>1837</v>
      </c>
      <c r="C74" s="31" t="s">
        <v>363</v>
      </c>
      <c r="D74" s="14">
        <v>323400</v>
      </c>
      <c r="E74" s="15">
        <v>5748.76</v>
      </c>
      <c r="F74" s="16">
        <v>3.5999999999999999E-3</v>
      </c>
      <c r="G74" s="16"/>
    </row>
    <row r="75" spans="1:7" x14ac:dyDescent="0.35">
      <c r="A75" s="13" t="s">
        <v>1745</v>
      </c>
      <c r="B75" s="31" t="s">
        <v>1746</v>
      </c>
      <c r="C75" s="31" t="s">
        <v>272</v>
      </c>
      <c r="D75" s="14">
        <v>752700</v>
      </c>
      <c r="E75" s="15">
        <v>5672.35</v>
      </c>
      <c r="F75" s="16">
        <v>3.5999999999999999E-3</v>
      </c>
      <c r="G75" s="16"/>
    </row>
    <row r="76" spans="1:7" x14ac:dyDescent="0.35">
      <c r="A76" s="13" t="s">
        <v>2362</v>
      </c>
      <c r="B76" s="31" t="s">
        <v>2363</v>
      </c>
      <c r="C76" s="31" t="s">
        <v>246</v>
      </c>
      <c r="D76" s="14">
        <v>8017350</v>
      </c>
      <c r="E76" s="15">
        <v>5630.58</v>
      </c>
      <c r="F76" s="16">
        <v>3.5000000000000001E-3</v>
      </c>
      <c r="G76" s="16"/>
    </row>
    <row r="77" spans="1:7" x14ac:dyDescent="0.35">
      <c r="A77" s="13" t="s">
        <v>1881</v>
      </c>
      <c r="B77" s="31" t="s">
        <v>1882</v>
      </c>
      <c r="C77" s="31" t="s">
        <v>389</v>
      </c>
      <c r="D77" s="14">
        <v>744150</v>
      </c>
      <c r="E77" s="15">
        <v>5499.64</v>
      </c>
      <c r="F77" s="16">
        <v>3.5000000000000001E-3</v>
      </c>
      <c r="G77" s="16"/>
    </row>
    <row r="78" spans="1:7" x14ac:dyDescent="0.35">
      <c r="A78" s="13" t="s">
        <v>321</v>
      </c>
      <c r="B78" s="31" t="s">
        <v>322</v>
      </c>
      <c r="C78" s="31" t="s">
        <v>280</v>
      </c>
      <c r="D78" s="14">
        <v>148750</v>
      </c>
      <c r="E78" s="15">
        <v>5295.2</v>
      </c>
      <c r="F78" s="16">
        <v>3.3E-3</v>
      </c>
      <c r="G78" s="16"/>
    </row>
    <row r="79" spans="1:7" x14ac:dyDescent="0.35">
      <c r="A79" s="13" t="s">
        <v>302</v>
      </c>
      <c r="B79" s="31" t="s">
        <v>303</v>
      </c>
      <c r="C79" s="31" t="s">
        <v>304</v>
      </c>
      <c r="D79" s="14">
        <v>287000</v>
      </c>
      <c r="E79" s="15">
        <v>5082.2</v>
      </c>
      <c r="F79" s="16">
        <v>3.2000000000000002E-3</v>
      </c>
      <c r="G79" s="16"/>
    </row>
    <row r="80" spans="1:7" x14ac:dyDescent="0.35">
      <c r="A80" s="13" t="s">
        <v>1865</v>
      </c>
      <c r="B80" s="31" t="s">
        <v>1866</v>
      </c>
      <c r="C80" s="31" t="s">
        <v>263</v>
      </c>
      <c r="D80" s="14">
        <v>371250</v>
      </c>
      <c r="E80" s="15">
        <v>5041.95</v>
      </c>
      <c r="F80" s="16">
        <v>3.2000000000000002E-3</v>
      </c>
      <c r="G80" s="16"/>
    </row>
    <row r="81" spans="1:7" x14ac:dyDescent="0.35">
      <c r="A81" s="13" t="s">
        <v>1816</v>
      </c>
      <c r="B81" s="31" t="s">
        <v>1817</v>
      </c>
      <c r="C81" s="31" t="s">
        <v>1274</v>
      </c>
      <c r="D81" s="14">
        <v>5852025</v>
      </c>
      <c r="E81" s="15">
        <v>5036.84</v>
      </c>
      <c r="F81" s="16">
        <v>3.2000000000000002E-3</v>
      </c>
      <c r="G81" s="16"/>
    </row>
    <row r="82" spans="1:7" x14ac:dyDescent="0.35">
      <c r="A82" s="13" t="s">
        <v>1853</v>
      </c>
      <c r="B82" s="31" t="s">
        <v>1854</v>
      </c>
      <c r="C82" s="31" t="s">
        <v>272</v>
      </c>
      <c r="D82" s="14">
        <v>886000</v>
      </c>
      <c r="E82" s="15">
        <v>4919.07</v>
      </c>
      <c r="F82" s="16">
        <v>3.0999999999999999E-3</v>
      </c>
      <c r="G82" s="16"/>
    </row>
    <row r="83" spans="1:7" x14ac:dyDescent="0.35">
      <c r="A83" s="13" t="s">
        <v>1344</v>
      </c>
      <c r="B83" s="31" t="s">
        <v>1345</v>
      </c>
      <c r="C83" s="31" t="s">
        <v>238</v>
      </c>
      <c r="D83" s="14">
        <v>4840000</v>
      </c>
      <c r="E83" s="15">
        <v>4882.59</v>
      </c>
      <c r="F83" s="16">
        <v>3.0999999999999999E-3</v>
      </c>
      <c r="G83" s="16"/>
    </row>
    <row r="84" spans="1:7" x14ac:dyDescent="0.35">
      <c r="A84" s="13" t="s">
        <v>1326</v>
      </c>
      <c r="B84" s="31" t="s">
        <v>1327</v>
      </c>
      <c r="C84" s="31" t="s">
        <v>345</v>
      </c>
      <c r="D84" s="14">
        <v>963500</v>
      </c>
      <c r="E84" s="15">
        <v>4857.49</v>
      </c>
      <c r="F84" s="16">
        <v>3.0000000000000001E-3</v>
      </c>
      <c r="G84" s="16"/>
    </row>
    <row r="85" spans="1:7" x14ac:dyDescent="0.35">
      <c r="A85" s="13" t="s">
        <v>489</v>
      </c>
      <c r="B85" s="31" t="s">
        <v>490</v>
      </c>
      <c r="C85" s="31" t="s">
        <v>272</v>
      </c>
      <c r="D85" s="14">
        <v>1830000</v>
      </c>
      <c r="E85" s="15">
        <v>4784.54</v>
      </c>
      <c r="F85" s="16">
        <v>3.0000000000000001E-3</v>
      </c>
      <c r="G85" s="16"/>
    </row>
    <row r="86" spans="1:7" x14ac:dyDescent="0.35">
      <c r="A86" s="13" t="s">
        <v>264</v>
      </c>
      <c r="B86" s="31" t="s">
        <v>265</v>
      </c>
      <c r="C86" s="31" t="s">
        <v>266</v>
      </c>
      <c r="D86" s="14">
        <v>37450</v>
      </c>
      <c r="E86" s="15">
        <v>4733.68</v>
      </c>
      <c r="F86" s="16">
        <v>3.0000000000000001E-3</v>
      </c>
      <c r="G86" s="16"/>
    </row>
    <row r="87" spans="1:7" x14ac:dyDescent="0.35">
      <c r="A87" s="13" t="s">
        <v>267</v>
      </c>
      <c r="B87" s="31" t="s">
        <v>268</v>
      </c>
      <c r="C87" s="31" t="s">
        <v>269</v>
      </c>
      <c r="D87" s="14">
        <v>145000</v>
      </c>
      <c r="E87" s="15">
        <v>4639.28</v>
      </c>
      <c r="F87" s="16">
        <v>2.8999999999999998E-3</v>
      </c>
      <c r="G87" s="16"/>
    </row>
    <row r="88" spans="1:7" x14ac:dyDescent="0.35">
      <c r="A88" s="13" t="s">
        <v>1832</v>
      </c>
      <c r="B88" s="31" t="s">
        <v>1833</v>
      </c>
      <c r="C88" s="31" t="s">
        <v>529</v>
      </c>
      <c r="D88" s="14">
        <v>1645200</v>
      </c>
      <c r="E88" s="15">
        <v>4433.8100000000004</v>
      </c>
      <c r="F88" s="16">
        <v>2.8E-3</v>
      </c>
      <c r="G88" s="16"/>
    </row>
    <row r="89" spans="1:7" x14ac:dyDescent="0.35">
      <c r="A89" s="13" t="s">
        <v>736</v>
      </c>
      <c r="B89" s="31" t="s">
        <v>737</v>
      </c>
      <c r="C89" s="31" t="s">
        <v>405</v>
      </c>
      <c r="D89" s="14">
        <v>334400</v>
      </c>
      <c r="E89" s="15">
        <v>4383.9799999999996</v>
      </c>
      <c r="F89" s="16">
        <v>2.8E-3</v>
      </c>
      <c r="G89" s="16"/>
    </row>
    <row r="90" spans="1:7" x14ac:dyDescent="0.35">
      <c r="A90" s="13" t="s">
        <v>361</v>
      </c>
      <c r="B90" s="31" t="s">
        <v>362</v>
      </c>
      <c r="C90" s="31" t="s">
        <v>363</v>
      </c>
      <c r="D90" s="14">
        <v>396550</v>
      </c>
      <c r="E90" s="15">
        <v>4224.84</v>
      </c>
      <c r="F90" s="16">
        <v>2.7000000000000001E-3</v>
      </c>
      <c r="G90" s="16"/>
    </row>
    <row r="91" spans="1:7" x14ac:dyDescent="0.35">
      <c r="A91" s="13" t="s">
        <v>418</v>
      </c>
      <c r="B91" s="31" t="s">
        <v>419</v>
      </c>
      <c r="C91" s="31" t="s">
        <v>389</v>
      </c>
      <c r="D91" s="14">
        <v>202950</v>
      </c>
      <c r="E91" s="15">
        <v>3952.86</v>
      </c>
      <c r="F91" s="16">
        <v>2.5000000000000001E-3</v>
      </c>
      <c r="G91" s="16"/>
    </row>
    <row r="92" spans="1:7" x14ac:dyDescent="0.35">
      <c r="A92" s="13" t="s">
        <v>1340</v>
      </c>
      <c r="B92" s="31" t="s">
        <v>1341</v>
      </c>
      <c r="C92" s="31" t="s">
        <v>238</v>
      </c>
      <c r="D92" s="14">
        <v>1667250</v>
      </c>
      <c r="E92" s="15">
        <v>3881.86</v>
      </c>
      <c r="F92" s="16">
        <v>2.3999999999999998E-3</v>
      </c>
      <c r="G92" s="16"/>
    </row>
    <row r="93" spans="1:7" x14ac:dyDescent="0.35">
      <c r="A93" s="13" t="s">
        <v>2222</v>
      </c>
      <c r="B93" s="31" t="s">
        <v>2223</v>
      </c>
      <c r="C93" s="31" t="s">
        <v>396</v>
      </c>
      <c r="D93" s="14">
        <v>414700</v>
      </c>
      <c r="E93" s="15">
        <v>3818.14</v>
      </c>
      <c r="F93" s="16">
        <v>2.3999999999999998E-3</v>
      </c>
      <c r="G93" s="16"/>
    </row>
    <row r="94" spans="1:7" x14ac:dyDescent="0.35">
      <c r="A94" s="13" t="s">
        <v>1830</v>
      </c>
      <c r="B94" s="31" t="s">
        <v>1831</v>
      </c>
      <c r="C94" s="31" t="s">
        <v>540</v>
      </c>
      <c r="D94" s="14">
        <v>546000</v>
      </c>
      <c r="E94" s="15">
        <v>3778.05</v>
      </c>
      <c r="F94" s="16">
        <v>2.3999999999999998E-3</v>
      </c>
      <c r="G94" s="16"/>
    </row>
    <row r="95" spans="1:7" x14ac:dyDescent="0.35">
      <c r="A95" s="13" t="s">
        <v>1522</v>
      </c>
      <c r="B95" s="31" t="s">
        <v>1523</v>
      </c>
      <c r="C95" s="31" t="s">
        <v>529</v>
      </c>
      <c r="D95" s="14">
        <v>2145150</v>
      </c>
      <c r="E95" s="15">
        <v>3712.61</v>
      </c>
      <c r="F95" s="16">
        <v>2.3E-3</v>
      </c>
      <c r="G95" s="16"/>
    </row>
    <row r="96" spans="1:7" x14ac:dyDescent="0.35">
      <c r="A96" s="13" t="s">
        <v>1857</v>
      </c>
      <c r="B96" s="31" t="s">
        <v>1858</v>
      </c>
      <c r="C96" s="31" t="s">
        <v>415</v>
      </c>
      <c r="D96" s="14">
        <v>878325</v>
      </c>
      <c r="E96" s="15">
        <v>3682.38</v>
      </c>
      <c r="F96" s="16">
        <v>2.3E-3</v>
      </c>
      <c r="G96" s="16"/>
    </row>
    <row r="97" spans="1:7" x14ac:dyDescent="0.35">
      <c r="A97" s="13" t="s">
        <v>464</v>
      </c>
      <c r="B97" s="31" t="s">
        <v>465</v>
      </c>
      <c r="C97" s="31" t="s">
        <v>290</v>
      </c>
      <c r="D97" s="14">
        <v>308000</v>
      </c>
      <c r="E97" s="15">
        <v>3561.1</v>
      </c>
      <c r="F97" s="16">
        <v>2.2000000000000001E-3</v>
      </c>
      <c r="G97" s="16"/>
    </row>
    <row r="98" spans="1:7" x14ac:dyDescent="0.35">
      <c r="A98" s="13" t="s">
        <v>495</v>
      </c>
      <c r="B98" s="31" t="s">
        <v>496</v>
      </c>
      <c r="C98" s="31" t="s">
        <v>257</v>
      </c>
      <c r="D98" s="14">
        <v>93150</v>
      </c>
      <c r="E98" s="15">
        <v>3451.39</v>
      </c>
      <c r="F98" s="16">
        <v>2.2000000000000001E-3</v>
      </c>
      <c r="G98" s="16"/>
    </row>
    <row r="99" spans="1:7" x14ac:dyDescent="0.35">
      <c r="A99" s="13" t="s">
        <v>261</v>
      </c>
      <c r="B99" s="31" t="s">
        <v>262</v>
      </c>
      <c r="C99" s="31" t="s">
        <v>263</v>
      </c>
      <c r="D99" s="14">
        <v>63900</v>
      </c>
      <c r="E99" s="15">
        <v>3385.42</v>
      </c>
      <c r="F99" s="16">
        <v>2.0999999999999999E-3</v>
      </c>
      <c r="G99" s="16"/>
    </row>
    <row r="100" spans="1:7" x14ac:dyDescent="0.35">
      <c r="A100" s="13" t="s">
        <v>1249</v>
      </c>
      <c r="B100" s="31" t="s">
        <v>1250</v>
      </c>
      <c r="C100" s="31" t="s">
        <v>545</v>
      </c>
      <c r="D100" s="14">
        <v>2625000</v>
      </c>
      <c r="E100" s="15">
        <v>3333.23</v>
      </c>
      <c r="F100" s="16">
        <v>2.0999999999999999E-3</v>
      </c>
      <c r="G100" s="16"/>
    </row>
    <row r="101" spans="1:7" x14ac:dyDescent="0.35">
      <c r="A101" s="13" t="s">
        <v>1834</v>
      </c>
      <c r="B101" s="31" t="s">
        <v>1835</v>
      </c>
      <c r="C101" s="31" t="s">
        <v>272</v>
      </c>
      <c r="D101" s="14">
        <v>1184200</v>
      </c>
      <c r="E101" s="15">
        <v>3290.3</v>
      </c>
      <c r="F101" s="16">
        <v>2.0999999999999999E-3</v>
      </c>
      <c r="G101" s="16"/>
    </row>
    <row r="102" spans="1:7" x14ac:dyDescent="0.35">
      <c r="A102" s="13" t="s">
        <v>424</v>
      </c>
      <c r="B102" s="31" t="s">
        <v>425</v>
      </c>
      <c r="C102" s="31" t="s">
        <v>373</v>
      </c>
      <c r="D102" s="14">
        <v>199850</v>
      </c>
      <c r="E102" s="15">
        <v>3206.99</v>
      </c>
      <c r="F102" s="16">
        <v>2E-3</v>
      </c>
      <c r="G102" s="16"/>
    </row>
    <row r="103" spans="1:7" x14ac:dyDescent="0.35">
      <c r="A103" s="13" t="s">
        <v>871</v>
      </c>
      <c r="B103" s="31" t="s">
        <v>872</v>
      </c>
      <c r="C103" s="31" t="s">
        <v>280</v>
      </c>
      <c r="D103" s="14">
        <v>365500</v>
      </c>
      <c r="E103" s="15">
        <v>3131.97</v>
      </c>
      <c r="F103" s="16">
        <v>2E-3</v>
      </c>
      <c r="G103" s="16"/>
    </row>
    <row r="104" spans="1:7" x14ac:dyDescent="0.35">
      <c r="A104" s="13" t="s">
        <v>1312</v>
      </c>
      <c r="B104" s="31" t="s">
        <v>1313</v>
      </c>
      <c r="C104" s="31" t="s">
        <v>260</v>
      </c>
      <c r="D104" s="14">
        <v>217750</v>
      </c>
      <c r="E104" s="15">
        <v>3126.24</v>
      </c>
      <c r="F104" s="16">
        <v>2E-3</v>
      </c>
      <c r="G104" s="16"/>
    </row>
    <row r="105" spans="1:7" x14ac:dyDescent="0.35">
      <c r="A105" s="13" t="s">
        <v>278</v>
      </c>
      <c r="B105" s="31" t="s">
        <v>279</v>
      </c>
      <c r="C105" s="31" t="s">
        <v>280</v>
      </c>
      <c r="D105" s="14">
        <v>189350</v>
      </c>
      <c r="E105" s="15">
        <v>3019.19</v>
      </c>
      <c r="F105" s="16">
        <v>1.9E-3</v>
      </c>
      <c r="G105" s="16"/>
    </row>
    <row r="106" spans="1:7" x14ac:dyDescent="0.35">
      <c r="A106" s="13" t="s">
        <v>376</v>
      </c>
      <c r="B106" s="31" t="s">
        <v>377</v>
      </c>
      <c r="C106" s="31" t="s">
        <v>378</v>
      </c>
      <c r="D106" s="14">
        <v>1947000</v>
      </c>
      <c r="E106" s="15">
        <v>3007.73</v>
      </c>
      <c r="F106" s="16">
        <v>1.9E-3</v>
      </c>
      <c r="G106" s="16"/>
    </row>
    <row r="107" spans="1:7" x14ac:dyDescent="0.35">
      <c r="A107" s="13" t="s">
        <v>455</v>
      </c>
      <c r="B107" s="31" t="s">
        <v>456</v>
      </c>
      <c r="C107" s="31" t="s">
        <v>370</v>
      </c>
      <c r="D107" s="14">
        <v>58125</v>
      </c>
      <c r="E107" s="15">
        <v>2905.67</v>
      </c>
      <c r="F107" s="16">
        <v>1.8E-3</v>
      </c>
      <c r="G107" s="16"/>
    </row>
    <row r="108" spans="1:7" x14ac:dyDescent="0.35">
      <c r="A108" s="13" t="s">
        <v>879</v>
      </c>
      <c r="B108" s="31" t="s">
        <v>880</v>
      </c>
      <c r="C108" s="31" t="s">
        <v>280</v>
      </c>
      <c r="D108" s="14">
        <v>825000</v>
      </c>
      <c r="E108" s="15">
        <v>2873.89</v>
      </c>
      <c r="F108" s="16">
        <v>1.8E-3</v>
      </c>
      <c r="G108" s="16"/>
    </row>
    <row r="109" spans="1:7" x14ac:dyDescent="0.35">
      <c r="A109" s="13" t="s">
        <v>1911</v>
      </c>
      <c r="B109" s="31" t="s">
        <v>1912</v>
      </c>
      <c r="C109" s="31" t="s">
        <v>389</v>
      </c>
      <c r="D109" s="14">
        <v>240300</v>
      </c>
      <c r="E109" s="15">
        <v>2865.1</v>
      </c>
      <c r="F109" s="16">
        <v>1.8E-3</v>
      </c>
      <c r="G109" s="16"/>
    </row>
    <row r="110" spans="1:7" x14ac:dyDescent="0.35">
      <c r="A110" s="13" t="s">
        <v>275</v>
      </c>
      <c r="B110" s="31" t="s">
        <v>276</v>
      </c>
      <c r="C110" s="31" t="s">
        <v>277</v>
      </c>
      <c r="D110" s="14">
        <v>106800</v>
      </c>
      <c r="E110" s="15">
        <v>2840.67</v>
      </c>
      <c r="F110" s="16">
        <v>1.8E-3</v>
      </c>
      <c r="G110" s="16"/>
    </row>
    <row r="111" spans="1:7" x14ac:dyDescent="0.35">
      <c r="A111" s="13" t="s">
        <v>482</v>
      </c>
      <c r="B111" s="31" t="s">
        <v>483</v>
      </c>
      <c r="C111" s="31" t="s">
        <v>428</v>
      </c>
      <c r="D111" s="14">
        <v>106750</v>
      </c>
      <c r="E111" s="15">
        <v>2778.81</v>
      </c>
      <c r="F111" s="16">
        <v>1.6999999999999999E-3</v>
      </c>
      <c r="G111" s="16"/>
    </row>
    <row r="112" spans="1:7" x14ac:dyDescent="0.35">
      <c r="A112" s="13" t="s">
        <v>2216</v>
      </c>
      <c r="B112" s="31" t="s">
        <v>2217</v>
      </c>
      <c r="C112" s="31" t="s">
        <v>769</v>
      </c>
      <c r="D112" s="14">
        <v>591375</v>
      </c>
      <c r="E112" s="15">
        <v>2767.93</v>
      </c>
      <c r="F112" s="16">
        <v>1.6999999999999999E-3</v>
      </c>
      <c r="G112" s="16"/>
    </row>
    <row r="113" spans="1:7" x14ac:dyDescent="0.35">
      <c r="A113" s="13" t="s">
        <v>413</v>
      </c>
      <c r="B113" s="31" t="s">
        <v>414</v>
      </c>
      <c r="C113" s="31" t="s">
        <v>415</v>
      </c>
      <c r="D113" s="14">
        <v>382200</v>
      </c>
      <c r="E113" s="15">
        <v>2690.5</v>
      </c>
      <c r="F113" s="16">
        <v>1.6999999999999999E-3</v>
      </c>
      <c r="G113" s="16"/>
    </row>
    <row r="114" spans="1:7" x14ac:dyDescent="0.35">
      <c r="A114" s="13" t="s">
        <v>474</v>
      </c>
      <c r="B114" s="31" t="s">
        <v>475</v>
      </c>
      <c r="C114" s="31" t="s">
        <v>396</v>
      </c>
      <c r="D114" s="14">
        <v>19425</v>
      </c>
      <c r="E114" s="15">
        <v>2679.68</v>
      </c>
      <c r="F114" s="16">
        <v>1.6999999999999999E-3</v>
      </c>
      <c r="G114" s="16"/>
    </row>
    <row r="115" spans="1:7" x14ac:dyDescent="0.35">
      <c r="A115" s="13" t="s">
        <v>397</v>
      </c>
      <c r="B115" s="31" t="s">
        <v>398</v>
      </c>
      <c r="C115" s="31" t="s">
        <v>280</v>
      </c>
      <c r="D115" s="14">
        <v>38900</v>
      </c>
      <c r="E115" s="15">
        <v>2385.15</v>
      </c>
      <c r="F115" s="16">
        <v>1.5E-3</v>
      </c>
      <c r="G115" s="16"/>
    </row>
    <row r="116" spans="1:7" x14ac:dyDescent="0.35">
      <c r="A116" s="13" t="s">
        <v>409</v>
      </c>
      <c r="B116" s="31" t="s">
        <v>410</v>
      </c>
      <c r="C116" s="31" t="s">
        <v>370</v>
      </c>
      <c r="D116" s="14">
        <v>343400</v>
      </c>
      <c r="E116" s="15">
        <v>2384.23</v>
      </c>
      <c r="F116" s="16">
        <v>1.5E-3</v>
      </c>
      <c r="G116" s="16"/>
    </row>
    <row r="117" spans="1:7" x14ac:dyDescent="0.35">
      <c r="A117" s="13" t="s">
        <v>1272</v>
      </c>
      <c r="B117" s="31" t="s">
        <v>1273</v>
      </c>
      <c r="C117" s="31" t="s">
        <v>1274</v>
      </c>
      <c r="D117" s="14">
        <v>181450</v>
      </c>
      <c r="E117" s="15">
        <v>2382.08</v>
      </c>
      <c r="F117" s="16">
        <v>1.5E-3</v>
      </c>
      <c r="G117" s="16"/>
    </row>
    <row r="118" spans="1:7" x14ac:dyDescent="0.35">
      <c r="A118" s="13" t="s">
        <v>323</v>
      </c>
      <c r="B118" s="31" t="s">
        <v>324</v>
      </c>
      <c r="C118" s="31" t="s">
        <v>293</v>
      </c>
      <c r="D118" s="14">
        <v>2460000</v>
      </c>
      <c r="E118" s="15">
        <v>2281.65</v>
      </c>
      <c r="F118" s="16">
        <v>1.4E-3</v>
      </c>
      <c r="G118" s="16"/>
    </row>
    <row r="119" spans="1:7" x14ac:dyDescent="0.35">
      <c r="A119" s="13" t="s">
        <v>1530</v>
      </c>
      <c r="B119" s="31" t="s">
        <v>1531</v>
      </c>
      <c r="C119" s="31" t="s">
        <v>415</v>
      </c>
      <c r="D119" s="14">
        <v>1215000</v>
      </c>
      <c r="E119" s="15">
        <v>2262.09</v>
      </c>
      <c r="F119" s="16">
        <v>1.4E-3</v>
      </c>
      <c r="G119" s="16"/>
    </row>
    <row r="120" spans="1:7" x14ac:dyDescent="0.35">
      <c r="A120" s="13" t="s">
        <v>1867</v>
      </c>
      <c r="B120" s="31" t="s">
        <v>1868</v>
      </c>
      <c r="C120" s="31" t="s">
        <v>238</v>
      </c>
      <c r="D120" s="14">
        <v>1396800</v>
      </c>
      <c r="E120" s="15">
        <v>2260.02</v>
      </c>
      <c r="F120" s="16">
        <v>1.4E-3</v>
      </c>
      <c r="G120" s="16"/>
    </row>
    <row r="121" spans="1:7" x14ac:dyDescent="0.35">
      <c r="A121" s="13" t="s">
        <v>1873</v>
      </c>
      <c r="B121" s="31" t="s">
        <v>1874</v>
      </c>
      <c r="C121" s="31" t="s">
        <v>238</v>
      </c>
      <c r="D121" s="14">
        <v>2022800</v>
      </c>
      <c r="E121" s="15">
        <v>2230.9499999999998</v>
      </c>
      <c r="F121" s="16">
        <v>1.4E-3</v>
      </c>
      <c r="G121" s="16"/>
    </row>
    <row r="122" spans="1:7" x14ac:dyDescent="0.35">
      <c r="A122" s="13" t="s">
        <v>1318</v>
      </c>
      <c r="B122" s="31" t="s">
        <v>1319</v>
      </c>
      <c r="C122" s="31" t="s">
        <v>266</v>
      </c>
      <c r="D122" s="14">
        <v>92625</v>
      </c>
      <c r="E122" s="15">
        <v>2224.39</v>
      </c>
      <c r="F122" s="16">
        <v>1.4E-3</v>
      </c>
      <c r="G122" s="16"/>
    </row>
    <row r="123" spans="1:7" x14ac:dyDescent="0.35">
      <c r="A123" s="13" t="s">
        <v>1571</v>
      </c>
      <c r="B123" s="31" t="s">
        <v>1572</v>
      </c>
      <c r="C123" s="31" t="s">
        <v>293</v>
      </c>
      <c r="D123" s="14">
        <v>491400</v>
      </c>
      <c r="E123" s="15">
        <v>2177.15</v>
      </c>
      <c r="F123" s="16">
        <v>1.4E-3</v>
      </c>
      <c r="G123" s="16"/>
    </row>
    <row r="124" spans="1:7" x14ac:dyDescent="0.35">
      <c r="A124" s="13" t="s">
        <v>348</v>
      </c>
      <c r="B124" s="31" t="s">
        <v>349</v>
      </c>
      <c r="C124" s="31" t="s">
        <v>254</v>
      </c>
      <c r="D124" s="14">
        <v>76450</v>
      </c>
      <c r="E124" s="15">
        <v>2131.4299999999998</v>
      </c>
      <c r="F124" s="16">
        <v>1.2999999999999999E-3</v>
      </c>
      <c r="G124" s="16"/>
    </row>
    <row r="125" spans="1:7" x14ac:dyDescent="0.35">
      <c r="A125" s="13" t="s">
        <v>1877</v>
      </c>
      <c r="B125" s="31" t="s">
        <v>1878</v>
      </c>
      <c r="C125" s="31" t="s">
        <v>241</v>
      </c>
      <c r="D125" s="14">
        <v>1521000</v>
      </c>
      <c r="E125" s="15">
        <v>2077.9899999999998</v>
      </c>
      <c r="F125" s="16">
        <v>1.2999999999999999E-3</v>
      </c>
      <c r="G125" s="16"/>
    </row>
    <row r="126" spans="1:7" x14ac:dyDescent="0.35">
      <c r="A126" s="13" t="s">
        <v>381</v>
      </c>
      <c r="B126" s="31" t="s">
        <v>382</v>
      </c>
      <c r="C126" s="31" t="s">
        <v>378</v>
      </c>
      <c r="D126" s="14">
        <v>206875</v>
      </c>
      <c r="E126" s="15">
        <v>1956.62</v>
      </c>
      <c r="F126" s="16">
        <v>1.1999999999999999E-3</v>
      </c>
      <c r="G126" s="16"/>
    </row>
    <row r="127" spans="1:7" x14ac:dyDescent="0.35">
      <c r="A127" s="13" t="s">
        <v>1933</v>
      </c>
      <c r="B127" s="31" t="s">
        <v>1934</v>
      </c>
      <c r="C127" s="31" t="s">
        <v>310</v>
      </c>
      <c r="D127" s="14">
        <v>324675</v>
      </c>
      <c r="E127" s="15">
        <v>1947.56</v>
      </c>
      <c r="F127" s="16">
        <v>1.1999999999999999E-3</v>
      </c>
      <c r="G127" s="16"/>
    </row>
    <row r="128" spans="1:7" x14ac:dyDescent="0.35">
      <c r="A128" s="13" t="s">
        <v>1901</v>
      </c>
      <c r="B128" s="31" t="s">
        <v>1902</v>
      </c>
      <c r="C128" s="31" t="s">
        <v>272</v>
      </c>
      <c r="D128" s="14">
        <v>924075</v>
      </c>
      <c r="E128" s="15">
        <v>1889.64</v>
      </c>
      <c r="F128" s="16">
        <v>1.1999999999999999E-3</v>
      </c>
      <c r="G128" s="16"/>
    </row>
    <row r="129" spans="1:7" x14ac:dyDescent="0.35">
      <c r="A129" s="13" t="s">
        <v>270</v>
      </c>
      <c r="B129" s="31" t="s">
        <v>271</v>
      </c>
      <c r="C129" s="31" t="s">
        <v>272</v>
      </c>
      <c r="D129" s="14">
        <v>68475</v>
      </c>
      <c r="E129" s="15">
        <v>1806.23</v>
      </c>
      <c r="F129" s="16">
        <v>1.1000000000000001E-3</v>
      </c>
      <c r="G129" s="16"/>
    </row>
    <row r="130" spans="1:7" x14ac:dyDescent="0.35">
      <c r="A130" s="13" t="s">
        <v>346</v>
      </c>
      <c r="B130" s="31" t="s">
        <v>347</v>
      </c>
      <c r="C130" s="31" t="s">
        <v>269</v>
      </c>
      <c r="D130" s="14">
        <v>54950</v>
      </c>
      <c r="E130" s="15">
        <v>1800.49</v>
      </c>
      <c r="F130" s="16">
        <v>1.1000000000000001E-3</v>
      </c>
      <c r="G130" s="16"/>
    </row>
    <row r="131" spans="1:7" x14ac:dyDescent="0.35">
      <c r="A131" s="13" t="s">
        <v>308</v>
      </c>
      <c r="B131" s="31" t="s">
        <v>309</v>
      </c>
      <c r="C131" s="31" t="s">
        <v>310</v>
      </c>
      <c r="D131" s="14">
        <v>93375</v>
      </c>
      <c r="E131" s="15">
        <v>1685.89</v>
      </c>
      <c r="F131" s="16">
        <v>1.1000000000000001E-3</v>
      </c>
      <c r="G131" s="16"/>
    </row>
    <row r="132" spans="1:7" x14ac:dyDescent="0.35">
      <c r="A132" s="13" t="s">
        <v>350</v>
      </c>
      <c r="B132" s="31" t="s">
        <v>351</v>
      </c>
      <c r="C132" s="31" t="s">
        <v>280</v>
      </c>
      <c r="D132" s="14">
        <v>85850</v>
      </c>
      <c r="E132" s="15">
        <v>1626.77</v>
      </c>
      <c r="F132" s="16">
        <v>1E-3</v>
      </c>
      <c r="G132" s="16"/>
    </row>
    <row r="133" spans="1:7" x14ac:dyDescent="0.35">
      <c r="A133" s="13" t="s">
        <v>460</v>
      </c>
      <c r="B133" s="31" t="s">
        <v>461</v>
      </c>
      <c r="C133" s="31" t="s">
        <v>269</v>
      </c>
      <c r="D133" s="14">
        <v>26250</v>
      </c>
      <c r="E133" s="15">
        <v>1602.04</v>
      </c>
      <c r="F133" s="16">
        <v>1E-3</v>
      </c>
      <c r="G133" s="16"/>
    </row>
    <row r="134" spans="1:7" x14ac:dyDescent="0.35">
      <c r="A134" s="13" t="s">
        <v>867</v>
      </c>
      <c r="B134" s="31" t="s">
        <v>868</v>
      </c>
      <c r="C134" s="31" t="s">
        <v>307</v>
      </c>
      <c r="D134" s="14">
        <v>168950</v>
      </c>
      <c r="E134" s="15">
        <v>1539.98</v>
      </c>
      <c r="F134" s="16">
        <v>1E-3</v>
      </c>
      <c r="G134" s="16"/>
    </row>
    <row r="135" spans="1:7" x14ac:dyDescent="0.35">
      <c r="A135" s="13" t="s">
        <v>1519</v>
      </c>
      <c r="B135" s="31" t="s">
        <v>1520</v>
      </c>
      <c r="C135" s="31" t="s">
        <v>238</v>
      </c>
      <c r="D135" s="14">
        <v>1225725</v>
      </c>
      <c r="E135" s="15">
        <v>1529.95</v>
      </c>
      <c r="F135" s="16">
        <v>1E-3</v>
      </c>
      <c r="G135" s="16"/>
    </row>
    <row r="136" spans="1:7" x14ac:dyDescent="0.35">
      <c r="A136" s="13" t="s">
        <v>883</v>
      </c>
      <c r="B136" s="31" t="s">
        <v>884</v>
      </c>
      <c r="C136" s="31" t="s">
        <v>307</v>
      </c>
      <c r="D136" s="14">
        <v>244000</v>
      </c>
      <c r="E136" s="15">
        <v>1527.2</v>
      </c>
      <c r="F136" s="16">
        <v>1E-3</v>
      </c>
      <c r="G136" s="16"/>
    </row>
    <row r="137" spans="1:7" x14ac:dyDescent="0.35">
      <c r="A137" s="13" t="s">
        <v>1257</v>
      </c>
      <c r="B137" s="31" t="s">
        <v>1258</v>
      </c>
      <c r="C137" s="31" t="s">
        <v>373</v>
      </c>
      <c r="D137" s="14">
        <v>109225</v>
      </c>
      <c r="E137" s="15">
        <v>1485.24</v>
      </c>
      <c r="F137" s="16">
        <v>8.9999999999999998E-4</v>
      </c>
      <c r="G137" s="16"/>
    </row>
    <row r="138" spans="1:7" x14ac:dyDescent="0.35">
      <c r="A138" s="13" t="s">
        <v>1822</v>
      </c>
      <c r="B138" s="31" t="s">
        <v>1823</v>
      </c>
      <c r="C138" s="31" t="s">
        <v>389</v>
      </c>
      <c r="D138" s="14">
        <v>93150</v>
      </c>
      <c r="E138" s="15">
        <v>1454.82</v>
      </c>
      <c r="F138" s="16">
        <v>8.9999999999999998E-4</v>
      </c>
      <c r="G138" s="16"/>
    </row>
    <row r="139" spans="1:7" x14ac:dyDescent="0.35">
      <c r="A139" s="13" t="s">
        <v>877</v>
      </c>
      <c r="B139" s="31" t="s">
        <v>878</v>
      </c>
      <c r="C139" s="31" t="s">
        <v>280</v>
      </c>
      <c r="D139" s="14">
        <v>25500</v>
      </c>
      <c r="E139" s="15">
        <v>1352.39</v>
      </c>
      <c r="F139" s="16">
        <v>8.0000000000000004E-4</v>
      </c>
      <c r="G139" s="16"/>
    </row>
    <row r="140" spans="1:7" x14ac:dyDescent="0.35">
      <c r="A140" s="13" t="s">
        <v>431</v>
      </c>
      <c r="B140" s="31" t="s">
        <v>432</v>
      </c>
      <c r="C140" s="31" t="s">
        <v>389</v>
      </c>
      <c r="D140" s="14">
        <v>89950</v>
      </c>
      <c r="E140" s="15">
        <v>1352.13</v>
      </c>
      <c r="F140" s="16">
        <v>8.0000000000000004E-4</v>
      </c>
      <c r="G140" s="16"/>
    </row>
    <row r="141" spans="1:7" x14ac:dyDescent="0.35">
      <c r="A141" s="13" t="s">
        <v>1738</v>
      </c>
      <c r="B141" s="31" t="s">
        <v>1739</v>
      </c>
      <c r="C141" s="31" t="s">
        <v>283</v>
      </c>
      <c r="D141" s="14">
        <v>355250</v>
      </c>
      <c r="E141" s="15">
        <v>1329.17</v>
      </c>
      <c r="F141" s="16">
        <v>8.0000000000000004E-4</v>
      </c>
      <c r="G141" s="16"/>
    </row>
    <row r="142" spans="1:7" x14ac:dyDescent="0.35">
      <c r="A142" s="13" t="s">
        <v>319</v>
      </c>
      <c r="B142" s="31" t="s">
        <v>320</v>
      </c>
      <c r="C142" s="31" t="s">
        <v>272</v>
      </c>
      <c r="D142" s="14">
        <v>92500</v>
      </c>
      <c r="E142" s="15">
        <v>1314.15</v>
      </c>
      <c r="F142" s="16">
        <v>8.0000000000000004E-4</v>
      </c>
      <c r="G142" s="16"/>
    </row>
    <row r="143" spans="1:7" x14ac:dyDescent="0.35">
      <c r="A143" s="13" t="s">
        <v>1517</v>
      </c>
      <c r="B143" s="31" t="s">
        <v>1518</v>
      </c>
      <c r="C143" s="31" t="s">
        <v>266</v>
      </c>
      <c r="D143" s="14">
        <v>4225</v>
      </c>
      <c r="E143" s="15">
        <v>1236.8699999999999</v>
      </c>
      <c r="F143" s="16">
        <v>8.0000000000000004E-4</v>
      </c>
      <c r="G143" s="16"/>
    </row>
    <row r="144" spans="1:7" x14ac:dyDescent="0.35">
      <c r="A144" s="13" t="s">
        <v>1810</v>
      </c>
      <c r="B144" s="31" t="s">
        <v>1811</v>
      </c>
      <c r="C144" s="31" t="s">
        <v>373</v>
      </c>
      <c r="D144" s="14">
        <v>17375</v>
      </c>
      <c r="E144" s="15">
        <v>1232.06</v>
      </c>
      <c r="F144" s="16">
        <v>8.0000000000000004E-4</v>
      </c>
      <c r="G144" s="16"/>
    </row>
    <row r="145" spans="1:7" x14ac:dyDescent="0.35">
      <c r="A145" s="13" t="s">
        <v>718</v>
      </c>
      <c r="B145" s="31" t="s">
        <v>719</v>
      </c>
      <c r="C145" s="31" t="s">
        <v>269</v>
      </c>
      <c r="D145" s="14">
        <v>13725</v>
      </c>
      <c r="E145" s="15">
        <v>1184.67</v>
      </c>
      <c r="F145" s="16">
        <v>6.9999999999999999E-4</v>
      </c>
      <c r="G145" s="16"/>
    </row>
    <row r="146" spans="1:7" x14ac:dyDescent="0.35">
      <c r="A146" s="13" t="s">
        <v>2234</v>
      </c>
      <c r="B146" s="31" t="s">
        <v>2235</v>
      </c>
      <c r="C146" s="31" t="s">
        <v>370</v>
      </c>
      <c r="D146" s="14">
        <v>837632</v>
      </c>
      <c r="E146" s="15">
        <v>1156.94</v>
      </c>
      <c r="F146" s="16">
        <v>6.9999999999999999E-4</v>
      </c>
      <c r="G146" s="16"/>
    </row>
    <row r="147" spans="1:7" x14ac:dyDescent="0.35">
      <c r="A147" s="13" t="s">
        <v>716</v>
      </c>
      <c r="B147" s="31" t="s">
        <v>717</v>
      </c>
      <c r="C147" s="31" t="s">
        <v>345</v>
      </c>
      <c r="D147" s="14">
        <v>45750</v>
      </c>
      <c r="E147" s="15">
        <v>1152.26</v>
      </c>
      <c r="F147" s="16">
        <v>6.9999999999999999E-4</v>
      </c>
      <c r="G147" s="16"/>
    </row>
    <row r="148" spans="1:7" x14ac:dyDescent="0.35">
      <c r="A148" s="13" t="s">
        <v>2266</v>
      </c>
      <c r="B148" s="31" t="s">
        <v>2267</v>
      </c>
      <c r="C148" s="31" t="s">
        <v>249</v>
      </c>
      <c r="D148" s="14">
        <v>1163500</v>
      </c>
      <c r="E148" s="15">
        <v>1143.26</v>
      </c>
      <c r="F148" s="16">
        <v>6.9999999999999999E-4</v>
      </c>
      <c r="G148" s="16"/>
    </row>
    <row r="149" spans="1:7" x14ac:dyDescent="0.35">
      <c r="A149" s="13" t="s">
        <v>726</v>
      </c>
      <c r="B149" s="31" t="s">
        <v>727</v>
      </c>
      <c r="C149" s="31" t="s">
        <v>396</v>
      </c>
      <c r="D149" s="14">
        <v>34250</v>
      </c>
      <c r="E149" s="15">
        <v>1044.73</v>
      </c>
      <c r="F149" s="16">
        <v>6.9999999999999999E-4</v>
      </c>
      <c r="G149" s="16"/>
    </row>
    <row r="150" spans="1:7" x14ac:dyDescent="0.35">
      <c r="A150" s="13" t="s">
        <v>799</v>
      </c>
      <c r="B150" s="31" t="s">
        <v>800</v>
      </c>
      <c r="C150" s="31" t="s">
        <v>428</v>
      </c>
      <c r="D150" s="14">
        <v>16900</v>
      </c>
      <c r="E150" s="15">
        <v>1034.79</v>
      </c>
      <c r="F150" s="16">
        <v>5.9999999999999995E-4</v>
      </c>
      <c r="G150" s="16"/>
    </row>
    <row r="151" spans="1:7" x14ac:dyDescent="0.35">
      <c r="A151" s="13" t="s">
        <v>1812</v>
      </c>
      <c r="B151" s="31" t="s">
        <v>1813</v>
      </c>
      <c r="C151" s="31" t="s">
        <v>293</v>
      </c>
      <c r="D151" s="14">
        <v>28400</v>
      </c>
      <c r="E151" s="15">
        <v>841.09</v>
      </c>
      <c r="F151" s="16">
        <v>5.0000000000000001E-4</v>
      </c>
      <c r="G151" s="16"/>
    </row>
    <row r="152" spans="1:7" x14ac:dyDescent="0.35">
      <c r="A152" s="13" t="s">
        <v>869</v>
      </c>
      <c r="B152" s="31" t="s">
        <v>870</v>
      </c>
      <c r="C152" s="31" t="s">
        <v>280</v>
      </c>
      <c r="D152" s="14">
        <v>33975</v>
      </c>
      <c r="E152" s="15">
        <v>839.66</v>
      </c>
      <c r="F152" s="16">
        <v>5.0000000000000001E-4</v>
      </c>
      <c r="G152" s="16"/>
    </row>
    <row r="153" spans="1:7" x14ac:dyDescent="0.35">
      <c r="A153" s="13" t="s">
        <v>390</v>
      </c>
      <c r="B153" s="31" t="s">
        <v>391</v>
      </c>
      <c r="C153" s="31" t="s">
        <v>257</v>
      </c>
      <c r="D153" s="14">
        <v>79650</v>
      </c>
      <c r="E153" s="15">
        <v>813.39</v>
      </c>
      <c r="F153" s="16">
        <v>5.0000000000000001E-4</v>
      </c>
      <c r="G153" s="16"/>
    </row>
    <row r="154" spans="1:7" x14ac:dyDescent="0.35">
      <c r="A154" s="13" t="s">
        <v>252</v>
      </c>
      <c r="B154" s="31" t="s">
        <v>253</v>
      </c>
      <c r="C154" s="31" t="s">
        <v>254</v>
      </c>
      <c r="D154" s="14">
        <v>54400</v>
      </c>
      <c r="E154" s="15">
        <v>799.46</v>
      </c>
      <c r="F154" s="16">
        <v>5.0000000000000001E-4</v>
      </c>
      <c r="G154" s="16"/>
    </row>
    <row r="155" spans="1:7" x14ac:dyDescent="0.35">
      <c r="A155" s="13" t="s">
        <v>1565</v>
      </c>
      <c r="B155" s="31" t="s">
        <v>1566</v>
      </c>
      <c r="C155" s="31" t="s">
        <v>354</v>
      </c>
      <c r="D155" s="14">
        <v>68425</v>
      </c>
      <c r="E155" s="15">
        <v>799.2</v>
      </c>
      <c r="F155" s="16">
        <v>5.0000000000000001E-4</v>
      </c>
      <c r="G155" s="16"/>
    </row>
    <row r="156" spans="1:7" x14ac:dyDescent="0.35">
      <c r="A156" s="13" t="s">
        <v>1573</v>
      </c>
      <c r="B156" s="31" t="s">
        <v>1574</v>
      </c>
      <c r="C156" s="31" t="s">
        <v>254</v>
      </c>
      <c r="D156" s="14">
        <v>9525</v>
      </c>
      <c r="E156" s="15">
        <v>789.96</v>
      </c>
      <c r="F156" s="16">
        <v>5.0000000000000001E-4</v>
      </c>
      <c r="G156" s="16"/>
    </row>
    <row r="157" spans="1:7" x14ac:dyDescent="0.35">
      <c r="A157" s="13" t="s">
        <v>472</v>
      </c>
      <c r="B157" s="31" t="s">
        <v>473</v>
      </c>
      <c r="C157" s="31" t="s">
        <v>241</v>
      </c>
      <c r="D157" s="14">
        <v>211325</v>
      </c>
      <c r="E157" s="15">
        <v>651.29999999999995</v>
      </c>
      <c r="F157" s="16">
        <v>4.0000000000000002E-4</v>
      </c>
      <c r="G157" s="16"/>
    </row>
    <row r="158" spans="1:7" x14ac:dyDescent="0.35">
      <c r="A158" s="13" t="s">
        <v>1903</v>
      </c>
      <c r="B158" s="31" t="s">
        <v>1904</v>
      </c>
      <c r="C158" s="31" t="s">
        <v>354</v>
      </c>
      <c r="D158" s="14">
        <v>90400</v>
      </c>
      <c r="E158" s="15">
        <v>594.15</v>
      </c>
      <c r="F158" s="16">
        <v>4.0000000000000002E-4</v>
      </c>
      <c r="G158" s="16"/>
    </row>
    <row r="159" spans="1:7" x14ac:dyDescent="0.35">
      <c r="A159" s="13" t="s">
        <v>2220</v>
      </c>
      <c r="B159" s="31" t="s">
        <v>2221</v>
      </c>
      <c r="C159" s="31" t="s">
        <v>345</v>
      </c>
      <c r="D159" s="14">
        <v>7600</v>
      </c>
      <c r="E159" s="15">
        <v>552.33000000000004</v>
      </c>
      <c r="F159" s="16">
        <v>2.9999999999999997E-4</v>
      </c>
      <c r="G159" s="16"/>
    </row>
    <row r="160" spans="1:7" x14ac:dyDescent="0.35">
      <c r="A160" s="13" t="s">
        <v>2284</v>
      </c>
      <c r="B160" s="31" t="s">
        <v>2285</v>
      </c>
      <c r="C160" s="31" t="s">
        <v>272</v>
      </c>
      <c r="D160" s="14">
        <v>438600</v>
      </c>
      <c r="E160" s="15">
        <v>543.69000000000005</v>
      </c>
      <c r="F160" s="16">
        <v>2.9999999999999997E-4</v>
      </c>
      <c r="G160" s="16"/>
    </row>
    <row r="161" spans="1:7" x14ac:dyDescent="0.35">
      <c r="A161" s="13" t="s">
        <v>1828</v>
      </c>
      <c r="B161" s="31" t="s">
        <v>1829</v>
      </c>
      <c r="C161" s="31" t="s">
        <v>283</v>
      </c>
      <c r="D161" s="14">
        <v>44250</v>
      </c>
      <c r="E161" s="15">
        <v>543.08000000000004</v>
      </c>
      <c r="F161" s="16">
        <v>2.9999999999999997E-4</v>
      </c>
      <c r="G161" s="16"/>
    </row>
    <row r="162" spans="1:7" x14ac:dyDescent="0.35">
      <c r="A162" s="13" t="s">
        <v>2305</v>
      </c>
      <c r="B162" s="31" t="s">
        <v>2306</v>
      </c>
      <c r="C162" s="31" t="s">
        <v>249</v>
      </c>
      <c r="D162" s="14">
        <v>229500</v>
      </c>
      <c r="E162" s="15">
        <v>469.33</v>
      </c>
      <c r="F162" s="16">
        <v>2.9999999999999997E-4</v>
      </c>
      <c r="G162" s="16"/>
    </row>
    <row r="163" spans="1:7" x14ac:dyDescent="0.35">
      <c r="A163" s="13" t="s">
        <v>1843</v>
      </c>
      <c r="B163" s="31" t="s">
        <v>1844</v>
      </c>
      <c r="C163" s="31" t="s">
        <v>769</v>
      </c>
      <c r="D163" s="14">
        <v>88750</v>
      </c>
      <c r="E163" s="15">
        <v>468.02</v>
      </c>
      <c r="F163" s="16">
        <v>2.9999999999999997E-4</v>
      </c>
      <c r="G163" s="16"/>
    </row>
    <row r="164" spans="1:7" x14ac:dyDescent="0.35">
      <c r="A164" s="13" t="s">
        <v>371</v>
      </c>
      <c r="B164" s="31" t="s">
        <v>372</v>
      </c>
      <c r="C164" s="31" t="s">
        <v>373</v>
      </c>
      <c r="D164" s="14">
        <v>12075</v>
      </c>
      <c r="E164" s="15">
        <v>460.13</v>
      </c>
      <c r="F164" s="16">
        <v>2.9999999999999997E-4</v>
      </c>
      <c r="G164" s="16"/>
    </row>
    <row r="165" spans="1:7" x14ac:dyDescent="0.35">
      <c r="A165" s="13" t="s">
        <v>493</v>
      </c>
      <c r="B165" s="31" t="s">
        <v>494</v>
      </c>
      <c r="C165" s="31" t="s">
        <v>257</v>
      </c>
      <c r="D165" s="14">
        <v>42500</v>
      </c>
      <c r="E165" s="15">
        <v>432.69</v>
      </c>
      <c r="F165" s="16">
        <v>2.9999999999999997E-4</v>
      </c>
      <c r="G165" s="16"/>
    </row>
    <row r="166" spans="1:7" x14ac:dyDescent="0.35">
      <c r="A166" s="13" t="s">
        <v>416</v>
      </c>
      <c r="B166" s="31" t="s">
        <v>417</v>
      </c>
      <c r="C166" s="31" t="s">
        <v>345</v>
      </c>
      <c r="D166" s="14">
        <v>18500</v>
      </c>
      <c r="E166" s="15">
        <v>282.24</v>
      </c>
      <c r="F166" s="16">
        <v>2.0000000000000001E-4</v>
      </c>
      <c r="G166" s="16"/>
    </row>
    <row r="167" spans="1:7" x14ac:dyDescent="0.35">
      <c r="A167" s="13" t="s">
        <v>1287</v>
      </c>
      <c r="B167" s="31" t="s">
        <v>1288</v>
      </c>
      <c r="C167" s="31" t="s">
        <v>310</v>
      </c>
      <c r="D167" s="14">
        <v>17600</v>
      </c>
      <c r="E167" s="15">
        <v>281.99</v>
      </c>
      <c r="F167" s="16">
        <v>2.0000000000000001E-4</v>
      </c>
      <c r="G167" s="16"/>
    </row>
    <row r="168" spans="1:7" x14ac:dyDescent="0.35">
      <c r="A168" s="13" t="s">
        <v>1509</v>
      </c>
      <c r="B168" s="31" t="s">
        <v>1510</v>
      </c>
      <c r="C168" s="31" t="s">
        <v>769</v>
      </c>
      <c r="D168" s="14">
        <v>4500</v>
      </c>
      <c r="E168" s="15">
        <v>254.07</v>
      </c>
      <c r="F168" s="16">
        <v>2.0000000000000001E-4</v>
      </c>
      <c r="G168" s="16"/>
    </row>
    <row r="169" spans="1:7" x14ac:dyDescent="0.35">
      <c r="A169" s="13" t="s">
        <v>1820</v>
      </c>
      <c r="B169" s="31" t="s">
        <v>1821</v>
      </c>
      <c r="C169" s="31" t="s">
        <v>373</v>
      </c>
      <c r="D169" s="14">
        <v>5425</v>
      </c>
      <c r="E169" s="15">
        <v>242.56</v>
      </c>
      <c r="F169" s="16">
        <v>2.0000000000000001E-4</v>
      </c>
      <c r="G169" s="16"/>
    </row>
    <row r="170" spans="1:7" x14ac:dyDescent="0.35">
      <c r="A170" s="13" t="s">
        <v>738</v>
      </c>
      <c r="B170" s="31" t="s">
        <v>739</v>
      </c>
      <c r="C170" s="31" t="s">
        <v>522</v>
      </c>
      <c r="D170" s="14">
        <v>41250</v>
      </c>
      <c r="E170" s="15">
        <v>214.95</v>
      </c>
      <c r="F170" s="16">
        <v>1E-4</v>
      </c>
      <c r="G170" s="16"/>
    </row>
    <row r="171" spans="1:7" x14ac:dyDescent="0.35">
      <c r="A171" s="13" t="s">
        <v>1261</v>
      </c>
      <c r="B171" s="31" t="s">
        <v>1262</v>
      </c>
      <c r="C171" s="31" t="s">
        <v>370</v>
      </c>
      <c r="D171" s="14">
        <v>6375</v>
      </c>
      <c r="E171" s="15">
        <v>195.31</v>
      </c>
      <c r="F171" s="16">
        <v>1E-4</v>
      </c>
      <c r="G171" s="16"/>
    </row>
    <row r="172" spans="1:7" x14ac:dyDescent="0.35">
      <c r="A172" s="13" t="s">
        <v>503</v>
      </c>
      <c r="B172" s="31" t="s">
        <v>504</v>
      </c>
      <c r="C172" s="31" t="s">
        <v>257</v>
      </c>
      <c r="D172" s="14">
        <v>131250</v>
      </c>
      <c r="E172" s="15">
        <v>183.49</v>
      </c>
      <c r="F172" s="16">
        <v>1E-4</v>
      </c>
      <c r="G172" s="16"/>
    </row>
    <row r="173" spans="1:7" x14ac:dyDescent="0.35">
      <c r="A173" s="13" t="s">
        <v>1814</v>
      </c>
      <c r="B173" s="31" t="s">
        <v>1815</v>
      </c>
      <c r="C173" s="31" t="s">
        <v>522</v>
      </c>
      <c r="D173" s="14">
        <v>6075</v>
      </c>
      <c r="E173" s="15">
        <v>141.66</v>
      </c>
      <c r="F173" s="16">
        <v>1E-4</v>
      </c>
      <c r="G173" s="16"/>
    </row>
    <row r="174" spans="1:7" x14ac:dyDescent="0.35">
      <c r="A174" s="13" t="s">
        <v>887</v>
      </c>
      <c r="B174" s="31" t="s">
        <v>888</v>
      </c>
      <c r="C174" s="31" t="s">
        <v>280</v>
      </c>
      <c r="D174" s="14">
        <v>72500</v>
      </c>
      <c r="E174" s="15">
        <v>132.99</v>
      </c>
      <c r="F174" s="16">
        <v>1E-4</v>
      </c>
      <c r="G174" s="16"/>
    </row>
    <row r="175" spans="1:7" x14ac:dyDescent="0.35">
      <c r="A175" s="13" t="s">
        <v>341</v>
      </c>
      <c r="B175" s="31" t="s">
        <v>342</v>
      </c>
      <c r="C175" s="31" t="s">
        <v>293</v>
      </c>
      <c r="D175" s="14">
        <v>8800</v>
      </c>
      <c r="E175" s="15">
        <v>112.55</v>
      </c>
      <c r="F175" s="16">
        <v>1E-4</v>
      </c>
      <c r="G175" s="16"/>
    </row>
    <row r="176" spans="1:7" x14ac:dyDescent="0.35">
      <c r="A176" s="13" t="s">
        <v>1818</v>
      </c>
      <c r="B176" s="31" t="s">
        <v>1819</v>
      </c>
      <c r="C176" s="31" t="s">
        <v>293</v>
      </c>
      <c r="D176" s="14">
        <v>9000</v>
      </c>
      <c r="E176" s="15">
        <v>99.6</v>
      </c>
      <c r="F176" s="16">
        <v>1E-4</v>
      </c>
      <c r="G176" s="16"/>
    </row>
    <row r="177" spans="1:7" x14ac:dyDescent="0.35">
      <c r="A177" s="13" t="s">
        <v>479</v>
      </c>
      <c r="B177" s="31" t="s">
        <v>480</v>
      </c>
      <c r="C177" s="31" t="s">
        <v>481</v>
      </c>
      <c r="D177" s="14">
        <v>210</v>
      </c>
      <c r="E177" s="15">
        <v>93.1</v>
      </c>
      <c r="F177" s="16">
        <v>1E-4</v>
      </c>
      <c r="G177" s="16"/>
    </row>
    <row r="178" spans="1:7" x14ac:dyDescent="0.35">
      <c r="A178" s="13" t="s">
        <v>335</v>
      </c>
      <c r="B178" s="31" t="s">
        <v>336</v>
      </c>
      <c r="C178" s="31" t="s">
        <v>269</v>
      </c>
      <c r="D178" s="14">
        <v>600</v>
      </c>
      <c r="E178" s="15">
        <v>88.75</v>
      </c>
      <c r="F178" s="16">
        <v>1E-4</v>
      </c>
      <c r="G178" s="16"/>
    </row>
    <row r="179" spans="1:7" x14ac:dyDescent="0.35">
      <c r="A179" s="13" t="s">
        <v>740</v>
      </c>
      <c r="B179" s="31" t="s">
        <v>741</v>
      </c>
      <c r="C179" s="31" t="s">
        <v>280</v>
      </c>
      <c r="D179" s="14">
        <v>9000</v>
      </c>
      <c r="E179" s="15">
        <v>88.29</v>
      </c>
      <c r="F179" s="16">
        <v>1E-4</v>
      </c>
      <c r="G179" s="16"/>
    </row>
    <row r="180" spans="1:7" x14ac:dyDescent="0.35">
      <c r="A180" s="13" t="s">
        <v>1824</v>
      </c>
      <c r="B180" s="31" t="s">
        <v>1825</v>
      </c>
      <c r="C180" s="31" t="s">
        <v>283</v>
      </c>
      <c r="D180" s="14">
        <v>70400</v>
      </c>
      <c r="E180" s="15">
        <v>54.37</v>
      </c>
      <c r="F180" s="16">
        <v>0</v>
      </c>
      <c r="G180" s="16"/>
    </row>
    <row r="181" spans="1:7" x14ac:dyDescent="0.35">
      <c r="A181" s="13" t="s">
        <v>1893</v>
      </c>
      <c r="B181" s="31" t="s">
        <v>1894</v>
      </c>
      <c r="C181" s="31" t="s">
        <v>310</v>
      </c>
      <c r="D181" s="14">
        <v>1625</v>
      </c>
      <c r="E181" s="15">
        <v>29.89</v>
      </c>
      <c r="F181" s="16">
        <v>0</v>
      </c>
      <c r="G181" s="16"/>
    </row>
    <row r="182" spans="1:7" x14ac:dyDescent="0.35">
      <c r="A182" s="13" t="s">
        <v>466</v>
      </c>
      <c r="B182" s="31" t="s">
        <v>467</v>
      </c>
      <c r="C182" s="31" t="s">
        <v>370</v>
      </c>
      <c r="D182" s="14">
        <v>32000</v>
      </c>
      <c r="E182" s="15">
        <v>18.059999999999999</v>
      </c>
      <c r="F182" s="16">
        <v>0</v>
      </c>
      <c r="G182" s="16"/>
    </row>
    <row r="183" spans="1:7" x14ac:dyDescent="0.35">
      <c r="A183" s="13" t="s">
        <v>470</v>
      </c>
      <c r="B183" s="31" t="s">
        <v>471</v>
      </c>
      <c r="C183" s="31" t="s">
        <v>257</v>
      </c>
      <c r="D183" s="14">
        <v>300</v>
      </c>
      <c r="E183" s="15">
        <v>16.39</v>
      </c>
      <c r="F183" s="16">
        <v>0</v>
      </c>
      <c r="G183" s="16"/>
    </row>
    <row r="184" spans="1:7" x14ac:dyDescent="0.35">
      <c r="A184" s="13" t="s">
        <v>1477</v>
      </c>
      <c r="B184" s="31" t="s">
        <v>1478</v>
      </c>
      <c r="C184" s="31" t="s">
        <v>478</v>
      </c>
      <c r="D184" s="14">
        <v>350</v>
      </c>
      <c r="E184" s="15">
        <v>12.93</v>
      </c>
      <c r="F184" s="16">
        <v>0</v>
      </c>
      <c r="G184" s="16"/>
    </row>
    <row r="185" spans="1:7" x14ac:dyDescent="0.35">
      <c r="A185" s="13" t="s">
        <v>1907</v>
      </c>
      <c r="B185" s="31" t="s">
        <v>1908</v>
      </c>
      <c r="C185" s="31" t="s">
        <v>266</v>
      </c>
      <c r="D185" s="14">
        <v>1050</v>
      </c>
      <c r="E185" s="15">
        <v>5.91</v>
      </c>
      <c r="F185" s="16">
        <v>0</v>
      </c>
      <c r="G185" s="16"/>
    </row>
    <row r="186" spans="1:7" x14ac:dyDescent="0.35">
      <c r="A186" s="13" t="s">
        <v>1736</v>
      </c>
      <c r="B186" s="31" t="s">
        <v>1737</v>
      </c>
      <c r="C186" s="31" t="s">
        <v>389</v>
      </c>
      <c r="D186" s="14">
        <v>350</v>
      </c>
      <c r="E186" s="15">
        <v>5.64</v>
      </c>
      <c r="F186" s="16">
        <v>0</v>
      </c>
      <c r="G186" s="16"/>
    </row>
    <row r="187" spans="1:7" x14ac:dyDescent="0.35">
      <c r="A187" s="17" t="s">
        <v>172</v>
      </c>
      <c r="B187" s="32"/>
      <c r="C187" s="32"/>
      <c r="D187" s="18"/>
      <c r="E187" s="37">
        <v>1141553.08</v>
      </c>
      <c r="F187" s="38">
        <v>0.71619999999999995</v>
      </c>
      <c r="G187" s="21"/>
    </row>
    <row r="188" spans="1:7" x14ac:dyDescent="0.35">
      <c r="A188" s="13"/>
      <c r="B188" s="31"/>
      <c r="C188" s="31"/>
      <c r="D188" s="14"/>
      <c r="E188" s="15"/>
      <c r="F188" s="16"/>
      <c r="G188" s="16"/>
    </row>
    <row r="192" spans="1:7" x14ac:dyDescent="0.35">
      <c r="A192" s="24" t="s">
        <v>175</v>
      </c>
      <c r="B192" s="33"/>
      <c r="C192" s="33"/>
      <c r="D192" s="25"/>
      <c r="E192" s="37">
        <v>1141553.08</v>
      </c>
      <c r="F192" s="38">
        <v>0.71619999999999995</v>
      </c>
      <c r="G192" s="21"/>
    </row>
    <row r="193" spans="1:7" x14ac:dyDescent="0.35">
      <c r="A193" s="17"/>
      <c r="B193" s="32"/>
      <c r="C193" s="32"/>
      <c r="D193" s="18"/>
      <c r="E193" s="41"/>
      <c r="F193" s="21"/>
      <c r="G193" s="21"/>
    </row>
    <row r="194" spans="1:7" x14ac:dyDescent="0.35">
      <c r="A194" s="17"/>
      <c r="B194" s="32"/>
      <c r="C194" s="32"/>
      <c r="D194" s="18"/>
      <c r="E194" s="41"/>
      <c r="F194" s="21"/>
      <c r="G194" s="21"/>
    </row>
    <row r="195" spans="1:7" x14ac:dyDescent="0.35">
      <c r="A195" s="17"/>
      <c r="B195" s="32"/>
      <c r="C195" s="32"/>
      <c r="D195" s="18"/>
      <c r="E195" s="41"/>
      <c r="F195" s="21"/>
      <c r="G195" s="21"/>
    </row>
    <row r="196" spans="1:7" x14ac:dyDescent="0.35">
      <c r="A196" s="17"/>
      <c r="B196" s="32"/>
      <c r="C196" s="32"/>
      <c r="D196" s="18"/>
      <c r="E196" s="41"/>
      <c r="F196" s="21"/>
      <c r="G196" s="21"/>
    </row>
    <row r="197" spans="1:7" x14ac:dyDescent="0.35">
      <c r="A197" s="17"/>
      <c r="B197" s="32"/>
      <c r="C197" s="32"/>
      <c r="D197" s="18"/>
      <c r="E197" s="41"/>
      <c r="F197" s="21"/>
      <c r="G197" s="21"/>
    </row>
    <row r="198" spans="1:7" x14ac:dyDescent="0.35">
      <c r="A198" s="13"/>
      <c r="B198" s="31"/>
      <c r="C198" s="31"/>
      <c r="D198" s="14"/>
      <c r="E198" s="15"/>
      <c r="F198" s="16"/>
      <c r="G198" s="16"/>
    </row>
    <row r="199" spans="1:7" x14ac:dyDescent="0.35">
      <c r="A199" s="17" t="s">
        <v>846</v>
      </c>
      <c r="B199" s="31"/>
      <c r="C199" s="31"/>
      <c r="D199" s="14"/>
      <c r="E199" s="15"/>
      <c r="F199" s="16"/>
      <c r="G199" s="16"/>
    </row>
    <row r="200" spans="1:7" x14ac:dyDescent="0.35">
      <c r="A200" s="17" t="s">
        <v>847</v>
      </c>
      <c r="B200" s="31"/>
      <c r="C200" s="31"/>
      <c r="D200" s="14"/>
      <c r="E200" s="15"/>
      <c r="F200" s="16"/>
      <c r="G200" s="16"/>
    </row>
    <row r="201" spans="1:7" x14ac:dyDescent="0.35">
      <c r="A201" s="13" t="s">
        <v>2966</v>
      </c>
      <c r="B201" s="31"/>
      <c r="C201" s="31" t="s">
        <v>389</v>
      </c>
      <c r="D201" s="42">
        <v>-350</v>
      </c>
      <c r="E201" s="35">
        <v>-5.66</v>
      </c>
      <c r="F201" s="36">
        <v>-3.0000000000000001E-6</v>
      </c>
      <c r="G201" s="16"/>
    </row>
    <row r="202" spans="1:7" x14ac:dyDescent="0.35">
      <c r="A202" s="13" t="s">
        <v>2087</v>
      </c>
      <c r="B202" s="31"/>
      <c r="C202" s="31" t="s">
        <v>266</v>
      </c>
      <c r="D202" s="42">
        <v>-1050</v>
      </c>
      <c r="E202" s="35">
        <v>-5.94</v>
      </c>
      <c r="F202" s="36">
        <v>-3.0000000000000001E-6</v>
      </c>
      <c r="G202" s="16"/>
    </row>
    <row r="203" spans="1:7" x14ac:dyDescent="0.35">
      <c r="A203" s="13" t="s">
        <v>2967</v>
      </c>
      <c r="B203" s="31"/>
      <c r="C203" s="31" t="s">
        <v>478</v>
      </c>
      <c r="D203" s="42">
        <v>-350</v>
      </c>
      <c r="E203" s="35">
        <v>-13.02</v>
      </c>
      <c r="F203" s="36">
        <v>-7.9999999999999996E-6</v>
      </c>
      <c r="G203" s="16"/>
    </row>
    <row r="204" spans="1:7" x14ac:dyDescent="0.35">
      <c r="A204" s="13" t="s">
        <v>2968</v>
      </c>
      <c r="B204" s="31"/>
      <c r="C204" s="31" t="s">
        <v>257</v>
      </c>
      <c r="D204" s="42">
        <v>-300</v>
      </c>
      <c r="E204" s="35">
        <v>-16.489999999999998</v>
      </c>
      <c r="F204" s="36">
        <v>-1.0000000000000001E-5</v>
      </c>
      <c r="G204" s="16"/>
    </row>
    <row r="205" spans="1:7" x14ac:dyDescent="0.35">
      <c r="A205" s="13" t="s">
        <v>2969</v>
      </c>
      <c r="B205" s="31"/>
      <c r="C205" s="31" t="s">
        <v>370</v>
      </c>
      <c r="D205" s="42">
        <v>-32000</v>
      </c>
      <c r="E205" s="35">
        <v>-18.13</v>
      </c>
      <c r="F205" s="36">
        <v>-1.1E-5</v>
      </c>
      <c r="G205" s="16"/>
    </row>
    <row r="206" spans="1:7" x14ac:dyDescent="0.35">
      <c r="A206" s="13" t="s">
        <v>2970</v>
      </c>
      <c r="B206" s="31"/>
      <c r="C206" s="31" t="s">
        <v>310</v>
      </c>
      <c r="D206" s="42">
        <v>-1625</v>
      </c>
      <c r="E206" s="35">
        <v>-29.97</v>
      </c>
      <c r="F206" s="36">
        <v>-1.8E-5</v>
      </c>
      <c r="G206" s="16"/>
    </row>
    <row r="207" spans="1:7" x14ac:dyDescent="0.35">
      <c r="A207" s="13" t="s">
        <v>2971</v>
      </c>
      <c r="B207" s="31"/>
      <c r="C207" s="31" t="s">
        <v>283</v>
      </c>
      <c r="D207" s="42">
        <v>-70400</v>
      </c>
      <c r="E207" s="35">
        <v>-54.69</v>
      </c>
      <c r="F207" s="36">
        <v>-3.4E-5</v>
      </c>
      <c r="G207" s="16"/>
    </row>
    <row r="208" spans="1:7" x14ac:dyDescent="0.35">
      <c r="A208" s="13" t="s">
        <v>2972</v>
      </c>
      <c r="B208" s="31"/>
      <c r="C208" s="31" t="s">
        <v>280</v>
      </c>
      <c r="D208" s="42">
        <v>-9000</v>
      </c>
      <c r="E208" s="35">
        <v>-88.85</v>
      </c>
      <c r="F208" s="36">
        <v>-5.5000000000000002E-5</v>
      </c>
      <c r="G208" s="16"/>
    </row>
    <row r="209" spans="1:7" x14ac:dyDescent="0.35">
      <c r="A209" s="13" t="s">
        <v>2106</v>
      </c>
      <c r="B209" s="31"/>
      <c r="C209" s="31" t="s">
        <v>269</v>
      </c>
      <c r="D209" s="42">
        <v>-600</v>
      </c>
      <c r="E209" s="35">
        <v>-89.06</v>
      </c>
      <c r="F209" s="36">
        <v>-5.5000000000000002E-5</v>
      </c>
      <c r="G209" s="16"/>
    </row>
    <row r="210" spans="1:7" x14ac:dyDescent="0.35">
      <c r="A210" s="13" t="s">
        <v>1543</v>
      </c>
      <c r="B210" s="31"/>
      <c r="C210" s="31" t="s">
        <v>481</v>
      </c>
      <c r="D210" s="42">
        <v>-210</v>
      </c>
      <c r="E210" s="35">
        <v>-92.95</v>
      </c>
      <c r="F210" s="36">
        <v>-5.8E-5</v>
      </c>
      <c r="G210" s="16"/>
    </row>
    <row r="211" spans="1:7" x14ac:dyDescent="0.35">
      <c r="A211" s="13" t="s">
        <v>2973</v>
      </c>
      <c r="B211" s="31"/>
      <c r="C211" s="31" t="s">
        <v>293</v>
      </c>
      <c r="D211" s="42">
        <v>-9000</v>
      </c>
      <c r="E211" s="35">
        <v>-100.12</v>
      </c>
      <c r="F211" s="36">
        <v>-6.2000000000000003E-5</v>
      </c>
      <c r="G211" s="16"/>
    </row>
    <row r="212" spans="1:7" x14ac:dyDescent="0.35">
      <c r="A212" s="13" t="s">
        <v>2974</v>
      </c>
      <c r="B212" s="31"/>
      <c r="C212" s="31" t="s">
        <v>277</v>
      </c>
      <c r="D212" s="42">
        <v>-3900</v>
      </c>
      <c r="E212" s="35">
        <v>-104.82</v>
      </c>
      <c r="F212" s="36">
        <v>-6.4999999999999994E-5</v>
      </c>
      <c r="G212" s="16"/>
    </row>
    <row r="213" spans="1:7" x14ac:dyDescent="0.35">
      <c r="A213" s="13" t="s">
        <v>2975</v>
      </c>
      <c r="B213" s="31"/>
      <c r="C213" s="31" t="s">
        <v>293</v>
      </c>
      <c r="D213" s="42">
        <v>-8800</v>
      </c>
      <c r="E213" s="35">
        <v>-112.93</v>
      </c>
      <c r="F213" s="36">
        <v>-6.9999999999999994E-5</v>
      </c>
      <c r="G213" s="16"/>
    </row>
    <row r="214" spans="1:7" x14ac:dyDescent="0.35">
      <c r="A214" s="13" t="s">
        <v>2976</v>
      </c>
      <c r="B214" s="31"/>
      <c r="C214" s="31" t="s">
        <v>280</v>
      </c>
      <c r="D214" s="42">
        <v>-72500</v>
      </c>
      <c r="E214" s="35">
        <v>-133.66999999999999</v>
      </c>
      <c r="F214" s="36">
        <v>-8.2999999999999998E-5</v>
      </c>
      <c r="G214" s="16"/>
    </row>
    <row r="215" spans="1:7" x14ac:dyDescent="0.35">
      <c r="A215" s="13" t="s">
        <v>2977</v>
      </c>
      <c r="B215" s="31"/>
      <c r="C215" s="31" t="s">
        <v>522</v>
      </c>
      <c r="D215" s="42">
        <v>-6075</v>
      </c>
      <c r="E215" s="35">
        <v>-142.57</v>
      </c>
      <c r="F215" s="36">
        <v>-8.8999999999999995E-5</v>
      </c>
      <c r="G215" s="16"/>
    </row>
    <row r="216" spans="1:7" x14ac:dyDescent="0.35">
      <c r="A216" s="13" t="s">
        <v>2978</v>
      </c>
      <c r="B216" s="31"/>
      <c r="C216" s="31" t="s">
        <v>257</v>
      </c>
      <c r="D216" s="42">
        <v>-131250</v>
      </c>
      <c r="E216" s="35">
        <v>-183.97</v>
      </c>
      <c r="F216" s="36">
        <v>-1.15E-4</v>
      </c>
      <c r="G216" s="16"/>
    </row>
    <row r="217" spans="1:7" x14ac:dyDescent="0.35">
      <c r="A217" s="13" t="s">
        <v>2979</v>
      </c>
      <c r="B217" s="31"/>
      <c r="C217" s="31" t="s">
        <v>370</v>
      </c>
      <c r="D217" s="42">
        <v>-6375</v>
      </c>
      <c r="E217" s="35">
        <v>-196.24</v>
      </c>
      <c r="F217" s="36">
        <v>-1.2300000000000001E-4</v>
      </c>
      <c r="G217" s="16"/>
    </row>
    <row r="218" spans="1:7" x14ac:dyDescent="0.35">
      <c r="A218" s="13" t="s">
        <v>2980</v>
      </c>
      <c r="B218" s="31"/>
      <c r="C218" s="31" t="s">
        <v>269</v>
      </c>
      <c r="D218" s="42">
        <v>-31200</v>
      </c>
      <c r="E218" s="35">
        <v>-210.57</v>
      </c>
      <c r="F218" s="36">
        <v>-1.3200000000000001E-4</v>
      </c>
      <c r="G218" s="16"/>
    </row>
    <row r="219" spans="1:7" x14ac:dyDescent="0.35">
      <c r="A219" s="13" t="s">
        <v>2981</v>
      </c>
      <c r="B219" s="31"/>
      <c r="C219" s="31" t="s">
        <v>522</v>
      </c>
      <c r="D219" s="42">
        <v>-41250</v>
      </c>
      <c r="E219" s="35">
        <v>-216.21</v>
      </c>
      <c r="F219" s="36">
        <v>-1.35E-4</v>
      </c>
      <c r="G219" s="16"/>
    </row>
    <row r="220" spans="1:7" x14ac:dyDescent="0.35">
      <c r="A220" s="13" t="s">
        <v>2982</v>
      </c>
      <c r="B220" s="31"/>
      <c r="C220" s="31" t="s">
        <v>373</v>
      </c>
      <c r="D220" s="42">
        <v>-5425</v>
      </c>
      <c r="E220" s="35">
        <v>-243.81</v>
      </c>
      <c r="F220" s="36">
        <v>-1.5300000000000001E-4</v>
      </c>
      <c r="G220" s="16"/>
    </row>
    <row r="221" spans="1:7" x14ac:dyDescent="0.35">
      <c r="A221" s="13" t="s">
        <v>2098</v>
      </c>
      <c r="B221" s="31"/>
      <c r="C221" s="31" t="s">
        <v>769</v>
      </c>
      <c r="D221" s="42">
        <v>-4500</v>
      </c>
      <c r="E221" s="35">
        <v>-254.36</v>
      </c>
      <c r="F221" s="36">
        <v>-1.5899999999999999E-4</v>
      </c>
      <c r="G221" s="16"/>
    </row>
    <row r="222" spans="1:7" x14ac:dyDescent="0.35">
      <c r="A222" s="13" t="s">
        <v>2983</v>
      </c>
      <c r="B222" s="31"/>
      <c r="C222" s="31" t="s">
        <v>345</v>
      </c>
      <c r="D222" s="42">
        <v>-18500</v>
      </c>
      <c r="E222" s="35">
        <v>-283.45999999999998</v>
      </c>
      <c r="F222" s="36">
        <v>-1.7699999999999999E-4</v>
      </c>
      <c r="G222" s="16"/>
    </row>
    <row r="223" spans="1:7" x14ac:dyDescent="0.35">
      <c r="A223" s="13" t="s">
        <v>2984</v>
      </c>
      <c r="B223" s="31"/>
      <c r="C223" s="31" t="s">
        <v>310</v>
      </c>
      <c r="D223" s="42">
        <v>-17600</v>
      </c>
      <c r="E223" s="35">
        <v>-283.54000000000002</v>
      </c>
      <c r="F223" s="36">
        <v>-1.7699999999999999E-4</v>
      </c>
      <c r="G223" s="16"/>
    </row>
    <row r="224" spans="1:7" x14ac:dyDescent="0.35">
      <c r="A224" s="13" t="s">
        <v>2985</v>
      </c>
      <c r="B224" s="31"/>
      <c r="C224" s="31" t="s">
        <v>257</v>
      </c>
      <c r="D224" s="42">
        <v>-42500</v>
      </c>
      <c r="E224" s="35">
        <v>-435.63</v>
      </c>
      <c r="F224" s="36">
        <v>-2.7300000000000002E-4</v>
      </c>
      <c r="G224" s="16"/>
    </row>
    <row r="225" spans="1:7" x14ac:dyDescent="0.35">
      <c r="A225" s="13" t="s">
        <v>2986</v>
      </c>
      <c r="B225" s="31"/>
      <c r="C225" s="31" t="s">
        <v>373</v>
      </c>
      <c r="D225" s="42">
        <v>-12075</v>
      </c>
      <c r="E225" s="35">
        <v>-462.16</v>
      </c>
      <c r="F225" s="36">
        <v>-2.9E-4</v>
      </c>
      <c r="G225" s="16"/>
    </row>
    <row r="226" spans="1:7" x14ac:dyDescent="0.35">
      <c r="A226" s="13" t="s">
        <v>2987</v>
      </c>
      <c r="B226" s="31"/>
      <c r="C226" s="31" t="s">
        <v>769</v>
      </c>
      <c r="D226" s="42">
        <v>-88750</v>
      </c>
      <c r="E226" s="35">
        <v>-469.75</v>
      </c>
      <c r="F226" s="36">
        <v>-2.9399999999999999E-4</v>
      </c>
      <c r="G226" s="16"/>
    </row>
    <row r="227" spans="1:7" x14ac:dyDescent="0.35">
      <c r="A227" s="13" t="s">
        <v>2988</v>
      </c>
      <c r="B227" s="31"/>
      <c r="C227" s="31" t="s">
        <v>249</v>
      </c>
      <c r="D227" s="42">
        <v>-229500</v>
      </c>
      <c r="E227" s="35">
        <v>-471.03</v>
      </c>
      <c r="F227" s="36">
        <v>-2.9500000000000001E-4</v>
      </c>
      <c r="G227" s="16"/>
    </row>
    <row r="228" spans="1:7" x14ac:dyDescent="0.35">
      <c r="A228" s="13" t="s">
        <v>2989</v>
      </c>
      <c r="B228" s="31"/>
      <c r="C228" s="31" t="s">
        <v>283</v>
      </c>
      <c r="D228" s="42">
        <v>-44250</v>
      </c>
      <c r="E228" s="35">
        <v>-546.44000000000005</v>
      </c>
      <c r="F228" s="36">
        <v>-3.4299999999999999E-4</v>
      </c>
      <c r="G228" s="16"/>
    </row>
    <row r="229" spans="1:7" x14ac:dyDescent="0.35">
      <c r="A229" s="13" t="s">
        <v>2990</v>
      </c>
      <c r="B229" s="31"/>
      <c r="C229" s="31" t="s">
        <v>272</v>
      </c>
      <c r="D229" s="42">
        <v>-438600</v>
      </c>
      <c r="E229" s="35">
        <v>-547.67999999999995</v>
      </c>
      <c r="F229" s="36">
        <v>-3.4299999999999999E-4</v>
      </c>
      <c r="G229" s="16"/>
    </row>
    <row r="230" spans="1:7" x14ac:dyDescent="0.35">
      <c r="A230" s="13" t="s">
        <v>2991</v>
      </c>
      <c r="B230" s="31"/>
      <c r="C230" s="31" t="s">
        <v>345</v>
      </c>
      <c r="D230" s="42">
        <v>-7600</v>
      </c>
      <c r="E230" s="35">
        <v>-555.64</v>
      </c>
      <c r="F230" s="36">
        <v>-3.48E-4</v>
      </c>
      <c r="G230" s="16"/>
    </row>
    <row r="231" spans="1:7" x14ac:dyDescent="0.35">
      <c r="A231" s="13" t="s">
        <v>2992</v>
      </c>
      <c r="B231" s="31"/>
      <c r="C231" s="31" t="s">
        <v>354</v>
      </c>
      <c r="D231" s="42">
        <v>-90400</v>
      </c>
      <c r="E231" s="35">
        <v>-597.23</v>
      </c>
      <c r="F231" s="36">
        <v>-3.7399999999999998E-4</v>
      </c>
      <c r="G231" s="16"/>
    </row>
    <row r="232" spans="1:7" x14ac:dyDescent="0.35">
      <c r="A232" s="13" t="s">
        <v>2993</v>
      </c>
      <c r="B232" s="31"/>
      <c r="C232" s="31" t="s">
        <v>241</v>
      </c>
      <c r="D232" s="42">
        <v>-211325</v>
      </c>
      <c r="E232" s="35">
        <v>-653.84</v>
      </c>
      <c r="F232" s="36">
        <v>-4.0999999999999999E-4</v>
      </c>
      <c r="G232" s="16"/>
    </row>
    <row r="233" spans="1:7" x14ac:dyDescent="0.35">
      <c r="A233" s="13" t="s">
        <v>2994</v>
      </c>
      <c r="B233" s="31"/>
      <c r="C233" s="31" t="s">
        <v>254</v>
      </c>
      <c r="D233" s="42">
        <v>-9525</v>
      </c>
      <c r="E233" s="35">
        <v>-792.91</v>
      </c>
      <c r="F233" s="36">
        <v>-4.9700000000000005E-4</v>
      </c>
      <c r="G233" s="16"/>
    </row>
    <row r="234" spans="1:7" x14ac:dyDescent="0.35">
      <c r="A234" s="13" t="s">
        <v>2129</v>
      </c>
      <c r="B234" s="31"/>
      <c r="C234" s="31" t="s">
        <v>254</v>
      </c>
      <c r="D234" s="42">
        <v>-54400</v>
      </c>
      <c r="E234" s="35">
        <v>-802.78</v>
      </c>
      <c r="F234" s="36">
        <v>-5.0299999999999997E-4</v>
      </c>
      <c r="G234" s="16"/>
    </row>
    <row r="235" spans="1:7" x14ac:dyDescent="0.35">
      <c r="A235" s="13" t="s">
        <v>2995</v>
      </c>
      <c r="B235" s="31"/>
      <c r="C235" s="31" t="s">
        <v>354</v>
      </c>
      <c r="D235" s="42">
        <v>-68425</v>
      </c>
      <c r="E235" s="35">
        <v>-803.58</v>
      </c>
      <c r="F235" s="36">
        <v>-5.04E-4</v>
      </c>
      <c r="G235" s="16"/>
    </row>
    <row r="236" spans="1:7" x14ac:dyDescent="0.35">
      <c r="A236" s="13" t="s">
        <v>2095</v>
      </c>
      <c r="B236" s="31"/>
      <c r="C236" s="31" t="s">
        <v>257</v>
      </c>
      <c r="D236" s="42">
        <v>-79650</v>
      </c>
      <c r="E236" s="35">
        <v>-818.88</v>
      </c>
      <c r="F236" s="36">
        <v>-5.1400000000000003E-4</v>
      </c>
      <c r="G236" s="16"/>
    </row>
    <row r="237" spans="1:7" x14ac:dyDescent="0.35">
      <c r="A237" s="13" t="s">
        <v>2996</v>
      </c>
      <c r="B237" s="31"/>
      <c r="C237" s="31" t="s">
        <v>280</v>
      </c>
      <c r="D237" s="42">
        <v>-33975</v>
      </c>
      <c r="E237" s="35">
        <v>-844.38</v>
      </c>
      <c r="F237" s="36">
        <v>-5.2999999999999998E-4</v>
      </c>
      <c r="G237" s="16"/>
    </row>
    <row r="238" spans="1:7" x14ac:dyDescent="0.35">
      <c r="A238" s="13" t="s">
        <v>2997</v>
      </c>
      <c r="B238" s="31"/>
      <c r="C238" s="31" t="s">
        <v>293</v>
      </c>
      <c r="D238" s="42">
        <v>-28400</v>
      </c>
      <c r="E238" s="35">
        <v>-845.84</v>
      </c>
      <c r="F238" s="36">
        <v>-5.2999999999999998E-4</v>
      </c>
      <c r="G238" s="16"/>
    </row>
    <row r="239" spans="1:7" x14ac:dyDescent="0.35">
      <c r="A239" s="13" t="s">
        <v>2998</v>
      </c>
      <c r="B239" s="31"/>
      <c r="C239" s="31" t="s">
        <v>428</v>
      </c>
      <c r="D239" s="42">
        <v>-16900</v>
      </c>
      <c r="E239" s="35">
        <v>-1040.53</v>
      </c>
      <c r="F239" s="36">
        <v>-6.5300000000000004E-4</v>
      </c>
      <c r="G239" s="16"/>
    </row>
    <row r="240" spans="1:7" x14ac:dyDescent="0.35">
      <c r="A240" s="13" t="s">
        <v>2109</v>
      </c>
      <c r="B240" s="31"/>
      <c r="C240" s="31" t="s">
        <v>396</v>
      </c>
      <c r="D240" s="42">
        <v>-34250</v>
      </c>
      <c r="E240" s="35">
        <v>-1051.17</v>
      </c>
      <c r="F240" s="36">
        <v>-6.5899999999999997E-4</v>
      </c>
      <c r="G240" s="16"/>
    </row>
    <row r="241" spans="1:7" x14ac:dyDescent="0.35">
      <c r="A241" s="13" t="s">
        <v>2999</v>
      </c>
      <c r="B241" s="31"/>
      <c r="C241" s="31" t="s">
        <v>249</v>
      </c>
      <c r="D241" s="42">
        <v>-1163500</v>
      </c>
      <c r="E241" s="35">
        <v>-1147.68</v>
      </c>
      <c r="F241" s="36">
        <v>-7.2000000000000005E-4</v>
      </c>
      <c r="G241" s="16"/>
    </row>
    <row r="242" spans="1:7" x14ac:dyDescent="0.35">
      <c r="A242" s="13" t="s">
        <v>3000</v>
      </c>
      <c r="B242" s="31"/>
      <c r="C242" s="31" t="s">
        <v>345</v>
      </c>
      <c r="D242" s="42">
        <v>-45750</v>
      </c>
      <c r="E242" s="35">
        <v>-1159.6300000000001</v>
      </c>
      <c r="F242" s="36">
        <v>-7.27E-4</v>
      </c>
      <c r="G242" s="16"/>
    </row>
    <row r="243" spans="1:7" x14ac:dyDescent="0.35">
      <c r="A243" s="13" t="s">
        <v>3001</v>
      </c>
      <c r="B243" s="31"/>
      <c r="C243" s="31" t="s">
        <v>370</v>
      </c>
      <c r="D243" s="42">
        <v>-837632</v>
      </c>
      <c r="E243" s="35">
        <v>-1164.56</v>
      </c>
      <c r="F243" s="36">
        <v>-7.3099999999999999E-4</v>
      </c>
      <c r="G243" s="16"/>
    </row>
    <row r="244" spans="1:7" x14ac:dyDescent="0.35">
      <c r="A244" s="13" t="s">
        <v>3002</v>
      </c>
      <c r="B244" s="31"/>
      <c r="C244" s="31" t="s">
        <v>269</v>
      </c>
      <c r="D244" s="42">
        <v>-13725</v>
      </c>
      <c r="E244" s="35">
        <v>-1192.22</v>
      </c>
      <c r="F244" s="36">
        <v>-7.4799999999999997E-4</v>
      </c>
      <c r="G244" s="16"/>
    </row>
    <row r="245" spans="1:7" x14ac:dyDescent="0.35">
      <c r="A245" s="13" t="s">
        <v>2116</v>
      </c>
      <c r="B245" s="31"/>
      <c r="C245" s="31" t="s">
        <v>373</v>
      </c>
      <c r="D245" s="42">
        <v>-17375</v>
      </c>
      <c r="E245" s="35">
        <v>-1238.6600000000001</v>
      </c>
      <c r="F245" s="36">
        <v>-7.7700000000000002E-4</v>
      </c>
      <c r="G245" s="16"/>
    </row>
    <row r="246" spans="1:7" x14ac:dyDescent="0.35">
      <c r="A246" s="13" t="s">
        <v>3003</v>
      </c>
      <c r="B246" s="31"/>
      <c r="C246" s="31" t="s">
        <v>266</v>
      </c>
      <c r="D246" s="42">
        <v>-4225</v>
      </c>
      <c r="E246" s="35">
        <v>-1244.9000000000001</v>
      </c>
      <c r="F246" s="36">
        <v>-7.8100000000000001E-4</v>
      </c>
      <c r="G246" s="16"/>
    </row>
    <row r="247" spans="1:7" x14ac:dyDescent="0.35">
      <c r="A247" s="13" t="s">
        <v>3004</v>
      </c>
      <c r="B247" s="31"/>
      <c r="C247" s="31" t="s">
        <v>272</v>
      </c>
      <c r="D247" s="42">
        <v>-92500</v>
      </c>
      <c r="E247" s="35">
        <v>-1322.2</v>
      </c>
      <c r="F247" s="36">
        <v>-8.2899999999999998E-4</v>
      </c>
      <c r="G247" s="16"/>
    </row>
    <row r="248" spans="1:7" x14ac:dyDescent="0.35">
      <c r="A248" s="13" t="s">
        <v>3005</v>
      </c>
      <c r="B248" s="31"/>
      <c r="C248" s="31" t="s">
        <v>283</v>
      </c>
      <c r="D248" s="42">
        <v>-355250</v>
      </c>
      <c r="E248" s="35">
        <v>-1333.96</v>
      </c>
      <c r="F248" s="36">
        <v>-8.3699999999999996E-4</v>
      </c>
      <c r="G248" s="16"/>
    </row>
    <row r="249" spans="1:7" x14ac:dyDescent="0.35">
      <c r="A249" s="13" t="s">
        <v>3006</v>
      </c>
      <c r="B249" s="31"/>
      <c r="C249" s="31" t="s">
        <v>389</v>
      </c>
      <c r="D249" s="42">
        <v>-89950</v>
      </c>
      <c r="E249" s="35">
        <v>-1359.32</v>
      </c>
      <c r="F249" s="36">
        <v>-8.5300000000000003E-4</v>
      </c>
      <c r="G249" s="16"/>
    </row>
    <row r="250" spans="1:7" x14ac:dyDescent="0.35">
      <c r="A250" s="13" t="s">
        <v>3007</v>
      </c>
      <c r="B250" s="31"/>
      <c r="C250" s="31" t="s">
        <v>280</v>
      </c>
      <c r="D250" s="42">
        <v>-25500</v>
      </c>
      <c r="E250" s="35">
        <v>-1361.06</v>
      </c>
      <c r="F250" s="36">
        <v>-8.5400000000000005E-4</v>
      </c>
      <c r="G250" s="16"/>
    </row>
    <row r="251" spans="1:7" x14ac:dyDescent="0.35">
      <c r="A251" s="13" t="s">
        <v>3008</v>
      </c>
      <c r="B251" s="31"/>
      <c r="C251" s="31" t="s">
        <v>389</v>
      </c>
      <c r="D251" s="42">
        <v>-93150</v>
      </c>
      <c r="E251" s="35">
        <v>-1460.78</v>
      </c>
      <c r="F251" s="36">
        <v>-9.1600000000000004E-4</v>
      </c>
      <c r="G251" s="16"/>
    </row>
    <row r="252" spans="1:7" x14ac:dyDescent="0.35">
      <c r="A252" s="13" t="s">
        <v>3009</v>
      </c>
      <c r="B252" s="31"/>
      <c r="C252" s="31" t="s">
        <v>373</v>
      </c>
      <c r="D252" s="42">
        <v>-109225</v>
      </c>
      <c r="E252" s="35">
        <v>-1490.27</v>
      </c>
      <c r="F252" s="36">
        <v>-9.3499999999999996E-4</v>
      </c>
      <c r="G252" s="16"/>
    </row>
    <row r="253" spans="1:7" x14ac:dyDescent="0.35">
      <c r="A253" s="13" t="s">
        <v>3010</v>
      </c>
      <c r="B253" s="31"/>
      <c r="C253" s="31" t="s">
        <v>307</v>
      </c>
      <c r="D253" s="42">
        <v>-244000</v>
      </c>
      <c r="E253" s="35">
        <v>-1534.15</v>
      </c>
      <c r="F253" s="36">
        <v>-9.6299999999999999E-4</v>
      </c>
      <c r="G253" s="16"/>
    </row>
    <row r="254" spans="1:7" x14ac:dyDescent="0.35">
      <c r="A254" s="13" t="s">
        <v>3011</v>
      </c>
      <c r="B254" s="31"/>
      <c r="C254" s="31" t="s">
        <v>238</v>
      </c>
      <c r="D254" s="42">
        <v>-1225725</v>
      </c>
      <c r="E254" s="35">
        <v>-1540</v>
      </c>
      <c r="F254" s="36">
        <v>-9.6599999999999995E-4</v>
      </c>
      <c r="G254" s="16"/>
    </row>
    <row r="255" spans="1:7" x14ac:dyDescent="0.35">
      <c r="A255" s="13" t="s">
        <v>3012</v>
      </c>
      <c r="B255" s="31"/>
      <c r="C255" s="31" t="s">
        <v>307</v>
      </c>
      <c r="D255" s="42">
        <v>-168950</v>
      </c>
      <c r="E255" s="35">
        <v>-1548.6</v>
      </c>
      <c r="F255" s="36">
        <v>-9.7199999999999999E-4</v>
      </c>
      <c r="G255" s="16"/>
    </row>
    <row r="256" spans="1:7" x14ac:dyDescent="0.35">
      <c r="A256" s="13" t="s">
        <v>3013</v>
      </c>
      <c r="B256" s="31"/>
      <c r="C256" s="31" t="s">
        <v>269</v>
      </c>
      <c r="D256" s="42">
        <v>-26250</v>
      </c>
      <c r="E256" s="35">
        <v>-1607.81</v>
      </c>
      <c r="F256" s="36">
        <v>-1.0089999999999999E-3</v>
      </c>
      <c r="G256" s="16"/>
    </row>
    <row r="257" spans="1:7" x14ac:dyDescent="0.35">
      <c r="A257" s="13" t="s">
        <v>2125</v>
      </c>
      <c r="B257" s="31"/>
      <c r="C257" s="31" t="s">
        <v>280</v>
      </c>
      <c r="D257" s="42">
        <v>-85850</v>
      </c>
      <c r="E257" s="35">
        <v>-1637.25</v>
      </c>
      <c r="F257" s="36">
        <v>-1.0269999999999999E-3</v>
      </c>
      <c r="G257" s="16"/>
    </row>
    <row r="258" spans="1:7" x14ac:dyDescent="0.35">
      <c r="A258" s="13" t="s">
        <v>3014</v>
      </c>
      <c r="B258" s="31"/>
      <c r="C258" s="31" t="s">
        <v>310</v>
      </c>
      <c r="D258" s="42">
        <v>-93375</v>
      </c>
      <c r="E258" s="35">
        <v>-1696.44</v>
      </c>
      <c r="F258" s="36">
        <v>-1.0640000000000001E-3</v>
      </c>
      <c r="G258" s="16"/>
    </row>
    <row r="259" spans="1:7" x14ac:dyDescent="0.35">
      <c r="A259" s="13" t="s">
        <v>3015</v>
      </c>
      <c r="B259" s="31"/>
      <c r="C259" s="31" t="s">
        <v>269</v>
      </c>
      <c r="D259" s="42">
        <v>-54950</v>
      </c>
      <c r="E259" s="35">
        <v>-1810.22</v>
      </c>
      <c r="F259" s="36">
        <v>-1.1360000000000001E-3</v>
      </c>
      <c r="G259" s="16"/>
    </row>
    <row r="260" spans="1:7" x14ac:dyDescent="0.35">
      <c r="A260" s="13" t="s">
        <v>3016</v>
      </c>
      <c r="B260" s="31"/>
      <c r="C260" s="31" t="s">
        <v>272</v>
      </c>
      <c r="D260" s="42">
        <v>-68475</v>
      </c>
      <c r="E260" s="35">
        <v>-1816.37</v>
      </c>
      <c r="F260" s="36">
        <v>-1.14E-3</v>
      </c>
      <c r="G260" s="16"/>
    </row>
    <row r="261" spans="1:7" x14ac:dyDescent="0.35">
      <c r="A261" s="13" t="s">
        <v>3017</v>
      </c>
      <c r="B261" s="31"/>
      <c r="C261" s="31" t="s">
        <v>272</v>
      </c>
      <c r="D261" s="42">
        <v>-924075</v>
      </c>
      <c r="E261" s="35">
        <v>-1883.45</v>
      </c>
      <c r="F261" s="36">
        <v>-1.1820000000000001E-3</v>
      </c>
      <c r="G261" s="16"/>
    </row>
    <row r="262" spans="1:7" x14ac:dyDescent="0.35">
      <c r="A262" s="13" t="s">
        <v>2089</v>
      </c>
      <c r="B262" s="31"/>
      <c r="C262" s="31" t="s">
        <v>310</v>
      </c>
      <c r="D262" s="42">
        <v>-324675</v>
      </c>
      <c r="E262" s="35">
        <v>-1954.71</v>
      </c>
      <c r="F262" s="36">
        <v>-1.2260000000000001E-3</v>
      </c>
      <c r="G262" s="16"/>
    </row>
    <row r="263" spans="1:7" x14ac:dyDescent="0.35">
      <c r="A263" s="13" t="s">
        <v>2097</v>
      </c>
      <c r="B263" s="31"/>
      <c r="C263" s="31" t="s">
        <v>378</v>
      </c>
      <c r="D263" s="42">
        <v>-206875</v>
      </c>
      <c r="E263" s="35">
        <v>-1968.83</v>
      </c>
      <c r="F263" s="36">
        <v>-1.235E-3</v>
      </c>
      <c r="G263" s="16"/>
    </row>
    <row r="264" spans="1:7" x14ac:dyDescent="0.35">
      <c r="A264" s="13" t="s">
        <v>3018</v>
      </c>
      <c r="B264" s="31"/>
      <c r="C264" s="31" t="s">
        <v>241</v>
      </c>
      <c r="D264" s="42">
        <v>-1521000</v>
      </c>
      <c r="E264" s="35">
        <v>-2091.5300000000002</v>
      </c>
      <c r="F264" s="36">
        <v>-1.312E-3</v>
      </c>
      <c r="G264" s="16"/>
    </row>
    <row r="265" spans="1:7" x14ac:dyDescent="0.35">
      <c r="A265" s="13" t="s">
        <v>2114</v>
      </c>
      <c r="B265" s="31"/>
      <c r="C265" s="31" t="s">
        <v>254</v>
      </c>
      <c r="D265" s="42">
        <v>-76450</v>
      </c>
      <c r="E265" s="35">
        <v>-2145.0300000000002</v>
      </c>
      <c r="F265" s="36">
        <v>-1.346E-3</v>
      </c>
      <c r="G265" s="16"/>
    </row>
    <row r="266" spans="1:7" x14ac:dyDescent="0.35">
      <c r="A266" s="13" t="s">
        <v>3019</v>
      </c>
      <c r="B266" s="31"/>
      <c r="C266" s="31" t="s">
        <v>293</v>
      </c>
      <c r="D266" s="42">
        <v>-491400</v>
      </c>
      <c r="E266" s="35">
        <v>-2192.63</v>
      </c>
      <c r="F266" s="36">
        <v>-1.3760000000000001E-3</v>
      </c>
      <c r="G266" s="16"/>
    </row>
    <row r="267" spans="1:7" x14ac:dyDescent="0.35">
      <c r="A267" s="13" t="s">
        <v>3020</v>
      </c>
      <c r="B267" s="31"/>
      <c r="C267" s="31" t="s">
        <v>266</v>
      </c>
      <c r="D267" s="42">
        <v>-92625</v>
      </c>
      <c r="E267" s="35">
        <v>-2229.85</v>
      </c>
      <c r="F267" s="36">
        <v>-1.3990000000000001E-3</v>
      </c>
      <c r="G267" s="16"/>
    </row>
    <row r="268" spans="1:7" x14ac:dyDescent="0.35">
      <c r="A268" s="13" t="s">
        <v>3021</v>
      </c>
      <c r="B268" s="31"/>
      <c r="C268" s="31" t="s">
        <v>238</v>
      </c>
      <c r="D268" s="42">
        <v>-2022800</v>
      </c>
      <c r="E268" s="35">
        <v>-2241.67</v>
      </c>
      <c r="F268" s="36">
        <v>-1.407E-3</v>
      </c>
      <c r="G268" s="16"/>
    </row>
    <row r="269" spans="1:7" x14ac:dyDescent="0.35">
      <c r="A269" s="13" t="s">
        <v>3022</v>
      </c>
      <c r="B269" s="31"/>
      <c r="C269" s="31" t="s">
        <v>415</v>
      </c>
      <c r="D269" s="42">
        <v>-1215000</v>
      </c>
      <c r="E269" s="35">
        <v>-2253.6999999999998</v>
      </c>
      <c r="F269" s="36">
        <v>-1.4139999999999999E-3</v>
      </c>
      <c r="G269" s="16"/>
    </row>
    <row r="270" spans="1:7" x14ac:dyDescent="0.35">
      <c r="A270" s="13" t="s">
        <v>3023</v>
      </c>
      <c r="B270" s="31"/>
      <c r="C270" s="31" t="s">
        <v>238</v>
      </c>
      <c r="D270" s="42">
        <v>-1396800</v>
      </c>
      <c r="E270" s="35">
        <v>-2266.4499999999998</v>
      </c>
      <c r="F270" s="36">
        <v>-1.4220000000000001E-3</v>
      </c>
      <c r="G270" s="16"/>
    </row>
    <row r="271" spans="1:7" x14ac:dyDescent="0.35">
      <c r="A271" s="13" t="s">
        <v>2086</v>
      </c>
      <c r="B271" s="31"/>
      <c r="C271" s="31" t="s">
        <v>293</v>
      </c>
      <c r="D271" s="42">
        <v>-2460000</v>
      </c>
      <c r="E271" s="35">
        <v>-2297.15</v>
      </c>
      <c r="F271" s="36">
        <v>-1.441E-3</v>
      </c>
      <c r="G271" s="16"/>
    </row>
    <row r="272" spans="1:7" x14ac:dyDescent="0.35">
      <c r="A272" s="13" t="s">
        <v>2128</v>
      </c>
      <c r="B272" s="31"/>
      <c r="C272" s="31" t="s">
        <v>1274</v>
      </c>
      <c r="D272" s="42">
        <v>-181450</v>
      </c>
      <c r="E272" s="35">
        <v>-2393.69</v>
      </c>
      <c r="F272" s="36">
        <v>-1.5020000000000001E-3</v>
      </c>
      <c r="G272" s="16"/>
    </row>
    <row r="273" spans="1:7" x14ac:dyDescent="0.35">
      <c r="A273" s="13" t="s">
        <v>2119</v>
      </c>
      <c r="B273" s="31"/>
      <c r="C273" s="31" t="s">
        <v>280</v>
      </c>
      <c r="D273" s="42">
        <v>-38900</v>
      </c>
      <c r="E273" s="35">
        <v>-2393.91</v>
      </c>
      <c r="F273" s="36">
        <v>-1.5020000000000001E-3</v>
      </c>
      <c r="G273" s="16"/>
    </row>
    <row r="274" spans="1:7" x14ac:dyDescent="0.35">
      <c r="A274" s="13" t="s">
        <v>2108</v>
      </c>
      <c r="B274" s="31"/>
      <c r="C274" s="31" t="s">
        <v>370</v>
      </c>
      <c r="D274" s="42">
        <v>-343400</v>
      </c>
      <c r="E274" s="35">
        <v>-2398.48</v>
      </c>
      <c r="F274" s="36">
        <v>-1.505E-3</v>
      </c>
      <c r="G274" s="16"/>
    </row>
    <row r="275" spans="1:7" x14ac:dyDescent="0.35">
      <c r="A275" s="13" t="s">
        <v>3024</v>
      </c>
      <c r="B275" s="31"/>
      <c r="C275" s="31" t="s">
        <v>396</v>
      </c>
      <c r="D275" s="42">
        <v>-19425</v>
      </c>
      <c r="E275" s="35">
        <v>-2695.22</v>
      </c>
      <c r="F275" s="36">
        <v>-1.691E-3</v>
      </c>
      <c r="G275" s="16"/>
    </row>
    <row r="276" spans="1:7" x14ac:dyDescent="0.35">
      <c r="A276" s="13" t="s">
        <v>2137</v>
      </c>
      <c r="B276" s="31"/>
      <c r="C276" s="31" t="s">
        <v>415</v>
      </c>
      <c r="D276" s="42">
        <v>-382200</v>
      </c>
      <c r="E276" s="35">
        <v>-2700.43</v>
      </c>
      <c r="F276" s="36">
        <v>-1.6949999999999999E-3</v>
      </c>
      <c r="G276" s="16"/>
    </row>
    <row r="277" spans="1:7" x14ac:dyDescent="0.35">
      <c r="A277" s="13" t="s">
        <v>2094</v>
      </c>
      <c r="B277" s="31"/>
      <c r="C277" s="31" t="s">
        <v>277</v>
      </c>
      <c r="D277" s="42">
        <v>-102900</v>
      </c>
      <c r="E277" s="35">
        <v>-2753.4</v>
      </c>
      <c r="F277" s="36">
        <v>-1.7279999999999999E-3</v>
      </c>
      <c r="G277" s="16"/>
    </row>
    <row r="278" spans="1:7" x14ac:dyDescent="0.35">
      <c r="A278" s="13" t="s">
        <v>3025</v>
      </c>
      <c r="B278" s="31"/>
      <c r="C278" s="31" t="s">
        <v>769</v>
      </c>
      <c r="D278" s="42">
        <v>-591375</v>
      </c>
      <c r="E278" s="35">
        <v>-2783.9</v>
      </c>
      <c r="F278" s="36">
        <v>-1.7470000000000001E-3</v>
      </c>
      <c r="G278" s="16"/>
    </row>
    <row r="279" spans="1:7" x14ac:dyDescent="0.35">
      <c r="A279" s="13" t="s">
        <v>3026</v>
      </c>
      <c r="B279" s="31"/>
      <c r="C279" s="31" t="s">
        <v>428</v>
      </c>
      <c r="D279" s="42">
        <v>-106750</v>
      </c>
      <c r="E279" s="35">
        <v>-2793.33</v>
      </c>
      <c r="F279" s="36">
        <v>-1.753E-3</v>
      </c>
      <c r="G279" s="16"/>
    </row>
    <row r="280" spans="1:7" x14ac:dyDescent="0.35">
      <c r="A280" s="13" t="s">
        <v>3027</v>
      </c>
      <c r="B280" s="31"/>
      <c r="C280" s="31" t="s">
        <v>389</v>
      </c>
      <c r="D280" s="42">
        <v>-240300</v>
      </c>
      <c r="E280" s="35">
        <v>-2884.32</v>
      </c>
      <c r="F280" s="36">
        <v>-1.81E-3</v>
      </c>
      <c r="G280" s="16"/>
    </row>
    <row r="281" spans="1:7" x14ac:dyDescent="0.35">
      <c r="A281" s="13" t="s">
        <v>2101</v>
      </c>
      <c r="B281" s="31"/>
      <c r="C281" s="31" t="s">
        <v>280</v>
      </c>
      <c r="D281" s="42">
        <v>-825000</v>
      </c>
      <c r="E281" s="35">
        <v>-2885.85</v>
      </c>
      <c r="F281" s="36">
        <v>-1.8109999999999999E-3</v>
      </c>
      <c r="G281" s="16"/>
    </row>
    <row r="282" spans="1:7" x14ac:dyDescent="0.35">
      <c r="A282" s="13" t="s">
        <v>3028</v>
      </c>
      <c r="B282" s="31"/>
      <c r="C282" s="31" t="s">
        <v>370</v>
      </c>
      <c r="D282" s="42">
        <v>-58125</v>
      </c>
      <c r="E282" s="35">
        <v>-2922.82</v>
      </c>
      <c r="F282" s="36">
        <v>-1.8339999999999999E-3</v>
      </c>
      <c r="G282" s="16"/>
    </row>
    <row r="283" spans="1:7" x14ac:dyDescent="0.35">
      <c r="A283" s="13" t="s">
        <v>2121</v>
      </c>
      <c r="B283" s="31"/>
      <c r="C283" s="31" t="s">
        <v>378</v>
      </c>
      <c r="D283" s="42">
        <v>-1947000</v>
      </c>
      <c r="E283" s="35">
        <v>-3018.63</v>
      </c>
      <c r="F283" s="36">
        <v>-1.8940000000000001E-3</v>
      </c>
      <c r="G283" s="16"/>
    </row>
    <row r="284" spans="1:7" x14ac:dyDescent="0.35">
      <c r="A284" s="13" t="s">
        <v>2091</v>
      </c>
      <c r="B284" s="31"/>
      <c r="C284" s="31" t="s">
        <v>280</v>
      </c>
      <c r="D284" s="42">
        <v>-189350</v>
      </c>
      <c r="E284" s="35">
        <v>-3029.79</v>
      </c>
      <c r="F284" s="36">
        <v>-1.9009999999999999E-3</v>
      </c>
      <c r="G284" s="16"/>
    </row>
    <row r="285" spans="1:7" x14ac:dyDescent="0.35">
      <c r="A285" s="13" t="s">
        <v>3029</v>
      </c>
      <c r="B285" s="31"/>
      <c r="C285" s="31" t="s">
        <v>280</v>
      </c>
      <c r="D285" s="42">
        <v>-365500</v>
      </c>
      <c r="E285" s="35">
        <v>-3144.4</v>
      </c>
      <c r="F285" s="36">
        <v>-1.9729999999999999E-3</v>
      </c>
      <c r="G285" s="16"/>
    </row>
    <row r="286" spans="1:7" x14ac:dyDescent="0.35">
      <c r="A286" s="13" t="s">
        <v>3030</v>
      </c>
      <c r="B286" s="31"/>
      <c r="C286" s="31" t="s">
        <v>260</v>
      </c>
      <c r="D286" s="42">
        <v>-217750</v>
      </c>
      <c r="E286" s="35">
        <v>-3146.05</v>
      </c>
      <c r="F286" s="36">
        <v>-1.9740000000000001E-3</v>
      </c>
      <c r="G286" s="16"/>
    </row>
    <row r="287" spans="1:7" x14ac:dyDescent="0.35">
      <c r="A287" s="13" t="s">
        <v>3031</v>
      </c>
      <c r="B287" s="31"/>
      <c r="C287" s="31" t="s">
        <v>373</v>
      </c>
      <c r="D287" s="42">
        <v>-199850</v>
      </c>
      <c r="E287" s="35">
        <v>-3223.38</v>
      </c>
      <c r="F287" s="36">
        <v>-2.0230000000000001E-3</v>
      </c>
      <c r="G287" s="16"/>
    </row>
    <row r="288" spans="1:7" x14ac:dyDescent="0.35">
      <c r="A288" s="13" t="s">
        <v>3032</v>
      </c>
      <c r="B288" s="31"/>
      <c r="C288" s="31" t="s">
        <v>272</v>
      </c>
      <c r="D288" s="42">
        <v>-1184200</v>
      </c>
      <c r="E288" s="35">
        <v>-3314.58</v>
      </c>
      <c r="F288" s="36">
        <v>-2.0799999999999998E-3</v>
      </c>
      <c r="G288" s="16"/>
    </row>
    <row r="289" spans="1:7" x14ac:dyDescent="0.35">
      <c r="A289" s="13" t="s">
        <v>3033</v>
      </c>
      <c r="B289" s="31"/>
      <c r="C289" s="31" t="s">
        <v>545</v>
      </c>
      <c r="D289" s="42">
        <v>-2625000</v>
      </c>
      <c r="E289" s="35">
        <v>-3343.2</v>
      </c>
      <c r="F289" s="36">
        <v>-2.098E-3</v>
      </c>
      <c r="G289" s="16"/>
    </row>
    <row r="290" spans="1:7" x14ac:dyDescent="0.35">
      <c r="A290" s="13" t="s">
        <v>3034</v>
      </c>
      <c r="B290" s="31"/>
      <c r="C290" s="31" t="s">
        <v>263</v>
      </c>
      <c r="D290" s="42">
        <v>-63900</v>
      </c>
      <c r="E290" s="35">
        <v>-3405.87</v>
      </c>
      <c r="F290" s="36">
        <v>-2.137E-3</v>
      </c>
      <c r="G290" s="16"/>
    </row>
    <row r="291" spans="1:7" x14ac:dyDescent="0.35">
      <c r="A291" s="13" t="s">
        <v>2111</v>
      </c>
      <c r="B291" s="31"/>
      <c r="C291" s="31" t="s">
        <v>257</v>
      </c>
      <c r="D291" s="42">
        <v>-93150</v>
      </c>
      <c r="E291" s="35">
        <v>-3471.14</v>
      </c>
      <c r="F291" s="36">
        <v>-2.1779999999999998E-3</v>
      </c>
      <c r="G291" s="16"/>
    </row>
    <row r="292" spans="1:7" x14ac:dyDescent="0.35">
      <c r="A292" s="13" t="s">
        <v>3035</v>
      </c>
      <c r="B292" s="31"/>
      <c r="C292" s="31" t="s">
        <v>290</v>
      </c>
      <c r="D292" s="42">
        <v>-308000</v>
      </c>
      <c r="E292" s="35">
        <v>-3582.04</v>
      </c>
      <c r="F292" s="36">
        <v>-2.248E-3</v>
      </c>
      <c r="G292" s="16"/>
    </row>
    <row r="293" spans="1:7" x14ac:dyDescent="0.35">
      <c r="A293" s="13" t="s">
        <v>3036</v>
      </c>
      <c r="B293" s="31"/>
      <c r="C293" s="31" t="s">
        <v>415</v>
      </c>
      <c r="D293" s="42">
        <v>-878325</v>
      </c>
      <c r="E293" s="35">
        <v>-3703.46</v>
      </c>
      <c r="F293" s="36">
        <v>-2.3240000000000001E-3</v>
      </c>
      <c r="G293" s="16"/>
    </row>
    <row r="294" spans="1:7" x14ac:dyDescent="0.35">
      <c r="A294" s="13" t="s">
        <v>3037</v>
      </c>
      <c r="B294" s="31"/>
      <c r="C294" s="31" t="s">
        <v>529</v>
      </c>
      <c r="D294" s="42">
        <v>-2145150</v>
      </c>
      <c r="E294" s="35">
        <v>-3728.27</v>
      </c>
      <c r="F294" s="36">
        <v>-2.3400000000000001E-3</v>
      </c>
      <c r="G294" s="16"/>
    </row>
    <row r="295" spans="1:7" x14ac:dyDescent="0.35">
      <c r="A295" s="13" t="s">
        <v>2112</v>
      </c>
      <c r="B295" s="31"/>
      <c r="C295" s="31" t="s">
        <v>540</v>
      </c>
      <c r="D295" s="42">
        <v>-546000</v>
      </c>
      <c r="E295" s="35">
        <v>-3793.34</v>
      </c>
      <c r="F295" s="36">
        <v>-2.3809999999999999E-3</v>
      </c>
      <c r="G295" s="16"/>
    </row>
    <row r="296" spans="1:7" x14ac:dyDescent="0.35">
      <c r="A296" s="13" t="s">
        <v>3038</v>
      </c>
      <c r="B296" s="31"/>
      <c r="C296" s="31" t="s">
        <v>396</v>
      </c>
      <c r="D296" s="42">
        <v>-414700</v>
      </c>
      <c r="E296" s="35">
        <v>-3840.54</v>
      </c>
      <c r="F296" s="36">
        <v>-2.4099999999999998E-3</v>
      </c>
      <c r="G296" s="16"/>
    </row>
    <row r="297" spans="1:7" x14ac:dyDescent="0.35">
      <c r="A297" s="13" t="s">
        <v>2099</v>
      </c>
      <c r="B297" s="31"/>
      <c r="C297" s="31" t="s">
        <v>238</v>
      </c>
      <c r="D297" s="42">
        <v>-1667250</v>
      </c>
      <c r="E297" s="35">
        <v>-3895.2</v>
      </c>
      <c r="F297" s="36">
        <v>-2.4450000000000001E-3</v>
      </c>
      <c r="G297" s="16"/>
    </row>
    <row r="298" spans="1:7" x14ac:dyDescent="0.35">
      <c r="A298" s="13" t="s">
        <v>3039</v>
      </c>
      <c r="B298" s="31"/>
      <c r="C298" s="31" t="s">
        <v>389</v>
      </c>
      <c r="D298" s="42">
        <v>-202950</v>
      </c>
      <c r="E298" s="35">
        <v>-3968.89</v>
      </c>
      <c r="F298" s="36">
        <v>-2.4910000000000002E-3</v>
      </c>
      <c r="G298" s="16"/>
    </row>
    <row r="299" spans="1:7" x14ac:dyDescent="0.35">
      <c r="A299" s="13" t="s">
        <v>3040</v>
      </c>
      <c r="B299" s="31"/>
      <c r="C299" s="31" t="s">
        <v>363</v>
      </c>
      <c r="D299" s="42">
        <v>-396550</v>
      </c>
      <c r="E299" s="35">
        <v>-4241.1000000000004</v>
      </c>
      <c r="F299" s="36">
        <v>-2.6619999999999999E-3</v>
      </c>
      <c r="G299" s="16"/>
    </row>
    <row r="300" spans="1:7" x14ac:dyDescent="0.35">
      <c r="A300" s="13" t="s">
        <v>2084</v>
      </c>
      <c r="B300" s="31"/>
      <c r="C300" s="31" t="s">
        <v>405</v>
      </c>
      <c r="D300" s="42">
        <v>-334400</v>
      </c>
      <c r="E300" s="35">
        <v>-4401.04</v>
      </c>
      <c r="F300" s="36">
        <v>-2.7620000000000001E-3</v>
      </c>
      <c r="G300" s="16"/>
    </row>
    <row r="301" spans="1:7" x14ac:dyDescent="0.35">
      <c r="A301" s="13" t="s">
        <v>3041</v>
      </c>
      <c r="B301" s="31"/>
      <c r="C301" s="31" t="s">
        <v>529</v>
      </c>
      <c r="D301" s="42">
        <v>-1645200</v>
      </c>
      <c r="E301" s="35">
        <v>-4464.25</v>
      </c>
      <c r="F301" s="36">
        <v>-2.8019999999999998E-3</v>
      </c>
      <c r="G301" s="16"/>
    </row>
    <row r="302" spans="1:7" x14ac:dyDescent="0.35">
      <c r="A302" s="13" t="s">
        <v>2141</v>
      </c>
      <c r="B302" s="31"/>
      <c r="C302" s="31" t="s">
        <v>269</v>
      </c>
      <c r="D302" s="42">
        <v>-145000</v>
      </c>
      <c r="E302" s="35">
        <v>-4665.5200000000004</v>
      </c>
      <c r="F302" s="36">
        <v>-2.928E-3</v>
      </c>
      <c r="G302" s="16"/>
    </row>
    <row r="303" spans="1:7" x14ac:dyDescent="0.35">
      <c r="A303" s="13" t="s">
        <v>2143</v>
      </c>
      <c r="B303" s="31"/>
      <c r="C303" s="31" t="s">
        <v>266</v>
      </c>
      <c r="D303" s="42">
        <v>-37450</v>
      </c>
      <c r="E303" s="35">
        <v>-4750.91</v>
      </c>
      <c r="F303" s="36">
        <v>-2.9819999999999998E-3</v>
      </c>
      <c r="G303" s="16"/>
    </row>
    <row r="304" spans="1:7" x14ac:dyDescent="0.35">
      <c r="A304" s="13" t="s">
        <v>3042</v>
      </c>
      <c r="B304" s="31"/>
      <c r="C304" s="31" t="s">
        <v>272</v>
      </c>
      <c r="D304" s="42">
        <v>-1830000</v>
      </c>
      <c r="E304" s="35">
        <v>-4815.6499999999996</v>
      </c>
      <c r="F304" s="36">
        <v>-3.0219999999999999E-3</v>
      </c>
      <c r="G304" s="16"/>
    </row>
    <row r="305" spans="1:7" x14ac:dyDescent="0.35">
      <c r="A305" s="13" t="s">
        <v>3043</v>
      </c>
      <c r="B305" s="31"/>
      <c r="C305" s="31" t="s">
        <v>345</v>
      </c>
      <c r="D305" s="42">
        <v>-963500</v>
      </c>
      <c r="E305" s="35">
        <v>-4872.8999999999996</v>
      </c>
      <c r="F305" s="36">
        <v>-3.058E-3</v>
      </c>
      <c r="G305" s="16"/>
    </row>
    <row r="306" spans="1:7" x14ac:dyDescent="0.35">
      <c r="A306" s="13" t="s">
        <v>3044</v>
      </c>
      <c r="B306" s="31"/>
      <c r="C306" s="31" t="s">
        <v>238</v>
      </c>
      <c r="D306" s="42">
        <v>-4840000</v>
      </c>
      <c r="E306" s="35">
        <v>-4913.57</v>
      </c>
      <c r="F306" s="36">
        <v>-3.0839999999999999E-3</v>
      </c>
      <c r="G306" s="16"/>
    </row>
    <row r="307" spans="1:7" x14ac:dyDescent="0.35">
      <c r="A307" s="13" t="s">
        <v>2092</v>
      </c>
      <c r="B307" s="31"/>
      <c r="C307" s="31" t="s">
        <v>272</v>
      </c>
      <c r="D307" s="42">
        <v>-886000</v>
      </c>
      <c r="E307" s="35">
        <v>-4935.91</v>
      </c>
      <c r="F307" s="36">
        <v>-3.0980000000000001E-3</v>
      </c>
      <c r="G307" s="16"/>
    </row>
    <row r="308" spans="1:7" x14ac:dyDescent="0.35">
      <c r="A308" s="13" t="s">
        <v>2081</v>
      </c>
      <c r="B308" s="31"/>
      <c r="C308" s="31" t="s">
        <v>1274</v>
      </c>
      <c r="D308" s="42">
        <v>-5852025</v>
      </c>
      <c r="E308" s="35">
        <v>-5056.1499999999996</v>
      </c>
      <c r="F308" s="36">
        <v>-3.173E-3</v>
      </c>
      <c r="G308" s="16"/>
    </row>
    <row r="309" spans="1:7" x14ac:dyDescent="0.35">
      <c r="A309" s="13" t="s">
        <v>3045</v>
      </c>
      <c r="B309" s="31"/>
      <c r="C309" s="31" t="s">
        <v>263</v>
      </c>
      <c r="D309" s="42">
        <v>-371250</v>
      </c>
      <c r="E309" s="35">
        <v>-5076.47</v>
      </c>
      <c r="F309" s="36">
        <v>-3.186E-3</v>
      </c>
      <c r="G309" s="16"/>
    </row>
    <row r="310" spans="1:7" x14ac:dyDescent="0.35">
      <c r="A310" s="13" t="s">
        <v>2126</v>
      </c>
      <c r="B310" s="31"/>
      <c r="C310" s="31" t="s">
        <v>304</v>
      </c>
      <c r="D310" s="42">
        <v>-287000</v>
      </c>
      <c r="E310" s="35">
        <v>-5112.62</v>
      </c>
      <c r="F310" s="36">
        <v>-3.209E-3</v>
      </c>
      <c r="G310" s="16"/>
    </row>
    <row r="311" spans="1:7" x14ac:dyDescent="0.35">
      <c r="A311" s="13" t="s">
        <v>3046</v>
      </c>
      <c r="B311" s="31"/>
      <c r="C311" s="31" t="s">
        <v>238</v>
      </c>
      <c r="D311" s="42">
        <v>-551100</v>
      </c>
      <c r="E311" s="35">
        <v>-5302.68</v>
      </c>
      <c r="F311" s="36">
        <v>-3.3279999999999998E-3</v>
      </c>
      <c r="G311" s="16"/>
    </row>
    <row r="312" spans="1:7" x14ac:dyDescent="0.35">
      <c r="A312" s="13" t="s">
        <v>3047</v>
      </c>
      <c r="B312" s="31"/>
      <c r="C312" s="31" t="s">
        <v>280</v>
      </c>
      <c r="D312" s="42">
        <v>-148750</v>
      </c>
      <c r="E312" s="35">
        <v>-5329.86</v>
      </c>
      <c r="F312" s="36">
        <v>-3.3449999999999999E-3</v>
      </c>
      <c r="G312" s="16"/>
    </row>
    <row r="313" spans="1:7" x14ac:dyDescent="0.35">
      <c r="A313" s="13" t="s">
        <v>2102</v>
      </c>
      <c r="B313" s="31"/>
      <c r="C313" s="31" t="s">
        <v>389</v>
      </c>
      <c r="D313" s="42">
        <v>-744150</v>
      </c>
      <c r="E313" s="35">
        <v>-5534.24</v>
      </c>
      <c r="F313" s="36">
        <v>-3.473E-3</v>
      </c>
      <c r="G313" s="16"/>
    </row>
    <row r="314" spans="1:7" x14ac:dyDescent="0.35">
      <c r="A314" s="13" t="s">
        <v>3048</v>
      </c>
      <c r="B314" s="31"/>
      <c r="C314" s="31" t="s">
        <v>238</v>
      </c>
      <c r="D314" s="42">
        <v>-687750</v>
      </c>
      <c r="E314" s="35">
        <v>-5569.4</v>
      </c>
      <c r="F314" s="36">
        <v>-3.4949999999999998E-3</v>
      </c>
      <c r="G314" s="16"/>
    </row>
    <row r="315" spans="1:7" x14ac:dyDescent="0.35">
      <c r="A315" s="13" t="s">
        <v>3049</v>
      </c>
      <c r="B315" s="31"/>
      <c r="C315" s="31" t="s">
        <v>246</v>
      </c>
      <c r="D315" s="42">
        <v>-8017350</v>
      </c>
      <c r="E315" s="35">
        <v>-5651.43</v>
      </c>
      <c r="F315" s="36">
        <v>-3.5469999999999998E-3</v>
      </c>
      <c r="G315" s="16"/>
    </row>
    <row r="316" spans="1:7" x14ac:dyDescent="0.35">
      <c r="A316" s="13" t="s">
        <v>3050</v>
      </c>
      <c r="B316" s="31"/>
      <c r="C316" s="31" t="s">
        <v>272</v>
      </c>
      <c r="D316" s="42">
        <v>-752700</v>
      </c>
      <c r="E316" s="35">
        <v>-5700.95</v>
      </c>
      <c r="F316" s="36">
        <v>-3.578E-3</v>
      </c>
      <c r="G316" s="16"/>
    </row>
    <row r="317" spans="1:7" x14ac:dyDescent="0.35">
      <c r="A317" s="13" t="s">
        <v>3051</v>
      </c>
      <c r="B317" s="31"/>
      <c r="C317" s="31" t="s">
        <v>363</v>
      </c>
      <c r="D317" s="42">
        <v>-323400</v>
      </c>
      <c r="E317" s="35">
        <v>-5766.55</v>
      </c>
      <c r="F317" s="36">
        <v>-3.6189999999999998E-3</v>
      </c>
      <c r="G317" s="16"/>
    </row>
    <row r="318" spans="1:7" x14ac:dyDescent="0.35">
      <c r="A318" s="13" t="s">
        <v>2110</v>
      </c>
      <c r="B318" s="31"/>
      <c r="C318" s="31" t="s">
        <v>249</v>
      </c>
      <c r="D318" s="42">
        <v>-168700</v>
      </c>
      <c r="E318" s="35">
        <v>-6104.58</v>
      </c>
      <c r="F318" s="36">
        <v>-3.8310000000000002E-3</v>
      </c>
      <c r="G318" s="16"/>
    </row>
    <row r="319" spans="1:7" x14ac:dyDescent="0.35">
      <c r="A319" s="13" t="s">
        <v>2130</v>
      </c>
      <c r="B319" s="31"/>
      <c r="C319" s="31" t="s">
        <v>254</v>
      </c>
      <c r="D319" s="42">
        <v>-419650</v>
      </c>
      <c r="E319" s="35">
        <v>-6130.25</v>
      </c>
      <c r="F319" s="36">
        <v>-3.8479999999999999E-3</v>
      </c>
      <c r="G319" s="16"/>
    </row>
    <row r="320" spans="1:7" x14ac:dyDescent="0.35">
      <c r="A320" s="13" t="s">
        <v>2115</v>
      </c>
      <c r="B320" s="31"/>
      <c r="C320" s="31" t="s">
        <v>254</v>
      </c>
      <c r="D320" s="42">
        <v>-118200</v>
      </c>
      <c r="E320" s="35">
        <v>-6300.06</v>
      </c>
      <c r="F320" s="36">
        <v>-3.954E-3</v>
      </c>
      <c r="G320" s="16"/>
    </row>
    <row r="321" spans="1:7" x14ac:dyDescent="0.35">
      <c r="A321" s="13" t="s">
        <v>2085</v>
      </c>
      <c r="B321" s="31"/>
      <c r="C321" s="31" t="s">
        <v>280</v>
      </c>
      <c r="D321" s="42">
        <v>-609400</v>
      </c>
      <c r="E321" s="35">
        <v>-6304.85</v>
      </c>
      <c r="F321" s="36">
        <v>-3.9569999999999996E-3</v>
      </c>
      <c r="G321" s="16"/>
    </row>
    <row r="322" spans="1:7" x14ac:dyDescent="0.35">
      <c r="A322" s="13" t="s">
        <v>3052</v>
      </c>
      <c r="B322" s="31"/>
      <c r="C322" s="31" t="s">
        <v>540</v>
      </c>
      <c r="D322" s="42">
        <v>-853000</v>
      </c>
      <c r="E322" s="35">
        <v>-6510.95</v>
      </c>
      <c r="F322" s="36">
        <v>-4.0860000000000002E-3</v>
      </c>
      <c r="G322" s="16"/>
    </row>
    <row r="323" spans="1:7" x14ac:dyDescent="0.35">
      <c r="A323" s="13" t="s">
        <v>3053</v>
      </c>
      <c r="B323" s="31"/>
      <c r="C323" s="31" t="s">
        <v>293</v>
      </c>
      <c r="D323" s="42">
        <v>-16275</v>
      </c>
      <c r="E323" s="35">
        <v>-6524.65</v>
      </c>
      <c r="F323" s="36">
        <v>-4.0949999999999997E-3</v>
      </c>
      <c r="G323" s="16"/>
    </row>
    <row r="324" spans="1:7" x14ac:dyDescent="0.35">
      <c r="A324" s="13" t="s">
        <v>2146</v>
      </c>
      <c r="B324" s="31"/>
      <c r="C324" s="31" t="s">
        <v>715</v>
      </c>
      <c r="D324" s="42">
        <v>-1746900</v>
      </c>
      <c r="E324" s="35">
        <v>-6584.07</v>
      </c>
      <c r="F324" s="36">
        <v>-4.1320000000000003E-3</v>
      </c>
      <c r="G324" s="16"/>
    </row>
    <row r="325" spans="1:7" x14ac:dyDescent="0.35">
      <c r="A325" s="13" t="s">
        <v>2088</v>
      </c>
      <c r="B325" s="31"/>
      <c r="C325" s="31" t="s">
        <v>540</v>
      </c>
      <c r="D325" s="42">
        <v>-1066250</v>
      </c>
      <c r="E325" s="35">
        <v>-6717.91</v>
      </c>
      <c r="F325" s="36">
        <v>-4.2160000000000001E-3</v>
      </c>
      <c r="G325" s="16"/>
    </row>
    <row r="326" spans="1:7" x14ac:dyDescent="0.35">
      <c r="A326" s="13" t="s">
        <v>2144</v>
      </c>
      <c r="B326" s="31"/>
      <c r="C326" s="31" t="s">
        <v>260</v>
      </c>
      <c r="D326" s="42">
        <v>-1829700</v>
      </c>
      <c r="E326" s="35">
        <v>-6782.7</v>
      </c>
      <c r="F326" s="36">
        <v>-4.2570000000000004E-3</v>
      </c>
      <c r="G326" s="16"/>
    </row>
    <row r="327" spans="1:7" x14ac:dyDescent="0.35">
      <c r="A327" s="13" t="s">
        <v>3054</v>
      </c>
      <c r="B327" s="31"/>
      <c r="C327" s="31" t="s">
        <v>283</v>
      </c>
      <c r="D327" s="42">
        <v>-2456700</v>
      </c>
      <c r="E327" s="35">
        <v>-6803.83</v>
      </c>
      <c r="F327" s="36">
        <v>-4.2700000000000004E-3</v>
      </c>
      <c r="G327" s="16"/>
    </row>
    <row r="328" spans="1:7" x14ac:dyDescent="0.35">
      <c r="A328" s="13" t="s">
        <v>3055</v>
      </c>
      <c r="B328" s="31"/>
      <c r="C328" s="31" t="s">
        <v>396</v>
      </c>
      <c r="D328" s="42">
        <v>-249400</v>
      </c>
      <c r="E328" s="35">
        <v>-7121.87</v>
      </c>
      <c r="F328" s="36">
        <v>-4.47E-3</v>
      </c>
      <c r="G328" s="16"/>
    </row>
    <row r="329" spans="1:7" x14ac:dyDescent="0.35">
      <c r="A329" s="13" t="s">
        <v>2145</v>
      </c>
      <c r="B329" s="31"/>
      <c r="C329" s="31" t="s">
        <v>1281</v>
      </c>
      <c r="D329" s="42">
        <v>-318000</v>
      </c>
      <c r="E329" s="35">
        <v>-7184.57</v>
      </c>
      <c r="F329" s="36">
        <v>-4.509E-3</v>
      </c>
      <c r="G329" s="16"/>
    </row>
    <row r="330" spans="1:7" x14ac:dyDescent="0.35">
      <c r="A330" s="13" t="s">
        <v>3056</v>
      </c>
      <c r="B330" s="31"/>
      <c r="C330" s="31" t="s">
        <v>254</v>
      </c>
      <c r="D330" s="42">
        <v>-497400</v>
      </c>
      <c r="E330" s="35">
        <v>-7413.75</v>
      </c>
      <c r="F330" s="36">
        <v>-4.653E-3</v>
      </c>
      <c r="G330" s="16"/>
    </row>
    <row r="331" spans="1:7" x14ac:dyDescent="0.35">
      <c r="A331" s="13" t="s">
        <v>3057</v>
      </c>
      <c r="B331" s="31"/>
      <c r="C331" s="31" t="s">
        <v>293</v>
      </c>
      <c r="D331" s="42">
        <v>-1870200</v>
      </c>
      <c r="E331" s="35">
        <v>-7434.98</v>
      </c>
      <c r="F331" s="36">
        <v>-4.6670000000000001E-3</v>
      </c>
      <c r="G331" s="16"/>
    </row>
    <row r="332" spans="1:7" x14ac:dyDescent="0.35">
      <c r="A332" s="13" t="s">
        <v>2096</v>
      </c>
      <c r="B332" s="31"/>
      <c r="C332" s="31" t="s">
        <v>405</v>
      </c>
      <c r="D332" s="42">
        <v>-1523150</v>
      </c>
      <c r="E332" s="35">
        <v>-7458.87</v>
      </c>
      <c r="F332" s="36">
        <v>-4.6820000000000004E-3</v>
      </c>
      <c r="G332" s="16"/>
    </row>
    <row r="333" spans="1:7" x14ac:dyDescent="0.35">
      <c r="A333" s="13" t="s">
        <v>3058</v>
      </c>
      <c r="B333" s="31"/>
      <c r="C333" s="31" t="s">
        <v>272</v>
      </c>
      <c r="D333" s="42">
        <v>-1732500</v>
      </c>
      <c r="E333" s="35">
        <v>-7459.28</v>
      </c>
      <c r="F333" s="36">
        <v>-4.6820000000000004E-3</v>
      </c>
      <c r="G333" s="16"/>
    </row>
    <row r="334" spans="1:7" x14ac:dyDescent="0.35">
      <c r="A334" s="13" t="s">
        <v>3059</v>
      </c>
      <c r="B334" s="31"/>
      <c r="C334" s="31" t="s">
        <v>345</v>
      </c>
      <c r="D334" s="42">
        <v>-46100</v>
      </c>
      <c r="E334" s="35">
        <v>-7734.2</v>
      </c>
      <c r="F334" s="36">
        <v>-4.8539999999999998E-3</v>
      </c>
      <c r="G334" s="16"/>
    </row>
    <row r="335" spans="1:7" x14ac:dyDescent="0.35">
      <c r="A335" s="13" t="s">
        <v>2105</v>
      </c>
      <c r="B335" s="31"/>
      <c r="C335" s="31" t="s">
        <v>370</v>
      </c>
      <c r="D335" s="42">
        <v>-3714375</v>
      </c>
      <c r="E335" s="35">
        <v>-7773.44</v>
      </c>
      <c r="F335" s="36">
        <v>-4.8789999999999997E-3</v>
      </c>
      <c r="G335" s="16"/>
    </row>
    <row r="336" spans="1:7" x14ac:dyDescent="0.35">
      <c r="A336" s="13" t="s">
        <v>2090</v>
      </c>
      <c r="B336" s="31"/>
      <c r="C336" s="31" t="s">
        <v>307</v>
      </c>
      <c r="D336" s="42">
        <v>-102125</v>
      </c>
      <c r="E336" s="35">
        <v>-7818.18</v>
      </c>
      <c r="F336" s="36">
        <v>-4.9069999999999999E-3</v>
      </c>
      <c r="G336" s="16"/>
    </row>
    <row r="337" spans="1:7" x14ac:dyDescent="0.35">
      <c r="A337" s="13" t="s">
        <v>2135</v>
      </c>
      <c r="B337" s="31"/>
      <c r="C337" s="31" t="s">
        <v>272</v>
      </c>
      <c r="D337" s="42">
        <v>-1353825</v>
      </c>
      <c r="E337" s="35">
        <v>-7909.05</v>
      </c>
      <c r="F337" s="36">
        <v>-4.9639999999999997E-3</v>
      </c>
      <c r="G337" s="16"/>
    </row>
    <row r="338" spans="1:7" x14ac:dyDescent="0.35">
      <c r="A338" s="13" t="s">
        <v>2131</v>
      </c>
      <c r="B338" s="31"/>
      <c r="C338" s="31" t="s">
        <v>272</v>
      </c>
      <c r="D338" s="42">
        <v>-916500</v>
      </c>
      <c r="E338" s="35">
        <v>-8079.86</v>
      </c>
      <c r="F338" s="36">
        <v>-5.071E-3</v>
      </c>
      <c r="G338" s="16"/>
    </row>
    <row r="339" spans="1:7" x14ac:dyDescent="0.35">
      <c r="A339" s="13" t="s">
        <v>2127</v>
      </c>
      <c r="B339" s="31"/>
      <c r="C339" s="31" t="s">
        <v>238</v>
      </c>
      <c r="D339" s="42">
        <v>-8295750</v>
      </c>
      <c r="E339" s="35">
        <v>-8645.83</v>
      </c>
      <c r="F339" s="36">
        <v>-5.4270000000000004E-3</v>
      </c>
      <c r="G339" s="16"/>
    </row>
    <row r="340" spans="1:7" x14ac:dyDescent="0.35">
      <c r="A340" s="13" t="s">
        <v>2147</v>
      </c>
      <c r="B340" s="31"/>
      <c r="C340" s="31" t="s">
        <v>266</v>
      </c>
      <c r="D340" s="42">
        <v>-310500</v>
      </c>
      <c r="E340" s="35">
        <v>-8654.8799999999992</v>
      </c>
      <c r="F340" s="36">
        <v>-5.4320000000000002E-3</v>
      </c>
      <c r="G340" s="16"/>
    </row>
    <row r="341" spans="1:7" x14ac:dyDescent="0.35">
      <c r="A341" s="13" t="s">
        <v>2124</v>
      </c>
      <c r="B341" s="31"/>
      <c r="C341" s="31" t="s">
        <v>238</v>
      </c>
      <c r="D341" s="42">
        <v>-4600000</v>
      </c>
      <c r="E341" s="35">
        <v>-8861.44</v>
      </c>
      <c r="F341" s="36">
        <v>-5.5620000000000001E-3</v>
      </c>
      <c r="G341" s="16"/>
    </row>
    <row r="342" spans="1:7" x14ac:dyDescent="0.35">
      <c r="A342" s="13" t="s">
        <v>3060</v>
      </c>
      <c r="B342" s="31"/>
      <c r="C342" s="31" t="s">
        <v>238</v>
      </c>
      <c r="D342" s="42">
        <v>-3403600</v>
      </c>
      <c r="E342" s="35">
        <v>-8929.34</v>
      </c>
      <c r="F342" s="36">
        <v>-5.6049999999999997E-3</v>
      </c>
      <c r="G342" s="16"/>
    </row>
    <row r="343" spans="1:7" x14ac:dyDescent="0.35">
      <c r="A343" s="13" t="s">
        <v>3061</v>
      </c>
      <c r="B343" s="31"/>
      <c r="C343" s="31" t="s">
        <v>408</v>
      </c>
      <c r="D343" s="42">
        <v>-3849750</v>
      </c>
      <c r="E343" s="35">
        <v>-8970.69</v>
      </c>
      <c r="F343" s="36">
        <v>-5.6309999999999997E-3</v>
      </c>
      <c r="G343" s="16"/>
    </row>
    <row r="344" spans="1:7" x14ac:dyDescent="0.35">
      <c r="A344" s="13" t="s">
        <v>3062</v>
      </c>
      <c r="B344" s="31"/>
      <c r="C344" s="31" t="s">
        <v>277</v>
      </c>
      <c r="D344" s="42">
        <v>-2230400</v>
      </c>
      <c r="E344" s="35">
        <v>-9170.2900000000009</v>
      </c>
      <c r="F344" s="36">
        <v>-5.7559999999999998E-3</v>
      </c>
      <c r="G344" s="16"/>
    </row>
    <row r="345" spans="1:7" x14ac:dyDescent="0.35">
      <c r="A345" s="13" t="s">
        <v>2118</v>
      </c>
      <c r="B345" s="31"/>
      <c r="C345" s="31" t="s">
        <v>280</v>
      </c>
      <c r="D345" s="42">
        <v>-577875</v>
      </c>
      <c r="E345" s="35">
        <v>-9219.42</v>
      </c>
      <c r="F345" s="36">
        <v>-5.7869999999999996E-3</v>
      </c>
      <c r="G345" s="16"/>
    </row>
    <row r="346" spans="1:7" x14ac:dyDescent="0.35">
      <c r="A346" s="13" t="s">
        <v>3063</v>
      </c>
      <c r="B346" s="31"/>
      <c r="C346" s="31" t="s">
        <v>345</v>
      </c>
      <c r="D346" s="42">
        <v>-2797200</v>
      </c>
      <c r="E346" s="35">
        <v>-9275.52</v>
      </c>
      <c r="F346" s="36">
        <v>-5.8219999999999999E-3</v>
      </c>
      <c r="G346" s="16"/>
    </row>
    <row r="347" spans="1:7" x14ac:dyDescent="0.35">
      <c r="A347" s="13" t="s">
        <v>2133</v>
      </c>
      <c r="B347" s="31"/>
      <c r="C347" s="31" t="s">
        <v>345</v>
      </c>
      <c r="D347" s="42">
        <v>-264075</v>
      </c>
      <c r="E347" s="35">
        <v>-9633.7199999999993</v>
      </c>
      <c r="F347" s="36">
        <v>-6.0470000000000003E-3</v>
      </c>
      <c r="G347" s="16"/>
    </row>
    <row r="348" spans="1:7" x14ac:dyDescent="0.35">
      <c r="A348" s="13" t="s">
        <v>2080</v>
      </c>
      <c r="B348" s="31"/>
      <c r="C348" s="31" t="s">
        <v>238</v>
      </c>
      <c r="D348" s="42">
        <v>-51937000</v>
      </c>
      <c r="E348" s="35">
        <v>-9956.32</v>
      </c>
      <c r="F348" s="36">
        <v>-6.2490000000000002E-3</v>
      </c>
      <c r="G348" s="16"/>
    </row>
    <row r="349" spans="1:7" x14ac:dyDescent="0.35">
      <c r="A349" s="13" t="s">
        <v>2100</v>
      </c>
      <c r="B349" s="31"/>
      <c r="C349" s="31" t="s">
        <v>246</v>
      </c>
      <c r="D349" s="42">
        <v>-2932500</v>
      </c>
      <c r="E349" s="35">
        <v>-10002.76</v>
      </c>
      <c r="F349" s="36">
        <v>-6.2779999999999997E-3</v>
      </c>
      <c r="G349" s="16"/>
    </row>
    <row r="350" spans="1:7" x14ac:dyDescent="0.35">
      <c r="A350" s="13" t="s">
        <v>2142</v>
      </c>
      <c r="B350" s="31"/>
      <c r="C350" s="31" t="s">
        <v>272</v>
      </c>
      <c r="D350" s="42">
        <v>-3297050</v>
      </c>
      <c r="E350" s="35">
        <v>-10311.52</v>
      </c>
      <c r="F350" s="36">
        <v>-6.4720000000000003E-3</v>
      </c>
      <c r="G350" s="16"/>
    </row>
    <row r="351" spans="1:7" x14ac:dyDescent="0.35">
      <c r="A351" s="13" t="s">
        <v>3064</v>
      </c>
      <c r="B351" s="31"/>
      <c r="C351" s="31" t="s">
        <v>272</v>
      </c>
      <c r="D351" s="42">
        <v>-543500</v>
      </c>
      <c r="E351" s="35">
        <v>-10454.77</v>
      </c>
      <c r="F351" s="36">
        <v>-6.5620000000000001E-3</v>
      </c>
      <c r="G351" s="16"/>
    </row>
    <row r="352" spans="1:7" x14ac:dyDescent="0.35">
      <c r="A352" s="13" t="s">
        <v>2120</v>
      </c>
      <c r="B352" s="31"/>
      <c r="C352" s="31" t="s">
        <v>283</v>
      </c>
      <c r="D352" s="42">
        <v>-1365525</v>
      </c>
      <c r="E352" s="35">
        <v>-10476.31</v>
      </c>
      <c r="F352" s="36">
        <v>-6.5760000000000002E-3</v>
      </c>
      <c r="G352" s="16"/>
    </row>
    <row r="353" spans="1:7" x14ac:dyDescent="0.35">
      <c r="A353" s="13" t="s">
        <v>3065</v>
      </c>
      <c r="B353" s="31"/>
      <c r="C353" s="31" t="s">
        <v>283</v>
      </c>
      <c r="D353" s="42">
        <v>-1158600</v>
      </c>
      <c r="E353" s="35">
        <v>-10637.11</v>
      </c>
      <c r="F353" s="36">
        <v>-6.6769999999999998E-3</v>
      </c>
      <c r="G353" s="16"/>
    </row>
    <row r="354" spans="1:7" x14ac:dyDescent="0.35">
      <c r="A354" s="13" t="s">
        <v>2139</v>
      </c>
      <c r="B354" s="31"/>
      <c r="C354" s="31" t="s">
        <v>269</v>
      </c>
      <c r="D354" s="42">
        <v>-1608000</v>
      </c>
      <c r="E354" s="35">
        <v>-10821.04</v>
      </c>
      <c r="F354" s="36">
        <v>-6.7920000000000003E-3</v>
      </c>
      <c r="G354" s="16"/>
    </row>
    <row r="355" spans="1:7" x14ac:dyDescent="0.35">
      <c r="A355" s="13" t="s">
        <v>3066</v>
      </c>
      <c r="B355" s="31"/>
      <c r="C355" s="31" t="s">
        <v>1309</v>
      </c>
      <c r="D355" s="42">
        <v>-16065000</v>
      </c>
      <c r="E355" s="35">
        <v>-11121.8</v>
      </c>
      <c r="F355" s="36">
        <v>-6.9810000000000002E-3</v>
      </c>
      <c r="G355" s="16"/>
    </row>
    <row r="356" spans="1:7" x14ac:dyDescent="0.35">
      <c r="A356" s="13" t="s">
        <v>3067</v>
      </c>
      <c r="B356" s="31"/>
      <c r="C356" s="31" t="s">
        <v>280</v>
      </c>
      <c r="D356" s="42">
        <v>-583875</v>
      </c>
      <c r="E356" s="35">
        <v>-11253.61</v>
      </c>
      <c r="F356" s="36">
        <v>-7.064E-3</v>
      </c>
      <c r="G356" s="16"/>
    </row>
    <row r="357" spans="1:7" x14ac:dyDescent="0.35">
      <c r="A357" s="13" t="s">
        <v>2138</v>
      </c>
      <c r="B357" s="31"/>
      <c r="C357" s="31" t="s">
        <v>238</v>
      </c>
      <c r="D357" s="42">
        <v>-1535100</v>
      </c>
      <c r="E357" s="35">
        <v>-11409.63</v>
      </c>
      <c r="F357" s="36">
        <v>-7.1609999999999998E-3</v>
      </c>
      <c r="G357" s="16"/>
    </row>
    <row r="358" spans="1:7" x14ac:dyDescent="0.35">
      <c r="A358" s="13" t="s">
        <v>2104</v>
      </c>
      <c r="B358" s="31"/>
      <c r="C358" s="31" t="s">
        <v>254</v>
      </c>
      <c r="D358" s="42">
        <v>-730875</v>
      </c>
      <c r="E358" s="35">
        <v>-12685.07</v>
      </c>
      <c r="F358" s="36">
        <v>-7.9620000000000003E-3</v>
      </c>
      <c r="G358" s="16"/>
    </row>
    <row r="359" spans="1:7" x14ac:dyDescent="0.35">
      <c r="A359" s="13" t="s">
        <v>2093</v>
      </c>
      <c r="B359" s="31"/>
      <c r="C359" s="31" t="s">
        <v>283</v>
      </c>
      <c r="D359" s="42">
        <v>-3912000</v>
      </c>
      <c r="E359" s="35">
        <v>-12762.9</v>
      </c>
      <c r="F359" s="36">
        <v>-8.0110000000000008E-3</v>
      </c>
      <c r="G359" s="16"/>
    </row>
    <row r="360" spans="1:7" x14ac:dyDescent="0.35">
      <c r="A360" s="13" t="s">
        <v>2113</v>
      </c>
      <c r="B360" s="31"/>
      <c r="C360" s="31" t="s">
        <v>272</v>
      </c>
      <c r="D360" s="42">
        <v>-3385200</v>
      </c>
      <c r="E360" s="35">
        <v>-12899.3</v>
      </c>
      <c r="F360" s="36">
        <v>-8.097E-3</v>
      </c>
      <c r="G360" s="16"/>
    </row>
    <row r="361" spans="1:7" x14ac:dyDescent="0.35">
      <c r="A361" s="13" t="s">
        <v>2152</v>
      </c>
      <c r="B361" s="31"/>
      <c r="C361" s="31" t="s">
        <v>263</v>
      </c>
      <c r="D361" s="42">
        <v>-4132200</v>
      </c>
      <c r="E361" s="35">
        <v>-13049.49</v>
      </c>
      <c r="F361" s="36">
        <v>-8.1910000000000004E-3</v>
      </c>
      <c r="G361" s="16"/>
    </row>
    <row r="362" spans="1:7" x14ac:dyDescent="0.35">
      <c r="A362" s="13" t="s">
        <v>2151</v>
      </c>
      <c r="B362" s="31"/>
      <c r="C362" s="31" t="s">
        <v>238</v>
      </c>
      <c r="D362" s="42">
        <v>-1643250</v>
      </c>
      <c r="E362" s="35">
        <v>-13233.91</v>
      </c>
      <c r="F362" s="36">
        <v>-8.3070000000000001E-3</v>
      </c>
      <c r="G362" s="16"/>
    </row>
    <row r="363" spans="1:7" x14ac:dyDescent="0.35">
      <c r="A363" s="13" t="s">
        <v>2136</v>
      </c>
      <c r="B363" s="31"/>
      <c r="C363" s="31" t="s">
        <v>307</v>
      </c>
      <c r="D363" s="42">
        <v>-1155525</v>
      </c>
      <c r="E363" s="35">
        <v>-13407.56</v>
      </c>
      <c r="F363" s="36">
        <v>-8.4159999999999999E-3</v>
      </c>
      <c r="G363" s="16"/>
    </row>
    <row r="364" spans="1:7" x14ac:dyDescent="0.35">
      <c r="A364" s="13" t="s">
        <v>2154</v>
      </c>
      <c r="B364" s="31"/>
      <c r="C364" s="31" t="s">
        <v>246</v>
      </c>
      <c r="D364" s="42">
        <v>-207348975</v>
      </c>
      <c r="E364" s="35">
        <v>-13519.15</v>
      </c>
      <c r="F364" s="36">
        <v>-8.4860000000000005E-3</v>
      </c>
      <c r="G364" s="16"/>
    </row>
    <row r="365" spans="1:7" x14ac:dyDescent="0.35">
      <c r="A365" s="13" t="s">
        <v>3068</v>
      </c>
      <c r="B365" s="31"/>
      <c r="C365" s="31" t="s">
        <v>290</v>
      </c>
      <c r="D365" s="42">
        <v>-250875</v>
      </c>
      <c r="E365" s="35">
        <v>-14700.02</v>
      </c>
      <c r="F365" s="36">
        <v>-9.2270000000000008E-3</v>
      </c>
      <c r="G365" s="16"/>
    </row>
    <row r="366" spans="1:7" x14ac:dyDescent="0.35">
      <c r="A366" s="13" t="s">
        <v>3069</v>
      </c>
      <c r="B366" s="31"/>
      <c r="C366" s="31" t="s">
        <v>257</v>
      </c>
      <c r="D366" s="42">
        <v>-198625</v>
      </c>
      <c r="E366" s="35">
        <v>-14774.72</v>
      </c>
      <c r="F366" s="36">
        <v>-9.2739999999999993E-3</v>
      </c>
      <c r="G366" s="16"/>
    </row>
    <row r="367" spans="1:7" x14ac:dyDescent="0.35">
      <c r="A367" s="13" t="s">
        <v>2140</v>
      </c>
      <c r="B367" s="31"/>
      <c r="C367" s="31" t="s">
        <v>363</v>
      </c>
      <c r="D367" s="42">
        <v>-2107200</v>
      </c>
      <c r="E367" s="35">
        <v>-15352.01</v>
      </c>
      <c r="F367" s="36">
        <v>-9.6360000000000005E-3</v>
      </c>
      <c r="G367" s="16"/>
    </row>
    <row r="368" spans="1:7" x14ac:dyDescent="0.35">
      <c r="A368" s="13" t="s">
        <v>2123</v>
      </c>
      <c r="B368" s="31"/>
      <c r="C368" s="31" t="s">
        <v>241</v>
      </c>
      <c r="D368" s="42">
        <v>-4408425</v>
      </c>
      <c r="E368" s="35">
        <v>-16666.05</v>
      </c>
      <c r="F368" s="36">
        <v>-1.0461E-2</v>
      </c>
      <c r="G368" s="16"/>
    </row>
    <row r="369" spans="1:7" x14ac:dyDescent="0.35">
      <c r="A369" s="13" t="s">
        <v>2107</v>
      </c>
      <c r="B369" s="31"/>
      <c r="C369" s="31" t="s">
        <v>378</v>
      </c>
      <c r="D369" s="42">
        <v>-14302100</v>
      </c>
      <c r="E369" s="35">
        <v>-16820.7</v>
      </c>
      <c r="F369" s="36">
        <v>-1.0558E-2</v>
      </c>
      <c r="G369" s="16"/>
    </row>
    <row r="370" spans="1:7" x14ac:dyDescent="0.35">
      <c r="A370" s="13" t="s">
        <v>2149</v>
      </c>
      <c r="B370" s="31"/>
      <c r="C370" s="31" t="s">
        <v>260</v>
      </c>
      <c r="D370" s="42">
        <v>-389100</v>
      </c>
      <c r="E370" s="35">
        <v>-16953.87</v>
      </c>
      <c r="F370" s="36">
        <v>-1.0642E-2</v>
      </c>
      <c r="G370" s="16"/>
    </row>
    <row r="371" spans="1:7" x14ac:dyDescent="0.35">
      <c r="A371" s="13" t="s">
        <v>3070</v>
      </c>
      <c r="B371" s="31"/>
      <c r="C371" s="31" t="s">
        <v>272</v>
      </c>
      <c r="D371" s="42">
        <v>-4986525</v>
      </c>
      <c r="E371" s="35">
        <v>-17567.53</v>
      </c>
      <c r="F371" s="36">
        <v>-1.1027E-2</v>
      </c>
      <c r="G371" s="16"/>
    </row>
    <row r="372" spans="1:7" x14ac:dyDescent="0.35">
      <c r="A372" s="13" t="s">
        <v>3071</v>
      </c>
      <c r="B372" s="31"/>
      <c r="C372" s="31" t="s">
        <v>238</v>
      </c>
      <c r="D372" s="42">
        <v>-906000</v>
      </c>
      <c r="E372" s="35">
        <v>-17866.32</v>
      </c>
      <c r="F372" s="36">
        <v>-1.1214E-2</v>
      </c>
      <c r="G372" s="16"/>
    </row>
    <row r="373" spans="1:7" x14ac:dyDescent="0.35">
      <c r="A373" s="13" t="s">
        <v>2082</v>
      </c>
      <c r="B373" s="31"/>
      <c r="C373" s="31" t="s">
        <v>1840</v>
      </c>
      <c r="D373" s="42">
        <v>-4437850</v>
      </c>
      <c r="E373" s="35">
        <v>-18787.64</v>
      </c>
      <c r="F373" s="36">
        <v>-1.1793E-2</v>
      </c>
      <c r="G373" s="16"/>
    </row>
    <row r="374" spans="1:7" x14ac:dyDescent="0.35">
      <c r="A374" s="13" t="s">
        <v>2083</v>
      </c>
      <c r="B374" s="31"/>
      <c r="C374" s="31" t="s">
        <v>283</v>
      </c>
      <c r="D374" s="42">
        <v>-3937000</v>
      </c>
      <c r="E374" s="35">
        <v>-19277.52</v>
      </c>
      <c r="F374" s="36">
        <v>-1.21E-2</v>
      </c>
      <c r="G374" s="16"/>
    </row>
    <row r="375" spans="1:7" x14ac:dyDescent="0.35">
      <c r="A375" s="13" t="s">
        <v>2103</v>
      </c>
      <c r="B375" s="31"/>
      <c r="C375" s="31" t="s">
        <v>238</v>
      </c>
      <c r="D375" s="42">
        <v>-29030750</v>
      </c>
      <c r="E375" s="35">
        <v>-19865.740000000002</v>
      </c>
      <c r="F375" s="36">
        <v>-1.2468999999999999E-2</v>
      </c>
      <c r="G375" s="16"/>
    </row>
    <row r="376" spans="1:7" x14ac:dyDescent="0.35">
      <c r="A376" s="13" t="s">
        <v>2132</v>
      </c>
      <c r="B376" s="31"/>
      <c r="C376" s="31" t="s">
        <v>254</v>
      </c>
      <c r="D376" s="42">
        <v>-703500</v>
      </c>
      <c r="E376" s="35">
        <v>-21809.91</v>
      </c>
      <c r="F376" s="36">
        <v>-1.3690000000000001E-2</v>
      </c>
      <c r="G376" s="16"/>
    </row>
    <row r="377" spans="1:7" x14ac:dyDescent="0.35">
      <c r="A377" s="13" t="s">
        <v>2148</v>
      </c>
      <c r="B377" s="31"/>
      <c r="C377" s="31" t="s">
        <v>238</v>
      </c>
      <c r="D377" s="42">
        <v>-1635200</v>
      </c>
      <c r="E377" s="35">
        <v>-22995.82</v>
      </c>
      <c r="F377" s="36">
        <v>-1.4434000000000001E-2</v>
      </c>
      <c r="G377" s="16"/>
    </row>
    <row r="378" spans="1:7" x14ac:dyDescent="0.35">
      <c r="A378" s="13" t="s">
        <v>3072</v>
      </c>
      <c r="B378" s="31"/>
      <c r="C378" s="31" t="s">
        <v>304</v>
      </c>
      <c r="D378" s="42">
        <v>-2014050</v>
      </c>
      <c r="E378" s="35">
        <v>-24462.65</v>
      </c>
      <c r="F378" s="36">
        <v>-1.5355000000000001E-2</v>
      </c>
      <c r="G378" s="16"/>
    </row>
    <row r="379" spans="1:7" x14ac:dyDescent="0.35">
      <c r="A379" s="13" t="s">
        <v>2122</v>
      </c>
      <c r="B379" s="31"/>
      <c r="C379" s="31" t="s">
        <v>378</v>
      </c>
      <c r="D379" s="42">
        <v>-2588625</v>
      </c>
      <c r="E379" s="35">
        <v>-26750.85</v>
      </c>
      <c r="F379" s="36">
        <v>-1.6791E-2</v>
      </c>
      <c r="G379" s="16"/>
    </row>
    <row r="380" spans="1:7" x14ac:dyDescent="0.35">
      <c r="A380" s="13" t="s">
        <v>2153</v>
      </c>
      <c r="B380" s="31"/>
      <c r="C380" s="31" t="s">
        <v>246</v>
      </c>
      <c r="D380" s="42">
        <v>-1525225</v>
      </c>
      <c r="E380" s="35">
        <v>-28971.65</v>
      </c>
      <c r="F380" s="36">
        <v>-1.8185E-2</v>
      </c>
      <c r="G380" s="16"/>
    </row>
    <row r="381" spans="1:7" x14ac:dyDescent="0.35">
      <c r="A381" s="13" t="s">
        <v>2156</v>
      </c>
      <c r="B381" s="31"/>
      <c r="C381" s="31" t="s">
        <v>238</v>
      </c>
      <c r="D381" s="42">
        <v>-4438750</v>
      </c>
      <c r="E381" s="35">
        <v>-46700.09</v>
      </c>
      <c r="F381" s="36">
        <v>-2.9314E-2</v>
      </c>
      <c r="G381" s="16"/>
    </row>
    <row r="382" spans="1:7" x14ac:dyDescent="0.35">
      <c r="A382" s="13" t="s">
        <v>2155</v>
      </c>
      <c r="B382" s="31"/>
      <c r="C382" s="31" t="s">
        <v>241</v>
      </c>
      <c r="D382" s="42">
        <v>-4038500</v>
      </c>
      <c r="E382" s="35">
        <v>-55101.29</v>
      </c>
      <c r="F382" s="36">
        <v>-3.4587E-2</v>
      </c>
      <c r="G382" s="16"/>
    </row>
    <row r="383" spans="1:7" x14ac:dyDescent="0.35">
      <c r="A383" s="13" t="s">
        <v>2150</v>
      </c>
      <c r="B383" s="31"/>
      <c r="C383" s="31" t="s">
        <v>238</v>
      </c>
      <c r="D383" s="42">
        <v>-5858600</v>
      </c>
      <c r="E383" s="35">
        <v>-56131.25</v>
      </c>
      <c r="F383" s="36">
        <v>-3.5234000000000001E-2</v>
      </c>
      <c r="G383" s="16"/>
    </row>
    <row r="384" spans="1:7" x14ac:dyDescent="0.35">
      <c r="A384" s="17" t="s">
        <v>172</v>
      </c>
      <c r="B384" s="32"/>
      <c r="C384" s="32"/>
      <c r="D384" s="18"/>
      <c r="E384" s="43">
        <v>-1147257.82</v>
      </c>
      <c r="F384" s="44">
        <v>-0.72005200000000003</v>
      </c>
      <c r="G384" s="21"/>
    </row>
    <row r="385" spans="1:7" x14ac:dyDescent="0.35">
      <c r="A385" s="13"/>
      <c r="B385" s="31"/>
      <c r="C385" s="31"/>
      <c r="D385" s="14"/>
      <c r="E385" s="15"/>
      <c r="F385" s="16"/>
      <c r="G385" s="16"/>
    </row>
    <row r="386" spans="1:7" x14ac:dyDescent="0.35">
      <c r="A386" s="13"/>
      <c r="B386" s="31"/>
      <c r="C386" s="31"/>
      <c r="D386" s="14"/>
      <c r="E386" s="15"/>
      <c r="F386" s="16"/>
      <c r="G386" s="16"/>
    </row>
    <row r="387" spans="1:7" x14ac:dyDescent="0.35">
      <c r="A387" s="13"/>
      <c r="B387" s="31"/>
      <c r="C387" s="31"/>
      <c r="D387" s="14"/>
      <c r="E387" s="15"/>
      <c r="F387" s="16"/>
      <c r="G387" s="16"/>
    </row>
    <row r="388" spans="1:7" x14ac:dyDescent="0.35">
      <c r="A388" s="24" t="s">
        <v>175</v>
      </c>
      <c r="B388" s="33"/>
      <c r="C388" s="33"/>
      <c r="D388" s="25"/>
      <c r="E388" s="45">
        <v>-1147257.82</v>
      </c>
      <c r="F388" s="46">
        <v>-0.72005200000000003</v>
      </c>
      <c r="G388" s="21"/>
    </row>
    <row r="389" spans="1:7" x14ac:dyDescent="0.35">
      <c r="A389" s="13"/>
      <c r="B389" s="31"/>
      <c r="C389" s="31"/>
      <c r="D389" s="14"/>
      <c r="E389" s="15"/>
      <c r="F389" s="16"/>
      <c r="G389" s="16"/>
    </row>
    <row r="390" spans="1:7" x14ac:dyDescent="0.35">
      <c r="A390" s="17" t="s">
        <v>139</v>
      </c>
      <c r="B390" s="31"/>
      <c r="C390" s="31"/>
      <c r="D390" s="14"/>
      <c r="E390" s="15"/>
      <c r="F390" s="16"/>
      <c r="G390" s="16"/>
    </row>
    <row r="391" spans="1:7" x14ac:dyDescent="0.35">
      <c r="A391" s="17" t="s">
        <v>140</v>
      </c>
      <c r="B391" s="31"/>
      <c r="C391" s="31"/>
      <c r="D391" s="14"/>
      <c r="E391" s="15"/>
      <c r="F391" s="16"/>
      <c r="G391" s="16"/>
    </row>
    <row r="392" spans="1:7" x14ac:dyDescent="0.35">
      <c r="A392" s="13" t="s">
        <v>2922</v>
      </c>
      <c r="B392" s="31" t="s">
        <v>2923</v>
      </c>
      <c r="C392" s="31" t="s">
        <v>143</v>
      </c>
      <c r="D392" s="14">
        <v>5000000</v>
      </c>
      <c r="E392" s="15">
        <v>4992.4799999999996</v>
      </c>
      <c r="F392" s="16">
        <v>3.0999999999999999E-3</v>
      </c>
      <c r="G392" s="16">
        <v>6.6693000000000002E-2</v>
      </c>
    </row>
    <row r="393" spans="1:7" x14ac:dyDescent="0.35">
      <c r="A393" s="13" t="s">
        <v>2014</v>
      </c>
      <c r="B393" s="31" t="s">
        <v>2015</v>
      </c>
      <c r="C393" s="31" t="s">
        <v>143</v>
      </c>
      <c r="D393" s="14">
        <v>2500000</v>
      </c>
      <c r="E393" s="15">
        <v>2536.2199999999998</v>
      </c>
      <c r="F393" s="16">
        <v>1.6000000000000001E-3</v>
      </c>
      <c r="G393" s="16">
        <v>6.7299999999999999E-2</v>
      </c>
    </row>
    <row r="394" spans="1:7" x14ac:dyDescent="0.35">
      <c r="A394" s="13" t="s">
        <v>632</v>
      </c>
      <c r="B394" s="31" t="s">
        <v>633</v>
      </c>
      <c r="C394" s="31" t="s">
        <v>143</v>
      </c>
      <c r="D394" s="14">
        <v>1000000</v>
      </c>
      <c r="E394" s="15">
        <v>1002.26</v>
      </c>
      <c r="F394" s="16">
        <v>5.9999999999999995E-4</v>
      </c>
      <c r="G394" s="16">
        <v>6.1176000000000001E-2</v>
      </c>
    </row>
    <row r="395" spans="1:7" x14ac:dyDescent="0.35">
      <c r="A395" s="13" t="s">
        <v>3073</v>
      </c>
      <c r="B395" s="31" t="s">
        <v>3074</v>
      </c>
      <c r="C395" s="31" t="s">
        <v>146</v>
      </c>
      <c r="D395" s="14">
        <v>1000000</v>
      </c>
      <c r="E395" s="15">
        <v>998.53</v>
      </c>
      <c r="F395" s="16">
        <v>5.9999999999999995E-4</v>
      </c>
      <c r="G395" s="16">
        <v>7.2474999999999998E-2</v>
      </c>
    </row>
    <row r="396" spans="1:7" x14ac:dyDescent="0.35">
      <c r="A396" s="17" t="s">
        <v>172</v>
      </c>
      <c r="B396" s="32"/>
      <c r="C396" s="32"/>
      <c r="D396" s="18"/>
      <c r="E396" s="37">
        <v>9529.49</v>
      </c>
      <c r="F396" s="38">
        <v>5.8999999999999999E-3</v>
      </c>
      <c r="G396" s="21"/>
    </row>
    <row r="397" spans="1:7" x14ac:dyDescent="0.35">
      <c r="A397" s="13"/>
      <c r="B397" s="31"/>
      <c r="C397" s="31"/>
      <c r="D397" s="14"/>
      <c r="E397" s="15"/>
      <c r="F397" s="16"/>
      <c r="G397" s="16"/>
    </row>
    <row r="398" spans="1:7" x14ac:dyDescent="0.35">
      <c r="A398" s="17" t="s">
        <v>216</v>
      </c>
      <c r="B398" s="31"/>
      <c r="C398" s="31"/>
      <c r="D398" s="14"/>
      <c r="E398" s="15"/>
      <c r="F398" s="16"/>
      <c r="G398" s="16"/>
    </row>
    <row r="399" spans="1:7" x14ac:dyDescent="0.35">
      <c r="A399" s="13" t="s">
        <v>3075</v>
      </c>
      <c r="B399" s="31" t="s">
        <v>3076</v>
      </c>
      <c r="C399" s="31" t="s">
        <v>219</v>
      </c>
      <c r="D399" s="14">
        <v>10000000</v>
      </c>
      <c r="E399" s="15">
        <v>10193.469999999999</v>
      </c>
      <c r="F399" s="16">
        <v>6.4000000000000003E-3</v>
      </c>
      <c r="G399" s="16">
        <v>5.9111999999999998E-2</v>
      </c>
    </row>
    <row r="400" spans="1:7" x14ac:dyDescent="0.35">
      <c r="A400" s="13" t="s">
        <v>3077</v>
      </c>
      <c r="B400" s="31" t="s">
        <v>3078</v>
      </c>
      <c r="C400" s="31" t="s">
        <v>219</v>
      </c>
      <c r="D400" s="14">
        <v>10000000</v>
      </c>
      <c r="E400" s="15">
        <v>9991.99</v>
      </c>
      <c r="F400" s="16">
        <v>6.3E-3</v>
      </c>
      <c r="G400" s="16">
        <v>5.5613000000000003E-2</v>
      </c>
    </row>
    <row r="401" spans="1:7" x14ac:dyDescent="0.35">
      <c r="A401" s="13" t="s">
        <v>3079</v>
      </c>
      <c r="B401" s="31" t="s">
        <v>3080</v>
      </c>
      <c r="C401" s="31" t="s">
        <v>219</v>
      </c>
      <c r="D401" s="14">
        <v>5000000</v>
      </c>
      <c r="E401" s="15">
        <v>5034.01</v>
      </c>
      <c r="F401" s="16">
        <v>3.2000000000000002E-3</v>
      </c>
      <c r="G401" s="16">
        <v>5.6794999999999998E-2</v>
      </c>
    </row>
    <row r="402" spans="1:7" x14ac:dyDescent="0.35">
      <c r="A402" s="17" t="s">
        <v>172</v>
      </c>
      <c r="B402" s="32"/>
      <c r="C402" s="32"/>
      <c r="D402" s="18"/>
      <c r="E402" s="37">
        <v>25219.47</v>
      </c>
      <c r="F402" s="38">
        <v>1.5900000000000001E-2</v>
      </c>
      <c r="G402" s="21"/>
    </row>
    <row r="403" spans="1:7" x14ac:dyDescent="0.35">
      <c r="A403" s="13"/>
      <c r="B403" s="31"/>
      <c r="C403" s="31"/>
      <c r="D403" s="14"/>
      <c r="E403" s="15"/>
      <c r="F403" s="16"/>
      <c r="G403" s="16"/>
    </row>
    <row r="404" spans="1:7" x14ac:dyDescent="0.35">
      <c r="A404" s="17" t="s">
        <v>173</v>
      </c>
      <c r="B404" s="31"/>
      <c r="C404" s="31"/>
      <c r="D404" s="14"/>
      <c r="E404" s="15"/>
      <c r="F404" s="16"/>
      <c r="G404" s="16"/>
    </row>
    <row r="405" spans="1:7" x14ac:dyDescent="0.35">
      <c r="A405" s="17" t="s">
        <v>172</v>
      </c>
      <c r="B405" s="31"/>
      <c r="C405" s="31"/>
      <c r="D405" s="14"/>
      <c r="E405" s="39" t="s">
        <v>138</v>
      </c>
      <c r="F405" s="40" t="s">
        <v>138</v>
      </c>
      <c r="G405" s="16"/>
    </row>
    <row r="406" spans="1:7" x14ac:dyDescent="0.35">
      <c r="A406" s="13"/>
      <c r="B406" s="31"/>
      <c r="C406" s="31"/>
      <c r="D406" s="14"/>
      <c r="E406" s="15"/>
      <c r="F406" s="16"/>
      <c r="G406" s="16"/>
    </row>
    <row r="407" spans="1:7" x14ac:dyDescent="0.35">
      <c r="A407" s="17" t="s">
        <v>174</v>
      </c>
      <c r="B407" s="31"/>
      <c r="C407" s="31"/>
      <c r="D407" s="14"/>
      <c r="E407" s="15"/>
      <c r="F407" s="16"/>
      <c r="G407" s="16"/>
    </row>
    <row r="408" spans="1:7" x14ac:dyDescent="0.35">
      <c r="A408" s="17" t="s">
        <v>172</v>
      </c>
      <c r="B408" s="31"/>
      <c r="C408" s="31"/>
      <c r="D408" s="14"/>
      <c r="E408" s="39" t="s">
        <v>138</v>
      </c>
      <c r="F408" s="40" t="s">
        <v>138</v>
      </c>
      <c r="G408" s="16"/>
    </row>
    <row r="409" spans="1:7" x14ac:dyDescent="0.35">
      <c r="A409" s="17"/>
      <c r="B409" s="31"/>
      <c r="C409" s="31"/>
      <c r="D409" s="14"/>
      <c r="E409" s="78"/>
      <c r="F409" s="79"/>
      <c r="G409" s="16"/>
    </row>
    <row r="410" spans="1:7" x14ac:dyDescent="0.35">
      <c r="A410" s="17" t="s">
        <v>1551</v>
      </c>
      <c r="B410" s="31"/>
      <c r="C410" s="31"/>
      <c r="D410" s="14"/>
      <c r="E410" s="15"/>
      <c r="F410" s="16"/>
      <c r="G410" s="16"/>
    </row>
    <row r="411" spans="1:7" x14ac:dyDescent="0.35">
      <c r="A411" s="17" t="s">
        <v>1552</v>
      </c>
      <c r="B411" s="31"/>
      <c r="C411" s="31"/>
      <c r="D411" s="14"/>
      <c r="E411" s="15"/>
      <c r="F411" s="16"/>
      <c r="G411" s="16"/>
    </row>
    <row r="412" spans="1:7" x14ac:dyDescent="0.35">
      <c r="A412" s="13" t="s">
        <v>444</v>
      </c>
      <c r="B412" s="31" t="s">
        <v>445</v>
      </c>
      <c r="C412" s="31" t="s">
        <v>269</v>
      </c>
      <c r="D412" s="14">
        <v>107800</v>
      </c>
      <c r="E412" s="15">
        <v>10.78</v>
      </c>
      <c r="F412" s="16">
        <v>0</v>
      </c>
      <c r="G412" s="16"/>
    </row>
    <row r="413" spans="1:7" x14ac:dyDescent="0.35">
      <c r="A413" s="17" t="s">
        <v>172</v>
      </c>
      <c r="B413" s="32"/>
      <c r="C413" s="32"/>
      <c r="D413" s="18"/>
      <c r="E413" s="37">
        <v>10.78</v>
      </c>
      <c r="F413" s="38">
        <v>0</v>
      </c>
      <c r="G413" s="21"/>
    </row>
    <row r="414" spans="1:7" x14ac:dyDescent="0.35">
      <c r="A414" s="17"/>
      <c r="B414" s="31"/>
      <c r="C414" s="31"/>
      <c r="D414" s="14"/>
      <c r="E414" s="78"/>
      <c r="F414" s="79"/>
      <c r="G414" s="16"/>
    </row>
    <row r="415" spans="1:7" x14ac:dyDescent="0.35">
      <c r="A415" s="17"/>
      <c r="B415" s="31"/>
      <c r="C415" s="31"/>
      <c r="D415" s="14"/>
      <c r="E415" s="78"/>
      <c r="F415" s="79"/>
      <c r="G415" s="16"/>
    </row>
    <row r="416" spans="1:7" x14ac:dyDescent="0.35">
      <c r="A416" s="17"/>
      <c r="B416" s="31"/>
      <c r="C416" s="31"/>
      <c r="D416" s="14"/>
      <c r="E416" s="78"/>
      <c r="F416" s="79"/>
      <c r="G416" s="16"/>
    </row>
    <row r="417" spans="1:7" x14ac:dyDescent="0.35">
      <c r="A417" s="13"/>
      <c r="B417" s="31"/>
      <c r="C417" s="31"/>
      <c r="D417" s="14"/>
      <c r="E417" s="15"/>
      <c r="F417" s="16"/>
      <c r="G417" s="16"/>
    </row>
    <row r="418" spans="1:7" x14ac:dyDescent="0.35">
      <c r="A418" s="24" t="s">
        <v>175</v>
      </c>
      <c r="B418" s="33"/>
      <c r="C418" s="33"/>
      <c r="D418" s="25"/>
      <c r="E418" s="19">
        <v>34759.74</v>
      </c>
      <c r="F418" s="20">
        <v>2.18E-2</v>
      </c>
      <c r="G418" s="21"/>
    </row>
    <row r="419" spans="1:7" x14ac:dyDescent="0.35">
      <c r="A419" s="13"/>
      <c r="B419" s="31"/>
      <c r="C419" s="31"/>
      <c r="D419" s="14"/>
      <c r="E419" s="15"/>
      <c r="F419" s="16"/>
      <c r="G419" s="16"/>
    </row>
    <row r="420" spans="1:7" x14ac:dyDescent="0.35">
      <c r="A420" s="17" t="s">
        <v>658</v>
      </c>
      <c r="B420" s="31"/>
      <c r="C420" s="31"/>
      <c r="D420" s="14"/>
      <c r="E420" s="15"/>
      <c r="F420" s="16"/>
      <c r="G420" s="16"/>
    </row>
    <row r="421" spans="1:7" x14ac:dyDescent="0.35">
      <c r="A421" s="13"/>
      <c r="B421" s="31"/>
      <c r="C421" s="31"/>
      <c r="D421" s="14"/>
      <c r="E421" s="15"/>
      <c r="F421" s="16"/>
      <c r="G421" s="16"/>
    </row>
    <row r="422" spans="1:7" x14ac:dyDescent="0.35">
      <c r="A422" s="17" t="s">
        <v>659</v>
      </c>
      <c r="B422" s="31"/>
      <c r="C422" s="31"/>
      <c r="D422" s="14"/>
      <c r="E422" s="15"/>
      <c r="F422" s="16"/>
      <c r="G422" s="16"/>
    </row>
    <row r="423" spans="1:7" x14ac:dyDescent="0.35">
      <c r="A423" s="13" t="s">
        <v>3081</v>
      </c>
      <c r="B423" s="31" t="s">
        <v>3082</v>
      </c>
      <c r="C423" s="31" t="s">
        <v>219</v>
      </c>
      <c r="D423" s="14">
        <v>5000000</v>
      </c>
      <c r="E423" s="15">
        <v>4997.78</v>
      </c>
      <c r="F423" s="16">
        <v>3.0999999999999999E-3</v>
      </c>
      <c r="G423" s="16">
        <v>5.4044000000000002E-2</v>
      </c>
    </row>
    <row r="424" spans="1:7" x14ac:dyDescent="0.35">
      <c r="A424" s="13" t="s">
        <v>3083</v>
      </c>
      <c r="B424" s="31" t="s">
        <v>3084</v>
      </c>
      <c r="C424" s="31" t="s">
        <v>219</v>
      </c>
      <c r="D424" s="14">
        <v>500000</v>
      </c>
      <c r="E424" s="15">
        <v>495.13</v>
      </c>
      <c r="F424" s="16">
        <v>2.9999999999999997E-4</v>
      </c>
      <c r="G424" s="16">
        <v>5.4400999999999998E-2</v>
      </c>
    </row>
    <row r="425" spans="1:7" x14ac:dyDescent="0.35">
      <c r="A425" s="17" t="s">
        <v>172</v>
      </c>
      <c r="B425" s="32"/>
      <c r="C425" s="32"/>
      <c r="D425" s="18"/>
      <c r="E425" s="37">
        <v>5492.91</v>
      </c>
      <c r="F425" s="38">
        <v>3.3999999999999998E-3</v>
      </c>
      <c r="G425" s="21"/>
    </row>
    <row r="426" spans="1:7" x14ac:dyDescent="0.35">
      <c r="A426" s="17" t="s">
        <v>953</v>
      </c>
      <c r="B426" s="31"/>
      <c r="C426" s="31"/>
      <c r="D426" s="14"/>
      <c r="E426" s="15"/>
      <c r="F426" s="16"/>
      <c r="G426" s="16"/>
    </row>
    <row r="427" spans="1:7" x14ac:dyDescent="0.35">
      <c r="A427" s="13" t="s">
        <v>3085</v>
      </c>
      <c r="B427" s="31" t="s">
        <v>3086</v>
      </c>
      <c r="C427" s="31" t="s">
        <v>959</v>
      </c>
      <c r="D427" s="14">
        <v>15000000</v>
      </c>
      <c r="E427" s="15">
        <v>14761.53</v>
      </c>
      <c r="F427" s="16">
        <v>9.2999999999999992E-3</v>
      </c>
      <c r="G427" s="16">
        <v>5.8382999999999997E-2</v>
      </c>
    </row>
    <row r="428" spans="1:7" x14ac:dyDescent="0.35">
      <c r="A428" s="13" t="s">
        <v>3087</v>
      </c>
      <c r="B428" s="31" t="s">
        <v>3088</v>
      </c>
      <c r="C428" s="31" t="s">
        <v>959</v>
      </c>
      <c r="D428" s="14">
        <v>15000000</v>
      </c>
      <c r="E428" s="15">
        <v>14348.97</v>
      </c>
      <c r="F428" s="16">
        <v>8.9999999999999993E-3</v>
      </c>
      <c r="G428" s="16">
        <v>6.3450000000000006E-2</v>
      </c>
    </row>
    <row r="429" spans="1:7" x14ac:dyDescent="0.35">
      <c r="A429" s="13" t="s">
        <v>3089</v>
      </c>
      <c r="B429" s="31" t="s">
        <v>3090</v>
      </c>
      <c r="C429" s="31" t="s">
        <v>959</v>
      </c>
      <c r="D429" s="14">
        <v>10000000</v>
      </c>
      <c r="E429" s="15">
        <v>9769.7800000000007</v>
      </c>
      <c r="F429" s="16">
        <v>6.1000000000000004E-3</v>
      </c>
      <c r="G429" s="16">
        <v>6.0999999999999999E-2</v>
      </c>
    </row>
    <row r="430" spans="1:7" x14ac:dyDescent="0.35">
      <c r="A430" s="13" t="s">
        <v>3091</v>
      </c>
      <c r="B430" s="31" t="s">
        <v>3092</v>
      </c>
      <c r="C430" s="31" t="s">
        <v>964</v>
      </c>
      <c r="D430" s="14">
        <v>10000000</v>
      </c>
      <c r="E430" s="15">
        <v>9568.8700000000008</v>
      </c>
      <c r="F430" s="16">
        <v>6.0000000000000001E-3</v>
      </c>
      <c r="G430" s="16">
        <v>6.3251000000000002E-2</v>
      </c>
    </row>
    <row r="431" spans="1:7" x14ac:dyDescent="0.35">
      <c r="A431" s="13" t="s">
        <v>3093</v>
      </c>
      <c r="B431" s="31" t="s">
        <v>3094</v>
      </c>
      <c r="C431" s="31" t="s">
        <v>959</v>
      </c>
      <c r="D431" s="14">
        <v>7500000</v>
      </c>
      <c r="E431" s="15">
        <v>7281.29</v>
      </c>
      <c r="F431" s="16">
        <v>4.5999999999999999E-3</v>
      </c>
      <c r="G431" s="16">
        <v>6.1249999999999999E-2</v>
      </c>
    </row>
    <row r="432" spans="1:7" x14ac:dyDescent="0.35">
      <c r="A432" s="13" t="s">
        <v>977</v>
      </c>
      <c r="B432" s="31" t="s">
        <v>978</v>
      </c>
      <c r="C432" s="31" t="s">
        <v>959</v>
      </c>
      <c r="D432" s="14">
        <v>7500000</v>
      </c>
      <c r="E432" s="15">
        <v>7267.34</v>
      </c>
      <c r="F432" s="16">
        <v>4.5999999999999999E-3</v>
      </c>
      <c r="G432" s="16">
        <v>6.1501E-2</v>
      </c>
    </row>
    <row r="433" spans="1:7" x14ac:dyDescent="0.35">
      <c r="A433" s="13" t="s">
        <v>3095</v>
      </c>
      <c r="B433" s="31" t="s">
        <v>3096</v>
      </c>
      <c r="C433" s="31" t="s">
        <v>959</v>
      </c>
      <c r="D433" s="14">
        <v>5000000</v>
      </c>
      <c r="E433" s="15">
        <v>4873.67</v>
      </c>
      <c r="F433" s="16">
        <v>3.0999999999999999E-3</v>
      </c>
      <c r="G433" s="16">
        <v>6.0650999999999997E-2</v>
      </c>
    </row>
    <row r="434" spans="1:7" x14ac:dyDescent="0.35">
      <c r="A434" s="13" t="s">
        <v>3097</v>
      </c>
      <c r="B434" s="31" t="s">
        <v>3098</v>
      </c>
      <c r="C434" s="31" t="s">
        <v>959</v>
      </c>
      <c r="D434" s="14">
        <v>5000000</v>
      </c>
      <c r="E434" s="15">
        <v>4848.3100000000004</v>
      </c>
      <c r="F434" s="16">
        <v>3.0000000000000001E-3</v>
      </c>
      <c r="G434" s="16">
        <v>6.1400000000000003E-2</v>
      </c>
    </row>
    <row r="435" spans="1:7" x14ac:dyDescent="0.35">
      <c r="A435" s="13" t="s">
        <v>2929</v>
      </c>
      <c r="B435" s="31" t="s">
        <v>2930</v>
      </c>
      <c r="C435" s="31" t="s">
        <v>959</v>
      </c>
      <c r="D435" s="14">
        <v>5000000</v>
      </c>
      <c r="E435" s="15">
        <v>4845.01</v>
      </c>
      <c r="F435" s="16">
        <v>3.0000000000000001E-3</v>
      </c>
      <c r="G435" s="16">
        <v>6.0498999999999997E-2</v>
      </c>
    </row>
    <row r="436" spans="1:7" x14ac:dyDescent="0.35">
      <c r="A436" s="13" t="s">
        <v>3099</v>
      </c>
      <c r="B436" s="31" t="s">
        <v>3100</v>
      </c>
      <c r="C436" s="31" t="s">
        <v>959</v>
      </c>
      <c r="D436" s="14">
        <v>5000000</v>
      </c>
      <c r="E436" s="15">
        <v>4842.53</v>
      </c>
      <c r="F436" s="16">
        <v>3.0000000000000001E-3</v>
      </c>
      <c r="G436" s="16">
        <v>6.1499999999999999E-2</v>
      </c>
    </row>
    <row r="437" spans="1:7" x14ac:dyDescent="0.35">
      <c r="A437" s="13" t="s">
        <v>3101</v>
      </c>
      <c r="B437" s="31" t="s">
        <v>3102</v>
      </c>
      <c r="C437" s="31" t="s">
        <v>959</v>
      </c>
      <c r="D437" s="14">
        <v>5000000</v>
      </c>
      <c r="E437" s="15">
        <v>4832.54</v>
      </c>
      <c r="F437" s="16">
        <v>3.0000000000000001E-3</v>
      </c>
      <c r="G437" s="16">
        <v>6.1400999999999997E-2</v>
      </c>
    </row>
    <row r="438" spans="1:7" x14ac:dyDescent="0.35">
      <c r="A438" s="13" t="s">
        <v>983</v>
      </c>
      <c r="B438" s="31" t="s">
        <v>984</v>
      </c>
      <c r="C438" s="31" t="s">
        <v>964</v>
      </c>
      <c r="D438" s="14">
        <v>5000000</v>
      </c>
      <c r="E438" s="15">
        <v>4756.05</v>
      </c>
      <c r="F438" s="16">
        <v>3.0000000000000001E-3</v>
      </c>
      <c r="G438" s="16">
        <v>6.3250000000000001E-2</v>
      </c>
    </row>
    <row r="439" spans="1:7" x14ac:dyDescent="0.35">
      <c r="A439" s="13" t="s">
        <v>967</v>
      </c>
      <c r="B439" s="31" t="s">
        <v>968</v>
      </c>
      <c r="C439" s="31" t="s">
        <v>964</v>
      </c>
      <c r="D439" s="14">
        <v>2500000</v>
      </c>
      <c r="E439" s="15">
        <v>2417.4499999999998</v>
      </c>
      <c r="F439" s="16">
        <v>1.5E-3</v>
      </c>
      <c r="G439" s="16">
        <v>6.1099000000000001E-2</v>
      </c>
    </row>
    <row r="440" spans="1:7" x14ac:dyDescent="0.35">
      <c r="A440" s="13" t="s">
        <v>3103</v>
      </c>
      <c r="B440" s="31" t="s">
        <v>3104</v>
      </c>
      <c r="C440" s="31" t="s">
        <v>956</v>
      </c>
      <c r="D440" s="14">
        <v>2500000</v>
      </c>
      <c r="E440" s="15">
        <v>2378</v>
      </c>
      <c r="F440" s="16">
        <v>1.5E-3</v>
      </c>
      <c r="G440" s="16">
        <v>6.3049999999999995E-2</v>
      </c>
    </row>
    <row r="441" spans="1:7" x14ac:dyDescent="0.35">
      <c r="A441" s="17" t="s">
        <v>172</v>
      </c>
      <c r="B441" s="32"/>
      <c r="C441" s="32"/>
      <c r="D441" s="18"/>
      <c r="E441" s="37">
        <v>96791.34</v>
      </c>
      <c r="F441" s="38">
        <v>6.0699999999999997E-2</v>
      </c>
      <c r="G441" s="21"/>
    </row>
    <row r="442" spans="1:7" x14ac:dyDescent="0.35">
      <c r="A442" s="13"/>
      <c r="B442" s="31"/>
      <c r="C442" s="31"/>
      <c r="D442" s="14"/>
      <c r="E442" s="15"/>
      <c r="F442" s="16"/>
      <c r="G442" s="16"/>
    </row>
    <row r="443" spans="1:7" x14ac:dyDescent="0.35">
      <c r="A443" s="17" t="s">
        <v>997</v>
      </c>
      <c r="B443" s="31"/>
      <c r="C443" s="31"/>
      <c r="D443" s="14"/>
      <c r="E443" s="15"/>
      <c r="F443" s="16"/>
      <c r="G443" s="16"/>
    </row>
    <row r="444" spans="1:7" x14ac:dyDescent="0.35">
      <c r="A444" s="13" t="s">
        <v>1006</v>
      </c>
      <c r="B444" s="31" t="s">
        <v>1007</v>
      </c>
      <c r="C444" s="31" t="s">
        <v>959</v>
      </c>
      <c r="D444" s="14">
        <v>15000000</v>
      </c>
      <c r="E444" s="15">
        <v>14648.94</v>
      </c>
      <c r="F444" s="16">
        <v>9.1999999999999998E-3</v>
      </c>
      <c r="G444" s="16">
        <v>6.1600000000000002E-2</v>
      </c>
    </row>
    <row r="445" spans="1:7" x14ac:dyDescent="0.35">
      <c r="A445" s="13" t="s">
        <v>1010</v>
      </c>
      <c r="B445" s="31" t="s">
        <v>1011</v>
      </c>
      <c r="C445" s="31" t="s">
        <v>959</v>
      </c>
      <c r="D445" s="14">
        <v>10000000</v>
      </c>
      <c r="E445" s="15">
        <v>9668.9599999999991</v>
      </c>
      <c r="F445" s="16">
        <v>6.1000000000000004E-3</v>
      </c>
      <c r="G445" s="16">
        <v>6.4749000000000001E-2</v>
      </c>
    </row>
    <row r="446" spans="1:7" x14ac:dyDescent="0.35">
      <c r="A446" s="13" t="s">
        <v>1020</v>
      </c>
      <c r="B446" s="31" t="s">
        <v>1021</v>
      </c>
      <c r="C446" s="31" t="s">
        <v>959</v>
      </c>
      <c r="D446" s="14">
        <v>10000000</v>
      </c>
      <c r="E446" s="15">
        <v>9660.17</v>
      </c>
      <c r="F446" s="16">
        <v>6.1000000000000004E-3</v>
      </c>
      <c r="G446" s="16">
        <v>6.4849000000000004E-2</v>
      </c>
    </row>
    <row r="447" spans="1:7" x14ac:dyDescent="0.35">
      <c r="A447" s="13" t="s">
        <v>1004</v>
      </c>
      <c r="B447" s="31" t="s">
        <v>1005</v>
      </c>
      <c r="C447" s="31" t="s">
        <v>959</v>
      </c>
      <c r="D447" s="14">
        <v>5000000</v>
      </c>
      <c r="E447" s="15">
        <v>4886.83</v>
      </c>
      <c r="F447" s="16">
        <v>3.0999999999999999E-3</v>
      </c>
      <c r="G447" s="16">
        <v>6.1699999999999998E-2</v>
      </c>
    </row>
    <row r="448" spans="1:7" x14ac:dyDescent="0.35">
      <c r="A448" s="13" t="s">
        <v>1018</v>
      </c>
      <c r="B448" s="31" t="s">
        <v>1019</v>
      </c>
      <c r="C448" s="31" t="s">
        <v>959</v>
      </c>
      <c r="D448" s="14">
        <v>5000000</v>
      </c>
      <c r="E448" s="15">
        <v>4837.3100000000004</v>
      </c>
      <c r="F448" s="16">
        <v>3.0000000000000001E-3</v>
      </c>
      <c r="G448" s="16">
        <v>6.6001000000000004E-2</v>
      </c>
    </row>
    <row r="449" spans="1:7" x14ac:dyDescent="0.35">
      <c r="A449" s="13" t="s">
        <v>3105</v>
      </c>
      <c r="B449" s="31" t="s">
        <v>3106</v>
      </c>
      <c r="C449" s="31" t="s">
        <v>959</v>
      </c>
      <c r="D449" s="14">
        <v>5000000</v>
      </c>
      <c r="E449" s="15">
        <v>4775.59</v>
      </c>
      <c r="F449" s="16">
        <v>3.0000000000000001E-3</v>
      </c>
      <c r="G449" s="16">
        <v>6.7001000000000005E-2</v>
      </c>
    </row>
    <row r="450" spans="1:7" x14ac:dyDescent="0.35">
      <c r="A450" s="13" t="s">
        <v>1016</v>
      </c>
      <c r="B450" s="31" t="s">
        <v>1017</v>
      </c>
      <c r="C450" s="31" t="s">
        <v>959</v>
      </c>
      <c r="D450" s="14">
        <v>5000000</v>
      </c>
      <c r="E450" s="15">
        <v>4767.58</v>
      </c>
      <c r="F450" s="16">
        <v>3.0000000000000001E-3</v>
      </c>
      <c r="G450" s="16">
        <v>6.3100000000000003E-2</v>
      </c>
    </row>
    <row r="451" spans="1:7" x14ac:dyDescent="0.35">
      <c r="A451" s="17" t="s">
        <v>172</v>
      </c>
      <c r="B451" s="32"/>
      <c r="C451" s="32"/>
      <c r="D451" s="18"/>
      <c r="E451" s="37">
        <v>53245.38</v>
      </c>
      <c r="F451" s="38">
        <v>3.3500000000000002E-2</v>
      </c>
      <c r="G451" s="21"/>
    </row>
    <row r="452" spans="1:7" x14ac:dyDescent="0.35">
      <c r="A452" s="13"/>
      <c r="B452" s="31"/>
      <c r="C452" s="31"/>
      <c r="D452" s="14"/>
      <c r="E452" s="15"/>
      <c r="F452" s="16"/>
      <c r="G452" s="16"/>
    </row>
    <row r="453" spans="1:7" x14ac:dyDescent="0.35">
      <c r="A453" s="24" t="s">
        <v>175</v>
      </c>
      <c r="B453" s="33"/>
      <c r="C453" s="33"/>
      <c r="D453" s="25"/>
      <c r="E453" s="19">
        <v>155529.63</v>
      </c>
      <c r="F453" s="20">
        <v>9.7600000000000006E-2</v>
      </c>
      <c r="G453" s="21"/>
    </row>
    <row r="454" spans="1:7" x14ac:dyDescent="0.35">
      <c r="A454" s="13"/>
      <c r="B454" s="31"/>
      <c r="C454" s="31"/>
      <c r="D454" s="14"/>
      <c r="E454" s="15"/>
      <c r="F454" s="16"/>
      <c r="G454" s="16"/>
    </row>
    <row r="455" spans="1:7" x14ac:dyDescent="0.35">
      <c r="A455" s="13"/>
      <c r="B455" s="31"/>
      <c r="C455" s="31"/>
      <c r="D455" s="14"/>
      <c r="E455" s="15"/>
      <c r="F455" s="16"/>
      <c r="G455" s="16"/>
    </row>
    <row r="456" spans="1:7" x14ac:dyDescent="0.35">
      <c r="A456" s="17" t="s">
        <v>439</v>
      </c>
      <c r="B456" s="31"/>
      <c r="C456" s="31"/>
      <c r="D456" s="14"/>
      <c r="E456" s="15"/>
      <c r="F456" s="16"/>
      <c r="G456" s="16"/>
    </row>
    <row r="457" spans="1:7" x14ac:dyDescent="0.35">
      <c r="A457" s="13" t="s">
        <v>440</v>
      </c>
      <c r="B457" s="31" t="s">
        <v>441</v>
      </c>
      <c r="C457" s="31"/>
      <c r="D457" s="14">
        <v>3982933.7094000001</v>
      </c>
      <c r="E457" s="15">
        <v>137051.82999999999</v>
      </c>
      <c r="F457" s="16">
        <v>8.5999999999999993E-2</v>
      </c>
      <c r="G457" s="16"/>
    </row>
    <row r="458" spans="1:7" x14ac:dyDescent="0.35">
      <c r="A458" s="13" t="s">
        <v>696</v>
      </c>
      <c r="B458" s="31" t="s">
        <v>697</v>
      </c>
      <c r="C458" s="31"/>
      <c r="D458" s="14">
        <v>132665054.98450001</v>
      </c>
      <c r="E458" s="15">
        <v>42104.17</v>
      </c>
      <c r="F458" s="16">
        <v>2.64E-2</v>
      </c>
      <c r="G458" s="16"/>
    </row>
    <row r="459" spans="1:7" x14ac:dyDescent="0.35">
      <c r="A459" s="13" t="s">
        <v>3107</v>
      </c>
      <c r="B459" s="31" t="s">
        <v>3108</v>
      </c>
      <c r="C459" s="31"/>
      <c r="D459" s="14">
        <v>113377007.1979</v>
      </c>
      <c r="E459" s="15">
        <v>14969.85</v>
      </c>
      <c r="F459" s="16">
        <v>9.4000000000000004E-3</v>
      </c>
      <c r="G459" s="16"/>
    </row>
    <row r="460" spans="1:7" x14ac:dyDescent="0.35">
      <c r="A460" s="13" t="s">
        <v>3109</v>
      </c>
      <c r="B460" s="31" t="s">
        <v>3110</v>
      </c>
      <c r="C460" s="31"/>
      <c r="D460" s="14">
        <v>999950.00249999994</v>
      </c>
      <c r="E460" s="15">
        <v>10376.23</v>
      </c>
      <c r="F460" s="16">
        <v>6.4999999999999997E-3</v>
      </c>
      <c r="G460" s="16"/>
    </row>
    <row r="461" spans="1:7" x14ac:dyDescent="0.35">
      <c r="A461" s="13"/>
      <c r="B461" s="31"/>
      <c r="C461" s="31"/>
      <c r="D461" s="14"/>
      <c r="E461" s="15"/>
      <c r="F461" s="16"/>
      <c r="G461" s="16"/>
    </row>
    <row r="462" spans="1:7" x14ac:dyDescent="0.35">
      <c r="A462" s="24" t="s">
        <v>175</v>
      </c>
      <c r="B462" s="33"/>
      <c r="C462" s="33"/>
      <c r="D462" s="25"/>
      <c r="E462" s="19">
        <v>204502.08</v>
      </c>
      <c r="F462" s="20">
        <v>0.1283</v>
      </c>
      <c r="G462" s="21"/>
    </row>
    <row r="463" spans="1:7" x14ac:dyDescent="0.35">
      <c r="A463" s="13"/>
      <c r="B463" s="31"/>
      <c r="C463" s="31"/>
      <c r="D463" s="14"/>
      <c r="E463" s="15"/>
      <c r="F463" s="16"/>
      <c r="G463" s="16"/>
    </row>
    <row r="464" spans="1:7" x14ac:dyDescent="0.35">
      <c r="A464" s="17" t="s">
        <v>176</v>
      </c>
      <c r="B464" s="31"/>
      <c r="C464" s="31"/>
      <c r="D464" s="14"/>
      <c r="E464" s="15"/>
      <c r="F464" s="16"/>
      <c r="G464" s="16"/>
    </row>
    <row r="465" spans="1:7" x14ac:dyDescent="0.35">
      <c r="A465" s="13" t="s">
        <v>177</v>
      </c>
      <c r="B465" s="31"/>
      <c r="C465" s="31"/>
      <c r="D465" s="14"/>
      <c r="E465" s="15">
        <v>71568.25</v>
      </c>
      <c r="F465" s="16">
        <v>4.4900000000000002E-2</v>
      </c>
      <c r="G465" s="16">
        <v>5.3977999999999998E-2</v>
      </c>
    </row>
    <row r="466" spans="1:7" x14ac:dyDescent="0.35">
      <c r="A466" s="17" t="s">
        <v>172</v>
      </c>
      <c r="B466" s="32"/>
      <c r="C466" s="32"/>
      <c r="D466" s="18"/>
      <c r="E466" s="37">
        <v>71568.25</v>
      </c>
      <c r="F466" s="38">
        <v>4.4900000000000002E-2</v>
      </c>
      <c r="G466" s="21"/>
    </row>
    <row r="467" spans="1:7" x14ac:dyDescent="0.35">
      <c r="A467" s="13"/>
      <c r="B467" s="31"/>
      <c r="C467" s="31"/>
      <c r="D467" s="14"/>
      <c r="E467" s="15"/>
      <c r="F467" s="16"/>
      <c r="G467" s="16"/>
    </row>
    <row r="468" spans="1:7" x14ac:dyDescent="0.35">
      <c r="A468" s="24" t="s">
        <v>175</v>
      </c>
      <c r="B468" s="33"/>
      <c r="C468" s="33"/>
      <c r="D468" s="25"/>
      <c r="E468" s="19">
        <v>71568.25</v>
      </c>
      <c r="F468" s="20">
        <v>4.4900000000000002E-2</v>
      </c>
      <c r="G468" s="21"/>
    </row>
    <row r="469" spans="1:7" x14ac:dyDescent="0.35">
      <c r="A469" s="13" t="s">
        <v>178</v>
      </c>
      <c r="B469" s="31"/>
      <c r="C469" s="31"/>
      <c r="D469" s="14"/>
      <c r="E469" s="15">
        <v>670.12489170000003</v>
      </c>
      <c r="F469" s="16">
        <v>4.2000000000000002E-4</v>
      </c>
      <c r="G469" s="16"/>
    </row>
    <row r="470" spans="1:7" x14ac:dyDescent="0.35">
      <c r="A470" s="13" t="s">
        <v>179</v>
      </c>
      <c r="B470" s="31"/>
      <c r="C470" s="31"/>
      <c r="D470" s="14"/>
      <c r="E470" s="35">
        <v>-15495.2548917</v>
      </c>
      <c r="F470" s="36">
        <v>-9.2200000000000008E-3</v>
      </c>
      <c r="G470" s="16">
        <v>5.3977999999999998E-2</v>
      </c>
    </row>
    <row r="471" spans="1:7" x14ac:dyDescent="0.35">
      <c r="A471" s="26" t="s">
        <v>180</v>
      </c>
      <c r="B471" s="34"/>
      <c r="C471" s="34"/>
      <c r="D471" s="27"/>
      <c r="E471" s="28">
        <v>1593087.65</v>
      </c>
      <c r="F471" s="29">
        <v>1</v>
      </c>
      <c r="G471" s="29"/>
    </row>
    <row r="473" spans="1:7" x14ac:dyDescent="0.35">
      <c r="A473" s="1" t="s">
        <v>852</v>
      </c>
    </row>
    <row r="474" spans="1:7" x14ac:dyDescent="0.35">
      <c r="A474" s="1" t="s">
        <v>1024</v>
      </c>
    </row>
    <row r="475" spans="1:7" x14ac:dyDescent="0.35">
      <c r="A475" s="1" t="s">
        <v>181</v>
      </c>
    </row>
    <row r="476" spans="1:7" x14ac:dyDescent="0.35">
      <c r="A476" s="1" t="s">
        <v>183</v>
      </c>
    </row>
    <row r="477" spans="1:7" x14ac:dyDescent="0.35">
      <c r="A477" s="48" t="s">
        <v>184</v>
      </c>
      <c r="B477" s="3" t="s">
        <v>138</v>
      </c>
    </row>
    <row r="478" spans="1:7" x14ac:dyDescent="0.35">
      <c r="A478" t="s">
        <v>185</v>
      </c>
    </row>
    <row r="479" spans="1:7" x14ac:dyDescent="0.35">
      <c r="A479" t="s">
        <v>186</v>
      </c>
      <c r="B479" t="s">
        <v>187</v>
      </c>
      <c r="C479" t="s">
        <v>187</v>
      </c>
    </row>
    <row r="480" spans="1:7" x14ac:dyDescent="0.35">
      <c r="B480" s="49">
        <v>45869</v>
      </c>
      <c r="C480" s="49">
        <v>45898</v>
      </c>
    </row>
    <row r="481" spans="1:3" x14ac:dyDescent="0.35">
      <c r="A481" t="s">
        <v>447</v>
      </c>
      <c r="B481">
        <v>20.915900000000001</v>
      </c>
      <c r="C481">
        <v>21.006900000000002</v>
      </c>
    </row>
    <row r="482" spans="1:3" x14ac:dyDescent="0.35">
      <c r="A482" t="s">
        <v>189</v>
      </c>
      <c r="B482">
        <v>14.952999999999999</v>
      </c>
      <c r="C482">
        <v>15.0181</v>
      </c>
    </row>
    <row r="483" spans="1:3" x14ac:dyDescent="0.35">
      <c r="A483" t="s">
        <v>613</v>
      </c>
      <c r="B483">
        <v>17.183</v>
      </c>
      <c r="C483">
        <v>17.2577</v>
      </c>
    </row>
    <row r="484" spans="1:3" x14ac:dyDescent="0.35">
      <c r="A484" t="s">
        <v>615</v>
      </c>
      <c r="B484">
        <v>19.5501</v>
      </c>
      <c r="C484">
        <v>19.6144</v>
      </c>
    </row>
    <row r="485" spans="1:3" x14ac:dyDescent="0.35">
      <c r="A485" t="s">
        <v>448</v>
      </c>
      <c r="B485">
        <v>19.479399999999998</v>
      </c>
      <c r="C485">
        <v>19.553699999999999</v>
      </c>
    </row>
    <row r="486" spans="1:3" x14ac:dyDescent="0.35">
      <c r="A486" t="s">
        <v>191</v>
      </c>
      <c r="B486">
        <v>14.2948</v>
      </c>
      <c r="C486">
        <v>14.349299999999999</v>
      </c>
    </row>
    <row r="487" spans="1:3" x14ac:dyDescent="0.35">
      <c r="A487" t="s">
        <v>617</v>
      </c>
      <c r="B487">
        <v>15.914899999999999</v>
      </c>
      <c r="C487">
        <v>15.9755</v>
      </c>
    </row>
    <row r="489" spans="1:3" x14ac:dyDescent="0.35">
      <c r="A489" t="s">
        <v>192</v>
      </c>
      <c r="B489" s="3" t="s">
        <v>138</v>
      </c>
    </row>
    <row r="490" spans="1:3" x14ac:dyDescent="0.35">
      <c r="A490" t="s">
        <v>193</v>
      </c>
      <c r="B490" s="3" t="s">
        <v>138</v>
      </c>
    </row>
    <row r="491" spans="1:3" x14ac:dyDescent="0.35">
      <c r="A491" s="48" t="s">
        <v>194</v>
      </c>
      <c r="B491" s="3" t="s">
        <v>138</v>
      </c>
    </row>
    <row r="492" spans="1:3" x14ac:dyDescent="0.35">
      <c r="A492" s="48" t="s">
        <v>195</v>
      </c>
      <c r="B492" s="3" t="s">
        <v>138</v>
      </c>
    </row>
    <row r="493" spans="1:3" x14ac:dyDescent="0.35">
      <c r="A493" t="s">
        <v>449</v>
      </c>
      <c r="B493" s="50">
        <v>13.518599999999999</v>
      </c>
    </row>
    <row r="494" spans="1:3" ht="29" customHeight="1" x14ac:dyDescent="0.35">
      <c r="A494" s="48" t="s">
        <v>197</v>
      </c>
      <c r="B494" s="3">
        <v>0</v>
      </c>
    </row>
    <row r="495" spans="1:3" x14ac:dyDescent="0.35">
      <c r="B495" s="3"/>
    </row>
    <row r="496" spans="1:3" x14ac:dyDescent="0.35">
      <c r="A496" s="48" t="s">
        <v>198</v>
      </c>
      <c r="B496" s="3" t="s">
        <v>138</v>
      </c>
    </row>
    <row r="497" spans="1:4" x14ac:dyDescent="0.35">
      <c r="A497" s="48" t="s">
        <v>199</v>
      </c>
      <c r="B497">
        <v>9614.59</v>
      </c>
    </row>
    <row r="498" spans="1:4" x14ac:dyDescent="0.35">
      <c r="A498" s="48" t="s">
        <v>200</v>
      </c>
      <c r="B498" s="3" t="s">
        <v>138</v>
      </c>
    </row>
    <row r="499" spans="1:4" x14ac:dyDescent="0.35">
      <c r="A499" s="48" t="s">
        <v>201</v>
      </c>
      <c r="B499" s="3" t="s">
        <v>138</v>
      </c>
    </row>
    <row r="501" spans="1:4" ht="70" customHeight="1" x14ac:dyDescent="0.35">
      <c r="A501" s="83" t="s">
        <v>211</v>
      </c>
      <c r="B501" s="83" t="s">
        <v>212</v>
      </c>
      <c r="C501" s="83" t="s">
        <v>5</v>
      </c>
      <c r="D501" s="83" t="s">
        <v>6</v>
      </c>
    </row>
    <row r="502" spans="1:4" ht="70" customHeight="1" x14ac:dyDescent="0.35">
      <c r="A502" s="83" t="s">
        <v>3111</v>
      </c>
      <c r="B502" s="83"/>
      <c r="C502" s="83" t="s">
        <v>109</v>
      </c>
      <c r="D502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G221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93.08984375" bestFit="1" customWidth="1"/>
    <col min="2" max="2" width="22" bestFit="1" customWidth="1"/>
    <col min="3" max="3" width="30.6328125" bestFit="1" customWidth="1"/>
    <col min="4" max="4" width="22" bestFit="1" customWidth="1"/>
    <col min="5" max="5" width="15.1796875" bestFit="1" customWidth="1"/>
    <col min="6" max="6" width="22" bestFit="1" customWidth="1"/>
    <col min="7" max="7" width="6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3112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3113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236</v>
      </c>
      <c r="B8" s="31" t="s">
        <v>237</v>
      </c>
      <c r="C8" s="31" t="s">
        <v>238</v>
      </c>
      <c r="D8" s="14">
        <v>6878830</v>
      </c>
      <c r="E8" s="15">
        <v>65458.95</v>
      </c>
      <c r="F8" s="16">
        <v>5.1400000000000001E-2</v>
      </c>
      <c r="G8" s="16"/>
    </row>
    <row r="9" spans="1:7" x14ac:dyDescent="0.35">
      <c r="A9" s="13" t="s">
        <v>242</v>
      </c>
      <c r="B9" s="31" t="s">
        <v>243</v>
      </c>
      <c r="C9" s="31" t="s">
        <v>238</v>
      </c>
      <c r="D9" s="14">
        <v>4211349</v>
      </c>
      <c r="E9" s="15">
        <v>58866.239999999998</v>
      </c>
      <c r="F9" s="16">
        <v>4.6300000000000001E-2</v>
      </c>
      <c r="G9" s="16"/>
    </row>
    <row r="10" spans="1:7" x14ac:dyDescent="0.35">
      <c r="A10" s="13" t="s">
        <v>239</v>
      </c>
      <c r="B10" s="31" t="s">
        <v>240</v>
      </c>
      <c r="C10" s="31" t="s">
        <v>241</v>
      </c>
      <c r="D10" s="14">
        <v>4284009</v>
      </c>
      <c r="E10" s="15">
        <v>58142.57</v>
      </c>
      <c r="F10" s="16">
        <v>4.5699999999999998E-2</v>
      </c>
      <c r="G10" s="16"/>
    </row>
    <row r="11" spans="1:7" x14ac:dyDescent="0.35">
      <c r="A11" s="13" t="s">
        <v>244</v>
      </c>
      <c r="B11" s="31" t="s">
        <v>245</v>
      </c>
      <c r="C11" s="31" t="s">
        <v>246</v>
      </c>
      <c r="D11" s="14">
        <v>2169326</v>
      </c>
      <c r="E11" s="15">
        <v>40974.230000000003</v>
      </c>
      <c r="F11" s="16">
        <v>3.2199999999999999E-2</v>
      </c>
      <c r="G11" s="16"/>
    </row>
    <row r="12" spans="1:7" x14ac:dyDescent="0.35">
      <c r="A12" s="13" t="s">
        <v>252</v>
      </c>
      <c r="B12" s="31" t="s">
        <v>253</v>
      </c>
      <c r="C12" s="31" t="s">
        <v>254</v>
      </c>
      <c r="D12" s="14">
        <v>2119843</v>
      </c>
      <c r="E12" s="15">
        <v>31153.21</v>
      </c>
      <c r="F12" s="16">
        <v>2.4500000000000001E-2</v>
      </c>
      <c r="G12" s="16"/>
    </row>
    <row r="13" spans="1:7" x14ac:dyDescent="0.35">
      <c r="A13" s="13" t="s">
        <v>250</v>
      </c>
      <c r="B13" s="31" t="s">
        <v>251</v>
      </c>
      <c r="C13" s="31" t="s">
        <v>238</v>
      </c>
      <c r="D13" s="14">
        <v>3657908</v>
      </c>
      <c r="E13" s="15">
        <v>29354.71</v>
      </c>
      <c r="F13" s="16">
        <v>2.3099999999999999E-2</v>
      </c>
      <c r="G13" s="16"/>
    </row>
    <row r="14" spans="1:7" x14ac:dyDescent="0.35">
      <c r="A14" s="13" t="s">
        <v>247</v>
      </c>
      <c r="B14" s="31" t="s">
        <v>248</v>
      </c>
      <c r="C14" s="31" t="s">
        <v>249</v>
      </c>
      <c r="D14" s="14">
        <v>712827</v>
      </c>
      <c r="E14" s="15">
        <v>25668.9</v>
      </c>
      <c r="F14" s="16">
        <v>2.0199999999999999E-2</v>
      </c>
      <c r="G14" s="16"/>
    </row>
    <row r="15" spans="1:7" x14ac:dyDescent="0.35">
      <c r="A15" s="13" t="s">
        <v>364</v>
      </c>
      <c r="B15" s="31" t="s">
        <v>365</v>
      </c>
      <c r="C15" s="31" t="s">
        <v>272</v>
      </c>
      <c r="D15" s="14">
        <v>2865556</v>
      </c>
      <c r="E15" s="15">
        <v>25155.279999999999</v>
      </c>
      <c r="F15" s="16">
        <v>1.9800000000000002E-2</v>
      </c>
      <c r="G15" s="16"/>
    </row>
    <row r="16" spans="1:7" x14ac:dyDescent="0.35">
      <c r="A16" s="13" t="s">
        <v>346</v>
      </c>
      <c r="B16" s="31" t="s">
        <v>347</v>
      </c>
      <c r="C16" s="31" t="s">
        <v>269</v>
      </c>
      <c r="D16" s="14">
        <v>702226</v>
      </c>
      <c r="E16" s="15">
        <v>23009.14</v>
      </c>
      <c r="F16" s="16">
        <v>1.8100000000000002E-2</v>
      </c>
      <c r="G16" s="16"/>
    </row>
    <row r="17" spans="1:7" x14ac:dyDescent="0.35">
      <c r="A17" s="13" t="s">
        <v>281</v>
      </c>
      <c r="B17" s="31" t="s">
        <v>282</v>
      </c>
      <c r="C17" s="31" t="s">
        <v>283</v>
      </c>
      <c r="D17" s="14">
        <v>6756933</v>
      </c>
      <c r="E17" s="15">
        <v>22132.33</v>
      </c>
      <c r="F17" s="16">
        <v>1.7399999999999999E-2</v>
      </c>
      <c r="G17" s="16"/>
    </row>
    <row r="18" spans="1:7" x14ac:dyDescent="0.35">
      <c r="A18" s="13" t="s">
        <v>296</v>
      </c>
      <c r="B18" s="31" t="s">
        <v>297</v>
      </c>
      <c r="C18" s="31" t="s">
        <v>277</v>
      </c>
      <c r="D18" s="14">
        <v>5227697</v>
      </c>
      <c r="E18" s="15">
        <v>21420.49</v>
      </c>
      <c r="F18" s="16">
        <v>1.6799999999999999E-2</v>
      </c>
      <c r="G18" s="16"/>
    </row>
    <row r="19" spans="1:7" x14ac:dyDescent="0.35">
      <c r="A19" s="13" t="s">
        <v>278</v>
      </c>
      <c r="B19" s="31" t="s">
        <v>279</v>
      </c>
      <c r="C19" s="31" t="s">
        <v>280</v>
      </c>
      <c r="D19" s="14">
        <v>1299440</v>
      </c>
      <c r="E19" s="15">
        <v>20719.57</v>
      </c>
      <c r="F19" s="16">
        <v>1.6299999999999999E-2</v>
      </c>
      <c r="G19" s="16"/>
    </row>
    <row r="20" spans="1:7" x14ac:dyDescent="0.35">
      <c r="A20" s="13" t="s">
        <v>335</v>
      </c>
      <c r="B20" s="31" t="s">
        <v>336</v>
      </c>
      <c r="C20" s="31" t="s">
        <v>269</v>
      </c>
      <c r="D20" s="14">
        <v>138817</v>
      </c>
      <c r="E20" s="15">
        <v>20532.419999999998</v>
      </c>
      <c r="F20" s="16">
        <v>1.61E-2</v>
      </c>
      <c r="G20" s="16"/>
    </row>
    <row r="21" spans="1:7" x14ac:dyDescent="0.35">
      <c r="A21" s="13" t="s">
        <v>313</v>
      </c>
      <c r="B21" s="31" t="s">
        <v>314</v>
      </c>
      <c r="C21" s="31" t="s">
        <v>238</v>
      </c>
      <c r="D21" s="14">
        <v>1743329</v>
      </c>
      <c r="E21" s="15">
        <v>18221.27</v>
      </c>
      <c r="F21" s="16">
        <v>1.43E-2</v>
      </c>
      <c r="G21" s="16"/>
    </row>
    <row r="22" spans="1:7" x14ac:dyDescent="0.35">
      <c r="A22" s="13" t="s">
        <v>757</v>
      </c>
      <c r="B22" s="31" t="s">
        <v>758</v>
      </c>
      <c r="C22" s="31" t="s">
        <v>370</v>
      </c>
      <c r="D22" s="14">
        <v>1445000</v>
      </c>
      <c r="E22" s="15">
        <v>14364.75</v>
      </c>
      <c r="F22" s="16">
        <v>1.1299999999999999E-2</v>
      </c>
      <c r="G22" s="16"/>
    </row>
    <row r="23" spans="1:7" x14ac:dyDescent="0.35">
      <c r="A23" s="13" t="s">
        <v>298</v>
      </c>
      <c r="B23" s="31" t="s">
        <v>299</v>
      </c>
      <c r="C23" s="31" t="s">
        <v>254</v>
      </c>
      <c r="D23" s="14">
        <v>982791</v>
      </c>
      <c r="E23" s="15">
        <v>14297.64</v>
      </c>
      <c r="F23" s="16">
        <v>1.12E-2</v>
      </c>
      <c r="G23" s="16"/>
    </row>
    <row r="24" spans="1:7" x14ac:dyDescent="0.35">
      <c r="A24" s="13" t="s">
        <v>865</v>
      </c>
      <c r="B24" s="31" t="s">
        <v>866</v>
      </c>
      <c r="C24" s="31" t="s">
        <v>307</v>
      </c>
      <c r="D24" s="14">
        <v>186163</v>
      </c>
      <c r="E24" s="15">
        <v>14167</v>
      </c>
      <c r="F24" s="16">
        <v>1.11E-2</v>
      </c>
      <c r="G24" s="16"/>
    </row>
    <row r="25" spans="1:7" x14ac:dyDescent="0.35">
      <c r="A25" s="13" t="s">
        <v>863</v>
      </c>
      <c r="B25" s="31" t="s">
        <v>864</v>
      </c>
      <c r="C25" s="31" t="s">
        <v>280</v>
      </c>
      <c r="D25" s="14">
        <v>864650</v>
      </c>
      <c r="E25" s="15">
        <v>13742.75</v>
      </c>
      <c r="F25" s="16">
        <v>1.0800000000000001E-2</v>
      </c>
      <c r="G25" s="16"/>
    </row>
    <row r="26" spans="1:7" x14ac:dyDescent="0.35">
      <c r="A26" s="13" t="s">
        <v>286</v>
      </c>
      <c r="B26" s="31" t="s">
        <v>287</v>
      </c>
      <c r="C26" s="31" t="s">
        <v>257</v>
      </c>
      <c r="D26" s="14">
        <v>180246</v>
      </c>
      <c r="E26" s="15">
        <v>13320.18</v>
      </c>
      <c r="F26" s="16">
        <v>1.0500000000000001E-2</v>
      </c>
      <c r="G26" s="16"/>
    </row>
    <row r="27" spans="1:7" x14ac:dyDescent="0.35">
      <c r="A27" s="13" t="s">
        <v>311</v>
      </c>
      <c r="B27" s="31" t="s">
        <v>312</v>
      </c>
      <c r="C27" s="31" t="s">
        <v>254</v>
      </c>
      <c r="D27" s="14">
        <v>428567</v>
      </c>
      <c r="E27" s="15">
        <v>13220.01</v>
      </c>
      <c r="F27" s="16">
        <v>1.04E-2</v>
      </c>
      <c r="G27" s="16"/>
    </row>
    <row r="28" spans="1:7" x14ac:dyDescent="0.35">
      <c r="A28" s="13" t="s">
        <v>376</v>
      </c>
      <c r="B28" s="31" t="s">
        <v>377</v>
      </c>
      <c r="C28" s="31" t="s">
        <v>378</v>
      </c>
      <c r="D28" s="14">
        <v>8511839</v>
      </c>
      <c r="E28" s="15">
        <v>13149.09</v>
      </c>
      <c r="F28" s="16">
        <v>1.03E-2</v>
      </c>
      <c r="G28" s="16"/>
    </row>
    <row r="29" spans="1:7" x14ac:dyDescent="0.35">
      <c r="A29" s="13" t="s">
        <v>264</v>
      </c>
      <c r="B29" s="31" t="s">
        <v>265</v>
      </c>
      <c r="C29" s="31" t="s">
        <v>266</v>
      </c>
      <c r="D29" s="14">
        <v>98654</v>
      </c>
      <c r="E29" s="15">
        <v>12469.87</v>
      </c>
      <c r="F29" s="16">
        <v>9.7999999999999997E-3</v>
      </c>
      <c r="G29" s="16"/>
    </row>
    <row r="30" spans="1:7" x14ac:dyDescent="0.35">
      <c r="A30" s="13" t="s">
        <v>867</v>
      </c>
      <c r="B30" s="31" t="s">
        <v>868</v>
      </c>
      <c r="C30" s="31" t="s">
        <v>307</v>
      </c>
      <c r="D30" s="14">
        <v>1197282</v>
      </c>
      <c r="E30" s="15">
        <v>10913.23</v>
      </c>
      <c r="F30" s="16">
        <v>8.6E-3</v>
      </c>
      <c r="G30" s="16"/>
    </row>
    <row r="31" spans="1:7" x14ac:dyDescent="0.35">
      <c r="A31" s="13" t="s">
        <v>1513</v>
      </c>
      <c r="B31" s="31" t="s">
        <v>1514</v>
      </c>
      <c r="C31" s="31" t="s">
        <v>280</v>
      </c>
      <c r="D31" s="14">
        <v>2209668</v>
      </c>
      <c r="E31" s="15">
        <v>10877.09</v>
      </c>
      <c r="F31" s="16">
        <v>8.5000000000000006E-3</v>
      </c>
      <c r="G31" s="16"/>
    </row>
    <row r="32" spans="1:7" x14ac:dyDescent="0.35">
      <c r="A32" s="13" t="s">
        <v>413</v>
      </c>
      <c r="B32" s="31" t="s">
        <v>414</v>
      </c>
      <c r="C32" s="31" t="s">
        <v>415</v>
      </c>
      <c r="D32" s="14">
        <v>1474645</v>
      </c>
      <c r="E32" s="15">
        <v>10380.76</v>
      </c>
      <c r="F32" s="16">
        <v>8.2000000000000007E-3</v>
      </c>
      <c r="G32" s="16"/>
    </row>
    <row r="33" spans="1:7" x14ac:dyDescent="0.35">
      <c r="A33" s="13" t="s">
        <v>1532</v>
      </c>
      <c r="B33" s="31" t="s">
        <v>1533</v>
      </c>
      <c r="C33" s="31" t="s">
        <v>272</v>
      </c>
      <c r="D33" s="14">
        <v>596164</v>
      </c>
      <c r="E33" s="15">
        <v>10288</v>
      </c>
      <c r="F33" s="16">
        <v>8.0999999999999996E-3</v>
      </c>
      <c r="G33" s="16"/>
    </row>
    <row r="34" spans="1:7" x14ac:dyDescent="0.35">
      <c r="A34" s="13" t="s">
        <v>267</v>
      </c>
      <c r="B34" s="31" t="s">
        <v>268</v>
      </c>
      <c r="C34" s="31" t="s">
        <v>269</v>
      </c>
      <c r="D34" s="14">
        <v>320686</v>
      </c>
      <c r="E34" s="15">
        <v>10260.35</v>
      </c>
      <c r="F34" s="16">
        <v>8.0999999999999996E-3</v>
      </c>
      <c r="G34" s="16"/>
    </row>
    <row r="35" spans="1:7" x14ac:dyDescent="0.35">
      <c r="A35" s="13" t="s">
        <v>1522</v>
      </c>
      <c r="B35" s="31" t="s">
        <v>1523</v>
      </c>
      <c r="C35" s="31" t="s">
        <v>529</v>
      </c>
      <c r="D35" s="14">
        <v>5782863</v>
      </c>
      <c r="E35" s="15">
        <v>10008.4</v>
      </c>
      <c r="F35" s="16">
        <v>7.9000000000000008E-3</v>
      </c>
      <c r="G35" s="16"/>
    </row>
    <row r="36" spans="1:7" x14ac:dyDescent="0.35">
      <c r="A36" s="13" t="s">
        <v>1277</v>
      </c>
      <c r="B36" s="31" t="s">
        <v>1278</v>
      </c>
      <c r="C36" s="31" t="s">
        <v>310</v>
      </c>
      <c r="D36" s="14">
        <v>1291332</v>
      </c>
      <c r="E36" s="15">
        <v>9969.73</v>
      </c>
      <c r="F36" s="16">
        <v>7.7999999999999996E-3</v>
      </c>
      <c r="G36" s="16"/>
    </row>
    <row r="37" spans="1:7" x14ac:dyDescent="0.35">
      <c r="A37" s="13" t="s">
        <v>275</v>
      </c>
      <c r="B37" s="31" t="s">
        <v>276</v>
      </c>
      <c r="C37" s="31" t="s">
        <v>277</v>
      </c>
      <c r="D37" s="14">
        <v>363596</v>
      </c>
      <c r="E37" s="15">
        <v>9670.93</v>
      </c>
      <c r="F37" s="16">
        <v>7.6E-3</v>
      </c>
      <c r="G37" s="16"/>
    </row>
    <row r="38" spans="1:7" x14ac:dyDescent="0.35">
      <c r="A38" s="13" t="s">
        <v>411</v>
      </c>
      <c r="B38" s="31" t="s">
        <v>412</v>
      </c>
      <c r="C38" s="31" t="s">
        <v>283</v>
      </c>
      <c r="D38" s="14">
        <v>1950000</v>
      </c>
      <c r="E38" s="15">
        <v>9524.7800000000007</v>
      </c>
      <c r="F38" s="16">
        <v>7.4999999999999997E-3</v>
      </c>
      <c r="G38" s="16"/>
    </row>
    <row r="39" spans="1:7" x14ac:dyDescent="0.35">
      <c r="A39" s="13" t="s">
        <v>453</v>
      </c>
      <c r="B39" s="31" t="s">
        <v>454</v>
      </c>
      <c r="C39" s="31" t="s">
        <v>363</v>
      </c>
      <c r="D39" s="14">
        <v>1303235</v>
      </c>
      <c r="E39" s="15">
        <v>9459.5300000000007</v>
      </c>
      <c r="F39" s="16">
        <v>7.4000000000000003E-3</v>
      </c>
      <c r="G39" s="16"/>
    </row>
    <row r="40" spans="1:7" x14ac:dyDescent="0.35">
      <c r="A40" s="13" t="s">
        <v>1253</v>
      </c>
      <c r="B40" s="31" t="s">
        <v>1254</v>
      </c>
      <c r="C40" s="31" t="s">
        <v>269</v>
      </c>
      <c r="D40" s="14">
        <v>1382006</v>
      </c>
      <c r="E40" s="15">
        <v>9245.6200000000008</v>
      </c>
      <c r="F40" s="16">
        <v>7.3000000000000001E-3</v>
      </c>
      <c r="G40" s="16"/>
    </row>
    <row r="41" spans="1:7" x14ac:dyDescent="0.35">
      <c r="A41" s="13" t="s">
        <v>350</v>
      </c>
      <c r="B41" s="31" t="s">
        <v>351</v>
      </c>
      <c r="C41" s="31" t="s">
        <v>280</v>
      </c>
      <c r="D41" s="14">
        <v>446206</v>
      </c>
      <c r="E41" s="15">
        <v>8455.16</v>
      </c>
      <c r="F41" s="16">
        <v>6.6E-3</v>
      </c>
      <c r="G41" s="16"/>
    </row>
    <row r="42" spans="1:7" x14ac:dyDescent="0.35">
      <c r="A42" s="13" t="s">
        <v>379</v>
      </c>
      <c r="B42" s="31" t="s">
        <v>380</v>
      </c>
      <c r="C42" s="31" t="s">
        <v>272</v>
      </c>
      <c r="D42" s="14">
        <v>2214816</v>
      </c>
      <c r="E42" s="15">
        <v>8409.66</v>
      </c>
      <c r="F42" s="16">
        <v>6.6E-3</v>
      </c>
      <c r="G42" s="16"/>
    </row>
    <row r="43" spans="1:7" x14ac:dyDescent="0.35">
      <c r="A43" s="13" t="s">
        <v>1524</v>
      </c>
      <c r="B43" s="31" t="s">
        <v>1525</v>
      </c>
      <c r="C43" s="31" t="s">
        <v>293</v>
      </c>
      <c r="D43" s="14">
        <v>1639058</v>
      </c>
      <c r="E43" s="15">
        <v>8176.44</v>
      </c>
      <c r="F43" s="16">
        <v>6.4000000000000003E-3</v>
      </c>
      <c r="G43" s="16"/>
    </row>
    <row r="44" spans="1:7" x14ac:dyDescent="0.35">
      <c r="A44" s="13" t="s">
        <v>1509</v>
      </c>
      <c r="B44" s="31" t="s">
        <v>1510</v>
      </c>
      <c r="C44" s="31" t="s">
        <v>769</v>
      </c>
      <c r="D44" s="14">
        <v>144130</v>
      </c>
      <c r="E44" s="15">
        <v>8137.58</v>
      </c>
      <c r="F44" s="16">
        <v>6.4000000000000003E-3</v>
      </c>
      <c r="G44" s="16"/>
    </row>
    <row r="45" spans="1:7" x14ac:dyDescent="0.35">
      <c r="A45" s="13" t="s">
        <v>799</v>
      </c>
      <c r="B45" s="31" t="s">
        <v>800</v>
      </c>
      <c r="C45" s="31" t="s">
        <v>428</v>
      </c>
      <c r="D45" s="14">
        <v>132465</v>
      </c>
      <c r="E45" s="15">
        <v>8110.83</v>
      </c>
      <c r="F45" s="16">
        <v>6.4000000000000003E-3</v>
      </c>
      <c r="G45" s="16"/>
    </row>
    <row r="46" spans="1:7" x14ac:dyDescent="0.35">
      <c r="A46" s="13" t="s">
        <v>736</v>
      </c>
      <c r="B46" s="31" t="s">
        <v>737</v>
      </c>
      <c r="C46" s="31" t="s">
        <v>405</v>
      </c>
      <c r="D46" s="14">
        <v>614669</v>
      </c>
      <c r="E46" s="15">
        <v>8058.31</v>
      </c>
      <c r="F46" s="16">
        <v>6.3E-3</v>
      </c>
      <c r="G46" s="16"/>
    </row>
    <row r="47" spans="1:7" x14ac:dyDescent="0.35">
      <c r="A47" s="13" t="s">
        <v>724</v>
      </c>
      <c r="B47" s="31" t="s">
        <v>725</v>
      </c>
      <c r="C47" s="31" t="s">
        <v>405</v>
      </c>
      <c r="D47" s="14">
        <v>1634502</v>
      </c>
      <c r="E47" s="15">
        <v>7962.48</v>
      </c>
      <c r="F47" s="16">
        <v>6.3E-3</v>
      </c>
      <c r="G47" s="16"/>
    </row>
    <row r="48" spans="1:7" x14ac:dyDescent="0.35">
      <c r="A48" s="13" t="s">
        <v>315</v>
      </c>
      <c r="B48" s="31" t="s">
        <v>316</v>
      </c>
      <c r="C48" s="31" t="s">
        <v>254</v>
      </c>
      <c r="D48" s="14">
        <v>149741</v>
      </c>
      <c r="E48" s="15">
        <v>7944.51</v>
      </c>
      <c r="F48" s="16">
        <v>6.1999999999999998E-3</v>
      </c>
      <c r="G48" s="16"/>
    </row>
    <row r="49" spans="1:7" x14ac:dyDescent="0.35">
      <c r="A49" s="13" t="s">
        <v>270</v>
      </c>
      <c r="B49" s="31" t="s">
        <v>271</v>
      </c>
      <c r="C49" s="31" t="s">
        <v>272</v>
      </c>
      <c r="D49" s="14">
        <v>300003</v>
      </c>
      <c r="E49" s="15">
        <v>7913.48</v>
      </c>
      <c r="F49" s="16">
        <v>6.1999999999999998E-3</v>
      </c>
      <c r="G49" s="16"/>
    </row>
    <row r="50" spans="1:7" x14ac:dyDescent="0.35">
      <c r="A50" s="13" t="s">
        <v>409</v>
      </c>
      <c r="B50" s="31" t="s">
        <v>410</v>
      </c>
      <c r="C50" s="31" t="s">
        <v>370</v>
      </c>
      <c r="D50" s="14">
        <v>1136364</v>
      </c>
      <c r="E50" s="15">
        <v>7889.78</v>
      </c>
      <c r="F50" s="16">
        <v>6.1999999999999998E-3</v>
      </c>
      <c r="G50" s="16"/>
    </row>
    <row r="51" spans="1:7" x14ac:dyDescent="0.35">
      <c r="A51" s="13" t="s">
        <v>1233</v>
      </c>
      <c r="B51" s="31" t="s">
        <v>1234</v>
      </c>
      <c r="C51" s="31" t="s">
        <v>263</v>
      </c>
      <c r="D51" s="14">
        <v>2509790</v>
      </c>
      <c r="E51" s="15">
        <v>7879.49</v>
      </c>
      <c r="F51" s="16">
        <v>6.1999999999999998E-3</v>
      </c>
      <c r="G51" s="16"/>
    </row>
    <row r="52" spans="1:7" x14ac:dyDescent="0.35">
      <c r="A52" s="13" t="s">
        <v>1245</v>
      </c>
      <c r="B52" s="31" t="s">
        <v>1246</v>
      </c>
      <c r="C52" s="31" t="s">
        <v>293</v>
      </c>
      <c r="D52" s="14">
        <v>113007</v>
      </c>
      <c r="E52" s="15">
        <v>7811.61</v>
      </c>
      <c r="F52" s="16">
        <v>6.1000000000000004E-3</v>
      </c>
      <c r="G52" s="16"/>
    </row>
    <row r="53" spans="1:7" x14ac:dyDescent="0.35">
      <c r="A53" s="13" t="s">
        <v>258</v>
      </c>
      <c r="B53" s="31" t="s">
        <v>259</v>
      </c>
      <c r="C53" s="31" t="s">
        <v>260</v>
      </c>
      <c r="D53" s="14">
        <v>2042839</v>
      </c>
      <c r="E53" s="15">
        <v>7546.25</v>
      </c>
      <c r="F53" s="16">
        <v>5.8999999999999999E-3</v>
      </c>
      <c r="G53" s="16"/>
    </row>
    <row r="54" spans="1:7" x14ac:dyDescent="0.35">
      <c r="A54" s="13" t="s">
        <v>1270</v>
      </c>
      <c r="B54" s="31" t="s">
        <v>1271</v>
      </c>
      <c r="C54" s="31" t="s">
        <v>272</v>
      </c>
      <c r="D54" s="14">
        <v>391850</v>
      </c>
      <c r="E54" s="15">
        <v>7498.05</v>
      </c>
      <c r="F54" s="16">
        <v>5.8999999999999999E-3</v>
      </c>
      <c r="G54" s="16"/>
    </row>
    <row r="55" spans="1:7" x14ac:dyDescent="0.35">
      <c r="A55" s="13" t="s">
        <v>426</v>
      </c>
      <c r="B55" s="31" t="s">
        <v>427</v>
      </c>
      <c r="C55" s="31" t="s">
        <v>428</v>
      </c>
      <c r="D55" s="14">
        <v>799458</v>
      </c>
      <c r="E55" s="15">
        <v>7284.66</v>
      </c>
      <c r="F55" s="16">
        <v>5.7000000000000002E-3</v>
      </c>
      <c r="G55" s="16"/>
    </row>
    <row r="56" spans="1:7" x14ac:dyDescent="0.35">
      <c r="A56" s="13" t="s">
        <v>1299</v>
      </c>
      <c r="B56" s="31" t="s">
        <v>1300</v>
      </c>
      <c r="C56" s="31" t="s">
        <v>238</v>
      </c>
      <c r="D56" s="14">
        <v>1011024</v>
      </c>
      <c r="E56" s="15">
        <v>7259.66</v>
      </c>
      <c r="F56" s="16">
        <v>5.7000000000000002E-3</v>
      </c>
      <c r="G56" s="16"/>
    </row>
    <row r="57" spans="1:7" x14ac:dyDescent="0.35">
      <c r="A57" s="13" t="s">
        <v>726</v>
      </c>
      <c r="B57" s="31" t="s">
        <v>727</v>
      </c>
      <c r="C57" s="31" t="s">
        <v>396</v>
      </c>
      <c r="D57" s="14">
        <v>237159</v>
      </c>
      <c r="E57" s="15">
        <v>7234.06</v>
      </c>
      <c r="F57" s="16">
        <v>5.7000000000000002E-3</v>
      </c>
      <c r="G57" s="16"/>
    </row>
    <row r="58" spans="1:7" x14ac:dyDescent="0.35">
      <c r="A58" s="13" t="s">
        <v>1303</v>
      </c>
      <c r="B58" s="31" t="s">
        <v>1304</v>
      </c>
      <c r="C58" s="31" t="s">
        <v>238</v>
      </c>
      <c r="D58" s="14">
        <v>3711916</v>
      </c>
      <c r="E58" s="15">
        <v>7116.11</v>
      </c>
      <c r="F58" s="16">
        <v>5.5999999999999999E-3</v>
      </c>
      <c r="G58" s="16"/>
    </row>
    <row r="59" spans="1:7" x14ac:dyDescent="0.35">
      <c r="A59" s="13" t="s">
        <v>437</v>
      </c>
      <c r="B59" s="31" t="s">
        <v>438</v>
      </c>
      <c r="C59" s="31" t="s">
        <v>263</v>
      </c>
      <c r="D59" s="14">
        <v>4500000</v>
      </c>
      <c r="E59" s="15">
        <v>6723.45</v>
      </c>
      <c r="F59" s="16">
        <v>5.3E-3</v>
      </c>
      <c r="G59" s="16"/>
    </row>
    <row r="60" spans="1:7" x14ac:dyDescent="0.35">
      <c r="A60" s="13" t="s">
        <v>466</v>
      </c>
      <c r="B60" s="31" t="s">
        <v>467</v>
      </c>
      <c r="C60" s="31" t="s">
        <v>370</v>
      </c>
      <c r="D60" s="14">
        <v>11791825</v>
      </c>
      <c r="E60" s="15">
        <v>6654.13</v>
      </c>
      <c r="F60" s="16">
        <v>5.1999999999999998E-3</v>
      </c>
      <c r="G60" s="16"/>
    </row>
    <row r="61" spans="1:7" x14ac:dyDescent="0.35">
      <c r="A61" s="13" t="s">
        <v>387</v>
      </c>
      <c r="B61" s="31" t="s">
        <v>388</v>
      </c>
      <c r="C61" s="31" t="s">
        <v>389</v>
      </c>
      <c r="D61" s="14">
        <v>687252</v>
      </c>
      <c r="E61" s="15">
        <v>6344.02</v>
      </c>
      <c r="F61" s="16">
        <v>5.0000000000000001E-3</v>
      </c>
      <c r="G61" s="16"/>
    </row>
    <row r="62" spans="1:7" x14ac:dyDescent="0.35">
      <c r="A62" s="13" t="s">
        <v>300</v>
      </c>
      <c r="B62" s="31" t="s">
        <v>301</v>
      </c>
      <c r="C62" s="31" t="s">
        <v>254</v>
      </c>
      <c r="D62" s="14">
        <v>416242</v>
      </c>
      <c r="E62" s="15">
        <v>6166.21</v>
      </c>
      <c r="F62" s="16">
        <v>4.7999999999999996E-3</v>
      </c>
      <c r="G62" s="16"/>
    </row>
    <row r="63" spans="1:7" x14ac:dyDescent="0.35">
      <c r="A63" s="13" t="s">
        <v>333</v>
      </c>
      <c r="B63" s="31" t="s">
        <v>334</v>
      </c>
      <c r="C63" s="31" t="s">
        <v>238</v>
      </c>
      <c r="D63" s="14">
        <v>942107</v>
      </c>
      <c r="E63" s="15">
        <v>6152.9</v>
      </c>
      <c r="F63" s="16">
        <v>4.7999999999999996E-3</v>
      </c>
      <c r="G63" s="16"/>
    </row>
    <row r="64" spans="1:7" x14ac:dyDescent="0.35">
      <c r="A64" s="13" t="s">
        <v>472</v>
      </c>
      <c r="B64" s="31" t="s">
        <v>473</v>
      </c>
      <c r="C64" s="31" t="s">
        <v>241</v>
      </c>
      <c r="D64" s="14">
        <v>1991290</v>
      </c>
      <c r="E64" s="15">
        <v>6137.16</v>
      </c>
      <c r="F64" s="16">
        <v>4.7999999999999996E-3</v>
      </c>
      <c r="G64" s="16"/>
    </row>
    <row r="65" spans="1:7" x14ac:dyDescent="0.35">
      <c r="A65" s="13" t="s">
        <v>319</v>
      </c>
      <c r="B65" s="31" t="s">
        <v>320</v>
      </c>
      <c r="C65" s="31" t="s">
        <v>272</v>
      </c>
      <c r="D65" s="14">
        <v>425629</v>
      </c>
      <c r="E65" s="15">
        <v>6046.91</v>
      </c>
      <c r="F65" s="16">
        <v>4.7999999999999996E-3</v>
      </c>
      <c r="G65" s="16"/>
    </row>
    <row r="66" spans="1:7" x14ac:dyDescent="0.35">
      <c r="A66" s="13" t="s">
        <v>1247</v>
      </c>
      <c r="B66" s="31" t="s">
        <v>1248</v>
      </c>
      <c r="C66" s="31" t="s">
        <v>370</v>
      </c>
      <c r="D66" s="14">
        <v>208193</v>
      </c>
      <c r="E66" s="15">
        <v>5786.1</v>
      </c>
      <c r="F66" s="16">
        <v>4.4999999999999997E-3</v>
      </c>
      <c r="G66" s="16"/>
    </row>
    <row r="67" spans="1:7" x14ac:dyDescent="0.35">
      <c r="A67" s="13" t="s">
        <v>325</v>
      </c>
      <c r="B67" s="31" t="s">
        <v>326</v>
      </c>
      <c r="C67" s="31" t="s">
        <v>254</v>
      </c>
      <c r="D67" s="14">
        <v>334376</v>
      </c>
      <c r="E67" s="15">
        <v>5765.65</v>
      </c>
      <c r="F67" s="16">
        <v>4.4999999999999997E-3</v>
      </c>
      <c r="G67" s="16"/>
    </row>
    <row r="68" spans="1:7" x14ac:dyDescent="0.35">
      <c r="A68" s="13" t="s">
        <v>355</v>
      </c>
      <c r="B68" s="31" t="s">
        <v>356</v>
      </c>
      <c r="C68" s="31" t="s">
        <v>280</v>
      </c>
      <c r="D68" s="14">
        <v>17911</v>
      </c>
      <c r="E68" s="15">
        <v>5638.38</v>
      </c>
      <c r="F68" s="16">
        <v>4.4000000000000003E-3</v>
      </c>
      <c r="G68" s="16"/>
    </row>
    <row r="69" spans="1:7" x14ac:dyDescent="0.35">
      <c r="A69" s="13" t="s">
        <v>1305</v>
      </c>
      <c r="B69" s="31" t="s">
        <v>1306</v>
      </c>
      <c r="C69" s="31" t="s">
        <v>246</v>
      </c>
      <c r="D69" s="14">
        <v>1652998</v>
      </c>
      <c r="E69" s="15">
        <v>5597.05</v>
      </c>
      <c r="F69" s="16">
        <v>4.4000000000000003E-3</v>
      </c>
      <c r="G69" s="16"/>
    </row>
    <row r="70" spans="1:7" x14ac:dyDescent="0.35">
      <c r="A70" s="13" t="s">
        <v>713</v>
      </c>
      <c r="B70" s="31" t="s">
        <v>714</v>
      </c>
      <c r="C70" s="31" t="s">
        <v>715</v>
      </c>
      <c r="D70" s="14">
        <v>1425833</v>
      </c>
      <c r="E70" s="15">
        <v>5344.02</v>
      </c>
      <c r="F70" s="16">
        <v>4.1999999999999997E-3</v>
      </c>
      <c r="G70" s="16"/>
    </row>
    <row r="71" spans="1:7" x14ac:dyDescent="0.35">
      <c r="A71" s="13" t="s">
        <v>429</v>
      </c>
      <c r="B71" s="31" t="s">
        <v>430</v>
      </c>
      <c r="C71" s="31" t="s">
        <v>345</v>
      </c>
      <c r="D71" s="14">
        <v>31551</v>
      </c>
      <c r="E71" s="15">
        <v>5265.86</v>
      </c>
      <c r="F71" s="16">
        <v>4.1000000000000003E-3</v>
      </c>
      <c r="G71" s="16"/>
    </row>
    <row r="72" spans="1:7" x14ac:dyDescent="0.35">
      <c r="A72" s="13" t="s">
        <v>1895</v>
      </c>
      <c r="B72" s="31" t="s">
        <v>1896</v>
      </c>
      <c r="C72" s="31" t="s">
        <v>272</v>
      </c>
      <c r="D72" s="14">
        <v>1502743</v>
      </c>
      <c r="E72" s="15">
        <v>5259.6</v>
      </c>
      <c r="F72" s="16">
        <v>4.1000000000000003E-3</v>
      </c>
      <c r="G72" s="16"/>
    </row>
    <row r="73" spans="1:7" x14ac:dyDescent="0.35">
      <c r="A73" s="13" t="s">
        <v>740</v>
      </c>
      <c r="B73" s="31" t="s">
        <v>741</v>
      </c>
      <c r="C73" s="31" t="s">
        <v>280</v>
      </c>
      <c r="D73" s="14">
        <v>524567</v>
      </c>
      <c r="E73" s="15">
        <v>5146.26</v>
      </c>
      <c r="F73" s="16">
        <v>4.0000000000000001E-3</v>
      </c>
      <c r="G73" s="16"/>
    </row>
    <row r="74" spans="1:7" x14ac:dyDescent="0.35">
      <c r="A74" s="13" t="s">
        <v>1528</v>
      </c>
      <c r="B74" s="31" t="s">
        <v>1529</v>
      </c>
      <c r="C74" s="31" t="s">
        <v>283</v>
      </c>
      <c r="D74" s="14">
        <v>5486014</v>
      </c>
      <c r="E74" s="15">
        <v>5138.2</v>
      </c>
      <c r="F74" s="16">
        <v>4.0000000000000001E-3</v>
      </c>
      <c r="G74" s="16"/>
    </row>
    <row r="75" spans="1:7" x14ac:dyDescent="0.35">
      <c r="A75" s="13" t="s">
        <v>462</v>
      </c>
      <c r="B75" s="31" t="s">
        <v>463</v>
      </c>
      <c r="C75" s="31" t="s">
        <v>290</v>
      </c>
      <c r="D75" s="14">
        <v>87863</v>
      </c>
      <c r="E75" s="15">
        <v>5117.1400000000003</v>
      </c>
      <c r="F75" s="16">
        <v>4.0000000000000001E-3</v>
      </c>
      <c r="G75" s="16"/>
    </row>
    <row r="76" spans="1:7" x14ac:dyDescent="0.35">
      <c r="A76" s="13" t="s">
        <v>305</v>
      </c>
      <c r="B76" s="31" t="s">
        <v>306</v>
      </c>
      <c r="C76" s="31" t="s">
        <v>307</v>
      </c>
      <c r="D76" s="14">
        <v>432411</v>
      </c>
      <c r="E76" s="15">
        <v>4991.32</v>
      </c>
      <c r="F76" s="16">
        <v>3.8999999999999998E-3</v>
      </c>
      <c r="G76" s="16"/>
    </row>
    <row r="77" spans="1:7" x14ac:dyDescent="0.35">
      <c r="A77" s="13" t="s">
        <v>341</v>
      </c>
      <c r="B77" s="31" t="s">
        <v>342</v>
      </c>
      <c r="C77" s="31" t="s">
        <v>293</v>
      </c>
      <c r="D77" s="14">
        <v>384238</v>
      </c>
      <c r="E77" s="15">
        <v>4914.3999999999996</v>
      </c>
      <c r="F77" s="16">
        <v>3.8999999999999998E-3</v>
      </c>
      <c r="G77" s="16"/>
    </row>
    <row r="78" spans="1:7" x14ac:dyDescent="0.35">
      <c r="A78" s="13" t="s">
        <v>476</v>
      </c>
      <c r="B78" s="31" t="s">
        <v>477</v>
      </c>
      <c r="C78" s="31" t="s">
        <v>478</v>
      </c>
      <c r="D78" s="14">
        <v>208693</v>
      </c>
      <c r="E78" s="15">
        <v>4818.93</v>
      </c>
      <c r="F78" s="16">
        <v>3.8E-3</v>
      </c>
      <c r="G78" s="16"/>
    </row>
    <row r="79" spans="1:7" x14ac:dyDescent="0.35">
      <c r="A79" s="13" t="s">
        <v>1239</v>
      </c>
      <c r="B79" s="31" t="s">
        <v>1240</v>
      </c>
      <c r="C79" s="31" t="s">
        <v>540</v>
      </c>
      <c r="D79" s="14">
        <v>612079</v>
      </c>
      <c r="E79" s="15">
        <v>4642.3100000000004</v>
      </c>
      <c r="F79" s="16">
        <v>3.5999999999999999E-3</v>
      </c>
      <c r="G79" s="16"/>
    </row>
    <row r="80" spans="1:7" x14ac:dyDescent="0.35">
      <c r="A80" s="13" t="s">
        <v>261</v>
      </c>
      <c r="B80" s="31" t="s">
        <v>262</v>
      </c>
      <c r="C80" s="31" t="s">
        <v>263</v>
      </c>
      <c r="D80" s="14">
        <v>86996</v>
      </c>
      <c r="E80" s="15">
        <v>4609.05</v>
      </c>
      <c r="F80" s="16">
        <v>3.5999999999999999E-3</v>
      </c>
      <c r="G80" s="16"/>
    </row>
    <row r="81" spans="1:7" x14ac:dyDescent="0.35">
      <c r="A81" s="13" t="s">
        <v>1495</v>
      </c>
      <c r="B81" s="31" t="s">
        <v>1496</v>
      </c>
      <c r="C81" s="31" t="s">
        <v>293</v>
      </c>
      <c r="D81" s="14">
        <v>117682</v>
      </c>
      <c r="E81" s="15">
        <v>4551.2299999999996</v>
      </c>
      <c r="F81" s="16">
        <v>3.5999999999999999E-3</v>
      </c>
      <c r="G81" s="16"/>
    </row>
    <row r="82" spans="1:7" x14ac:dyDescent="0.35">
      <c r="A82" s="13" t="s">
        <v>2326</v>
      </c>
      <c r="B82" s="31" t="s">
        <v>2327</v>
      </c>
      <c r="C82" s="31" t="s">
        <v>396</v>
      </c>
      <c r="D82" s="14">
        <v>1199098</v>
      </c>
      <c r="E82" s="15">
        <v>4509.8100000000004</v>
      </c>
      <c r="F82" s="16">
        <v>3.5000000000000001E-3</v>
      </c>
      <c r="G82" s="16"/>
    </row>
    <row r="83" spans="1:7" x14ac:dyDescent="0.35">
      <c r="A83" s="13" t="s">
        <v>1266</v>
      </c>
      <c r="B83" s="31" t="s">
        <v>1267</v>
      </c>
      <c r="C83" s="31" t="s">
        <v>283</v>
      </c>
      <c r="D83" s="14">
        <v>1619087</v>
      </c>
      <c r="E83" s="15">
        <v>4456.54</v>
      </c>
      <c r="F83" s="16">
        <v>3.5000000000000001E-3</v>
      </c>
      <c r="G83" s="16"/>
    </row>
    <row r="84" spans="1:7" x14ac:dyDescent="0.35">
      <c r="A84" s="13" t="s">
        <v>1519</v>
      </c>
      <c r="B84" s="31" t="s">
        <v>1520</v>
      </c>
      <c r="C84" s="31" t="s">
        <v>238</v>
      </c>
      <c r="D84" s="14">
        <v>3394837</v>
      </c>
      <c r="E84" s="15">
        <v>4237.4399999999996</v>
      </c>
      <c r="F84" s="16">
        <v>3.3E-3</v>
      </c>
      <c r="G84" s="16"/>
    </row>
    <row r="85" spans="1:7" x14ac:dyDescent="0.35">
      <c r="A85" s="13" t="s">
        <v>1536</v>
      </c>
      <c r="B85" s="31" t="s">
        <v>1537</v>
      </c>
      <c r="C85" s="31" t="s">
        <v>263</v>
      </c>
      <c r="D85" s="14">
        <v>88338</v>
      </c>
      <c r="E85" s="15">
        <v>4201</v>
      </c>
      <c r="F85" s="16">
        <v>3.3E-3</v>
      </c>
      <c r="G85" s="16"/>
    </row>
    <row r="86" spans="1:7" x14ac:dyDescent="0.35">
      <c r="A86" s="13" t="s">
        <v>1344</v>
      </c>
      <c r="B86" s="31" t="s">
        <v>1345</v>
      </c>
      <c r="C86" s="31" t="s">
        <v>238</v>
      </c>
      <c r="D86" s="14">
        <v>4130121</v>
      </c>
      <c r="E86" s="15">
        <v>4166.47</v>
      </c>
      <c r="F86" s="16">
        <v>3.3E-3</v>
      </c>
      <c r="G86" s="16"/>
    </row>
    <row r="87" spans="1:7" x14ac:dyDescent="0.35">
      <c r="A87" s="13" t="s">
        <v>493</v>
      </c>
      <c r="B87" s="31" t="s">
        <v>494</v>
      </c>
      <c r="C87" s="31" t="s">
        <v>257</v>
      </c>
      <c r="D87" s="14">
        <v>400000</v>
      </c>
      <c r="E87" s="15">
        <v>4072.4</v>
      </c>
      <c r="F87" s="16">
        <v>3.2000000000000002E-3</v>
      </c>
      <c r="G87" s="16"/>
    </row>
    <row r="88" spans="1:7" x14ac:dyDescent="0.35">
      <c r="A88" s="13" t="s">
        <v>302</v>
      </c>
      <c r="B88" s="31" t="s">
        <v>303</v>
      </c>
      <c r="C88" s="31" t="s">
        <v>304</v>
      </c>
      <c r="D88" s="14">
        <v>224560</v>
      </c>
      <c r="E88" s="15">
        <v>3976.51</v>
      </c>
      <c r="F88" s="16">
        <v>3.0999999999999999E-3</v>
      </c>
      <c r="G88" s="16"/>
    </row>
    <row r="89" spans="1:7" x14ac:dyDescent="0.35">
      <c r="A89" s="13" t="s">
        <v>1901</v>
      </c>
      <c r="B89" s="31" t="s">
        <v>1902</v>
      </c>
      <c r="C89" s="31" t="s">
        <v>272</v>
      </c>
      <c r="D89" s="14">
        <v>1835964</v>
      </c>
      <c r="E89" s="15">
        <v>3754.36</v>
      </c>
      <c r="F89" s="16">
        <v>3.0000000000000001E-3</v>
      </c>
      <c r="G89" s="16"/>
    </row>
    <row r="90" spans="1:7" x14ac:dyDescent="0.35">
      <c r="A90" s="13" t="s">
        <v>479</v>
      </c>
      <c r="B90" s="31" t="s">
        <v>480</v>
      </c>
      <c r="C90" s="31" t="s">
        <v>481</v>
      </c>
      <c r="D90" s="14">
        <v>8085</v>
      </c>
      <c r="E90" s="15">
        <v>3584.48</v>
      </c>
      <c r="F90" s="16">
        <v>2.8E-3</v>
      </c>
      <c r="G90" s="16"/>
    </row>
    <row r="91" spans="1:7" x14ac:dyDescent="0.35">
      <c r="A91" s="13" t="s">
        <v>273</v>
      </c>
      <c r="B91" s="31" t="s">
        <v>274</v>
      </c>
      <c r="C91" s="31" t="s">
        <v>238</v>
      </c>
      <c r="D91" s="14">
        <v>181587</v>
      </c>
      <c r="E91" s="15">
        <v>3559.65</v>
      </c>
      <c r="F91" s="16">
        <v>2.8E-3</v>
      </c>
      <c r="G91" s="16"/>
    </row>
    <row r="92" spans="1:7" x14ac:dyDescent="0.35">
      <c r="A92" s="13" t="s">
        <v>1540</v>
      </c>
      <c r="B92" s="31" t="s">
        <v>1541</v>
      </c>
      <c r="C92" s="31" t="s">
        <v>389</v>
      </c>
      <c r="D92" s="14">
        <v>987600</v>
      </c>
      <c r="E92" s="15">
        <v>3155.48</v>
      </c>
      <c r="F92" s="16">
        <v>2.5000000000000001E-3</v>
      </c>
      <c r="G92" s="16"/>
    </row>
    <row r="93" spans="1:7" x14ac:dyDescent="0.35">
      <c r="A93" s="13" t="s">
        <v>873</v>
      </c>
      <c r="B93" s="31" t="s">
        <v>874</v>
      </c>
      <c r="C93" s="31" t="s">
        <v>280</v>
      </c>
      <c r="D93" s="14">
        <v>160000</v>
      </c>
      <c r="E93" s="15">
        <v>3078.24</v>
      </c>
      <c r="F93" s="16">
        <v>2.3999999999999998E-3</v>
      </c>
      <c r="G93" s="16"/>
    </row>
    <row r="94" spans="1:7" x14ac:dyDescent="0.35">
      <c r="A94" s="13" t="s">
        <v>497</v>
      </c>
      <c r="B94" s="31" t="s">
        <v>498</v>
      </c>
      <c r="C94" s="31" t="s">
        <v>280</v>
      </c>
      <c r="D94" s="14">
        <v>107514</v>
      </c>
      <c r="E94" s="15">
        <v>2994.26</v>
      </c>
      <c r="F94" s="16">
        <v>2.3999999999999998E-3</v>
      </c>
      <c r="G94" s="16"/>
    </row>
    <row r="95" spans="1:7" x14ac:dyDescent="0.35">
      <c r="A95" s="13" t="s">
        <v>1857</v>
      </c>
      <c r="B95" s="31" t="s">
        <v>1858</v>
      </c>
      <c r="C95" s="31" t="s">
        <v>415</v>
      </c>
      <c r="D95" s="14">
        <v>687351</v>
      </c>
      <c r="E95" s="15">
        <v>2881.72</v>
      </c>
      <c r="F95" s="16">
        <v>2.3E-3</v>
      </c>
      <c r="G95" s="16"/>
    </row>
    <row r="96" spans="1:7" x14ac:dyDescent="0.35">
      <c r="A96" s="13" t="s">
        <v>720</v>
      </c>
      <c r="B96" s="31" t="s">
        <v>721</v>
      </c>
      <c r="C96" s="31" t="s">
        <v>269</v>
      </c>
      <c r="D96" s="14">
        <v>51005</v>
      </c>
      <c r="E96" s="15">
        <v>2594.98</v>
      </c>
      <c r="F96" s="16">
        <v>2E-3</v>
      </c>
      <c r="G96" s="16"/>
    </row>
    <row r="97" spans="1:7" x14ac:dyDescent="0.35">
      <c r="A97" s="13" t="s">
        <v>751</v>
      </c>
      <c r="B97" s="31" t="s">
        <v>752</v>
      </c>
      <c r="C97" s="31" t="s">
        <v>354</v>
      </c>
      <c r="D97" s="14">
        <v>5146585</v>
      </c>
      <c r="E97" s="15">
        <v>2257.81</v>
      </c>
      <c r="F97" s="16">
        <v>1.8E-3</v>
      </c>
      <c r="G97" s="16"/>
    </row>
    <row r="98" spans="1:7" x14ac:dyDescent="0.35">
      <c r="A98" s="13" t="s">
        <v>797</v>
      </c>
      <c r="B98" s="31" t="s">
        <v>798</v>
      </c>
      <c r="C98" s="31" t="s">
        <v>266</v>
      </c>
      <c r="D98" s="14">
        <v>1439361</v>
      </c>
      <c r="E98" s="15">
        <v>2136.44</v>
      </c>
      <c r="F98" s="16">
        <v>1.6999999999999999E-3</v>
      </c>
      <c r="G98" s="16"/>
    </row>
    <row r="99" spans="1:7" x14ac:dyDescent="0.35">
      <c r="A99" s="13" t="s">
        <v>2332</v>
      </c>
      <c r="B99" s="31" t="s">
        <v>2333</v>
      </c>
      <c r="C99" s="31" t="s">
        <v>345</v>
      </c>
      <c r="D99" s="14">
        <v>370653</v>
      </c>
      <c r="E99" s="15">
        <v>1975.95</v>
      </c>
      <c r="F99" s="16">
        <v>1.6000000000000001E-3</v>
      </c>
      <c r="G99" s="16"/>
    </row>
    <row r="100" spans="1:7" x14ac:dyDescent="0.35">
      <c r="A100" s="13" t="s">
        <v>722</v>
      </c>
      <c r="B100" s="31" t="s">
        <v>723</v>
      </c>
      <c r="C100" s="31" t="s">
        <v>280</v>
      </c>
      <c r="D100" s="14">
        <v>155492</v>
      </c>
      <c r="E100" s="15">
        <v>1959.35</v>
      </c>
      <c r="F100" s="16">
        <v>1.5E-3</v>
      </c>
      <c r="G100" s="16"/>
    </row>
    <row r="101" spans="1:7" x14ac:dyDescent="0.35">
      <c r="A101" s="13" t="s">
        <v>435</v>
      </c>
      <c r="B101" s="31" t="s">
        <v>436</v>
      </c>
      <c r="C101" s="31" t="s">
        <v>272</v>
      </c>
      <c r="D101" s="14">
        <v>201781</v>
      </c>
      <c r="E101" s="15">
        <v>1570.26</v>
      </c>
      <c r="F101" s="16">
        <v>1.1999999999999999E-3</v>
      </c>
      <c r="G101" s="16"/>
    </row>
    <row r="102" spans="1:7" x14ac:dyDescent="0.35">
      <c r="A102" s="13" t="s">
        <v>749</v>
      </c>
      <c r="B102" s="31" t="s">
        <v>750</v>
      </c>
      <c r="C102" s="31" t="s">
        <v>280</v>
      </c>
      <c r="D102" s="14">
        <v>177000</v>
      </c>
      <c r="E102" s="15">
        <v>1459.72</v>
      </c>
      <c r="F102" s="16">
        <v>1.1000000000000001E-3</v>
      </c>
      <c r="G102" s="16"/>
    </row>
    <row r="103" spans="1:7" x14ac:dyDescent="0.35">
      <c r="A103" s="13" t="s">
        <v>826</v>
      </c>
      <c r="B103" s="31" t="s">
        <v>827</v>
      </c>
      <c r="C103" s="31" t="s">
        <v>293</v>
      </c>
      <c r="D103" s="14">
        <v>277682</v>
      </c>
      <c r="E103" s="15">
        <v>1140.72</v>
      </c>
      <c r="F103" s="16">
        <v>8.9999999999999998E-4</v>
      </c>
      <c r="G103" s="16"/>
    </row>
    <row r="104" spans="1:7" x14ac:dyDescent="0.35">
      <c r="A104" s="13" t="s">
        <v>834</v>
      </c>
      <c r="B104" s="31" t="s">
        <v>835</v>
      </c>
      <c r="C104" s="31" t="s">
        <v>370</v>
      </c>
      <c r="D104" s="14">
        <v>332610</v>
      </c>
      <c r="E104" s="15">
        <v>1119.4000000000001</v>
      </c>
      <c r="F104" s="16">
        <v>8.9999999999999998E-4</v>
      </c>
      <c r="G104" s="16"/>
    </row>
    <row r="105" spans="1:7" x14ac:dyDescent="0.35">
      <c r="A105" s="13" t="s">
        <v>791</v>
      </c>
      <c r="B105" s="31" t="s">
        <v>792</v>
      </c>
      <c r="C105" s="31" t="s">
        <v>517</v>
      </c>
      <c r="D105" s="14">
        <v>510707</v>
      </c>
      <c r="E105" s="15">
        <v>1118.24</v>
      </c>
      <c r="F105" s="16">
        <v>8.9999999999999998E-4</v>
      </c>
      <c r="G105" s="16"/>
    </row>
    <row r="106" spans="1:7" x14ac:dyDescent="0.35">
      <c r="A106" s="13" t="s">
        <v>1534</v>
      </c>
      <c r="B106" s="31" t="s">
        <v>1535</v>
      </c>
      <c r="C106" s="31" t="s">
        <v>389</v>
      </c>
      <c r="D106" s="14">
        <v>129634</v>
      </c>
      <c r="E106" s="15">
        <v>234.78</v>
      </c>
      <c r="F106" s="16">
        <v>2.0000000000000001E-4</v>
      </c>
      <c r="G106" s="16"/>
    </row>
    <row r="107" spans="1:7" x14ac:dyDescent="0.35">
      <c r="A107" s="17" t="s">
        <v>172</v>
      </c>
      <c r="B107" s="32"/>
      <c r="C107" s="32"/>
      <c r="D107" s="18"/>
      <c r="E107" s="37">
        <v>1017833.43</v>
      </c>
      <c r="F107" s="38">
        <v>0.79949999999999999</v>
      </c>
      <c r="G107" s="21"/>
    </row>
    <row r="108" spans="1:7" x14ac:dyDescent="0.35">
      <c r="A108" s="13"/>
      <c r="B108" s="31"/>
      <c r="C108" s="31"/>
      <c r="D108" s="14"/>
      <c r="E108" s="15"/>
      <c r="F108" s="16"/>
      <c r="G108" s="16"/>
    </row>
    <row r="109" spans="1:7" x14ac:dyDescent="0.35">
      <c r="A109" s="17"/>
      <c r="B109" s="32"/>
      <c r="C109" s="32"/>
      <c r="D109" s="18"/>
      <c r="E109" s="28"/>
      <c r="F109" s="29"/>
      <c r="G109" s="21"/>
    </row>
    <row r="110" spans="1:7" x14ac:dyDescent="0.35">
      <c r="A110" s="17" t="s">
        <v>3114</v>
      </c>
      <c r="B110" s="31"/>
      <c r="C110" s="31"/>
      <c r="D110" s="14"/>
      <c r="E110" s="66"/>
      <c r="F110" s="67"/>
      <c r="G110" s="16"/>
    </row>
    <row r="111" spans="1:7" s="65" customFormat="1" x14ac:dyDescent="0.35">
      <c r="A111" s="60" t="s">
        <v>3115</v>
      </c>
      <c r="B111" s="61" t="s">
        <v>3116</v>
      </c>
      <c r="C111" s="61"/>
      <c r="D111" s="62">
        <v>9000</v>
      </c>
      <c r="E111" s="63">
        <v>10354.120000000001</v>
      </c>
      <c r="F111" s="64">
        <v>8.0999999999999996E-3</v>
      </c>
      <c r="G111" s="64">
        <v>7.2999999999999995E-2</v>
      </c>
    </row>
    <row r="112" spans="1:7" s="65" customFormat="1" x14ac:dyDescent="0.35">
      <c r="A112" s="60" t="s">
        <v>3117</v>
      </c>
      <c r="B112" s="61" t="s">
        <v>3118</v>
      </c>
      <c r="C112" s="61"/>
      <c r="D112" s="62">
        <v>4880</v>
      </c>
      <c r="E112" s="63">
        <v>3687.44</v>
      </c>
      <c r="F112" s="64">
        <v>2.8999999999999998E-3</v>
      </c>
      <c r="G112" s="64">
        <v>0.226438</v>
      </c>
    </row>
    <row r="113" spans="1:7" x14ac:dyDescent="0.35">
      <c r="A113" s="17" t="s">
        <v>172</v>
      </c>
      <c r="B113" s="31"/>
      <c r="C113" s="31"/>
      <c r="D113" s="14"/>
      <c r="E113" s="37">
        <f>SUM(E111:E112)</f>
        <v>14041.560000000001</v>
      </c>
      <c r="F113" s="38">
        <f>SUM(F111:F112)</f>
        <v>1.0999999999999999E-2</v>
      </c>
      <c r="G113" s="21"/>
    </row>
    <row r="114" spans="1:7" x14ac:dyDescent="0.35">
      <c r="A114" s="17"/>
      <c r="B114" s="31"/>
      <c r="C114" s="31"/>
      <c r="D114" s="14"/>
      <c r="E114" s="41"/>
      <c r="F114" s="21"/>
      <c r="G114" s="21"/>
    </row>
    <row r="115" spans="1:7" x14ac:dyDescent="0.35">
      <c r="A115" s="24" t="s">
        <v>175</v>
      </c>
      <c r="B115" s="33"/>
      <c r="C115" s="33"/>
      <c r="D115" s="25"/>
      <c r="E115" s="19">
        <v>1031874.99</v>
      </c>
      <c r="F115" s="20">
        <v>0.8105</v>
      </c>
      <c r="G115" s="16"/>
    </row>
    <row r="116" spans="1:7" x14ac:dyDescent="0.35">
      <c r="A116" s="17" t="s">
        <v>846</v>
      </c>
      <c r="B116" s="31"/>
      <c r="C116" s="31"/>
      <c r="D116" s="14"/>
      <c r="E116" s="15"/>
      <c r="F116" s="16"/>
      <c r="G116" s="16"/>
    </row>
    <row r="117" spans="1:7" x14ac:dyDescent="0.35">
      <c r="A117" s="17" t="s">
        <v>847</v>
      </c>
      <c r="B117" s="31"/>
      <c r="C117" s="31"/>
      <c r="D117" s="14"/>
      <c r="E117" s="15"/>
      <c r="F117" s="16"/>
      <c r="G117" s="16"/>
    </row>
    <row r="118" spans="1:7" x14ac:dyDescent="0.35">
      <c r="A118" s="13" t="s">
        <v>1544</v>
      </c>
      <c r="B118" s="31"/>
      <c r="C118" s="31" t="s">
        <v>280</v>
      </c>
      <c r="D118" s="14">
        <v>470000</v>
      </c>
      <c r="E118" s="15">
        <v>5898.5</v>
      </c>
      <c r="F118" s="16">
        <v>4.6350000000000002E-3</v>
      </c>
      <c r="G118" s="16"/>
    </row>
    <row r="119" spans="1:7" x14ac:dyDescent="0.35">
      <c r="A119" s="13" t="s">
        <v>1542</v>
      </c>
      <c r="B119" s="31"/>
      <c r="C119" s="31" t="s">
        <v>263</v>
      </c>
      <c r="D119" s="14">
        <v>92850</v>
      </c>
      <c r="E119" s="15">
        <v>4375.37</v>
      </c>
      <c r="F119" s="16">
        <v>3.4380000000000001E-3</v>
      </c>
      <c r="G119" s="16"/>
    </row>
    <row r="120" spans="1:7" x14ac:dyDescent="0.35">
      <c r="A120" s="13" t="s">
        <v>2943</v>
      </c>
      <c r="B120" s="31"/>
      <c r="C120" s="31" t="s">
        <v>269</v>
      </c>
      <c r="D120" s="14">
        <v>64200</v>
      </c>
      <c r="E120" s="15">
        <v>3281.52</v>
      </c>
      <c r="F120" s="16">
        <v>2.578E-3</v>
      </c>
      <c r="G120" s="16"/>
    </row>
    <row r="121" spans="1:7" x14ac:dyDescent="0.35">
      <c r="A121" s="13" t="s">
        <v>1543</v>
      </c>
      <c r="B121" s="31"/>
      <c r="C121" s="31" t="s">
        <v>481</v>
      </c>
      <c r="D121" s="14">
        <v>6480</v>
      </c>
      <c r="E121" s="15">
        <v>2868.05</v>
      </c>
      <c r="F121" s="16">
        <v>2.2529999999999998E-3</v>
      </c>
      <c r="G121" s="16"/>
    </row>
    <row r="122" spans="1:7" x14ac:dyDescent="0.35">
      <c r="A122" s="13" t="s">
        <v>848</v>
      </c>
      <c r="B122" s="31"/>
      <c r="C122" s="31" t="s">
        <v>849</v>
      </c>
      <c r="D122" s="42">
        <v>-238050</v>
      </c>
      <c r="E122" s="35">
        <v>-58485.31</v>
      </c>
      <c r="F122" s="36">
        <v>-4.5959E-2</v>
      </c>
      <c r="G122" s="16"/>
    </row>
    <row r="123" spans="1:7" x14ac:dyDescent="0.35">
      <c r="A123" s="17" t="s">
        <v>172</v>
      </c>
      <c r="B123" s="32"/>
      <c r="C123" s="32"/>
      <c r="D123" s="18"/>
      <c r="E123" s="43">
        <v>-42061.87</v>
      </c>
      <c r="F123" s="44">
        <v>-3.3055000000000001E-2</v>
      </c>
      <c r="G123" s="21"/>
    </row>
    <row r="124" spans="1:7" x14ac:dyDescent="0.35">
      <c r="A124" s="13"/>
      <c r="B124" s="31"/>
      <c r="C124" s="31"/>
      <c r="D124" s="14"/>
      <c r="E124" s="15"/>
      <c r="F124" s="16"/>
      <c r="G124" s="16"/>
    </row>
    <row r="125" spans="1:7" x14ac:dyDescent="0.35">
      <c r="A125" s="13"/>
      <c r="B125" s="31"/>
      <c r="C125" s="31"/>
      <c r="D125" s="14"/>
      <c r="E125" s="15"/>
      <c r="F125" s="16"/>
      <c r="G125" s="16"/>
    </row>
    <row r="126" spans="1:7" x14ac:dyDescent="0.35">
      <c r="A126" s="17" t="s">
        <v>3119</v>
      </c>
      <c r="B126" s="32"/>
      <c r="C126" s="32"/>
      <c r="D126" s="18"/>
      <c r="E126" s="41"/>
      <c r="F126" s="21"/>
      <c r="G126" s="21"/>
    </row>
    <row r="127" spans="1:7" x14ac:dyDescent="0.35">
      <c r="A127" s="13" t="s">
        <v>3120</v>
      </c>
      <c r="B127" s="31"/>
      <c r="C127" s="31" t="s">
        <v>3121</v>
      </c>
      <c r="D127" s="14">
        <v>499950</v>
      </c>
      <c r="E127" s="15">
        <v>7161.03</v>
      </c>
      <c r="F127" s="16">
        <v>5.5999999999999999E-3</v>
      </c>
      <c r="G127" s="16"/>
    </row>
    <row r="128" spans="1:7" x14ac:dyDescent="0.35">
      <c r="A128" s="13" t="s">
        <v>3122</v>
      </c>
      <c r="B128" s="31"/>
      <c r="C128" s="31" t="s">
        <v>3121</v>
      </c>
      <c r="D128" s="14">
        <v>699150</v>
      </c>
      <c r="E128" s="15">
        <v>6768.12</v>
      </c>
      <c r="F128" s="16">
        <v>5.3E-3</v>
      </c>
      <c r="G128" s="16"/>
    </row>
    <row r="129" spans="1:7" x14ac:dyDescent="0.35">
      <c r="A129" s="13" t="s">
        <v>3123</v>
      </c>
      <c r="B129" s="31"/>
      <c r="C129" s="31" t="s">
        <v>3124</v>
      </c>
      <c r="D129" s="42">
        <v>-150575</v>
      </c>
      <c r="E129" s="35">
        <v>-26.65</v>
      </c>
      <c r="F129" s="16">
        <v>0</v>
      </c>
      <c r="G129" s="16"/>
    </row>
    <row r="130" spans="1:7" x14ac:dyDescent="0.35">
      <c r="A130" s="13" t="s">
        <v>3125</v>
      </c>
      <c r="B130" s="31"/>
      <c r="C130" s="31" t="s">
        <v>3124</v>
      </c>
      <c r="D130" s="42">
        <v>-149625</v>
      </c>
      <c r="E130" s="35">
        <v>-37.26</v>
      </c>
      <c r="F130" s="16">
        <v>0</v>
      </c>
      <c r="G130" s="16"/>
    </row>
    <row r="131" spans="1:7" x14ac:dyDescent="0.35">
      <c r="A131" s="17" t="s">
        <v>172</v>
      </c>
      <c r="B131" s="32"/>
      <c r="C131" s="32"/>
      <c r="D131" s="18"/>
      <c r="E131" s="37">
        <v>13865.24</v>
      </c>
      <c r="F131" s="38">
        <v>1.09E-2</v>
      </c>
      <c r="G131" s="21"/>
    </row>
    <row r="132" spans="1:7" x14ac:dyDescent="0.35">
      <c r="A132" s="13"/>
      <c r="B132" s="31"/>
      <c r="C132" s="31"/>
      <c r="D132" s="14"/>
      <c r="E132" s="15"/>
      <c r="F132" s="16"/>
      <c r="G132" s="16"/>
    </row>
    <row r="133" spans="1:7" x14ac:dyDescent="0.35">
      <c r="A133" s="24" t="s">
        <v>175</v>
      </c>
      <c r="B133" s="33"/>
      <c r="C133" s="33"/>
      <c r="D133" s="25"/>
      <c r="E133" s="19">
        <v>13865.24</v>
      </c>
      <c r="F133" s="20">
        <v>1.09E-2</v>
      </c>
      <c r="G133" s="21"/>
    </row>
    <row r="134" spans="1:7" x14ac:dyDescent="0.35">
      <c r="A134" s="17" t="s">
        <v>139</v>
      </c>
      <c r="B134" s="31"/>
      <c r="C134" s="31"/>
      <c r="D134" s="14"/>
      <c r="E134" s="15"/>
      <c r="F134" s="16"/>
      <c r="G134" s="16"/>
    </row>
    <row r="135" spans="1:7" x14ac:dyDescent="0.35">
      <c r="A135" s="17" t="s">
        <v>140</v>
      </c>
      <c r="B135" s="31"/>
      <c r="C135" s="31"/>
      <c r="D135" s="14"/>
      <c r="E135" s="15"/>
      <c r="F135" s="16"/>
      <c r="G135" s="16"/>
    </row>
    <row r="136" spans="1:7" x14ac:dyDescent="0.35">
      <c r="A136" s="13" t="s">
        <v>3126</v>
      </c>
      <c r="B136" s="31" t="s">
        <v>3127</v>
      </c>
      <c r="C136" s="31" t="s">
        <v>146</v>
      </c>
      <c r="D136" s="14">
        <v>17500000</v>
      </c>
      <c r="E136" s="15">
        <v>17635.080000000002</v>
      </c>
      <c r="F136" s="16">
        <v>1.3899999999999999E-2</v>
      </c>
      <c r="G136" s="16">
        <v>6.5699999999999995E-2</v>
      </c>
    </row>
    <row r="137" spans="1:7" x14ac:dyDescent="0.35">
      <c r="A137" s="13" t="s">
        <v>1547</v>
      </c>
      <c r="B137" s="31" t="s">
        <v>1548</v>
      </c>
      <c r="C137" s="31" t="s">
        <v>146</v>
      </c>
      <c r="D137" s="14">
        <v>16000000</v>
      </c>
      <c r="E137" s="15">
        <v>16150.83</v>
      </c>
      <c r="F137" s="16">
        <v>1.2699999999999999E-2</v>
      </c>
      <c r="G137" s="16">
        <v>7.1300000000000002E-2</v>
      </c>
    </row>
    <row r="138" spans="1:7" x14ac:dyDescent="0.35">
      <c r="A138" s="13" t="s">
        <v>3128</v>
      </c>
      <c r="B138" s="31" t="s">
        <v>3129</v>
      </c>
      <c r="C138" s="31" t="s">
        <v>146</v>
      </c>
      <c r="D138" s="14">
        <v>15000000</v>
      </c>
      <c r="E138" s="15">
        <v>15004.52</v>
      </c>
      <c r="F138" s="16">
        <v>1.18E-2</v>
      </c>
      <c r="G138" s="16">
        <v>7.3649999999999993E-2</v>
      </c>
    </row>
    <row r="139" spans="1:7" x14ac:dyDescent="0.35">
      <c r="A139" s="13" t="s">
        <v>2018</v>
      </c>
      <c r="B139" s="31" t="s">
        <v>2019</v>
      </c>
      <c r="C139" s="31" t="s">
        <v>146</v>
      </c>
      <c r="D139" s="14">
        <v>10000000</v>
      </c>
      <c r="E139" s="15">
        <v>10160.120000000001</v>
      </c>
      <c r="F139" s="16">
        <v>8.0000000000000002E-3</v>
      </c>
      <c r="G139" s="16">
        <v>6.7388000000000003E-2</v>
      </c>
    </row>
    <row r="140" spans="1:7" x14ac:dyDescent="0.35">
      <c r="A140" s="13" t="s">
        <v>3130</v>
      </c>
      <c r="B140" s="31" t="s">
        <v>3131</v>
      </c>
      <c r="C140" s="31" t="s">
        <v>146</v>
      </c>
      <c r="D140" s="14">
        <v>10000000</v>
      </c>
      <c r="E140" s="15">
        <v>10048.620000000001</v>
      </c>
      <c r="F140" s="16">
        <v>7.9000000000000008E-3</v>
      </c>
      <c r="G140" s="16">
        <v>6.8000000000000005E-2</v>
      </c>
    </row>
    <row r="141" spans="1:7" x14ac:dyDescent="0.35">
      <c r="A141" s="13" t="s">
        <v>3132</v>
      </c>
      <c r="B141" s="31" t="s">
        <v>3133</v>
      </c>
      <c r="C141" s="31" t="s">
        <v>146</v>
      </c>
      <c r="D141" s="14">
        <v>7500000</v>
      </c>
      <c r="E141" s="15">
        <v>7581.9</v>
      </c>
      <c r="F141" s="16">
        <v>6.0000000000000001E-3</v>
      </c>
      <c r="G141" s="16">
        <v>6.5750000000000003E-2</v>
      </c>
    </row>
    <row r="142" spans="1:7" x14ac:dyDescent="0.35">
      <c r="A142" s="13" t="s">
        <v>3134</v>
      </c>
      <c r="B142" s="31" t="s">
        <v>3135</v>
      </c>
      <c r="C142" s="31" t="s">
        <v>146</v>
      </c>
      <c r="D142" s="14">
        <v>5000000</v>
      </c>
      <c r="E142" s="15">
        <v>5080.59</v>
      </c>
      <c r="F142" s="16">
        <v>4.0000000000000001E-3</v>
      </c>
      <c r="G142" s="16">
        <v>6.8156999999999995E-2</v>
      </c>
    </row>
    <row r="143" spans="1:7" x14ac:dyDescent="0.35">
      <c r="A143" s="13" t="s">
        <v>3136</v>
      </c>
      <c r="B143" s="31" t="s">
        <v>3137</v>
      </c>
      <c r="C143" s="31" t="s">
        <v>146</v>
      </c>
      <c r="D143" s="14">
        <v>2500000</v>
      </c>
      <c r="E143" s="15">
        <v>2598.7199999999998</v>
      </c>
      <c r="F143" s="16">
        <v>2E-3</v>
      </c>
      <c r="G143" s="16">
        <v>7.3112999999999997E-2</v>
      </c>
    </row>
    <row r="144" spans="1:7" x14ac:dyDescent="0.35">
      <c r="A144" s="13" t="s">
        <v>1549</v>
      </c>
      <c r="B144" s="31" t="s">
        <v>1550</v>
      </c>
      <c r="C144" s="31" t="s">
        <v>143</v>
      </c>
      <c r="D144" s="14">
        <v>2500000</v>
      </c>
      <c r="E144" s="15">
        <v>2542.2399999999998</v>
      </c>
      <c r="F144" s="16">
        <v>2E-3</v>
      </c>
      <c r="G144" s="16">
        <v>7.22E-2</v>
      </c>
    </row>
    <row r="145" spans="1:7" x14ac:dyDescent="0.35">
      <c r="A145" s="13" t="s">
        <v>3138</v>
      </c>
      <c r="B145" s="31" t="s">
        <v>3139</v>
      </c>
      <c r="C145" s="31" t="s">
        <v>564</v>
      </c>
      <c r="D145" s="14">
        <v>2500000</v>
      </c>
      <c r="E145" s="15">
        <v>2501.4</v>
      </c>
      <c r="F145" s="16">
        <v>2E-3</v>
      </c>
      <c r="G145" s="16">
        <v>6.2993999999999994E-2</v>
      </c>
    </row>
    <row r="146" spans="1:7" x14ac:dyDescent="0.35">
      <c r="A146" s="13" t="s">
        <v>2892</v>
      </c>
      <c r="B146" s="31" t="s">
        <v>2893</v>
      </c>
      <c r="C146" s="31" t="s">
        <v>159</v>
      </c>
      <c r="D146" s="14">
        <v>1000000</v>
      </c>
      <c r="E146" s="15">
        <v>1016.65</v>
      </c>
      <c r="F146" s="16">
        <v>8.0000000000000004E-4</v>
      </c>
      <c r="G146" s="16">
        <v>7.3432999999999998E-2</v>
      </c>
    </row>
    <row r="147" spans="1:7" x14ac:dyDescent="0.35">
      <c r="A147" s="17" t="s">
        <v>172</v>
      </c>
      <c r="B147" s="32"/>
      <c r="C147" s="32"/>
      <c r="D147" s="18"/>
      <c r="E147" s="37">
        <f>SUM(E136:E146)</f>
        <v>90320.67</v>
      </c>
      <c r="F147" s="38">
        <f>SUM(F136:F146)</f>
        <v>7.1099999999999997E-2</v>
      </c>
      <c r="G147" s="21"/>
    </row>
    <row r="148" spans="1:7" x14ac:dyDescent="0.35">
      <c r="A148" s="13"/>
      <c r="B148" s="31"/>
      <c r="C148" s="31"/>
      <c r="D148" s="14"/>
      <c r="E148" s="15"/>
      <c r="F148" s="16"/>
      <c r="G148" s="16"/>
    </row>
    <row r="149" spans="1:7" x14ac:dyDescent="0.35">
      <c r="A149" s="17" t="s">
        <v>216</v>
      </c>
      <c r="B149" s="31"/>
      <c r="C149" s="31"/>
      <c r="D149" s="14"/>
      <c r="E149" s="15"/>
      <c r="F149" s="16"/>
      <c r="G149" s="16"/>
    </row>
    <row r="150" spans="1:7" x14ac:dyDescent="0.35">
      <c r="A150" s="13" t="s">
        <v>602</v>
      </c>
      <c r="B150" s="31" t="s">
        <v>603</v>
      </c>
      <c r="C150" s="31" t="s">
        <v>219</v>
      </c>
      <c r="D150" s="14">
        <v>10000000</v>
      </c>
      <c r="E150" s="15">
        <v>10260.040000000001</v>
      </c>
      <c r="F150" s="16">
        <v>8.0999999999999996E-3</v>
      </c>
      <c r="G150" s="16">
        <v>6.8081000000000003E-2</v>
      </c>
    </row>
    <row r="151" spans="1:7" x14ac:dyDescent="0.35">
      <c r="A151" s="13" t="s">
        <v>674</v>
      </c>
      <c r="B151" s="31" t="s">
        <v>675</v>
      </c>
      <c r="C151" s="31" t="s">
        <v>219</v>
      </c>
      <c r="D151" s="14">
        <v>9500000</v>
      </c>
      <c r="E151" s="15">
        <v>9753.44</v>
      </c>
      <c r="F151" s="16">
        <v>7.7000000000000002E-3</v>
      </c>
      <c r="G151" s="16">
        <v>6.3618999999999995E-2</v>
      </c>
    </row>
    <row r="152" spans="1:7" x14ac:dyDescent="0.35">
      <c r="A152" s="13" t="s">
        <v>2199</v>
      </c>
      <c r="B152" s="31" t="s">
        <v>2200</v>
      </c>
      <c r="C152" s="31" t="s">
        <v>219</v>
      </c>
      <c r="D152" s="14">
        <v>7500000</v>
      </c>
      <c r="E152" s="15">
        <v>7485</v>
      </c>
      <c r="F152" s="16">
        <v>5.8999999999999999E-3</v>
      </c>
      <c r="G152" s="16">
        <v>6.6850999999999994E-2</v>
      </c>
    </row>
    <row r="153" spans="1:7" x14ac:dyDescent="0.35">
      <c r="A153" s="13" t="s">
        <v>3140</v>
      </c>
      <c r="B153" s="31" t="s">
        <v>3141</v>
      </c>
      <c r="C153" s="31" t="s">
        <v>219</v>
      </c>
      <c r="D153" s="14">
        <v>500000</v>
      </c>
      <c r="E153" s="15">
        <v>500.34</v>
      </c>
      <c r="F153" s="16">
        <v>4.0000000000000002E-4</v>
      </c>
      <c r="G153" s="16">
        <v>5.7528000000000003E-2</v>
      </c>
    </row>
    <row r="154" spans="1:7" x14ac:dyDescent="0.35">
      <c r="A154" s="17" t="s">
        <v>172</v>
      </c>
      <c r="B154" s="32"/>
      <c r="C154" s="32"/>
      <c r="D154" s="18"/>
      <c r="E154" s="37">
        <v>27998.82</v>
      </c>
      <c r="F154" s="38">
        <v>2.2100000000000002E-2</v>
      </c>
      <c r="G154" s="21"/>
    </row>
    <row r="155" spans="1:7" x14ac:dyDescent="0.35">
      <c r="A155" s="13"/>
      <c r="B155" s="31"/>
      <c r="C155" s="31"/>
      <c r="D155" s="14"/>
      <c r="E155" s="15"/>
      <c r="F155" s="16"/>
      <c r="G155" s="16"/>
    </row>
    <row r="156" spans="1:7" x14ac:dyDescent="0.35">
      <c r="A156" s="17" t="s">
        <v>173</v>
      </c>
      <c r="B156" s="31"/>
      <c r="C156" s="31"/>
      <c r="D156" s="14"/>
      <c r="E156" s="15"/>
      <c r="F156" s="16"/>
      <c r="G156" s="16"/>
    </row>
    <row r="157" spans="1:7" x14ac:dyDescent="0.35">
      <c r="A157" s="17" t="s">
        <v>172</v>
      </c>
      <c r="B157" s="31"/>
      <c r="C157" s="31"/>
      <c r="D157" s="14"/>
      <c r="E157" s="39" t="s">
        <v>138</v>
      </c>
      <c r="F157" s="40" t="s">
        <v>138</v>
      </c>
      <c r="G157" s="16"/>
    </row>
    <row r="158" spans="1:7" x14ac:dyDescent="0.35">
      <c r="A158" s="13"/>
      <c r="B158" s="31"/>
      <c r="C158" s="31"/>
      <c r="D158" s="14"/>
      <c r="E158" s="15"/>
      <c r="F158" s="16"/>
      <c r="G158" s="16"/>
    </row>
    <row r="159" spans="1:7" x14ac:dyDescent="0.35">
      <c r="A159" s="17" t="s">
        <v>174</v>
      </c>
      <c r="B159" s="31"/>
      <c r="C159" s="31"/>
      <c r="D159" s="14"/>
      <c r="E159" s="15"/>
      <c r="F159" s="16"/>
      <c r="G159" s="16"/>
    </row>
    <row r="160" spans="1:7" x14ac:dyDescent="0.35">
      <c r="A160" s="17" t="s">
        <v>172</v>
      </c>
      <c r="B160" s="31"/>
      <c r="C160" s="31"/>
      <c r="D160" s="14"/>
      <c r="E160" s="39" t="s">
        <v>138</v>
      </c>
      <c r="F160" s="40" t="s">
        <v>138</v>
      </c>
      <c r="G160" s="16"/>
    </row>
    <row r="161" spans="1:7" x14ac:dyDescent="0.35">
      <c r="A161" s="17"/>
      <c r="B161" s="31"/>
      <c r="C161" s="31"/>
      <c r="D161" s="14"/>
      <c r="E161" s="78"/>
      <c r="F161" s="79"/>
      <c r="G161" s="16"/>
    </row>
    <row r="162" spans="1:7" x14ac:dyDescent="0.35">
      <c r="A162" s="17" t="s">
        <v>1551</v>
      </c>
      <c r="B162" s="31"/>
      <c r="C162" s="31"/>
      <c r="D162" s="14"/>
      <c r="E162" s="15"/>
      <c r="F162" s="16"/>
      <c r="G162" s="16"/>
    </row>
    <row r="163" spans="1:7" x14ac:dyDescent="0.35">
      <c r="A163" s="17" t="s">
        <v>1552</v>
      </c>
      <c r="B163" s="31"/>
      <c r="C163" s="31"/>
      <c r="D163" s="14"/>
      <c r="E163" s="15"/>
      <c r="F163" s="16"/>
      <c r="G163" s="16"/>
    </row>
    <row r="164" spans="1:7" x14ac:dyDescent="0.35">
      <c r="A164" s="13" t="s">
        <v>444</v>
      </c>
      <c r="B164" s="31" t="s">
        <v>445</v>
      </c>
      <c r="C164" s="31" t="s">
        <v>269</v>
      </c>
      <c r="D164" s="14">
        <v>2808904</v>
      </c>
      <c r="E164" s="15">
        <v>280.89</v>
      </c>
      <c r="F164" s="16">
        <v>2.0000000000000001E-4</v>
      </c>
      <c r="G164" s="16"/>
    </row>
    <row r="165" spans="1:7" x14ac:dyDescent="0.35">
      <c r="A165" s="17" t="s">
        <v>172</v>
      </c>
      <c r="B165" s="32"/>
      <c r="C165" s="32"/>
      <c r="D165" s="18"/>
      <c r="E165" s="37">
        <v>280.89</v>
      </c>
      <c r="F165" s="38">
        <v>2.0000000000000001E-4</v>
      </c>
      <c r="G165" s="21"/>
    </row>
    <row r="166" spans="1:7" x14ac:dyDescent="0.35">
      <c r="A166" s="17"/>
      <c r="B166" s="31"/>
      <c r="C166" s="31"/>
      <c r="D166" s="14"/>
      <c r="E166" s="78"/>
      <c r="F166" s="79"/>
      <c r="G166" s="16"/>
    </row>
    <row r="167" spans="1:7" x14ac:dyDescent="0.35">
      <c r="A167" s="17"/>
      <c r="B167" s="31"/>
      <c r="C167" s="31"/>
      <c r="D167" s="14"/>
      <c r="E167" s="78"/>
      <c r="F167" s="79"/>
      <c r="G167" s="16"/>
    </row>
    <row r="168" spans="1:7" x14ac:dyDescent="0.35">
      <c r="A168" s="13"/>
      <c r="B168" s="31"/>
      <c r="C168" s="31"/>
      <c r="D168" s="14"/>
      <c r="E168" s="15"/>
      <c r="F168" s="16"/>
      <c r="G168" s="16"/>
    </row>
    <row r="169" spans="1:7" x14ac:dyDescent="0.35">
      <c r="A169" s="24" t="s">
        <v>175</v>
      </c>
      <c r="B169" s="33"/>
      <c r="C169" s="33"/>
      <c r="D169" s="25"/>
      <c r="E169" s="19">
        <v>118600.38</v>
      </c>
      <c r="F169" s="20">
        <v>9.3400000000000011E-2</v>
      </c>
      <c r="G169" s="21"/>
    </row>
    <row r="170" spans="1:7" x14ac:dyDescent="0.35">
      <c r="A170" s="13"/>
      <c r="B170" s="31"/>
      <c r="C170" s="31"/>
      <c r="D170" s="14"/>
      <c r="E170" s="15"/>
      <c r="F170" s="16"/>
      <c r="G170" s="16"/>
    </row>
    <row r="171" spans="1:7" x14ac:dyDescent="0.35">
      <c r="A171" s="13"/>
      <c r="B171" s="31"/>
      <c r="C171" s="31"/>
      <c r="D171" s="14"/>
      <c r="E171" s="15"/>
      <c r="F171" s="16"/>
      <c r="G171" s="16"/>
    </row>
    <row r="172" spans="1:7" x14ac:dyDescent="0.35">
      <c r="A172" s="17" t="s">
        <v>439</v>
      </c>
      <c r="B172" s="31"/>
      <c r="C172" s="31"/>
      <c r="D172" s="14"/>
      <c r="E172" s="15"/>
      <c r="F172" s="16"/>
      <c r="G172" s="16"/>
    </row>
    <row r="173" spans="1:7" x14ac:dyDescent="0.35">
      <c r="A173" s="13" t="s">
        <v>1555</v>
      </c>
      <c r="B173" s="31" t="s">
        <v>1556</v>
      </c>
      <c r="C173" s="31"/>
      <c r="D173" s="14">
        <v>17103833.975299999</v>
      </c>
      <c r="E173" s="15">
        <v>1830.45</v>
      </c>
      <c r="F173" s="16">
        <v>1.4E-3</v>
      </c>
      <c r="G173" s="16"/>
    </row>
    <row r="174" spans="1:7" x14ac:dyDescent="0.35">
      <c r="A174" s="13" t="s">
        <v>1553</v>
      </c>
      <c r="B174" s="31" t="s">
        <v>1554</v>
      </c>
      <c r="C174" s="31"/>
      <c r="D174" s="14">
        <v>9574213.4630000014</v>
      </c>
      <c r="E174" s="15">
        <v>1007.17</v>
      </c>
      <c r="F174" s="16">
        <v>8.0000000000000004E-4</v>
      </c>
      <c r="G174" s="16"/>
    </row>
    <row r="175" spans="1:7" x14ac:dyDescent="0.35">
      <c r="A175" s="13" t="s">
        <v>696</v>
      </c>
      <c r="B175" s="31" t="s">
        <v>697</v>
      </c>
      <c r="C175" s="31"/>
      <c r="D175" s="14">
        <v>2.0000000000000001E-4</v>
      </c>
      <c r="E175" s="15">
        <v>0</v>
      </c>
      <c r="F175" s="16">
        <v>0</v>
      </c>
      <c r="G175" s="16"/>
    </row>
    <row r="176" spans="1:7" x14ac:dyDescent="0.35">
      <c r="A176" s="13"/>
      <c r="B176" s="31"/>
      <c r="C176" s="31"/>
      <c r="D176" s="14"/>
      <c r="E176" s="15"/>
      <c r="F176" s="16"/>
      <c r="G176" s="16"/>
    </row>
    <row r="177" spans="1:7" x14ac:dyDescent="0.35">
      <c r="A177" s="24" t="s">
        <v>175</v>
      </c>
      <c r="B177" s="33"/>
      <c r="C177" s="33"/>
      <c r="D177" s="25"/>
      <c r="E177" s="19">
        <v>2837.62</v>
      </c>
      <c r="F177" s="20">
        <v>2.2000000000000001E-3</v>
      </c>
      <c r="G177" s="21"/>
    </row>
    <row r="178" spans="1:7" x14ac:dyDescent="0.35">
      <c r="A178" s="13"/>
      <c r="B178" s="31"/>
      <c r="C178" s="31"/>
      <c r="D178" s="14"/>
      <c r="E178" s="15"/>
      <c r="F178" s="16"/>
      <c r="G178" s="16"/>
    </row>
    <row r="179" spans="1:7" x14ac:dyDescent="0.35">
      <c r="A179" s="17" t="s">
        <v>176</v>
      </c>
      <c r="B179" s="31"/>
      <c r="C179" s="31"/>
      <c r="D179" s="14"/>
      <c r="E179" s="15"/>
      <c r="F179" s="16"/>
      <c r="G179" s="16"/>
    </row>
    <row r="180" spans="1:7" x14ac:dyDescent="0.35">
      <c r="A180" s="13" t="s">
        <v>177</v>
      </c>
      <c r="B180" s="31"/>
      <c r="C180" s="31"/>
      <c r="D180" s="14"/>
      <c r="E180" s="15">
        <v>94677</v>
      </c>
      <c r="F180" s="16">
        <v>7.4399999999999994E-2</v>
      </c>
      <c r="G180" s="16">
        <v>5.3977999999999998E-2</v>
      </c>
    </row>
    <row r="181" spans="1:7" x14ac:dyDescent="0.35">
      <c r="A181" s="17" t="s">
        <v>172</v>
      </c>
      <c r="B181" s="32"/>
      <c r="C181" s="32"/>
      <c r="D181" s="18"/>
      <c r="E181" s="37">
        <v>94677</v>
      </c>
      <c r="F181" s="38">
        <v>7.4399999999999994E-2</v>
      </c>
      <c r="G181" s="21"/>
    </row>
    <row r="182" spans="1:7" x14ac:dyDescent="0.35">
      <c r="A182" s="13"/>
      <c r="B182" s="31"/>
      <c r="C182" s="31"/>
      <c r="D182" s="14"/>
      <c r="E182" s="15"/>
      <c r="F182" s="16"/>
      <c r="G182" s="16"/>
    </row>
    <row r="183" spans="1:7" x14ac:dyDescent="0.35">
      <c r="A183" s="24" t="s">
        <v>175</v>
      </c>
      <c r="B183" s="33"/>
      <c r="C183" s="33"/>
      <c r="D183" s="25"/>
      <c r="E183" s="19">
        <v>94677</v>
      </c>
      <c r="F183" s="20">
        <v>7.4399999999999994E-2</v>
      </c>
      <c r="G183" s="21"/>
    </row>
    <row r="184" spans="1:7" x14ac:dyDescent="0.35">
      <c r="A184" s="13" t="s">
        <v>178</v>
      </c>
      <c r="B184" s="31"/>
      <c r="C184" s="31"/>
      <c r="D184" s="14"/>
      <c r="E184" s="15">
        <v>4604.3858226000002</v>
      </c>
      <c r="F184" s="16">
        <v>3.6180000000000001E-3</v>
      </c>
      <c r="G184" s="16"/>
    </row>
    <row r="185" spans="1:7" x14ac:dyDescent="0.35">
      <c r="A185" s="13" t="s">
        <v>179</v>
      </c>
      <c r="B185" s="31"/>
      <c r="C185" s="31"/>
      <c r="D185" s="14"/>
      <c r="E185" s="15">
        <v>6074.4941773999999</v>
      </c>
      <c r="F185" s="16">
        <v>4.9820000000000003E-3</v>
      </c>
      <c r="G185" s="16">
        <v>5.3977999999999998E-2</v>
      </c>
    </row>
    <row r="186" spans="1:7" x14ac:dyDescent="0.35">
      <c r="A186" s="26" t="s">
        <v>180</v>
      </c>
      <c r="B186" s="34"/>
      <c r="C186" s="34"/>
      <c r="D186" s="27"/>
      <c r="E186" s="28">
        <v>1272534.1100000001</v>
      </c>
      <c r="F186" s="29">
        <v>1</v>
      </c>
      <c r="G186" s="29"/>
    </row>
    <row r="188" spans="1:7" x14ac:dyDescent="0.35">
      <c r="A188" s="1" t="s">
        <v>852</v>
      </c>
    </row>
    <row r="189" spans="1:7" x14ac:dyDescent="0.35">
      <c r="A189" s="1" t="s">
        <v>181</v>
      </c>
    </row>
    <row r="191" spans="1:7" x14ac:dyDescent="0.35">
      <c r="A191" s="1" t="s">
        <v>183</v>
      </c>
    </row>
    <row r="192" spans="1:7" x14ac:dyDescent="0.35">
      <c r="A192" s="48" t="s">
        <v>184</v>
      </c>
      <c r="B192" s="3" t="s">
        <v>138</v>
      </c>
    </row>
    <row r="193" spans="1:4" x14ac:dyDescent="0.35">
      <c r="A193" t="s">
        <v>185</v>
      </c>
    </row>
    <row r="194" spans="1:4" x14ac:dyDescent="0.35">
      <c r="A194" t="s">
        <v>186</v>
      </c>
      <c r="B194" t="s">
        <v>187</v>
      </c>
      <c r="C194" t="s">
        <v>187</v>
      </c>
    </row>
    <row r="195" spans="1:4" x14ac:dyDescent="0.35">
      <c r="B195" s="49">
        <v>45869</v>
      </c>
      <c r="C195" s="49">
        <v>45898</v>
      </c>
    </row>
    <row r="196" spans="1:4" x14ac:dyDescent="0.35">
      <c r="A196" t="s">
        <v>3142</v>
      </c>
      <c r="B196">
        <v>28.15</v>
      </c>
      <c r="C196">
        <v>27.97</v>
      </c>
    </row>
    <row r="197" spans="1:4" x14ac:dyDescent="0.35">
      <c r="A197" t="s">
        <v>447</v>
      </c>
      <c r="B197">
        <v>57.22</v>
      </c>
      <c r="C197">
        <v>56.86</v>
      </c>
    </row>
    <row r="198" spans="1:4" x14ac:dyDescent="0.35">
      <c r="A198" t="s">
        <v>613</v>
      </c>
      <c r="B198">
        <v>26.66</v>
      </c>
      <c r="C198">
        <v>26.31</v>
      </c>
    </row>
    <row r="199" spans="1:4" x14ac:dyDescent="0.35">
      <c r="A199" t="s">
        <v>3143</v>
      </c>
      <c r="B199">
        <v>20.84</v>
      </c>
      <c r="C199">
        <v>20.69</v>
      </c>
    </row>
    <row r="200" spans="1:4" x14ac:dyDescent="0.35">
      <c r="A200" t="s">
        <v>448</v>
      </c>
      <c r="B200">
        <v>50.3</v>
      </c>
      <c r="C200">
        <v>49.93</v>
      </c>
    </row>
    <row r="201" spans="1:4" x14ac:dyDescent="0.35">
      <c r="A201" t="s">
        <v>617</v>
      </c>
      <c r="B201">
        <v>21.64</v>
      </c>
      <c r="C201">
        <v>21.31</v>
      </c>
    </row>
    <row r="203" spans="1:4" x14ac:dyDescent="0.35">
      <c r="A203" t="s">
        <v>620</v>
      </c>
    </row>
    <row r="205" spans="1:4" x14ac:dyDescent="0.35">
      <c r="A205" s="51" t="s">
        <v>621</v>
      </c>
      <c r="B205" s="51" t="s">
        <v>622</v>
      </c>
      <c r="C205" s="51" t="s">
        <v>623</v>
      </c>
      <c r="D205" s="51" t="s">
        <v>624</v>
      </c>
    </row>
    <row r="206" spans="1:4" x14ac:dyDescent="0.35">
      <c r="A206" s="51" t="s">
        <v>3144</v>
      </c>
      <c r="B206" s="51"/>
      <c r="C206" s="51">
        <v>0.18</v>
      </c>
      <c r="D206" s="51">
        <v>0.18</v>
      </c>
    </row>
    <row r="207" spans="1:4" x14ac:dyDescent="0.35">
      <c r="A207" s="51" t="s">
        <v>3145</v>
      </c>
      <c r="B207" s="51"/>
      <c r="C207" s="51">
        <v>0.18</v>
      </c>
      <c r="D207" s="51">
        <v>0.18</v>
      </c>
    </row>
    <row r="209" spans="1:4" x14ac:dyDescent="0.35">
      <c r="A209" t="s">
        <v>193</v>
      </c>
      <c r="B209" s="3" t="s">
        <v>138</v>
      </c>
    </row>
    <row r="210" spans="1:4" x14ac:dyDescent="0.35">
      <c r="A210" s="48" t="s">
        <v>194</v>
      </c>
      <c r="B210" s="3" t="s">
        <v>138</v>
      </c>
    </row>
    <row r="211" spans="1:4" x14ac:dyDescent="0.35">
      <c r="A211" s="48" t="s">
        <v>195</v>
      </c>
      <c r="B211" s="3" t="s">
        <v>138</v>
      </c>
    </row>
    <row r="212" spans="1:4" x14ac:dyDescent="0.35">
      <c r="A212" t="s">
        <v>449</v>
      </c>
      <c r="B212" s="50">
        <v>2.1726000000000001</v>
      </c>
    </row>
    <row r="213" spans="1:4" ht="29" customHeight="1" x14ac:dyDescent="0.35">
      <c r="A213" s="48" t="s">
        <v>197</v>
      </c>
      <c r="B213" s="3">
        <v>30352.59275</v>
      </c>
    </row>
    <row r="214" spans="1:4" x14ac:dyDescent="0.35">
      <c r="B214" s="3"/>
    </row>
    <row r="215" spans="1:4" x14ac:dyDescent="0.35">
      <c r="A215" s="48" t="s">
        <v>198</v>
      </c>
      <c r="B215" s="3" t="s">
        <v>138</v>
      </c>
    </row>
    <row r="216" spans="1:4" x14ac:dyDescent="0.35">
      <c r="A216" s="48" t="s">
        <v>199</v>
      </c>
      <c r="B216" t="s">
        <v>138</v>
      </c>
    </row>
    <row r="217" spans="1:4" x14ac:dyDescent="0.35">
      <c r="A217" s="48" t="s">
        <v>200</v>
      </c>
      <c r="B217" s="3" t="s">
        <v>138</v>
      </c>
    </row>
    <row r="218" spans="1:4" x14ac:dyDescent="0.35">
      <c r="A218" s="48" t="s">
        <v>201</v>
      </c>
      <c r="B218" s="3" t="s">
        <v>138</v>
      </c>
    </row>
    <row r="220" spans="1:4" ht="70" customHeight="1" x14ac:dyDescent="0.35">
      <c r="A220" s="83" t="s">
        <v>211</v>
      </c>
      <c r="B220" s="83" t="s">
        <v>212</v>
      </c>
      <c r="C220" s="83" t="s">
        <v>5</v>
      </c>
      <c r="D220" s="83" t="s">
        <v>6</v>
      </c>
    </row>
    <row r="221" spans="1:4" ht="70" customHeight="1" x14ac:dyDescent="0.35">
      <c r="A221" s="83" t="s">
        <v>3146</v>
      </c>
      <c r="B221" s="83"/>
      <c r="C221" s="83" t="s">
        <v>111</v>
      </c>
      <c r="D221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G63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5.542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3147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3148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470</v>
      </c>
      <c r="B8" s="31" t="s">
        <v>471</v>
      </c>
      <c r="C8" s="31" t="s">
        <v>257</v>
      </c>
      <c r="D8" s="14">
        <v>3867</v>
      </c>
      <c r="E8" s="15">
        <v>211.21</v>
      </c>
      <c r="F8" s="16">
        <v>0.11</v>
      </c>
      <c r="G8" s="16"/>
    </row>
    <row r="9" spans="1:7" x14ac:dyDescent="0.35">
      <c r="A9" s="13" t="s">
        <v>1277</v>
      </c>
      <c r="B9" s="31" t="s">
        <v>1278</v>
      </c>
      <c r="C9" s="31" t="s">
        <v>310</v>
      </c>
      <c r="D9" s="14">
        <v>25975</v>
      </c>
      <c r="E9" s="15">
        <v>200.42</v>
      </c>
      <c r="F9" s="16">
        <v>0.10440000000000001</v>
      </c>
      <c r="G9" s="16"/>
    </row>
    <row r="10" spans="1:7" x14ac:dyDescent="0.35">
      <c r="A10" s="13" t="s">
        <v>308</v>
      </c>
      <c r="B10" s="31" t="s">
        <v>309</v>
      </c>
      <c r="C10" s="31" t="s">
        <v>310</v>
      </c>
      <c r="D10" s="14">
        <v>11029</v>
      </c>
      <c r="E10" s="15">
        <v>199</v>
      </c>
      <c r="F10" s="16">
        <v>0.1037</v>
      </c>
      <c r="G10" s="16"/>
    </row>
    <row r="11" spans="1:7" x14ac:dyDescent="0.35">
      <c r="A11" s="13" t="s">
        <v>1893</v>
      </c>
      <c r="B11" s="31" t="s">
        <v>1894</v>
      </c>
      <c r="C11" s="31" t="s">
        <v>310</v>
      </c>
      <c r="D11" s="14">
        <v>9478</v>
      </c>
      <c r="E11" s="15">
        <v>174.5</v>
      </c>
      <c r="F11" s="16">
        <v>9.0899999999999995E-2</v>
      </c>
      <c r="G11" s="16"/>
    </row>
    <row r="12" spans="1:7" x14ac:dyDescent="0.35">
      <c r="A12" s="13" t="s">
        <v>1287</v>
      </c>
      <c r="B12" s="31" t="s">
        <v>1288</v>
      </c>
      <c r="C12" s="31" t="s">
        <v>310</v>
      </c>
      <c r="D12" s="14">
        <v>10432</v>
      </c>
      <c r="E12" s="15">
        <v>167.11</v>
      </c>
      <c r="F12" s="16">
        <v>8.7099999999999997E-2</v>
      </c>
      <c r="G12" s="16"/>
    </row>
    <row r="13" spans="1:7" x14ac:dyDescent="0.35">
      <c r="A13" s="13" t="s">
        <v>286</v>
      </c>
      <c r="B13" s="31" t="s">
        <v>287</v>
      </c>
      <c r="C13" s="31" t="s">
        <v>257</v>
      </c>
      <c r="D13" s="14">
        <v>2030</v>
      </c>
      <c r="E13" s="15">
        <v>149.9</v>
      </c>
      <c r="F13" s="16">
        <v>7.8100000000000003E-2</v>
      </c>
      <c r="G13" s="16"/>
    </row>
    <row r="14" spans="1:7" x14ac:dyDescent="0.35">
      <c r="A14" s="13" t="s">
        <v>1933</v>
      </c>
      <c r="B14" s="31" t="s">
        <v>1934</v>
      </c>
      <c r="C14" s="31" t="s">
        <v>310</v>
      </c>
      <c r="D14" s="14">
        <v>15529</v>
      </c>
      <c r="E14" s="15">
        <v>93.13</v>
      </c>
      <c r="F14" s="16">
        <v>4.8500000000000001E-2</v>
      </c>
      <c r="G14" s="16"/>
    </row>
    <row r="15" spans="1:7" x14ac:dyDescent="0.35">
      <c r="A15" s="13" t="s">
        <v>493</v>
      </c>
      <c r="B15" s="31" t="s">
        <v>494</v>
      </c>
      <c r="C15" s="31" t="s">
        <v>257</v>
      </c>
      <c r="D15" s="14">
        <v>7835</v>
      </c>
      <c r="E15" s="15">
        <v>79.69</v>
      </c>
      <c r="F15" s="16">
        <v>4.1500000000000002E-2</v>
      </c>
      <c r="G15" s="16"/>
    </row>
    <row r="16" spans="1:7" x14ac:dyDescent="0.35">
      <c r="A16" s="13" t="s">
        <v>495</v>
      </c>
      <c r="B16" s="31" t="s">
        <v>496</v>
      </c>
      <c r="C16" s="31" t="s">
        <v>257</v>
      </c>
      <c r="D16" s="14">
        <v>1914</v>
      </c>
      <c r="E16" s="15">
        <v>70.930000000000007</v>
      </c>
      <c r="F16" s="16">
        <v>3.6900000000000002E-2</v>
      </c>
      <c r="G16" s="16"/>
    </row>
    <row r="17" spans="1:7" x14ac:dyDescent="0.35">
      <c r="A17" s="13" t="s">
        <v>1942</v>
      </c>
      <c r="B17" s="31" t="s">
        <v>1943</v>
      </c>
      <c r="C17" s="31" t="s">
        <v>310</v>
      </c>
      <c r="D17" s="14">
        <v>7551</v>
      </c>
      <c r="E17" s="15">
        <v>64.349999999999994</v>
      </c>
      <c r="F17" s="16">
        <v>3.3500000000000002E-2</v>
      </c>
      <c r="G17" s="16"/>
    </row>
    <row r="18" spans="1:7" x14ac:dyDescent="0.35">
      <c r="A18" s="13" t="s">
        <v>499</v>
      </c>
      <c r="B18" s="31" t="s">
        <v>500</v>
      </c>
      <c r="C18" s="31" t="s">
        <v>257</v>
      </c>
      <c r="D18" s="14">
        <v>7077</v>
      </c>
      <c r="E18" s="15">
        <v>55.54</v>
      </c>
      <c r="F18" s="16">
        <v>2.8899999999999999E-2</v>
      </c>
      <c r="G18" s="16"/>
    </row>
    <row r="19" spans="1:7" x14ac:dyDescent="0.35">
      <c r="A19" s="13" t="s">
        <v>505</v>
      </c>
      <c r="B19" s="31" t="s">
        <v>506</v>
      </c>
      <c r="C19" s="31" t="s">
        <v>257</v>
      </c>
      <c r="D19" s="14">
        <v>5958</v>
      </c>
      <c r="E19" s="15">
        <v>51.07</v>
      </c>
      <c r="F19" s="16">
        <v>2.6599999999999999E-2</v>
      </c>
      <c r="G19" s="16"/>
    </row>
    <row r="20" spans="1:7" x14ac:dyDescent="0.35">
      <c r="A20" s="13" t="s">
        <v>390</v>
      </c>
      <c r="B20" s="31" t="s">
        <v>391</v>
      </c>
      <c r="C20" s="31" t="s">
        <v>257</v>
      </c>
      <c r="D20" s="14">
        <v>4584</v>
      </c>
      <c r="E20" s="15">
        <v>46.87</v>
      </c>
      <c r="F20" s="16">
        <v>2.4400000000000002E-2</v>
      </c>
      <c r="G20" s="16"/>
    </row>
    <row r="21" spans="1:7" x14ac:dyDescent="0.35">
      <c r="A21" s="13" t="s">
        <v>509</v>
      </c>
      <c r="B21" s="31" t="s">
        <v>510</v>
      </c>
      <c r="C21" s="31" t="s">
        <v>257</v>
      </c>
      <c r="D21" s="14">
        <v>2121</v>
      </c>
      <c r="E21" s="15">
        <v>46.86</v>
      </c>
      <c r="F21" s="16">
        <v>2.4400000000000002E-2</v>
      </c>
      <c r="G21" s="16"/>
    </row>
    <row r="22" spans="1:7" x14ac:dyDescent="0.35">
      <c r="A22" s="13" t="s">
        <v>1897</v>
      </c>
      <c r="B22" s="31" t="s">
        <v>1898</v>
      </c>
      <c r="C22" s="31" t="s">
        <v>310</v>
      </c>
      <c r="D22" s="14">
        <v>12571</v>
      </c>
      <c r="E22" s="15">
        <v>45.72</v>
      </c>
      <c r="F22" s="16">
        <v>2.3800000000000002E-2</v>
      </c>
      <c r="G22" s="16"/>
    </row>
    <row r="23" spans="1:7" x14ac:dyDescent="0.35">
      <c r="A23" s="13" t="s">
        <v>503</v>
      </c>
      <c r="B23" s="31" t="s">
        <v>504</v>
      </c>
      <c r="C23" s="31" t="s">
        <v>257</v>
      </c>
      <c r="D23" s="14">
        <v>30402</v>
      </c>
      <c r="E23" s="15">
        <v>42.49</v>
      </c>
      <c r="F23" s="16">
        <v>2.2100000000000002E-2</v>
      </c>
      <c r="G23" s="16"/>
    </row>
    <row r="24" spans="1:7" x14ac:dyDescent="0.35">
      <c r="A24" s="13" t="s">
        <v>2282</v>
      </c>
      <c r="B24" s="31" t="s">
        <v>2283</v>
      </c>
      <c r="C24" s="31" t="s">
        <v>257</v>
      </c>
      <c r="D24" s="14">
        <v>646</v>
      </c>
      <c r="E24" s="15">
        <v>41.28</v>
      </c>
      <c r="F24" s="16">
        <v>2.1499999999999998E-2</v>
      </c>
      <c r="G24" s="16"/>
    </row>
    <row r="25" spans="1:7" x14ac:dyDescent="0.35">
      <c r="A25" s="13" t="s">
        <v>1905</v>
      </c>
      <c r="B25" s="31" t="s">
        <v>1906</v>
      </c>
      <c r="C25" s="31" t="s">
        <v>310</v>
      </c>
      <c r="D25" s="14">
        <v>9127</v>
      </c>
      <c r="E25" s="15">
        <v>40.869999999999997</v>
      </c>
      <c r="F25" s="16">
        <v>2.1299999999999999E-2</v>
      </c>
      <c r="G25" s="16"/>
    </row>
    <row r="26" spans="1:7" x14ac:dyDescent="0.35">
      <c r="A26" s="13" t="s">
        <v>2258</v>
      </c>
      <c r="B26" s="31" t="s">
        <v>2259</v>
      </c>
      <c r="C26" s="31" t="s">
        <v>257</v>
      </c>
      <c r="D26" s="14">
        <v>1355</v>
      </c>
      <c r="E26" s="15">
        <v>37.909999999999997</v>
      </c>
      <c r="F26" s="16">
        <v>1.9699999999999999E-2</v>
      </c>
      <c r="G26" s="16"/>
    </row>
    <row r="27" spans="1:7" x14ac:dyDescent="0.35">
      <c r="A27" s="13" t="s">
        <v>776</v>
      </c>
      <c r="B27" s="31" t="s">
        <v>777</v>
      </c>
      <c r="C27" s="31" t="s">
        <v>310</v>
      </c>
      <c r="D27" s="14">
        <v>9918</v>
      </c>
      <c r="E27" s="15">
        <v>35.46</v>
      </c>
      <c r="F27" s="16">
        <v>1.8499999999999999E-2</v>
      </c>
      <c r="G27" s="16"/>
    </row>
    <row r="28" spans="1:7" x14ac:dyDescent="0.35">
      <c r="A28" s="13" t="s">
        <v>2386</v>
      </c>
      <c r="B28" s="31" t="s">
        <v>2387</v>
      </c>
      <c r="C28" s="31" t="s">
        <v>257</v>
      </c>
      <c r="D28" s="14">
        <v>2866</v>
      </c>
      <c r="E28" s="15">
        <v>23.93</v>
      </c>
      <c r="F28" s="16">
        <v>1.2500000000000001E-2</v>
      </c>
      <c r="G28" s="16"/>
    </row>
    <row r="29" spans="1:7" x14ac:dyDescent="0.35">
      <c r="A29" s="13" t="s">
        <v>2406</v>
      </c>
      <c r="B29" s="31" t="s">
        <v>2407</v>
      </c>
      <c r="C29" s="31" t="s">
        <v>257</v>
      </c>
      <c r="D29" s="14">
        <v>1633</v>
      </c>
      <c r="E29" s="15">
        <v>21.03</v>
      </c>
      <c r="F29" s="16">
        <v>1.0999999999999999E-2</v>
      </c>
      <c r="G29" s="16"/>
    </row>
    <row r="30" spans="1:7" x14ac:dyDescent="0.35">
      <c r="A30" s="13" t="s">
        <v>1944</v>
      </c>
      <c r="B30" s="31" t="s">
        <v>1945</v>
      </c>
      <c r="C30" s="31" t="s">
        <v>310</v>
      </c>
      <c r="D30" s="14">
        <v>9841</v>
      </c>
      <c r="E30" s="15">
        <v>18.559999999999999</v>
      </c>
      <c r="F30" s="16">
        <v>9.7000000000000003E-3</v>
      </c>
      <c r="G30" s="16"/>
    </row>
    <row r="31" spans="1:7" x14ac:dyDescent="0.35">
      <c r="A31" s="17" t="s">
        <v>172</v>
      </c>
      <c r="B31" s="32"/>
      <c r="C31" s="32"/>
      <c r="D31" s="18"/>
      <c r="E31" s="37">
        <v>1917.83</v>
      </c>
      <c r="F31" s="38">
        <v>0.999</v>
      </c>
      <c r="G31" s="21"/>
    </row>
    <row r="32" spans="1:7" x14ac:dyDescent="0.35">
      <c r="A32" s="17" t="s">
        <v>546</v>
      </c>
      <c r="B32" s="31"/>
      <c r="C32" s="31"/>
      <c r="D32" s="14"/>
      <c r="E32" s="15"/>
      <c r="F32" s="16"/>
      <c r="G32" s="16"/>
    </row>
    <row r="33" spans="1:7" x14ac:dyDescent="0.35">
      <c r="A33" s="17" t="s">
        <v>172</v>
      </c>
      <c r="B33" s="31"/>
      <c r="C33" s="31"/>
      <c r="D33" s="14"/>
      <c r="E33" s="39" t="s">
        <v>138</v>
      </c>
      <c r="F33" s="40" t="s">
        <v>138</v>
      </c>
      <c r="G33" s="16"/>
    </row>
    <row r="34" spans="1:7" x14ac:dyDescent="0.35">
      <c r="A34" s="24" t="s">
        <v>175</v>
      </c>
      <c r="B34" s="33"/>
      <c r="C34" s="33"/>
      <c r="D34" s="25"/>
      <c r="E34" s="28">
        <v>1917.83</v>
      </c>
      <c r="F34" s="29">
        <v>0.999</v>
      </c>
      <c r="G34" s="21"/>
    </row>
    <row r="35" spans="1:7" x14ac:dyDescent="0.35">
      <c r="A35" s="13"/>
      <c r="B35" s="31"/>
      <c r="C35" s="31"/>
      <c r="D35" s="14"/>
      <c r="E35" s="15"/>
      <c r="F35" s="16"/>
      <c r="G35" s="16"/>
    </row>
    <row r="36" spans="1:7" x14ac:dyDescent="0.35">
      <c r="A36" s="13" t="s">
        <v>178</v>
      </c>
      <c r="B36" s="31"/>
      <c r="C36" s="31"/>
      <c r="D36" s="14"/>
      <c r="E36" s="15">
        <v>0</v>
      </c>
      <c r="F36" s="16">
        <v>0</v>
      </c>
      <c r="G36" s="16"/>
    </row>
    <row r="37" spans="1:7" x14ac:dyDescent="0.35">
      <c r="A37" s="13" t="s">
        <v>179</v>
      </c>
      <c r="B37" s="31"/>
      <c r="C37" s="31"/>
      <c r="D37" s="14"/>
      <c r="E37" s="15">
        <v>1.84</v>
      </c>
      <c r="F37" s="16">
        <v>1E-3</v>
      </c>
      <c r="G37" s="16"/>
    </row>
    <row r="38" spans="1:7" x14ac:dyDescent="0.35">
      <c r="A38" s="26" t="s">
        <v>180</v>
      </c>
      <c r="B38" s="34"/>
      <c r="C38" s="34"/>
      <c r="D38" s="27"/>
      <c r="E38" s="28">
        <v>1919.67</v>
      </c>
      <c r="F38" s="29">
        <v>1</v>
      </c>
      <c r="G38" s="29"/>
    </row>
    <row r="43" spans="1:7" x14ac:dyDescent="0.35">
      <c r="A43" s="1" t="s">
        <v>183</v>
      </c>
    </row>
    <row r="44" spans="1:7" x14ac:dyDescent="0.35">
      <c r="A44" s="48" t="s">
        <v>184</v>
      </c>
      <c r="B44" s="3" t="s">
        <v>138</v>
      </c>
    </row>
    <row r="45" spans="1:7" x14ac:dyDescent="0.35">
      <c r="A45" t="s">
        <v>185</v>
      </c>
    </row>
    <row r="46" spans="1:7" x14ac:dyDescent="0.35">
      <c r="A46" t="s">
        <v>186</v>
      </c>
      <c r="B46" t="s">
        <v>187</v>
      </c>
      <c r="C46" t="s">
        <v>187</v>
      </c>
    </row>
    <row r="47" spans="1:7" x14ac:dyDescent="0.35">
      <c r="B47" s="59">
        <v>45869</v>
      </c>
      <c r="C47" s="59">
        <v>45898</v>
      </c>
    </row>
    <row r="48" spans="1:7" x14ac:dyDescent="0.35">
      <c r="A48" t="s">
        <v>190</v>
      </c>
      <c r="B48">
        <v>22.896799999999999</v>
      </c>
      <c r="C48">
        <v>22.369299999999999</v>
      </c>
    </row>
    <row r="50" spans="1:4" x14ac:dyDescent="0.35">
      <c r="A50" t="s">
        <v>192</v>
      </c>
      <c r="B50" s="3" t="s">
        <v>138</v>
      </c>
    </row>
    <row r="51" spans="1:4" x14ac:dyDescent="0.35">
      <c r="A51" t="s">
        <v>193</v>
      </c>
      <c r="B51" s="3" t="s">
        <v>138</v>
      </c>
    </row>
    <row r="52" spans="1:4" ht="29" customHeight="1" x14ac:dyDescent="0.35">
      <c r="A52" s="48" t="s">
        <v>194</v>
      </c>
      <c r="B52" s="3" t="s">
        <v>138</v>
      </c>
    </row>
    <row r="53" spans="1:4" ht="29" customHeight="1" x14ac:dyDescent="0.35">
      <c r="A53" s="48" t="s">
        <v>195</v>
      </c>
      <c r="B53" s="3" t="s">
        <v>138</v>
      </c>
    </row>
    <row r="54" spans="1:4" x14ac:dyDescent="0.35">
      <c r="A54" t="s">
        <v>449</v>
      </c>
      <c r="B54" s="50">
        <v>0.36780000000000002</v>
      </c>
    </row>
    <row r="55" spans="1:4" ht="43.5" customHeight="1" x14ac:dyDescent="0.35">
      <c r="A55" s="48" t="s">
        <v>197</v>
      </c>
      <c r="B55" s="3" t="s">
        <v>138</v>
      </c>
    </row>
    <row r="56" spans="1:4" x14ac:dyDescent="0.35">
      <c r="B56" s="3"/>
    </row>
    <row r="57" spans="1:4" ht="29" customHeight="1" x14ac:dyDescent="0.35">
      <c r="A57" s="48" t="s">
        <v>198</v>
      </c>
      <c r="B57" s="3" t="s">
        <v>138</v>
      </c>
    </row>
    <row r="58" spans="1:4" ht="29" customHeight="1" x14ac:dyDescent="0.35">
      <c r="A58" s="48" t="s">
        <v>199</v>
      </c>
      <c r="B58" t="s">
        <v>138</v>
      </c>
    </row>
    <row r="59" spans="1:4" ht="29" customHeight="1" x14ac:dyDescent="0.35">
      <c r="A59" s="48" t="s">
        <v>200</v>
      </c>
      <c r="B59" s="3" t="s">
        <v>138</v>
      </c>
    </row>
    <row r="60" spans="1:4" ht="29" customHeight="1" x14ac:dyDescent="0.35">
      <c r="A60" s="48" t="s">
        <v>201</v>
      </c>
      <c r="B60" s="3" t="s">
        <v>138</v>
      </c>
    </row>
    <row r="62" spans="1:4" ht="70" customHeight="1" x14ac:dyDescent="0.35">
      <c r="A62" s="83" t="s">
        <v>211</v>
      </c>
      <c r="B62" s="83" t="s">
        <v>212</v>
      </c>
      <c r="C62" s="83" t="s">
        <v>5</v>
      </c>
      <c r="D62" s="83" t="s">
        <v>6</v>
      </c>
    </row>
    <row r="63" spans="1:4" ht="70" customHeight="1" x14ac:dyDescent="0.35">
      <c r="A63" s="83" t="s">
        <v>3149</v>
      </c>
      <c r="B63" s="83"/>
      <c r="C63" s="83" t="s">
        <v>113</v>
      </c>
      <c r="D63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G69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3150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3151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1233</v>
      </c>
      <c r="B8" s="31" t="s">
        <v>1234</v>
      </c>
      <c r="C8" s="31" t="s">
        <v>263</v>
      </c>
      <c r="D8" s="14">
        <v>149580</v>
      </c>
      <c r="E8" s="15">
        <v>469.61</v>
      </c>
      <c r="F8" s="16">
        <v>0.18190000000000001</v>
      </c>
      <c r="G8" s="16"/>
    </row>
    <row r="9" spans="1:7" x14ac:dyDescent="0.35">
      <c r="A9" s="13" t="s">
        <v>244</v>
      </c>
      <c r="B9" s="31" t="s">
        <v>245</v>
      </c>
      <c r="C9" s="31" t="s">
        <v>246</v>
      </c>
      <c r="D9" s="14">
        <v>20684</v>
      </c>
      <c r="E9" s="15">
        <v>390.68</v>
      </c>
      <c r="F9" s="16">
        <v>0.15129999999999999</v>
      </c>
      <c r="G9" s="16"/>
    </row>
    <row r="10" spans="1:7" x14ac:dyDescent="0.35">
      <c r="A10" s="13" t="s">
        <v>302</v>
      </c>
      <c r="B10" s="31" t="s">
        <v>303</v>
      </c>
      <c r="C10" s="31" t="s">
        <v>304</v>
      </c>
      <c r="D10" s="14">
        <v>14550</v>
      </c>
      <c r="E10" s="15">
        <v>257.64999999999998</v>
      </c>
      <c r="F10" s="16">
        <v>9.98E-2</v>
      </c>
      <c r="G10" s="16"/>
    </row>
    <row r="11" spans="1:7" x14ac:dyDescent="0.35">
      <c r="A11" s="13" t="s">
        <v>1865</v>
      </c>
      <c r="B11" s="31" t="s">
        <v>1866</v>
      </c>
      <c r="C11" s="31" t="s">
        <v>263</v>
      </c>
      <c r="D11" s="14">
        <v>17067</v>
      </c>
      <c r="E11" s="15">
        <v>231.79</v>
      </c>
      <c r="F11" s="16">
        <v>8.9800000000000005E-2</v>
      </c>
      <c r="G11" s="16"/>
    </row>
    <row r="12" spans="1:7" x14ac:dyDescent="0.35">
      <c r="A12" s="13" t="s">
        <v>1289</v>
      </c>
      <c r="B12" s="31" t="s">
        <v>1290</v>
      </c>
      <c r="C12" s="31" t="s">
        <v>304</v>
      </c>
      <c r="D12" s="14">
        <v>14009</v>
      </c>
      <c r="E12" s="15">
        <v>169.09</v>
      </c>
      <c r="F12" s="16">
        <v>6.5500000000000003E-2</v>
      </c>
      <c r="G12" s="16"/>
    </row>
    <row r="13" spans="1:7" x14ac:dyDescent="0.35">
      <c r="A13" s="13" t="s">
        <v>286</v>
      </c>
      <c r="B13" s="31" t="s">
        <v>287</v>
      </c>
      <c r="C13" s="31" t="s">
        <v>257</v>
      </c>
      <c r="D13" s="14">
        <v>2241</v>
      </c>
      <c r="E13" s="15">
        <v>165.61</v>
      </c>
      <c r="F13" s="16">
        <v>6.4100000000000004E-2</v>
      </c>
      <c r="G13" s="16"/>
    </row>
    <row r="14" spans="1:7" x14ac:dyDescent="0.35">
      <c r="A14" s="13" t="s">
        <v>1301</v>
      </c>
      <c r="B14" s="31" t="s">
        <v>1302</v>
      </c>
      <c r="C14" s="31" t="s">
        <v>263</v>
      </c>
      <c r="D14" s="14">
        <v>60427</v>
      </c>
      <c r="E14" s="15">
        <v>139.07</v>
      </c>
      <c r="F14" s="16">
        <v>5.3900000000000003E-2</v>
      </c>
      <c r="G14" s="16"/>
    </row>
    <row r="15" spans="1:7" x14ac:dyDescent="0.35">
      <c r="A15" s="13" t="s">
        <v>1830</v>
      </c>
      <c r="B15" s="31" t="s">
        <v>1831</v>
      </c>
      <c r="C15" s="31" t="s">
        <v>540</v>
      </c>
      <c r="D15" s="14">
        <v>13373</v>
      </c>
      <c r="E15" s="15">
        <v>92.53</v>
      </c>
      <c r="F15" s="16">
        <v>3.5799999999999998E-2</v>
      </c>
      <c r="G15" s="16"/>
    </row>
    <row r="16" spans="1:7" x14ac:dyDescent="0.35">
      <c r="A16" s="13" t="s">
        <v>493</v>
      </c>
      <c r="B16" s="31" t="s">
        <v>494</v>
      </c>
      <c r="C16" s="31" t="s">
        <v>257</v>
      </c>
      <c r="D16" s="14">
        <v>8642</v>
      </c>
      <c r="E16" s="15">
        <v>87.98</v>
      </c>
      <c r="F16" s="16">
        <v>3.4099999999999998E-2</v>
      </c>
      <c r="G16" s="16"/>
    </row>
    <row r="17" spans="1:7" x14ac:dyDescent="0.35">
      <c r="A17" s="13" t="s">
        <v>1841</v>
      </c>
      <c r="B17" s="31" t="s">
        <v>1842</v>
      </c>
      <c r="C17" s="31" t="s">
        <v>246</v>
      </c>
      <c r="D17" s="14">
        <v>5134</v>
      </c>
      <c r="E17" s="15">
        <v>79.510000000000005</v>
      </c>
      <c r="F17" s="16">
        <v>3.0800000000000001E-2</v>
      </c>
      <c r="G17" s="16"/>
    </row>
    <row r="18" spans="1:7" x14ac:dyDescent="0.35">
      <c r="A18" s="13" t="s">
        <v>495</v>
      </c>
      <c r="B18" s="31" t="s">
        <v>496</v>
      </c>
      <c r="C18" s="31" t="s">
        <v>257</v>
      </c>
      <c r="D18" s="14">
        <v>2106</v>
      </c>
      <c r="E18" s="15">
        <v>78.03</v>
      </c>
      <c r="F18" s="16">
        <v>3.0200000000000001E-2</v>
      </c>
      <c r="G18" s="16"/>
    </row>
    <row r="19" spans="1:7" x14ac:dyDescent="0.35">
      <c r="A19" s="13" t="s">
        <v>745</v>
      </c>
      <c r="B19" s="31" t="s">
        <v>746</v>
      </c>
      <c r="C19" s="31" t="s">
        <v>263</v>
      </c>
      <c r="D19" s="14">
        <v>18635</v>
      </c>
      <c r="E19" s="15">
        <v>76.36</v>
      </c>
      <c r="F19" s="16">
        <v>2.9600000000000001E-2</v>
      </c>
      <c r="G19" s="16"/>
    </row>
    <row r="20" spans="1:7" x14ac:dyDescent="0.35">
      <c r="A20" s="13" t="s">
        <v>770</v>
      </c>
      <c r="B20" s="31" t="s">
        <v>771</v>
      </c>
      <c r="C20" s="31" t="s">
        <v>246</v>
      </c>
      <c r="D20" s="14">
        <v>3296</v>
      </c>
      <c r="E20" s="15">
        <v>58.47</v>
      </c>
      <c r="F20" s="16">
        <v>2.2599999999999999E-2</v>
      </c>
      <c r="G20" s="16"/>
    </row>
    <row r="21" spans="1:7" x14ac:dyDescent="0.35">
      <c r="A21" s="13" t="s">
        <v>505</v>
      </c>
      <c r="B21" s="31" t="s">
        <v>506</v>
      </c>
      <c r="C21" s="31" t="s">
        <v>257</v>
      </c>
      <c r="D21" s="14">
        <v>6590</v>
      </c>
      <c r="E21" s="15">
        <v>56.5</v>
      </c>
      <c r="F21" s="16">
        <v>2.1899999999999999E-2</v>
      </c>
      <c r="G21" s="16"/>
    </row>
    <row r="22" spans="1:7" x14ac:dyDescent="0.35">
      <c r="A22" s="13" t="s">
        <v>509</v>
      </c>
      <c r="B22" s="31" t="s">
        <v>510</v>
      </c>
      <c r="C22" s="31" t="s">
        <v>257</v>
      </c>
      <c r="D22" s="14">
        <v>2347</v>
      </c>
      <c r="E22" s="15">
        <v>51.86</v>
      </c>
      <c r="F22" s="16">
        <v>2.01E-2</v>
      </c>
      <c r="G22" s="16"/>
    </row>
    <row r="23" spans="1:7" x14ac:dyDescent="0.35">
      <c r="A23" s="13" t="s">
        <v>390</v>
      </c>
      <c r="B23" s="31" t="s">
        <v>391</v>
      </c>
      <c r="C23" s="31" t="s">
        <v>257</v>
      </c>
      <c r="D23" s="14">
        <v>5068</v>
      </c>
      <c r="E23" s="15">
        <v>51.75</v>
      </c>
      <c r="F23" s="16">
        <v>0.02</v>
      </c>
      <c r="G23" s="16"/>
    </row>
    <row r="24" spans="1:7" x14ac:dyDescent="0.35">
      <c r="A24" s="13" t="s">
        <v>503</v>
      </c>
      <c r="B24" s="31" t="s">
        <v>504</v>
      </c>
      <c r="C24" s="31" t="s">
        <v>257</v>
      </c>
      <c r="D24" s="14">
        <v>33562</v>
      </c>
      <c r="E24" s="15">
        <v>46.92</v>
      </c>
      <c r="F24" s="16">
        <v>1.8200000000000001E-2</v>
      </c>
      <c r="G24" s="16"/>
    </row>
    <row r="25" spans="1:7" x14ac:dyDescent="0.35">
      <c r="A25" s="13" t="s">
        <v>2316</v>
      </c>
      <c r="B25" s="31" t="s">
        <v>2317</v>
      </c>
      <c r="C25" s="31" t="s">
        <v>263</v>
      </c>
      <c r="D25" s="14">
        <v>1341</v>
      </c>
      <c r="E25" s="15">
        <v>34.83</v>
      </c>
      <c r="F25" s="16">
        <v>1.35E-2</v>
      </c>
      <c r="G25" s="16"/>
    </row>
    <row r="26" spans="1:7" x14ac:dyDescent="0.35">
      <c r="A26" s="13" t="s">
        <v>1577</v>
      </c>
      <c r="B26" s="31" t="s">
        <v>1578</v>
      </c>
      <c r="C26" s="31" t="s">
        <v>1579</v>
      </c>
      <c r="D26" s="14">
        <v>3491</v>
      </c>
      <c r="E26" s="15">
        <v>20.37</v>
      </c>
      <c r="F26" s="16">
        <v>7.9000000000000008E-3</v>
      </c>
      <c r="G26" s="16"/>
    </row>
    <row r="27" spans="1:7" x14ac:dyDescent="0.35">
      <c r="A27" s="13" t="s">
        <v>538</v>
      </c>
      <c r="B27" s="31" t="s">
        <v>539</v>
      </c>
      <c r="C27" s="31" t="s">
        <v>540</v>
      </c>
      <c r="D27" s="14">
        <v>5259</v>
      </c>
      <c r="E27" s="15">
        <v>19.28</v>
      </c>
      <c r="F27" s="16">
        <v>7.4999999999999997E-3</v>
      </c>
      <c r="G27" s="16"/>
    </row>
    <row r="28" spans="1:7" x14ac:dyDescent="0.35">
      <c r="A28" s="17" t="s">
        <v>172</v>
      </c>
      <c r="B28" s="32"/>
      <c r="C28" s="32"/>
      <c r="D28" s="18"/>
      <c r="E28" s="37">
        <v>2577.89</v>
      </c>
      <c r="F28" s="38">
        <v>0.99850000000000005</v>
      </c>
      <c r="G28" s="21"/>
    </row>
    <row r="29" spans="1:7" x14ac:dyDescent="0.35">
      <c r="A29" s="17" t="s">
        <v>546</v>
      </c>
      <c r="B29" s="31"/>
      <c r="C29" s="31"/>
      <c r="D29" s="14"/>
      <c r="E29" s="15"/>
      <c r="F29" s="16"/>
      <c r="G29" s="16"/>
    </row>
    <row r="30" spans="1:7" x14ac:dyDescent="0.35">
      <c r="A30" s="17" t="s">
        <v>172</v>
      </c>
      <c r="B30" s="31"/>
      <c r="C30" s="31"/>
      <c r="D30" s="14"/>
      <c r="E30" s="39" t="s">
        <v>138</v>
      </c>
      <c r="F30" s="40" t="s">
        <v>138</v>
      </c>
      <c r="G30" s="16"/>
    </row>
    <row r="31" spans="1:7" x14ac:dyDescent="0.35">
      <c r="A31" s="24" t="s">
        <v>175</v>
      </c>
      <c r="B31" s="33"/>
      <c r="C31" s="33"/>
      <c r="D31" s="25"/>
      <c r="E31" s="28">
        <v>2577.89</v>
      </c>
      <c r="F31" s="29">
        <v>0.99850000000000005</v>
      </c>
      <c r="G31" s="21"/>
    </row>
    <row r="32" spans="1:7" x14ac:dyDescent="0.35">
      <c r="A32" s="13"/>
      <c r="B32" s="31"/>
      <c r="C32" s="31"/>
      <c r="D32" s="14"/>
      <c r="E32" s="15"/>
      <c r="F32" s="16"/>
      <c r="G32" s="16"/>
    </row>
    <row r="33" spans="1:7" x14ac:dyDescent="0.35">
      <c r="A33" s="13"/>
      <c r="B33" s="31"/>
      <c r="C33" s="31"/>
      <c r="D33" s="14"/>
      <c r="E33" s="15"/>
      <c r="F33" s="16"/>
      <c r="G33" s="16"/>
    </row>
    <row r="34" spans="1:7" x14ac:dyDescent="0.35">
      <c r="A34" s="17" t="s">
        <v>176</v>
      </c>
      <c r="B34" s="31"/>
      <c r="C34" s="31"/>
      <c r="D34" s="14"/>
      <c r="E34" s="15"/>
      <c r="F34" s="16"/>
      <c r="G34" s="16"/>
    </row>
    <row r="35" spans="1:7" x14ac:dyDescent="0.35">
      <c r="A35" s="13" t="s">
        <v>177</v>
      </c>
      <c r="B35" s="31"/>
      <c r="C35" s="31"/>
      <c r="D35" s="14"/>
      <c r="E35" s="15">
        <v>35.979999999999997</v>
      </c>
      <c r="F35" s="16">
        <v>1.3899999999999999E-2</v>
      </c>
      <c r="G35" s="16">
        <v>5.3977999999999998E-2</v>
      </c>
    </row>
    <row r="36" spans="1:7" x14ac:dyDescent="0.35">
      <c r="A36" s="17" t="s">
        <v>172</v>
      </c>
      <c r="B36" s="32"/>
      <c r="C36" s="32"/>
      <c r="D36" s="18"/>
      <c r="E36" s="37">
        <v>35.979999999999997</v>
      </c>
      <c r="F36" s="38">
        <v>1.3899999999999999E-2</v>
      </c>
      <c r="G36" s="21"/>
    </row>
    <row r="37" spans="1:7" x14ac:dyDescent="0.35">
      <c r="A37" s="13"/>
      <c r="B37" s="31"/>
      <c r="C37" s="31"/>
      <c r="D37" s="14"/>
      <c r="E37" s="15"/>
      <c r="F37" s="16"/>
      <c r="G37" s="16"/>
    </row>
    <row r="38" spans="1:7" x14ac:dyDescent="0.35">
      <c r="A38" s="24" t="s">
        <v>175</v>
      </c>
      <c r="B38" s="33"/>
      <c r="C38" s="33"/>
      <c r="D38" s="25"/>
      <c r="E38" s="19">
        <v>35.979999999999997</v>
      </c>
      <c r="F38" s="20">
        <v>1.3899999999999999E-2</v>
      </c>
      <c r="G38" s="21"/>
    </row>
    <row r="39" spans="1:7" x14ac:dyDescent="0.35">
      <c r="A39" s="13" t="s">
        <v>178</v>
      </c>
      <c r="B39" s="31"/>
      <c r="C39" s="31"/>
      <c r="D39" s="14"/>
      <c r="E39" s="15">
        <v>1.59645E-2</v>
      </c>
      <c r="F39" s="16">
        <v>6.0000000000000002E-6</v>
      </c>
      <c r="G39" s="16"/>
    </row>
    <row r="40" spans="1:7" x14ac:dyDescent="0.35">
      <c r="A40" s="13" t="s">
        <v>179</v>
      </c>
      <c r="B40" s="31"/>
      <c r="C40" s="31"/>
      <c r="D40" s="14"/>
      <c r="E40" s="35">
        <v>-32.225964500000003</v>
      </c>
      <c r="F40" s="36">
        <v>-1.2406E-2</v>
      </c>
      <c r="G40" s="16">
        <v>5.3976999999999997E-2</v>
      </c>
    </row>
    <row r="41" spans="1:7" x14ac:dyDescent="0.35">
      <c r="A41" s="26" t="s">
        <v>180</v>
      </c>
      <c r="B41" s="34"/>
      <c r="C41" s="34"/>
      <c r="D41" s="27"/>
      <c r="E41" s="28">
        <v>2581.66</v>
      </c>
      <c r="F41" s="29">
        <v>1</v>
      </c>
      <c r="G41" s="29"/>
    </row>
    <row r="46" spans="1:7" x14ac:dyDescent="0.35">
      <c r="A46" s="1" t="s">
        <v>183</v>
      </c>
    </row>
    <row r="47" spans="1:7" x14ac:dyDescent="0.35">
      <c r="A47" s="48" t="s">
        <v>184</v>
      </c>
      <c r="B47" s="3" t="s">
        <v>138</v>
      </c>
    </row>
    <row r="48" spans="1:7" x14ac:dyDescent="0.35">
      <c r="A48" t="s">
        <v>185</v>
      </c>
    </row>
    <row r="49" spans="1:3" x14ac:dyDescent="0.35">
      <c r="A49" t="s">
        <v>186</v>
      </c>
      <c r="B49" t="s">
        <v>187</v>
      </c>
      <c r="C49" t="s">
        <v>187</v>
      </c>
    </row>
    <row r="50" spans="1:3" x14ac:dyDescent="0.35">
      <c r="B50" s="49">
        <v>45869</v>
      </c>
      <c r="C50" s="49">
        <v>45898</v>
      </c>
    </row>
    <row r="51" spans="1:3" x14ac:dyDescent="0.35">
      <c r="A51" t="s">
        <v>188</v>
      </c>
      <c r="B51">
        <v>10.6859</v>
      </c>
      <c r="C51">
        <v>10.6036</v>
      </c>
    </row>
    <row r="52" spans="1:3" x14ac:dyDescent="0.35">
      <c r="A52" t="s">
        <v>189</v>
      </c>
      <c r="B52">
        <v>10.6859</v>
      </c>
      <c r="C52">
        <v>10.6036</v>
      </c>
    </row>
    <row r="53" spans="1:3" x14ac:dyDescent="0.35">
      <c r="A53" t="s">
        <v>190</v>
      </c>
      <c r="B53">
        <v>10.669</v>
      </c>
      <c r="C53">
        <v>10.5807</v>
      </c>
    </row>
    <row r="54" spans="1:3" x14ac:dyDescent="0.35">
      <c r="A54" t="s">
        <v>191</v>
      </c>
      <c r="B54">
        <v>10.669</v>
      </c>
      <c r="C54">
        <v>10.5807</v>
      </c>
    </row>
    <row r="56" spans="1:3" x14ac:dyDescent="0.35">
      <c r="A56" t="s">
        <v>192</v>
      </c>
      <c r="B56" s="3" t="s">
        <v>138</v>
      </c>
    </row>
    <row r="57" spans="1:3" x14ac:dyDescent="0.35">
      <c r="A57" t="s">
        <v>193</v>
      </c>
      <c r="B57" s="3" t="s">
        <v>138</v>
      </c>
    </row>
    <row r="58" spans="1:3" ht="29" customHeight="1" x14ac:dyDescent="0.35">
      <c r="A58" s="48" t="s">
        <v>194</v>
      </c>
      <c r="B58" s="3" t="s">
        <v>138</v>
      </c>
    </row>
    <row r="59" spans="1:3" ht="29" customHeight="1" x14ac:dyDescent="0.35">
      <c r="A59" s="48" t="s">
        <v>195</v>
      </c>
      <c r="B59" s="3" t="s">
        <v>138</v>
      </c>
    </row>
    <row r="60" spans="1:3" x14ac:dyDescent="0.35">
      <c r="A60" t="s">
        <v>449</v>
      </c>
      <c r="B60" s="50">
        <v>0.4647</v>
      </c>
    </row>
    <row r="61" spans="1:3" ht="43.5" customHeight="1" x14ac:dyDescent="0.35">
      <c r="A61" s="48" t="s">
        <v>197</v>
      </c>
      <c r="B61" s="3" t="s">
        <v>138</v>
      </c>
    </row>
    <row r="62" spans="1:3" x14ac:dyDescent="0.35">
      <c r="B62" s="3"/>
    </row>
    <row r="63" spans="1:3" ht="29" customHeight="1" x14ac:dyDescent="0.35">
      <c r="A63" s="48" t="s">
        <v>198</v>
      </c>
      <c r="B63" s="3" t="s">
        <v>138</v>
      </c>
    </row>
    <row r="64" spans="1:3" ht="29" customHeight="1" x14ac:dyDescent="0.35">
      <c r="A64" s="48" t="s">
        <v>199</v>
      </c>
      <c r="B64" t="s">
        <v>138</v>
      </c>
    </row>
    <row r="65" spans="1:4" ht="29" customHeight="1" x14ac:dyDescent="0.35">
      <c r="A65" s="48" t="s">
        <v>200</v>
      </c>
      <c r="B65" s="3" t="s">
        <v>138</v>
      </c>
    </row>
    <row r="66" spans="1:4" ht="29" customHeight="1" x14ac:dyDescent="0.35">
      <c r="A66" s="48" t="s">
        <v>201</v>
      </c>
      <c r="B66" s="3" t="s">
        <v>138</v>
      </c>
    </row>
    <row r="68" spans="1:4" ht="70" customHeight="1" x14ac:dyDescent="0.35">
      <c r="A68" s="83" t="s">
        <v>211</v>
      </c>
      <c r="B68" s="83" t="s">
        <v>212</v>
      </c>
      <c r="C68" s="83" t="s">
        <v>5</v>
      </c>
      <c r="D68" s="83" t="s">
        <v>6</v>
      </c>
    </row>
    <row r="69" spans="1:4" ht="70" customHeight="1" x14ac:dyDescent="0.35">
      <c r="A69" s="83" t="s">
        <v>3152</v>
      </c>
      <c r="B69" s="83"/>
      <c r="C69" s="83" t="s">
        <v>115</v>
      </c>
      <c r="D69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G300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93.08984375" bestFit="1" customWidth="1"/>
    <col min="2" max="2" width="22" bestFit="1" customWidth="1"/>
    <col min="3" max="3" width="43.4531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3153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3154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239</v>
      </c>
      <c r="B8" s="31" t="s">
        <v>240</v>
      </c>
      <c r="C8" s="31" t="s">
        <v>241</v>
      </c>
      <c r="D8" s="14">
        <v>331251</v>
      </c>
      <c r="E8" s="15">
        <v>4495.74</v>
      </c>
      <c r="F8" s="16">
        <v>5.33E-2</v>
      </c>
      <c r="G8" s="16"/>
    </row>
    <row r="9" spans="1:7" x14ac:dyDescent="0.35">
      <c r="A9" s="13" t="s">
        <v>236</v>
      </c>
      <c r="B9" s="31" t="s">
        <v>237</v>
      </c>
      <c r="C9" s="31" t="s">
        <v>238</v>
      </c>
      <c r="D9" s="14">
        <v>377114</v>
      </c>
      <c r="E9" s="15">
        <v>3588.62</v>
      </c>
      <c r="F9" s="16">
        <v>4.2500000000000003E-2</v>
      </c>
      <c r="G9" s="16"/>
    </row>
    <row r="10" spans="1:7" x14ac:dyDescent="0.35">
      <c r="A10" s="13" t="s">
        <v>1297</v>
      </c>
      <c r="B10" s="31" t="s">
        <v>1298</v>
      </c>
      <c r="C10" s="31" t="s">
        <v>478</v>
      </c>
      <c r="D10" s="14">
        <v>489155</v>
      </c>
      <c r="E10" s="15">
        <v>3501.13</v>
      </c>
      <c r="F10" s="16">
        <v>4.1500000000000002E-2</v>
      </c>
      <c r="G10" s="16"/>
    </row>
    <row r="11" spans="1:7" x14ac:dyDescent="0.35">
      <c r="A11" s="13" t="s">
        <v>244</v>
      </c>
      <c r="B11" s="31" t="s">
        <v>245</v>
      </c>
      <c r="C11" s="31" t="s">
        <v>246</v>
      </c>
      <c r="D11" s="14">
        <v>123245</v>
      </c>
      <c r="E11" s="15">
        <v>2327.85</v>
      </c>
      <c r="F11" s="16">
        <v>2.76E-2</v>
      </c>
      <c r="G11" s="16"/>
    </row>
    <row r="12" spans="1:7" x14ac:dyDescent="0.35">
      <c r="A12" s="13" t="s">
        <v>242</v>
      </c>
      <c r="B12" s="31" t="s">
        <v>243</v>
      </c>
      <c r="C12" s="31" t="s">
        <v>238</v>
      </c>
      <c r="D12" s="14">
        <v>140229</v>
      </c>
      <c r="E12" s="15">
        <v>1960.12</v>
      </c>
      <c r="F12" s="16">
        <v>2.3199999999999998E-2</v>
      </c>
      <c r="G12" s="16"/>
    </row>
    <row r="13" spans="1:7" x14ac:dyDescent="0.35">
      <c r="A13" s="13" t="s">
        <v>313</v>
      </c>
      <c r="B13" s="31" t="s">
        <v>314</v>
      </c>
      <c r="C13" s="31" t="s">
        <v>238</v>
      </c>
      <c r="D13" s="14">
        <v>184436</v>
      </c>
      <c r="E13" s="15">
        <v>1927.73</v>
      </c>
      <c r="F13" s="16">
        <v>2.29E-2</v>
      </c>
      <c r="G13" s="16"/>
    </row>
    <row r="14" spans="1:7" x14ac:dyDescent="0.35">
      <c r="A14" s="13" t="s">
        <v>1849</v>
      </c>
      <c r="B14" s="31" t="s">
        <v>1850</v>
      </c>
      <c r="C14" s="31" t="s">
        <v>246</v>
      </c>
      <c r="D14" s="14">
        <v>25731000</v>
      </c>
      <c r="E14" s="15">
        <v>1669.94</v>
      </c>
      <c r="F14" s="16">
        <v>1.9800000000000002E-2</v>
      </c>
      <c r="G14" s="16"/>
    </row>
    <row r="15" spans="1:7" x14ac:dyDescent="0.35">
      <c r="A15" s="13" t="s">
        <v>1233</v>
      </c>
      <c r="B15" s="31" t="s">
        <v>1234</v>
      </c>
      <c r="C15" s="31" t="s">
        <v>263</v>
      </c>
      <c r="D15" s="14">
        <v>458325</v>
      </c>
      <c r="E15" s="15">
        <v>1438.91</v>
      </c>
      <c r="F15" s="16">
        <v>1.7100000000000001E-2</v>
      </c>
      <c r="G15" s="16"/>
    </row>
    <row r="16" spans="1:7" x14ac:dyDescent="0.35">
      <c r="A16" s="13" t="s">
        <v>1272</v>
      </c>
      <c r="B16" s="31" t="s">
        <v>1273</v>
      </c>
      <c r="C16" s="31" t="s">
        <v>1274</v>
      </c>
      <c r="D16" s="14">
        <v>99750</v>
      </c>
      <c r="E16" s="15">
        <v>1309.52</v>
      </c>
      <c r="F16" s="16">
        <v>1.55E-2</v>
      </c>
      <c r="G16" s="16"/>
    </row>
    <row r="17" spans="1:7" x14ac:dyDescent="0.35">
      <c r="A17" s="13" t="s">
        <v>1907</v>
      </c>
      <c r="B17" s="31" t="s">
        <v>1908</v>
      </c>
      <c r="C17" s="31" t="s">
        <v>266</v>
      </c>
      <c r="D17" s="14">
        <v>186900</v>
      </c>
      <c r="E17" s="15">
        <v>1052.6199999999999</v>
      </c>
      <c r="F17" s="16">
        <v>1.2500000000000001E-2</v>
      </c>
      <c r="G17" s="16"/>
    </row>
    <row r="18" spans="1:7" x14ac:dyDescent="0.35">
      <c r="A18" s="13" t="s">
        <v>250</v>
      </c>
      <c r="B18" s="31" t="s">
        <v>251</v>
      </c>
      <c r="C18" s="31" t="s">
        <v>238</v>
      </c>
      <c r="D18" s="14">
        <v>126886</v>
      </c>
      <c r="E18" s="15">
        <v>1018.26</v>
      </c>
      <c r="F18" s="16">
        <v>1.21E-2</v>
      </c>
      <c r="G18" s="16"/>
    </row>
    <row r="19" spans="1:7" x14ac:dyDescent="0.35">
      <c r="A19" s="13" t="s">
        <v>1303</v>
      </c>
      <c r="B19" s="31" t="s">
        <v>1304</v>
      </c>
      <c r="C19" s="31" t="s">
        <v>238</v>
      </c>
      <c r="D19" s="14">
        <v>509446</v>
      </c>
      <c r="E19" s="15">
        <v>976.66</v>
      </c>
      <c r="F19" s="16">
        <v>1.1599999999999999E-2</v>
      </c>
      <c r="G19" s="16"/>
    </row>
    <row r="20" spans="1:7" x14ac:dyDescent="0.35">
      <c r="A20" s="13" t="s">
        <v>713</v>
      </c>
      <c r="B20" s="31" t="s">
        <v>714</v>
      </c>
      <c r="C20" s="31" t="s">
        <v>715</v>
      </c>
      <c r="D20" s="14">
        <v>234900</v>
      </c>
      <c r="E20" s="15">
        <v>880.41</v>
      </c>
      <c r="F20" s="16">
        <v>1.04E-2</v>
      </c>
      <c r="G20" s="16"/>
    </row>
    <row r="21" spans="1:7" x14ac:dyDescent="0.35">
      <c r="A21" s="13" t="s">
        <v>2218</v>
      </c>
      <c r="B21" s="31" t="s">
        <v>2219</v>
      </c>
      <c r="C21" s="31" t="s">
        <v>238</v>
      </c>
      <c r="D21" s="14">
        <v>314325</v>
      </c>
      <c r="E21" s="15">
        <v>820.55</v>
      </c>
      <c r="F21" s="16">
        <v>9.7000000000000003E-3</v>
      </c>
      <c r="G21" s="16"/>
    </row>
    <row r="22" spans="1:7" x14ac:dyDescent="0.35">
      <c r="A22" s="13" t="s">
        <v>247</v>
      </c>
      <c r="B22" s="31" t="s">
        <v>248</v>
      </c>
      <c r="C22" s="31" t="s">
        <v>249</v>
      </c>
      <c r="D22" s="14">
        <v>20125</v>
      </c>
      <c r="E22" s="15">
        <v>724.7</v>
      </c>
      <c r="F22" s="16">
        <v>8.6E-3</v>
      </c>
      <c r="G22" s="16"/>
    </row>
    <row r="23" spans="1:7" x14ac:dyDescent="0.35">
      <c r="A23" s="13" t="s">
        <v>834</v>
      </c>
      <c r="B23" s="31" t="s">
        <v>835</v>
      </c>
      <c r="C23" s="31" t="s">
        <v>370</v>
      </c>
      <c r="D23" s="14">
        <v>210825</v>
      </c>
      <c r="E23" s="15">
        <v>709.53</v>
      </c>
      <c r="F23" s="16">
        <v>8.3999999999999995E-3</v>
      </c>
      <c r="G23" s="16"/>
    </row>
    <row r="24" spans="1:7" x14ac:dyDescent="0.35">
      <c r="A24" s="13" t="s">
        <v>1826</v>
      </c>
      <c r="B24" s="31" t="s">
        <v>1827</v>
      </c>
      <c r="C24" s="31" t="s">
        <v>1309</v>
      </c>
      <c r="D24" s="14">
        <v>1013195</v>
      </c>
      <c r="E24" s="15">
        <v>697.08</v>
      </c>
      <c r="F24" s="16">
        <v>8.3000000000000001E-3</v>
      </c>
      <c r="G24" s="16"/>
    </row>
    <row r="25" spans="1:7" x14ac:dyDescent="0.35">
      <c r="A25" s="13" t="s">
        <v>364</v>
      </c>
      <c r="B25" s="31" t="s">
        <v>365</v>
      </c>
      <c r="C25" s="31" t="s">
        <v>272</v>
      </c>
      <c r="D25" s="14">
        <v>76470</v>
      </c>
      <c r="E25" s="15">
        <v>671.29</v>
      </c>
      <c r="F25" s="16">
        <v>8.0000000000000002E-3</v>
      </c>
      <c r="G25" s="16"/>
    </row>
    <row r="26" spans="1:7" x14ac:dyDescent="0.35">
      <c r="A26" s="13" t="s">
        <v>264</v>
      </c>
      <c r="B26" s="31" t="s">
        <v>265</v>
      </c>
      <c r="C26" s="31" t="s">
        <v>266</v>
      </c>
      <c r="D26" s="14">
        <v>5306</v>
      </c>
      <c r="E26" s="15">
        <v>670.68</v>
      </c>
      <c r="F26" s="16">
        <v>8.0000000000000002E-3</v>
      </c>
      <c r="G26" s="16"/>
    </row>
    <row r="27" spans="1:7" x14ac:dyDescent="0.35">
      <c r="A27" s="13" t="s">
        <v>801</v>
      </c>
      <c r="B27" s="31" t="s">
        <v>802</v>
      </c>
      <c r="C27" s="31" t="s">
        <v>428</v>
      </c>
      <c r="D27" s="14">
        <v>52432</v>
      </c>
      <c r="E27" s="15">
        <v>662.74</v>
      </c>
      <c r="F27" s="16">
        <v>7.9000000000000008E-3</v>
      </c>
      <c r="G27" s="16"/>
    </row>
    <row r="28" spans="1:7" x14ac:dyDescent="0.35">
      <c r="A28" s="13" t="s">
        <v>1268</v>
      </c>
      <c r="B28" s="31" t="s">
        <v>1269</v>
      </c>
      <c r="C28" s="31" t="s">
        <v>266</v>
      </c>
      <c r="D28" s="14">
        <v>23500</v>
      </c>
      <c r="E28" s="15">
        <v>652.27</v>
      </c>
      <c r="F28" s="16">
        <v>7.7000000000000002E-3</v>
      </c>
      <c r="G28" s="16"/>
    </row>
    <row r="29" spans="1:7" x14ac:dyDescent="0.35">
      <c r="A29" s="13" t="s">
        <v>305</v>
      </c>
      <c r="B29" s="31" t="s">
        <v>306</v>
      </c>
      <c r="C29" s="31" t="s">
        <v>307</v>
      </c>
      <c r="D29" s="14">
        <v>53939</v>
      </c>
      <c r="E29" s="15">
        <v>622.62</v>
      </c>
      <c r="F29" s="16">
        <v>7.4000000000000003E-3</v>
      </c>
      <c r="G29" s="16"/>
    </row>
    <row r="30" spans="1:7" x14ac:dyDescent="0.35">
      <c r="A30" s="13" t="s">
        <v>1282</v>
      </c>
      <c r="B30" s="31" t="s">
        <v>1283</v>
      </c>
      <c r="C30" s="31" t="s">
        <v>238</v>
      </c>
      <c r="D30" s="14">
        <v>80500</v>
      </c>
      <c r="E30" s="15">
        <v>595.29999999999995</v>
      </c>
      <c r="F30" s="16">
        <v>7.1000000000000004E-3</v>
      </c>
      <c r="G30" s="16"/>
    </row>
    <row r="31" spans="1:7" x14ac:dyDescent="0.35">
      <c r="A31" s="13" t="s">
        <v>1511</v>
      </c>
      <c r="B31" s="31" t="s">
        <v>1512</v>
      </c>
      <c r="C31" s="31" t="s">
        <v>310</v>
      </c>
      <c r="D31" s="14">
        <v>116801</v>
      </c>
      <c r="E31" s="15">
        <v>590.78</v>
      </c>
      <c r="F31" s="16">
        <v>7.0000000000000001E-3</v>
      </c>
      <c r="G31" s="16"/>
    </row>
    <row r="32" spans="1:7" x14ac:dyDescent="0.35">
      <c r="A32" s="13" t="s">
        <v>291</v>
      </c>
      <c r="B32" s="31" t="s">
        <v>292</v>
      </c>
      <c r="C32" s="31" t="s">
        <v>293</v>
      </c>
      <c r="D32" s="14">
        <v>45000</v>
      </c>
      <c r="E32" s="15">
        <v>518.58000000000004</v>
      </c>
      <c r="F32" s="16">
        <v>6.1000000000000004E-3</v>
      </c>
      <c r="G32" s="16"/>
    </row>
    <row r="33" spans="1:7" x14ac:dyDescent="0.35">
      <c r="A33" s="13" t="s">
        <v>435</v>
      </c>
      <c r="B33" s="31" t="s">
        <v>436</v>
      </c>
      <c r="C33" s="31" t="s">
        <v>272</v>
      </c>
      <c r="D33" s="14">
        <v>66632</v>
      </c>
      <c r="E33" s="15">
        <v>518.53</v>
      </c>
      <c r="F33" s="16">
        <v>6.1000000000000004E-3</v>
      </c>
      <c r="G33" s="16"/>
    </row>
    <row r="34" spans="1:7" x14ac:dyDescent="0.35">
      <c r="A34" s="13" t="s">
        <v>281</v>
      </c>
      <c r="B34" s="31" t="s">
        <v>282</v>
      </c>
      <c r="C34" s="31" t="s">
        <v>283</v>
      </c>
      <c r="D34" s="14">
        <v>151500</v>
      </c>
      <c r="E34" s="15">
        <v>496.24</v>
      </c>
      <c r="F34" s="16">
        <v>5.8999999999999999E-3</v>
      </c>
      <c r="G34" s="16"/>
    </row>
    <row r="35" spans="1:7" x14ac:dyDescent="0.35">
      <c r="A35" s="13" t="s">
        <v>392</v>
      </c>
      <c r="B35" s="31" t="s">
        <v>393</v>
      </c>
      <c r="C35" s="31" t="s">
        <v>378</v>
      </c>
      <c r="D35" s="14">
        <v>47925</v>
      </c>
      <c r="E35" s="15">
        <v>492</v>
      </c>
      <c r="F35" s="16">
        <v>5.7999999999999996E-3</v>
      </c>
      <c r="G35" s="16"/>
    </row>
    <row r="36" spans="1:7" x14ac:dyDescent="0.35">
      <c r="A36" s="13" t="s">
        <v>296</v>
      </c>
      <c r="B36" s="31" t="s">
        <v>297</v>
      </c>
      <c r="C36" s="31" t="s">
        <v>277</v>
      </c>
      <c r="D36" s="14">
        <v>116508</v>
      </c>
      <c r="E36" s="15">
        <v>477.39</v>
      </c>
      <c r="F36" s="16">
        <v>5.7000000000000002E-3</v>
      </c>
      <c r="G36" s="16"/>
    </row>
    <row r="37" spans="1:7" x14ac:dyDescent="0.35">
      <c r="A37" s="13" t="s">
        <v>791</v>
      </c>
      <c r="B37" s="31" t="s">
        <v>792</v>
      </c>
      <c r="C37" s="31" t="s">
        <v>517</v>
      </c>
      <c r="D37" s="14">
        <v>210987</v>
      </c>
      <c r="E37" s="15">
        <v>461.98</v>
      </c>
      <c r="F37" s="16">
        <v>5.4999999999999997E-3</v>
      </c>
      <c r="G37" s="16"/>
    </row>
    <row r="38" spans="1:7" x14ac:dyDescent="0.35">
      <c r="A38" s="13" t="s">
        <v>1738</v>
      </c>
      <c r="B38" s="31" t="s">
        <v>1739</v>
      </c>
      <c r="C38" s="31" t="s">
        <v>283</v>
      </c>
      <c r="D38" s="14">
        <v>121800</v>
      </c>
      <c r="E38" s="15">
        <v>455.71</v>
      </c>
      <c r="F38" s="16">
        <v>5.4000000000000003E-3</v>
      </c>
      <c r="G38" s="16"/>
    </row>
    <row r="39" spans="1:7" x14ac:dyDescent="0.35">
      <c r="A39" s="13" t="s">
        <v>273</v>
      </c>
      <c r="B39" s="31" t="s">
        <v>274</v>
      </c>
      <c r="C39" s="31" t="s">
        <v>238</v>
      </c>
      <c r="D39" s="14">
        <v>22963</v>
      </c>
      <c r="E39" s="15">
        <v>450.14</v>
      </c>
      <c r="F39" s="16">
        <v>5.3E-3</v>
      </c>
      <c r="G39" s="16"/>
    </row>
    <row r="40" spans="1:7" x14ac:dyDescent="0.35">
      <c r="A40" s="13" t="s">
        <v>818</v>
      </c>
      <c r="B40" s="31" t="s">
        <v>819</v>
      </c>
      <c r="C40" s="31" t="s">
        <v>517</v>
      </c>
      <c r="D40" s="14">
        <v>85000</v>
      </c>
      <c r="E40" s="15">
        <v>415.82</v>
      </c>
      <c r="F40" s="16">
        <v>4.8999999999999998E-3</v>
      </c>
      <c r="G40" s="16"/>
    </row>
    <row r="41" spans="1:7" x14ac:dyDescent="0.35">
      <c r="A41" s="13" t="s">
        <v>278</v>
      </c>
      <c r="B41" s="31" t="s">
        <v>279</v>
      </c>
      <c r="C41" s="31" t="s">
        <v>280</v>
      </c>
      <c r="D41" s="14">
        <v>25865</v>
      </c>
      <c r="E41" s="15">
        <v>412.42</v>
      </c>
      <c r="F41" s="16">
        <v>4.8999999999999998E-3</v>
      </c>
      <c r="G41" s="16"/>
    </row>
    <row r="42" spans="1:7" x14ac:dyDescent="0.35">
      <c r="A42" s="13" t="s">
        <v>252</v>
      </c>
      <c r="B42" s="31" t="s">
        <v>253</v>
      </c>
      <c r="C42" s="31" t="s">
        <v>254</v>
      </c>
      <c r="D42" s="14">
        <v>27897</v>
      </c>
      <c r="E42" s="15">
        <v>409.97</v>
      </c>
      <c r="F42" s="16">
        <v>4.8999999999999998E-3</v>
      </c>
      <c r="G42" s="16"/>
    </row>
    <row r="43" spans="1:7" x14ac:dyDescent="0.35">
      <c r="A43" s="13" t="s">
        <v>1253</v>
      </c>
      <c r="B43" s="31" t="s">
        <v>1254</v>
      </c>
      <c r="C43" s="31" t="s">
        <v>269</v>
      </c>
      <c r="D43" s="14">
        <v>60800</v>
      </c>
      <c r="E43" s="15">
        <v>406.75</v>
      </c>
      <c r="F43" s="16">
        <v>4.7999999999999996E-3</v>
      </c>
      <c r="G43" s="16"/>
    </row>
    <row r="44" spans="1:7" x14ac:dyDescent="0.35">
      <c r="A44" s="13" t="s">
        <v>267</v>
      </c>
      <c r="B44" s="31" t="s">
        <v>268</v>
      </c>
      <c r="C44" s="31" t="s">
        <v>269</v>
      </c>
      <c r="D44" s="14">
        <v>12648</v>
      </c>
      <c r="E44" s="15">
        <v>404.67</v>
      </c>
      <c r="F44" s="16">
        <v>4.7999999999999996E-3</v>
      </c>
      <c r="G44" s="16"/>
    </row>
    <row r="45" spans="1:7" x14ac:dyDescent="0.35">
      <c r="A45" s="13" t="s">
        <v>1838</v>
      </c>
      <c r="B45" s="31" t="s">
        <v>1839</v>
      </c>
      <c r="C45" s="31" t="s">
        <v>1840</v>
      </c>
      <c r="D45" s="14">
        <v>94300</v>
      </c>
      <c r="E45" s="15">
        <v>396.67</v>
      </c>
      <c r="F45" s="16">
        <v>4.7000000000000002E-3</v>
      </c>
      <c r="G45" s="16"/>
    </row>
    <row r="46" spans="1:7" x14ac:dyDescent="0.35">
      <c r="A46" s="13" t="s">
        <v>468</v>
      </c>
      <c r="B46" s="31" t="s">
        <v>469</v>
      </c>
      <c r="C46" s="31" t="s">
        <v>260</v>
      </c>
      <c r="D46" s="14">
        <v>9000</v>
      </c>
      <c r="E46" s="15">
        <v>389.93</v>
      </c>
      <c r="F46" s="16">
        <v>4.5999999999999999E-3</v>
      </c>
      <c r="G46" s="16"/>
    </row>
    <row r="47" spans="1:7" x14ac:dyDescent="0.35">
      <c r="A47" s="13" t="s">
        <v>298</v>
      </c>
      <c r="B47" s="31" t="s">
        <v>299</v>
      </c>
      <c r="C47" s="31" t="s">
        <v>254</v>
      </c>
      <c r="D47" s="14">
        <v>25910</v>
      </c>
      <c r="E47" s="15">
        <v>376.94</v>
      </c>
      <c r="F47" s="16">
        <v>4.4999999999999997E-3</v>
      </c>
      <c r="G47" s="16"/>
    </row>
    <row r="48" spans="1:7" x14ac:dyDescent="0.35">
      <c r="A48" s="13" t="s">
        <v>390</v>
      </c>
      <c r="B48" s="31" t="s">
        <v>391</v>
      </c>
      <c r="C48" s="31" t="s">
        <v>257</v>
      </c>
      <c r="D48" s="14">
        <v>36750</v>
      </c>
      <c r="E48" s="15">
        <v>375.29</v>
      </c>
      <c r="F48" s="16">
        <v>4.4000000000000003E-3</v>
      </c>
      <c r="G48" s="16"/>
    </row>
    <row r="49" spans="1:7" x14ac:dyDescent="0.35">
      <c r="A49" s="13" t="s">
        <v>286</v>
      </c>
      <c r="B49" s="31" t="s">
        <v>287</v>
      </c>
      <c r="C49" s="31" t="s">
        <v>257</v>
      </c>
      <c r="D49" s="14">
        <v>5000</v>
      </c>
      <c r="E49" s="15">
        <v>369.5</v>
      </c>
      <c r="F49" s="16">
        <v>4.4000000000000003E-3</v>
      </c>
      <c r="G49" s="16"/>
    </row>
    <row r="50" spans="1:7" x14ac:dyDescent="0.35">
      <c r="A50" s="13" t="s">
        <v>413</v>
      </c>
      <c r="B50" s="31" t="s">
        <v>414</v>
      </c>
      <c r="C50" s="31" t="s">
        <v>415</v>
      </c>
      <c r="D50" s="14">
        <v>50316</v>
      </c>
      <c r="E50" s="15">
        <v>354.2</v>
      </c>
      <c r="F50" s="16">
        <v>4.1999999999999997E-3</v>
      </c>
      <c r="G50" s="16"/>
    </row>
    <row r="51" spans="1:7" x14ac:dyDescent="0.35">
      <c r="A51" s="13" t="s">
        <v>873</v>
      </c>
      <c r="B51" s="31" t="s">
        <v>874</v>
      </c>
      <c r="C51" s="31" t="s">
        <v>280</v>
      </c>
      <c r="D51" s="14">
        <v>17625</v>
      </c>
      <c r="E51" s="15">
        <v>339.09</v>
      </c>
      <c r="F51" s="16">
        <v>4.0000000000000001E-3</v>
      </c>
      <c r="G51" s="16"/>
    </row>
    <row r="52" spans="1:7" x14ac:dyDescent="0.35">
      <c r="A52" s="13" t="s">
        <v>838</v>
      </c>
      <c r="B52" s="31" t="s">
        <v>839</v>
      </c>
      <c r="C52" s="31" t="s">
        <v>540</v>
      </c>
      <c r="D52" s="14">
        <v>388938</v>
      </c>
      <c r="E52" s="15">
        <v>338.76</v>
      </c>
      <c r="F52" s="16">
        <v>4.0000000000000001E-3</v>
      </c>
      <c r="G52" s="16"/>
    </row>
    <row r="53" spans="1:7" x14ac:dyDescent="0.35">
      <c r="A53" s="13" t="s">
        <v>757</v>
      </c>
      <c r="B53" s="31" t="s">
        <v>758</v>
      </c>
      <c r="C53" s="31" t="s">
        <v>370</v>
      </c>
      <c r="D53" s="14">
        <v>34000</v>
      </c>
      <c r="E53" s="15">
        <v>337.99</v>
      </c>
      <c r="F53" s="16">
        <v>4.0000000000000001E-3</v>
      </c>
      <c r="G53" s="16"/>
    </row>
    <row r="54" spans="1:7" x14ac:dyDescent="0.35">
      <c r="A54" s="13" t="s">
        <v>1249</v>
      </c>
      <c r="B54" s="31" t="s">
        <v>1250</v>
      </c>
      <c r="C54" s="31" t="s">
        <v>545</v>
      </c>
      <c r="D54" s="14">
        <v>260000</v>
      </c>
      <c r="E54" s="15">
        <v>330.15</v>
      </c>
      <c r="F54" s="16">
        <v>3.8999999999999998E-3</v>
      </c>
      <c r="G54" s="16"/>
    </row>
    <row r="55" spans="1:7" x14ac:dyDescent="0.35">
      <c r="A55" s="13" t="s">
        <v>1509</v>
      </c>
      <c r="B55" s="31" t="s">
        <v>1510</v>
      </c>
      <c r="C55" s="31" t="s">
        <v>769</v>
      </c>
      <c r="D55" s="14">
        <v>5806</v>
      </c>
      <c r="E55" s="15">
        <v>327.81</v>
      </c>
      <c r="F55" s="16">
        <v>3.8999999999999998E-3</v>
      </c>
      <c r="G55" s="16"/>
    </row>
    <row r="56" spans="1:7" x14ac:dyDescent="0.35">
      <c r="A56" s="13" t="s">
        <v>863</v>
      </c>
      <c r="B56" s="31" t="s">
        <v>864</v>
      </c>
      <c r="C56" s="31" t="s">
        <v>280</v>
      </c>
      <c r="D56" s="14">
        <v>20468</v>
      </c>
      <c r="E56" s="15">
        <v>325.32</v>
      </c>
      <c r="F56" s="16">
        <v>3.8999999999999998E-3</v>
      </c>
      <c r="G56" s="16"/>
    </row>
    <row r="57" spans="1:7" x14ac:dyDescent="0.35">
      <c r="A57" s="13" t="s">
        <v>726</v>
      </c>
      <c r="B57" s="31" t="s">
        <v>727</v>
      </c>
      <c r="C57" s="31" t="s">
        <v>396</v>
      </c>
      <c r="D57" s="14">
        <v>10220</v>
      </c>
      <c r="E57" s="15">
        <v>311.74</v>
      </c>
      <c r="F57" s="16">
        <v>3.7000000000000002E-3</v>
      </c>
      <c r="G57" s="16"/>
    </row>
    <row r="58" spans="1:7" x14ac:dyDescent="0.35">
      <c r="A58" s="13" t="s">
        <v>429</v>
      </c>
      <c r="B58" s="31" t="s">
        <v>430</v>
      </c>
      <c r="C58" s="31" t="s">
        <v>345</v>
      </c>
      <c r="D58" s="14">
        <v>1860</v>
      </c>
      <c r="E58" s="15">
        <v>310.43</v>
      </c>
      <c r="F58" s="16">
        <v>3.7000000000000002E-3</v>
      </c>
      <c r="G58" s="16"/>
    </row>
    <row r="59" spans="1:7" x14ac:dyDescent="0.35">
      <c r="A59" s="13" t="s">
        <v>258</v>
      </c>
      <c r="B59" s="31" t="s">
        <v>259</v>
      </c>
      <c r="C59" s="31" t="s">
        <v>260</v>
      </c>
      <c r="D59" s="14">
        <v>82767</v>
      </c>
      <c r="E59" s="15">
        <v>305.74</v>
      </c>
      <c r="F59" s="16">
        <v>3.5999999999999999E-3</v>
      </c>
      <c r="G59" s="16"/>
    </row>
    <row r="60" spans="1:7" x14ac:dyDescent="0.35">
      <c r="A60" s="13" t="s">
        <v>1239</v>
      </c>
      <c r="B60" s="31" t="s">
        <v>1240</v>
      </c>
      <c r="C60" s="31" t="s">
        <v>540</v>
      </c>
      <c r="D60" s="14">
        <v>40015</v>
      </c>
      <c r="E60" s="15">
        <v>303.49</v>
      </c>
      <c r="F60" s="16">
        <v>3.5999999999999999E-3</v>
      </c>
      <c r="G60" s="16"/>
    </row>
    <row r="61" spans="1:7" x14ac:dyDescent="0.35">
      <c r="A61" s="13" t="s">
        <v>879</v>
      </c>
      <c r="B61" s="31" t="s">
        <v>880</v>
      </c>
      <c r="C61" s="31" t="s">
        <v>280</v>
      </c>
      <c r="D61" s="14">
        <v>85951</v>
      </c>
      <c r="E61" s="15">
        <v>299.41000000000003</v>
      </c>
      <c r="F61" s="16">
        <v>3.5000000000000001E-3</v>
      </c>
      <c r="G61" s="16"/>
    </row>
    <row r="62" spans="1:7" x14ac:dyDescent="0.35">
      <c r="A62" s="13" t="s">
        <v>865</v>
      </c>
      <c r="B62" s="31" t="s">
        <v>866</v>
      </c>
      <c r="C62" s="31" t="s">
        <v>307</v>
      </c>
      <c r="D62" s="14">
        <v>3933</v>
      </c>
      <c r="E62" s="15">
        <v>299.3</v>
      </c>
      <c r="F62" s="16">
        <v>3.5000000000000001E-3</v>
      </c>
      <c r="G62" s="16"/>
    </row>
    <row r="63" spans="1:7" x14ac:dyDescent="0.35">
      <c r="A63" s="13" t="s">
        <v>1279</v>
      </c>
      <c r="B63" s="31" t="s">
        <v>1280</v>
      </c>
      <c r="C63" s="31" t="s">
        <v>1281</v>
      </c>
      <c r="D63" s="14">
        <v>13200</v>
      </c>
      <c r="E63" s="15">
        <v>296.3</v>
      </c>
      <c r="F63" s="16">
        <v>3.5000000000000001E-3</v>
      </c>
      <c r="G63" s="16"/>
    </row>
    <row r="64" spans="1:7" x14ac:dyDescent="0.35">
      <c r="A64" s="13" t="s">
        <v>379</v>
      </c>
      <c r="B64" s="31" t="s">
        <v>380</v>
      </c>
      <c r="C64" s="31" t="s">
        <v>272</v>
      </c>
      <c r="D64" s="14">
        <v>76361</v>
      </c>
      <c r="E64" s="15">
        <v>289.94</v>
      </c>
      <c r="F64" s="16">
        <v>3.3999999999999998E-3</v>
      </c>
      <c r="G64" s="16"/>
    </row>
    <row r="65" spans="1:7" x14ac:dyDescent="0.35">
      <c r="A65" s="13" t="s">
        <v>311</v>
      </c>
      <c r="B65" s="31" t="s">
        <v>312</v>
      </c>
      <c r="C65" s="31" t="s">
        <v>254</v>
      </c>
      <c r="D65" s="14">
        <v>9230</v>
      </c>
      <c r="E65" s="15">
        <v>284.72000000000003</v>
      </c>
      <c r="F65" s="16">
        <v>3.3999999999999998E-3</v>
      </c>
      <c r="G65" s="16"/>
    </row>
    <row r="66" spans="1:7" x14ac:dyDescent="0.35">
      <c r="A66" s="13" t="s">
        <v>724</v>
      </c>
      <c r="B66" s="31" t="s">
        <v>725</v>
      </c>
      <c r="C66" s="31" t="s">
        <v>405</v>
      </c>
      <c r="D66" s="14">
        <v>54285</v>
      </c>
      <c r="E66" s="15">
        <v>264.45</v>
      </c>
      <c r="F66" s="16">
        <v>3.0999999999999999E-3</v>
      </c>
      <c r="G66" s="16"/>
    </row>
    <row r="67" spans="1:7" x14ac:dyDescent="0.35">
      <c r="A67" s="13" t="s">
        <v>807</v>
      </c>
      <c r="B67" s="31" t="s">
        <v>808</v>
      </c>
      <c r="C67" s="31" t="s">
        <v>481</v>
      </c>
      <c r="D67" s="14">
        <v>50000</v>
      </c>
      <c r="E67" s="15">
        <v>251.8</v>
      </c>
      <c r="F67" s="16">
        <v>3.0000000000000001E-3</v>
      </c>
      <c r="G67" s="16"/>
    </row>
    <row r="68" spans="1:7" x14ac:dyDescent="0.35">
      <c r="A68" s="13" t="s">
        <v>787</v>
      </c>
      <c r="B68" s="31" t="s">
        <v>788</v>
      </c>
      <c r="C68" s="31" t="s">
        <v>280</v>
      </c>
      <c r="D68" s="14">
        <v>30706</v>
      </c>
      <c r="E68" s="15">
        <v>251.19</v>
      </c>
      <c r="F68" s="16">
        <v>3.0000000000000001E-3</v>
      </c>
      <c r="G68" s="16"/>
    </row>
    <row r="69" spans="1:7" x14ac:dyDescent="0.35">
      <c r="A69" s="13" t="s">
        <v>1519</v>
      </c>
      <c r="B69" s="31" t="s">
        <v>1520</v>
      </c>
      <c r="C69" s="31" t="s">
        <v>238</v>
      </c>
      <c r="D69" s="14">
        <v>200000</v>
      </c>
      <c r="E69" s="15">
        <v>249.64</v>
      </c>
      <c r="F69" s="16">
        <v>3.0000000000000001E-3</v>
      </c>
      <c r="G69" s="16"/>
    </row>
    <row r="70" spans="1:7" x14ac:dyDescent="0.35">
      <c r="A70" s="13" t="s">
        <v>824</v>
      </c>
      <c r="B70" s="31" t="s">
        <v>825</v>
      </c>
      <c r="C70" s="31" t="s">
        <v>396</v>
      </c>
      <c r="D70" s="14">
        <v>48034</v>
      </c>
      <c r="E70" s="15">
        <v>248.53</v>
      </c>
      <c r="F70" s="16">
        <v>2.8999999999999998E-3</v>
      </c>
      <c r="G70" s="16"/>
    </row>
    <row r="71" spans="1:7" x14ac:dyDescent="0.35">
      <c r="A71" s="13" t="s">
        <v>1895</v>
      </c>
      <c r="B71" s="31" t="s">
        <v>1896</v>
      </c>
      <c r="C71" s="31" t="s">
        <v>272</v>
      </c>
      <c r="D71" s="14">
        <v>66663</v>
      </c>
      <c r="E71" s="15">
        <v>233.32</v>
      </c>
      <c r="F71" s="16">
        <v>2.8E-3</v>
      </c>
      <c r="G71" s="16"/>
    </row>
    <row r="72" spans="1:7" x14ac:dyDescent="0.35">
      <c r="A72" s="13" t="s">
        <v>346</v>
      </c>
      <c r="B72" s="31" t="s">
        <v>347</v>
      </c>
      <c r="C72" s="31" t="s">
        <v>269</v>
      </c>
      <c r="D72" s="14">
        <v>6931</v>
      </c>
      <c r="E72" s="15">
        <v>227.1</v>
      </c>
      <c r="F72" s="16">
        <v>2.7000000000000001E-3</v>
      </c>
      <c r="G72" s="16"/>
    </row>
    <row r="73" spans="1:7" x14ac:dyDescent="0.35">
      <c r="A73" s="13" t="s">
        <v>275</v>
      </c>
      <c r="B73" s="31" t="s">
        <v>276</v>
      </c>
      <c r="C73" s="31" t="s">
        <v>277</v>
      </c>
      <c r="D73" s="14">
        <v>8462</v>
      </c>
      <c r="E73" s="15">
        <v>225.07</v>
      </c>
      <c r="F73" s="16">
        <v>2.7000000000000001E-3</v>
      </c>
      <c r="G73" s="16"/>
    </row>
    <row r="74" spans="1:7" x14ac:dyDescent="0.35">
      <c r="A74" s="13" t="s">
        <v>1528</v>
      </c>
      <c r="B74" s="31" t="s">
        <v>1529</v>
      </c>
      <c r="C74" s="31" t="s">
        <v>283</v>
      </c>
      <c r="D74" s="14">
        <v>240145</v>
      </c>
      <c r="E74" s="15">
        <v>224.92</v>
      </c>
      <c r="F74" s="16">
        <v>2.7000000000000001E-3</v>
      </c>
      <c r="G74" s="16"/>
    </row>
    <row r="75" spans="1:7" x14ac:dyDescent="0.35">
      <c r="A75" s="13" t="s">
        <v>1305</v>
      </c>
      <c r="B75" s="31" t="s">
        <v>1306</v>
      </c>
      <c r="C75" s="31" t="s">
        <v>246</v>
      </c>
      <c r="D75" s="14">
        <v>65304</v>
      </c>
      <c r="E75" s="15">
        <v>221.12</v>
      </c>
      <c r="F75" s="16">
        <v>2.5999999999999999E-3</v>
      </c>
      <c r="G75" s="16"/>
    </row>
    <row r="76" spans="1:7" x14ac:dyDescent="0.35">
      <c r="A76" s="13" t="s">
        <v>1299</v>
      </c>
      <c r="B76" s="31" t="s">
        <v>1300</v>
      </c>
      <c r="C76" s="31" t="s">
        <v>238</v>
      </c>
      <c r="D76" s="14">
        <v>30425</v>
      </c>
      <c r="E76" s="15">
        <v>218.47</v>
      </c>
      <c r="F76" s="16">
        <v>2.5999999999999999E-3</v>
      </c>
      <c r="G76" s="16"/>
    </row>
    <row r="77" spans="1:7" x14ac:dyDescent="0.35">
      <c r="A77" s="13" t="s">
        <v>1933</v>
      </c>
      <c r="B77" s="31" t="s">
        <v>1934</v>
      </c>
      <c r="C77" s="31" t="s">
        <v>310</v>
      </c>
      <c r="D77" s="14">
        <v>34225</v>
      </c>
      <c r="E77" s="15">
        <v>205.3</v>
      </c>
      <c r="F77" s="16">
        <v>2.3999999999999998E-3</v>
      </c>
      <c r="G77" s="16"/>
    </row>
    <row r="78" spans="1:7" x14ac:dyDescent="0.35">
      <c r="A78" s="13" t="s">
        <v>453</v>
      </c>
      <c r="B78" s="31" t="s">
        <v>454</v>
      </c>
      <c r="C78" s="31" t="s">
        <v>363</v>
      </c>
      <c r="D78" s="14">
        <v>27864</v>
      </c>
      <c r="E78" s="15">
        <v>202.25</v>
      </c>
      <c r="F78" s="16">
        <v>2.3999999999999998E-3</v>
      </c>
      <c r="G78" s="16"/>
    </row>
    <row r="79" spans="1:7" x14ac:dyDescent="0.35">
      <c r="A79" s="13" t="s">
        <v>809</v>
      </c>
      <c r="B79" s="31" t="s">
        <v>810</v>
      </c>
      <c r="C79" s="31" t="s">
        <v>517</v>
      </c>
      <c r="D79" s="14">
        <v>59955</v>
      </c>
      <c r="E79" s="15">
        <v>199.44</v>
      </c>
      <c r="F79" s="16">
        <v>2.3999999999999998E-3</v>
      </c>
      <c r="G79" s="16"/>
    </row>
    <row r="80" spans="1:7" x14ac:dyDescent="0.35">
      <c r="A80" s="13" t="s">
        <v>333</v>
      </c>
      <c r="B80" s="31" t="s">
        <v>334</v>
      </c>
      <c r="C80" s="31" t="s">
        <v>238</v>
      </c>
      <c r="D80" s="14">
        <v>30188</v>
      </c>
      <c r="E80" s="15">
        <v>197.16</v>
      </c>
      <c r="F80" s="16">
        <v>2.3E-3</v>
      </c>
      <c r="G80" s="16"/>
    </row>
    <row r="81" spans="1:7" x14ac:dyDescent="0.35">
      <c r="A81" s="13" t="s">
        <v>830</v>
      </c>
      <c r="B81" s="31" t="s">
        <v>831</v>
      </c>
      <c r="C81" s="31" t="s">
        <v>257</v>
      </c>
      <c r="D81" s="14">
        <v>88402</v>
      </c>
      <c r="E81" s="15">
        <v>193.86</v>
      </c>
      <c r="F81" s="16">
        <v>2.3E-3</v>
      </c>
      <c r="G81" s="16"/>
    </row>
    <row r="82" spans="1:7" x14ac:dyDescent="0.35">
      <c r="A82" s="13" t="s">
        <v>341</v>
      </c>
      <c r="B82" s="31" t="s">
        <v>342</v>
      </c>
      <c r="C82" s="31" t="s">
        <v>293</v>
      </c>
      <c r="D82" s="14">
        <v>15053</v>
      </c>
      <c r="E82" s="15">
        <v>192.53</v>
      </c>
      <c r="F82" s="16">
        <v>2.3E-3</v>
      </c>
      <c r="G82" s="16"/>
    </row>
    <row r="83" spans="1:7" x14ac:dyDescent="0.35">
      <c r="A83" s="13" t="s">
        <v>720</v>
      </c>
      <c r="B83" s="31" t="s">
        <v>721</v>
      </c>
      <c r="C83" s="31" t="s">
        <v>269</v>
      </c>
      <c r="D83" s="14">
        <v>3783</v>
      </c>
      <c r="E83" s="15">
        <v>192.47</v>
      </c>
      <c r="F83" s="16">
        <v>2.3E-3</v>
      </c>
      <c r="G83" s="16"/>
    </row>
    <row r="84" spans="1:7" x14ac:dyDescent="0.35">
      <c r="A84" s="13" t="s">
        <v>368</v>
      </c>
      <c r="B84" s="31" t="s">
        <v>369</v>
      </c>
      <c r="C84" s="31" t="s">
        <v>370</v>
      </c>
      <c r="D84" s="14">
        <v>91875</v>
      </c>
      <c r="E84" s="15">
        <v>191.11</v>
      </c>
      <c r="F84" s="16">
        <v>2.3E-3</v>
      </c>
      <c r="G84" s="16"/>
    </row>
    <row r="85" spans="1:7" x14ac:dyDescent="0.35">
      <c r="A85" s="13" t="s">
        <v>495</v>
      </c>
      <c r="B85" s="31" t="s">
        <v>496</v>
      </c>
      <c r="C85" s="31" t="s">
        <v>257</v>
      </c>
      <c r="D85" s="14">
        <v>5100</v>
      </c>
      <c r="E85" s="15">
        <v>188.97</v>
      </c>
      <c r="F85" s="16">
        <v>2.2000000000000001E-3</v>
      </c>
      <c r="G85" s="16"/>
    </row>
    <row r="86" spans="1:7" x14ac:dyDescent="0.35">
      <c r="A86" s="13" t="s">
        <v>1340</v>
      </c>
      <c r="B86" s="31" t="s">
        <v>1341</v>
      </c>
      <c r="C86" s="31" t="s">
        <v>238</v>
      </c>
      <c r="D86" s="14">
        <v>78975</v>
      </c>
      <c r="E86" s="15">
        <v>183.88</v>
      </c>
      <c r="F86" s="16">
        <v>2.2000000000000001E-3</v>
      </c>
      <c r="G86" s="16"/>
    </row>
    <row r="87" spans="1:7" x14ac:dyDescent="0.35">
      <c r="A87" s="13" t="s">
        <v>1816</v>
      </c>
      <c r="B87" s="31" t="s">
        <v>1817</v>
      </c>
      <c r="C87" s="31" t="s">
        <v>1274</v>
      </c>
      <c r="D87" s="14">
        <v>209250</v>
      </c>
      <c r="E87" s="15">
        <v>180.1</v>
      </c>
      <c r="F87" s="16">
        <v>2.0999999999999999E-3</v>
      </c>
      <c r="G87" s="16"/>
    </row>
    <row r="88" spans="1:7" x14ac:dyDescent="0.35">
      <c r="A88" s="13" t="s">
        <v>736</v>
      </c>
      <c r="B88" s="31" t="s">
        <v>737</v>
      </c>
      <c r="C88" s="31" t="s">
        <v>405</v>
      </c>
      <c r="D88" s="14">
        <v>13121</v>
      </c>
      <c r="E88" s="15">
        <v>172.02</v>
      </c>
      <c r="F88" s="16">
        <v>2E-3</v>
      </c>
      <c r="G88" s="16"/>
    </row>
    <row r="89" spans="1:7" x14ac:dyDescent="0.35">
      <c r="A89" s="13" t="s">
        <v>325</v>
      </c>
      <c r="B89" s="31" t="s">
        <v>326</v>
      </c>
      <c r="C89" s="31" t="s">
        <v>254</v>
      </c>
      <c r="D89" s="14">
        <v>9845</v>
      </c>
      <c r="E89" s="15">
        <v>169.76</v>
      </c>
      <c r="F89" s="16">
        <v>2E-3</v>
      </c>
      <c r="G89" s="16"/>
    </row>
    <row r="90" spans="1:7" x14ac:dyDescent="0.35">
      <c r="A90" s="13" t="s">
        <v>1867</v>
      </c>
      <c r="B90" s="31" t="s">
        <v>1868</v>
      </c>
      <c r="C90" s="31" t="s">
        <v>238</v>
      </c>
      <c r="D90" s="14">
        <v>104400</v>
      </c>
      <c r="E90" s="15">
        <v>168.92</v>
      </c>
      <c r="F90" s="16">
        <v>2E-3</v>
      </c>
      <c r="G90" s="16"/>
    </row>
    <row r="91" spans="1:7" x14ac:dyDescent="0.35">
      <c r="A91" s="13" t="s">
        <v>2230</v>
      </c>
      <c r="B91" s="31" t="s">
        <v>2231</v>
      </c>
      <c r="C91" s="31" t="s">
        <v>307</v>
      </c>
      <c r="D91" s="14">
        <v>27356</v>
      </c>
      <c r="E91" s="15">
        <v>164.42</v>
      </c>
      <c r="F91" s="16">
        <v>1.9E-3</v>
      </c>
      <c r="G91" s="16"/>
    </row>
    <row r="92" spans="1:7" x14ac:dyDescent="0.35">
      <c r="A92" s="13" t="s">
        <v>740</v>
      </c>
      <c r="B92" s="31" t="s">
        <v>741</v>
      </c>
      <c r="C92" s="31" t="s">
        <v>280</v>
      </c>
      <c r="D92" s="14">
        <v>16690</v>
      </c>
      <c r="E92" s="15">
        <v>163.74</v>
      </c>
      <c r="F92" s="16">
        <v>1.9E-3</v>
      </c>
      <c r="G92" s="16"/>
    </row>
    <row r="93" spans="1:7" x14ac:dyDescent="0.35">
      <c r="A93" s="13" t="s">
        <v>1289</v>
      </c>
      <c r="B93" s="31" t="s">
        <v>1290</v>
      </c>
      <c r="C93" s="31" t="s">
        <v>304</v>
      </c>
      <c r="D93" s="14">
        <v>13050</v>
      </c>
      <c r="E93" s="15">
        <v>157.51</v>
      </c>
      <c r="F93" s="16">
        <v>1.9E-3</v>
      </c>
      <c r="G93" s="16"/>
    </row>
    <row r="94" spans="1:7" x14ac:dyDescent="0.35">
      <c r="A94" s="13" t="s">
        <v>797</v>
      </c>
      <c r="B94" s="31" t="s">
        <v>798</v>
      </c>
      <c r="C94" s="31" t="s">
        <v>266</v>
      </c>
      <c r="D94" s="14">
        <v>105557</v>
      </c>
      <c r="E94" s="15">
        <v>156.68</v>
      </c>
      <c r="F94" s="16">
        <v>1.9E-3</v>
      </c>
      <c r="G94" s="16"/>
    </row>
    <row r="95" spans="1:7" x14ac:dyDescent="0.35">
      <c r="A95" s="13" t="s">
        <v>1483</v>
      </c>
      <c r="B95" s="31" t="s">
        <v>1484</v>
      </c>
      <c r="C95" s="31" t="s">
        <v>345</v>
      </c>
      <c r="D95" s="14">
        <v>2460</v>
      </c>
      <c r="E95" s="15">
        <v>155.25</v>
      </c>
      <c r="F95" s="16">
        <v>1.8E-3</v>
      </c>
      <c r="G95" s="16"/>
    </row>
    <row r="96" spans="1:7" x14ac:dyDescent="0.35">
      <c r="A96" s="13" t="s">
        <v>302</v>
      </c>
      <c r="B96" s="31" t="s">
        <v>303</v>
      </c>
      <c r="C96" s="31" t="s">
        <v>304</v>
      </c>
      <c r="D96" s="14">
        <v>8760</v>
      </c>
      <c r="E96" s="15">
        <v>155.12</v>
      </c>
      <c r="F96" s="16">
        <v>1.8E-3</v>
      </c>
      <c r="G96" s="16"/>
    </row>
    <row r="97" spans="1:7" x14ac:dyDescent="0.35">
      <c r="A97" s="13" t="s">
        <v>315</v>
      </c>
      <c r="B97" s="31" t="s">
        <v>316</v>
      </c>
      <c r="C97" s="31" t="s">
        <v>254</v>
      </c>
      <c r="D97" s="14">
        <v>2910</v>
      </c>
      <c r="E97" s="15">
        <v>154.38999999999999</v>
      </c>
      <c r="F97" s="16">
        <v>1.8E-3</v>
      </c>
      <c r="G97" s="16"/>
    </row>
    <row r="98" spans="1:7" x14ac:dyDescent="0.35">
      <c r="A98" s="13" t="s">
        <v>319</v>
      </c>
      <c r="B98" s="31" t="s">
        <v>320</v>
      </c>
      <c r="C98" s="31" t="s">
        <v>272</v>
      </c>
      <c r="D98" s="14">
        <v>10595</v>
      </c>
      <c r="E98" s="15">
        <v>150.52000000000001</v>
      </c>
      <c r="F98" s="16">
        <v>1.8E-3</v>
      </c>
      <c r="G98" s="16"/>
    </row>
    <row r="99" spans="1:7" x14ac:dyDescent="0.35">
      <c r="A99" s="13" t="s">
        <v>1495</v>
      </c>
      <c r="B99" s="31" t="s">
        <v>1496</v>
      </c>
      <c r="C99" s="31" t="s">
        <v>293</v>
      </c>
      <c r="D99" s="14">
        <v>3828</v>
      </c>
      <c r="E99" s="15">
        <v>148.04</v>
      </c>
      <c r="F99" s="16">
        <v>1.8E-3</v>
      </c>
      <c r="G99" s="16"/>
    </row>
    <row r="100" spans="1:7" x14ac:dyDescent="0.35">
      <c r="A100" s="13" t="s">
        <v>867</v>
      </c>
      <c r="B100" s="31" t="s">
        <v>868</v>
      </c>
      <c r="C100" s="31" t="s">
        <v>307</v>
      </c>
      <c r="D100" s="14">
        <v>16240</v>
      </c>
      <c r="E100" s="15">
        <v>148.03</v>
      </c>
      <c r="F100" s="16">
        <v>1.8E-3</v>
      </c>
      <c r="G100" s="16"/>
    </row>
    <row r="101" spans="1:7" x14ac:dyDescent="0.35">
      <c r="A101" s="13" t="s">
        <v>1344</v>
      </c>
      <c r="B101" s="31" t="s">
        <v>1345</v>
      </c>
      <c r="C101" s="31" t="s">
        <v>238</v>
      </c>
      <c r="D101" s="14">
        <v>146077</v>
      </c>
      <c r="E101" s="15">
        <v>147.36000000000001</v>
      </c>
      <c r="F101" s="16">
        <v>1.6999999999999999E-3</v>
      </c>
      <c r="G101" s="16"/>
    </row>
    <row r="102" spans="1:7" x14ac:dyDescent="0.35">
      <c r="A102" s="13" t="s">
        <v>1277</v>
      </c>
      <c r="B102" s="31" t="s">
        <v>1278</v>
      </c>
      <c r="C102" s="31" t="s">
        <v>310</v>
      </c>
      <c r="D102" s="14">
        <v>18446</v>
      </c>
      <c r="E102" s="15">
        <v>142.41</v>
      </c>
      <c r="F102" s="16">
        <v>1.6999999999999999E-3</v>
      </c>
      <c r="G102" s="16"/>
    </row>
    <row r="103" spans="1:7" x14ac:dyDescent="0.35">
      <c r="A103" s="13" t="s">
        <v>343</v>
      </c>
      <c r="B103" s="31" t="s">
        <v>344</v>
      </c>
      <c r="C103" s="31" t="s">
        <v>345</v>
      </c>
      <c r="D103" s="14">
        <v>3850</v>
      </c>
      <c r="E103" s="15">
        <v>139.71</v>
      </c>
      <c r="F103" s="16">
        <v>1.6999999999999999E-3</v>
      </c>
      <c r="G103" s="16"/>
    </row>
    <row r="104" spans="1:7" x14ac:dyDescent="0.35">
      <c r="A104" s="13" t="s">
        <v>1857</v>
      </c>
      <c r="B104" s="31" t="s">
        <v>1858</v>
      </c>
      <c r="C104" s="31" t="s">
        <v>415</v>
      </c>
      <c r="D104" s="14">
        <v>30876</v>
      </c>
      <c r="E104" s="15">
        <v>129.44999999999999</v>
      </c>
      <c r="F104" s="16">
        <v>1.5E-3</v>
      </c>
      <c r="G104" s="16"/>
    </row>
    <row r="105" spans="1:7" x14ac:dyDescent="0.35">
      <c r="A105" s="13" t="s">
        <v>355</v>
      </c>
      <c r="B105" s="31" t="s">
        <v>356</v>
      </c>
      <c r="C105" s="31" t="s">
        <v>280</v>
      </c>
      <c r="D105" s="14">
        <v>389</v>
      </c>
      <c r="E105" s="15">
        <v>122.46</v>
      </c>
      <c r="F105" s="16">
        <v>1.5E-3</v>
      </c>
      <c r="G105" s="16"/>
    </row>
    <row r="106" spans="1:7" x14ac:dyDescent="0.35">
      <c r="A106" s="13" t="s">
        <v>1540</v>
      </c>
      <c r="B106" s="31" t="s">
        <v>1541</v>
      </c>
      <c r="C106" s="31" t="s">
        <v>389</v>
      </c>
      <c r="D106" s="14">
        <v>37400</v>
      </c>
      <c r="E106" s="15">
        <v>119.5</v>
      </c>
      <c r="F106" s="16">
        <v>1.4E-3</v>
      </c>
      <c r="G106" s="16"/>
    </row>
    <row r="107" spans="1:7" x14ac:dyDescent="0.35">
      <c r="A107" s="13" t="s">
        <v>1522</v>
      </c>
      <c r="B107" s="31" t="s">
        <v>1523</v>
      </c>
      <c r="C107" s="31" t="s">
        <v>529</v>
      </c>
      <c r="D107" s="14">
        <v>68900</v>
      </c>
      <c r="E107" s="15">
        <v>119.25</v>
      </c>
      <c r="F107" s="16">
        <v>1.4E-3</v>
      </c>
      <c r="G107" s="16"/>
    </row>
    <row r="108" spans="1:7" x14ac:dyDescent="0.35">
      <c r="A108" s="13" t="s">
        <v>1901</v>
      </c>
      <c r="B108" s="31" t="s">
        <v>1902</v>
      </c>
      <c r="C108" s="31" t="s">
        <v>272</v>
      </c>
      <c r="D108" s="14">
        <v>56734</v>
      </c>
      <c r="E108" s="15">
        <v>116.02</v>
      </c>
      <c r="F108" s="16">
        <v>1.4E-3</v>
      </c>
      <c r="G108" s="16"/>
    </row>
    <row r="109" spans="1:7" x14ac:dyDescent="0.35">
      <c r="A109" s="13" t="s">
        <v>350</v>
      </c>
      <c r="B109" s="31" t="s">
        <v>351</v>
      </c>
      <c r="C109" s="31" t="s">
        <v>280</v>
      </c>
      <c r="D109" s="14">
        <v>6018</v>
      </c>
      <c r="E109" s="15">
        <v>114.04</v>
      </c>
      <c r="F109" s="16">
        <v>1.4E-3</v>
      </c>
      <c r="G109" s="16"/>
    </row>
    <row r="110" spans="1:7" x14ac:dyDescent="0.35">
      <c r="A110" s="13" t="s">
        <v>1526</v>
      </c>
      <c r="B110" s="31" t="s">
        <v>1527</v>
      </c>
      <c r="C110" s="31" t="s">
        <v>363</v>
      </c>
      <c r="D110" s="14">
        <v>12624</v>
      </c>
      <c r="E110" s="15">
        <v>110.02</v>
      </c>
      <c r="F110" s="16">
        <v>1.2999999999999999E-3</v>
      </c>
      <c r="G110" s="16"/>
    </row>
    <row r="111" spans="1:7" x14ac:dyDescent="0.35">
      <c r="A111" s="13" t="s">
        <v>308</v>
      </c>
      <c r="B111" s="31" t="s">
        <v>309</v>
      </c>
      <c r="C111" s="31" t="s">
        <v>310</v>
      </c>
      <c r="D111" s="14">
        <v>6000</v>
      </c>
      <c r="E111" s="15">
        <v>108.33</v>
      </c>
      <c r="F111" s="16">
        <v>1.2999999999999999E-3</v>
      </c>
      <c r="G111" s="16"/>
    </row>
    <row r="112" spans="1:7" x14ac:dyDescent="0.35">
      <c r="A112" s="13" t="s">
        <v>418</v>
      </c>
      <c r="B112" s="31" t="s">
        <v>419</v>
      </c>
      <c r="C112" s="31" t="s">
        <v>389</v>
      </c>
      <c r="D112" s="14">
        <v>5500</v>
      </c>
      <c r="E112" s="15">
        <v>107.12</v>
      </c>
      <c r="F112" s="16">
        <v>1.2999999999999999E-3</v>
      </c>
      <c r="G112" s="16"/>
    </row>
    <row r="113" spans="1:7" x14ac:dyDescent="0.35">
      <c r="A113" s="13" t="s">
        <v>472</v>
      </c>
      <c r="B113" s="31" t="s">
        <v>473</v>
      </c>
      <c r="C113" s="31" t="s">
        <v>241</v>
      </c>
      <c r="D113" s="14">
        <v>33575</v>
      </c>
      <c r="E113" s="15">
        <v>103.48</v>
      </c>
      <c r="F113" s="16">
        <v>1.1999999999999999E-3</v>
      </c>
      <c r="G113" s="16"/>
    </row>
    <row r="114" spans="1:7" x14ac:dyDescent="0.35">
      <c r="A114" s="13" t="s">
        <v>1538</v>
      </c>
      <c r="B114" s="31" t="s">
        <v>1539</v>
      </c>
      <c r="C114" s="31" t="s">
        <v>396</v>
      </c>
      <c r="D114" s="14">
        <v>37428</v>
      </c>
      <c r="E114" s="15">
        <v>103.36</v>
      </c>
      <c r="F114" s="16">
        <v>1.1999999999999999E-3</v>
      </c>
      <c r="G114" s="16"/>
    </row>
    <row r="115" spans="1:7" x14ac:dyDescent="0.35">
      <c r="A115" s="13" t="s">
        <v>497</v>
      </c>
      <c r="B115" s="31" t="s">
        <v>498</v>
      </c>
      <c r="C115" s="31" t="s">
        <v>280</v>
      </c>
      <c r="D115" s="14">
        <v>3597</v>
      </c>
      <c r="E115" s="15">
        <v>100.18</v>
      </c>
      <c r="F115" s="16">
        <v>1.1999999999999999E-3</v>
      </c>
      <c r="G115" s="16"/>
    </row>
    <row r="116" spans="1:7" x14ac:dyDescent="0.35">
      <c r="A116" s="13" t="s">
        <v>1524</v>
      </c>
      <c r="B116" s="31" t="s">
        <v>1525</v>
      </c>
      <c r="C116" s="31" t="s">
        <v>293</v>
      </c>
      <c r="D116" s="14">
        <v>19708</v>
      </c>
      <c r="E116" s="15">
        <v>98.31</v>
      </c>
      <c r="F116" s="16">
        <v>1.1999999999999999E-3</v>
      </c>
      <c r="G116" s="16"/>
    </row>
    <row r="117" spans="1:7" x14ac:dyDescent="0.35">
      <c r="A117" s="13" t="s">
        <v>1810</v>
      </c>
      <c r="B117" s="31" t="s">
        <v>1811</v>
      </c>
      <c r="C117" s="31" t="s">
        <v>373</v>
      </c>
      <c r="D117" s="14">
        <v>1375</v>
      </c>
      <c r="E117" s="15">
        <v>97.5</v>
      </c>
      <c r="F117" s="16">
        <v>1.1999999999999999E-3</v>
      </c>
      <c r="G117" s="16"/>
    </row>
    <row r="118" spans="1:7" x14ac:dyDescent="0.35">
      <c r="A118" s="13" t="s">
        <v>842</v>
      </c>
      <c r="B118" s="31" t="s">
        <v>843</v>
      </c>
      <c r="C118" s="31" t="s">
        <v>517</v>
      </c>
      <c r="D118" s="14">
        <v>16765</v>
      </c>
      <c r="E118" s="15">
        <v>95</v>
      </c>
      <c r="F118" s="16">
        <v>1.1000000000000001E-3</v>
      </c>
      <c r="G118" s="16"/>
    </row>
    <row r="119" spans="1:7" x14ac:dyDescent="0.35">
      <c r="A119" s="13" t="s">
        <v>1481</v>
      </c>
      <c r="B119" s="31" t="s">
        <v>1482</v>
      </c>
      <c r="C119" s="31" t="s">
        <v>396</v>
      </c>
      <c r="D119" s="14">
        <v>12753</v>
      </c>
      <c r="E119" s="15">
        <v>93.87</v>
      </c>
      <c r="F119" s="16">
        <v>1.1000000000000001E-3</v>
      </c>
      <c r="G119" s="16"/>
    </row>
    <row r="120" spans="1:7" x14ac:dyDescent="0.35">
      <c r="A120" s="13" t="s">
        <v>1532</v>
      </c>
      <c r="B120" s="31" t="s">
        <v>1533</v>
      </c>
      <c r="C120" s="31" t="s">
        <v>272</v>
      </c>
      <c r="D120" s="14">
        <v>5323</v>
      </c>
      <c r="E120" s="15">
        <v>91.86</v>
      </c>
      <c r="F120" s="16">
        <v>1.1000000000000001E-3</v>
      </c>
      <c r="G120" s="16"/>
    </row>
    <row r="121" spans="1:7" x14ac:dyDescent="0.35">
      <c r="A121" s="13" t="s">
        <v>1812</v>
      </c>
      <c r="B121" s="31" t="s">
        <v>1813</v>
      </c>
      <c r="C121" s="31" t="s">
        <v>293</v>
      </c>
      <c r="D121" s="14">
        <v>3000</v>
      </c>
      <c r="E121" s="15">
        <v>88.85</v>
      </c>
      <c r="F121" s="16">
        <v>1.1000000000000001E-3</v>
      </c>
      <c r="G121" s="16"/>
    </row>
    <row r="122" spans="1:7" x14ac:dyDescent="0.35">
      <c r="A122" s="13" t="s">
        <v>464</v>
      </c>
      <c r="B122" s="31" t="s">
        <v>465</v>
      </c>
      <c r="C122" s="31" t="s">
        <v>290</v>
      </c>
      <c r="D122" s="14">
        <v>7500</v>
      </c>
      <c r="E122" s="15">
        <v>86.72</v>
      </c>
      <c r="F122" s="16">
        <v>1E-3</v>
      </c>
      <c r="G122" s="16"/>
    </row>
    <row r="123" spans="1:7" x14ac:dyDescent="0.35">
      <c r="A123" s="13" t="s">
        <v>774</v>
      </c>
      <c r="B123" s="31" t="s">
        <v>775</v>
      </c>
      <c r="C123" s="31" t="s">
        <v>540</v>
      </c>
      <c r="D123" s="14">
        <v>6538</v>
      </c>
      <c r="E123" s="15">
        <v>85.47</v>
      </c>
      <c r="F123" s="16">
        <v>1E-3</v>
      </c>
      <c r="G123" s="16"/>
    </row>
    <row r="124" spans="1:7" x14ac:dyDescent="0.35">
      <c r="A124" s="13" t="s">
        <v>387</v>
      </c>
      <c r="B124" s="31" t="s">
        <v>388</v>
      </c>
      <c r="C124" s="31" t="s">
        <v>389</v>
      </c>
      <c r="D124" s="14">
        <v>7432</v>
      </c>
      <c r="E124" s="15">
        <v>68.599999999999994</v>
      </c>
      <c r="F124" s="16">
        <v>8.0000000000000004E-4</v>
      </c>
      <c r="G124" s="16"/>
    </row>
    <row r="125" spans="1:7" x14ac:dyDescent="0.35">
      <c r="A125" s="13" t="s">
        <v>376</v>
      </c>
      <c r="B125" s="31" t="s">
        <v>377</v>
      </c>
      <c r="C125" s="31" t="s">
        <v>378</v>
      </c>
      <c r="D125" s="14">
        <v>44000</v>
      </c>
      <c r="E125" s="15">
        <v>67.97</v>
      </c>
      <c r="F125" s="16">
        <v>8.0000000000000004E-4</v>
      </c>
      <c r="G125" s="16"/>
    </row>
    <row r="126" spans="1:7" x14ac:dyDescent="0.35">
      <c r="A126" s="13" t="s">
        <v>1881</v>
      </c>
      <c r="B126" s="31" t="s">
        <v>1882</v>
      </c>
      <c r="C126" s="31" t="s">
        <v>389</v>
      </c>
      <c r="D126" s="14">
        <v>9075</v>
      </c>
      <c r="E126" s="15">
        <v>67.069999999999993</v>
      </c>
      <c r="F126" s="16">
        <v>8.0000000000000004E-4</v>
      </c>
      <c r="G126" s="16"/>
    </row>
    <row r="127" spans="1:7" x14ac:dyDescent="0.35">
      <c r="A127" s="13" t="s">
        <v>1565</v>
      </c>
      <c r="B127" s="31" t="s">
        <v>1566</v>
      </c>
      <c r="C127" s="31" t="s">
        <v>354</v>
      </c>
      <c r="D127" s="14">
        <v>5525</v>
      </c>
      <c r="E127" s="15">
        <v>64.53</v>
      </c>
      <c r="F127" s="16">
        <v>8.0000000000000004E-4</v>
      </c>
      <c r="G127" s="16"/>
    </row>
    <row r="128" spans="1:7" x14ac:dyDescent="0.35">
      <c r="A128" s="13" t="s">
        <v>397</v>
      </c>
      <c r="B128" s="31" t="s">
        <v>398</v>
      </c>
      <c r="C128" s="31" t="s">
        <v>280</v>
      </c>
      <c r="D128" s="14">
        <v>900</v>
      </c>
      <c r="E128" s="15">
        <v>55.18</v>
      </c>
      <c r="F128" s="16">
        <v>6.9999999999999999E-4</v>
      </c>
      <c r="G128" s="16"/>
    </row>
    <row r="129" spans="1:7" x14ac:dyDescent="0.35">
      <c r="A129" s="13" t="s">
        <v>335</v>
      </c>
      <c r="B129" s="31" t="s">
        <v>336</v>
      </c>
      <c r="C129" s="31" t="s">
        <v>269</v>
      </c>
      <c r="D129" s="14">
        <v>350</v>
      </c>
      <c r="E129" s="15">
        <v>51.77</v>
      </c>
      <c r="F129" s="16">
        <v>5.9999999999999995E-4</v>
      </c>
      <c r="G129" s="16"/>
    </row>
    <row r="130" spans="1:7" x14ac:dyDescent="0.35">
      <c r="A130" s="13" t="s">
        <v>3155</v>
      </c>
      <c r="B130" s="31" t="s">
        <v>3156</v>
      </c>
      <c r="C130" s="31" t="s">
        <v>389</v>
      </c>
      <c r="D130" s="14">
        <v>12000</v>
      </c>
      <c r="E130" s="15">
        <v>50.76</v>
      </c>
      <c r="F130" s="16">
        <v>5.9999999999999995E-4</v>
      </c>
      <c r="G130" s="16"/>
    </row>
    <row r="131" spans="1:7" x14ac:dyDescent="0.35">
      <c r="A131" s="13" t="s">
        <v>479</v>
      </c>
      <c r="B131" s="31" t="s">
        <v>480</v>
      </c>
      <c r="C131" s="31" t="s">
        <v>481</v>
      </c>
      <c r="D131" s="14">
        <v>93</v>
      </c>
      <c r="E131" s="15">
        <v>41.23</v>
      </c>
      <c r="F131" s="16">
        <v>5.0000000000000001E-4</v>
      </c>
      <c r="G131" s="16"/>
    </row>
    <row r="132" spans="1:7" x14ac:dyDescent="0.35">
      <c r="A132" s="13" t="s">
        <v>1830</v>
      </c>
      <c r="B132" s="31" t="s">
        <v>1831</v>
      </c>
      <c r="C132" s="31" t="s">
        <v>540</v>
      </c>
      <c r="D132" s="14">
        <v>5250</v>
      </c>
      <c r="E132" s="15">
        <v>36.33</v>
      </c>
      <c r="F132" s="16">
        <v>4.0000000000000002E-4</v>
      </c>
      <c r="G132" s="16"/>
    </row>
    <row r="133" spans="1:7" x14ac:dyDescent="0.35">
      <c r="A133" s="13" t="s">
        <v>1873</v>
      </c>
      <c r="B133" s="31" t="s">
        <v>1874</v>
      </c>
      <c r="C133" s="31" t="s">
        <v>238</v>
      </c>
      <c r="D133" s="14">
        <v>26000</v>
      </c>
      <c r="E133" s="15">
        <v>28.68</v>
      </c>
      <c r="F133" s="16">
        <v>2.9999999999999997E-4</v>
      </c>
      <c r="G133" s="16"/>
    </row>
    <row r="134" spans="1:7" x14ac:dyDescent="0.35">
      <c r="A134" s="13" t="s">
        <v>1326</v>
      </c>
      <c r="B134" s="31" t="s">
        <v>1327</v>
      </c>
      <c r="C134" s="31" t="s">
        <v>345</v>
      </c>
      <c r="D134" s="14">
        <v>4700</v>
      </c>
      <c r="E134" s="15">
        <v>23.7</v>
      </c>
      <c r="F134" s="16">
        <v>2.9999999999999997E-4</v>
      </c>
      <c r="G134" s="16"/>
    </row>
    <row r="135" spans="1:7" x14ac:dyDescent="0.35">
      <c r="A135" s="17" t="s">
        <v>172</v>
      </c>
      <c r="B135" s="32"/>
      <c r="C135" s="32"/>
      <c r="D135" s="18"/>
      <c r="E135" s="37">
        <v>56331.14</v>
      </c>
      <c r="F135" s="38">
        <v>0.66790000000000005</v>
      </c>
      <c r="G135" s="21"/>
    </row>
    <row r="136" spans="1:7" x14ac:dyDescent="0.35">
      <c r="A136" s="24" t="s">
        <v>175</v>
      </c>
      <c r="B136" s="33"/>
      <c r="C136" s="33"/>
      <c r="D136" s="25"/>
      <c r="E136" s="37">
        <v>56331.14</v>
      </c>
      <c r="F136" s="38">
        <v>0.66790000000000005</v>
      </c>
      <c r="G136" s="21"/>
    </row>
    <row r="137" spans="1:7" x14ac:dyDescent="0.35">
      <c r="A137" s="13"/>
      <c r="B137" s="31"/>
      <c r="C137" s="31"/>
      <c r="D137" s="14"/>
      <c r="E137" s="15"/>
      <c r="F137" s="16"/>
      <c r="G137" s="16"/>
    </row>
    <row r="138" spans="1:7" x14ac:dyDescent="0.35">
      <c r="A138" s="17" t="s">
        <v>846</v>
      </c>
      <c r="B138" s="31"/>
      <c r="C138" s="31"/>
      <c r="D138" s="14"/>
      <c r="E138" s="15"/>
      <c r="F138" s="16"/>
      <c r="G138" s="16"/>
    </row>
    <row r="139" spans="1:7" x14ac:dyDescent="0.35">
      <c r="A139" s="17" t="s">
        <v>847</v>
      </c>
      <c r="B139" s="31"/>
      <c r="C139" s="31"/>
      <c r="D139" s="14"/>
      <c r="E139" s="15"/>
      <c r="F139" s="16"/>
      <c r="G139" s="16"/>
    </row>
    <row r="140" spans="1:7" x14ac:dyDescent="0.35">
      <c r="A140" s="13" t="s">
        <v>1543</v>
      </c>
      <c r="B140" s="31"/>
      <c r="C140" s="31" t="s">
        <v>481</v>
      </c>
      <c r="D140" s="14">
        <v>375</v>
      </c>
      <c r="E140" s="15">
        <v>165.98</v>
      </c>
      <c r="F140" s="16">
        <v>1.967E-3</v>
      </c>
      <c r="G140" s="16"/>
    </row>
    <row r="141" spans="1:7" x14ac:dyDescent="0.35">
      <c r="A141" s="13" t="s">
        <v>3044</v>
      </c>
      <c r="B141" s="31"/>
      <c r="C141" s="31" t="s">
        <v>238</v>
      </c>
      <c r="D141" s="42">
        <v>-16000</v>
      </c>
      <c r="E141" s="35">
        <v>-16.239999999999998</v>
      </c>
      <c r="F141" s="36">
        <v>-1.92E-4</v>
      </c>
      <c r="G141" s="16"/>
    </row>
    <row r="142" spans="1:7" x14ac:dyDescent="0.35">
      <c r="A142" s="13" t="s">
        <v>3043</v>
      </c>
      <c r="B142" s="31"/>
      <c r="C142" s="31" t="s">
        <v>345</v>
      </c>
      <c r="D142" s="42">
        <v>-4700</v>
      </c>
      <c r="E142" s="35">
        <v>-23.77</v>
      </c>
      <c r="F142" s="36">
        <v>-2.81E-4</v>
      </c>
      <c r="G142" s="16"/>
    </row>
    <row r="143" spans="1:7" x14ac:dyDescent="0.35">
      <c r="A143" s="13" t="s">
        <v>3021</v>
      </c>
      <c r="B143" s="31"/>
      <c r="C143" s="31" t="s">
        <v>238</v>
      </c>
      <c r="D143" s="42">
        <v>-26000</v>
      </c>
      <c r="E143" s="35">
        <v>-28.81</v>
      </c>
      <c r="F143" s="36">
        <v>-3.4099999999999999E-4</v>
      </c>
      <c r="G143" s="16"/>
    </row>
    <row r="144" spans="1:7" x14ac:dyDescent="0.35">
      <c r="A144" s="13" t="s">
        <v>3037</v>
      </c>
      <c r="B144" s="31"/>
      <c r="C144" s="31" t="s">
        <v>529</v>
      </c>
      <c r="D144" s="42">
        <v>-18900</v>
      </c>
      <c r="E144" s="35">
        <v>-32.85</v>
      </c>
      <c r="F144" s="36">
        <v>-3.8900000000000002E-4</v>
      </c>
      <c r="G144" s="16"/>
    </row>
    <row r="145" spans="1:7" x14ac:dyDescent="0.35">
      <c r="A145" s="13" t="s">
        <v>3015</v>
      </c>
      <c r="B145" s="31"/>
      <c r="C145" s="31" t="s">
        <v>269</v>
      </c>
      <c r="D145" s="42">
        <v>-1050</v>
      </c>
      <c r="E145" s="35">
        <v>-34.590000000000003</v>
      </c>
      <c r="F145" s="36">
        <v>-4.0999999999999999E-4</v>
      </c>
      <c r="G145" s="16"/>
    </row>
    <row r="146" spans="1:7" x14ac:dyDescent="0.35">
      <c r="A146" s="13" t="s">
        <v>2112</v>
      </c>
      <c r="B146" s="31"/>
      <c r="C146" s="31" t="s">
        <v>540</v>
      </c>
      <c r="D146" s="42">
        <v>-5250</v>
      </c>
      <c r="E146" s="35">
        <v>-36.47</v>
      </c>
      <c r="F146" s="36">
        <v>-4.3199999999999998E-4</v>
      </c>
      <c r="G146" s="16"/>
    </row>
    <row r="147" spans="1:7" x14ac:dyDescent="0.35">
      <c r="A147" s="13" t="s">
        <v>2091</v>
      </c>
      <c r="B147" s="31"/>
      <c r="C147" s="31" t="s">
        <v>280</v>
      </c>
      <c r="D147" s="42">
        <v>-2800</v>
      </c>
      <c r="E147" s="35">
        <v>-44.8</v>
      </c>
      <c r="F147" s="36">
        <v>-5.31E-4</v>
      </c>
      <c r="G147" s="16"/>
    </row>
    <row r="148" spans="1:7" x14ac:dyDescent="0.35">
      <c r="A148" s="13" t="s">
        <v>2106</v>
      </c>
      <c r="B148" s="31"/>
      <c r="C148" s="31" t="s">
        <v>269</v>
      </c>
      <c r="D148" s="42">
        <v>-350</v>
      </c>
      <c r="E148" s="35">
        <v>-51.95</v>
      </c>
      <c r="F148" s="36">
        <v>-6.1499999999999999E-4</v>
      </c>
      <c r="G148" s="16"/>
    </row>
    <row r="149" spans="1:7" x14ac:dyDescent="0.35">
      <c r="A149" s="13" t="s">
        <v>2100</v>
      </c>
      <c r="B149" s="31"/>
      <c r="C149" s="31" t="s">
        <v>246</v>
      </c>
      <c r="D149" s="42">
        <v>-15300</v>
      </c>
      <c r="E149" s="35">
        <v>-52.19</v>
      </c>
      <c r="F149" s="36">
        <v>-6.1799999999999995E-4</v>
      </c>
      <c r="G149" s="16"/>
    </row>
    <row r="150" spans="1:7" x14ac:dyDescent="0.35">
      <c r="A150" s="13" t="s">
        <v>2119</v>
      </c>
      <c r="B150" s="31"/>
      <c r="C150" s="31" t="s">
        <v>280</v>
      </c>
      <c r="D150" s="42">
        <v>-900</v>
      </c>
      <c r="E150" s="35">
        <v>-55.39</v>
      </c>
      <c r="F150" s="36">
        <v>-6.5600000000000001E-4</v>
      </c>
      <c r="G150" s="16"/>
    </row>
    <row r="151" spans="1:7" x14ac:dyDescent="0.35">
      <c r="A151" s="13" t="s">
        <v>2995</v>
      </c>
      <c r="B151" s="31"/>
      <c r="C151" s="31" t="s">
        <v>354</v>
      </c>
      <c r="D151" s="42">
        <v>-5525</v>
      </c>
      <c r="E151" s="35">
        <v>-64.89</v>
      </c>
      <c r="F151" s="36">
        <v>-7.6900000000000004E-4</v>
      </c>
      <c r="G151" s="16"/>
    </row>
    <row r="152" spans="1:7" x14ac:dyDescent="0.35">
      <c r="A152" s="13" t="s">
        <v>2102</v>
      </c>
      <c r="B152" s="31"/>
      <c r="C152" s="31" t="s">
        <v>389</v>
      </c>
      <c r="D152" s="42">
        <v>-9075</v>
      </c>
      <c r="E152" s="35">
        <v>-67.489999999999995</v>
      </c>
      <c r="F152" s="36">
        <v>-8.0000000000000004E-4</v>
      </c>
      <c r="G152" s="16"/>
    </row>
    <row r="153" spans="1:7" x14ac:dyDescent="0.35">
      <c r="A153" s="13" t="s">
        <v>2121</v>
      </c>
      <c r="B153" s="31"/>
      <c r="C153" s="31" t="s">
        <v>378</v>
      </c>
      <c r="D153" s="42">
        <v>-44000</v>
      </c>
      <c r="E153" s="35">
        <v>-68.22</v>
      </c>
      <c r="F153" s="36">
        <v>-8.0800000000000002E-4</v>
      </c>
      <c r="G153" s="16"/>
    </row>
    <row r="154" spans="1:7" x14ac:dyDescent="0.35">
      <c r="A154" s="13" t="s">
        <v>2095</v>
      </c>
      <c r="B154" s="31"/>
      <c r="C154" s="31" t="s">
        <v>257</v>
      </c>
      <c r="D154" s="42">
        <v>-6750</v>
      </c>
      <c r="E154" s="35">
        <v>-69.400000000000006</v>
      </c>
      <c r="F154" s="36">
        <v>-8.2200000000000003E-4</v>
      </c>
      <c r="G154" s="16"/>
    </row>
    <row r="155" spans="1:7" x14ac:dyDescent="0.35">
      <c r="A155" s="13" t="s">
        <v>2096</v>
      </c>
      <c r="B155" s="31"/>
      <c r="C155" s="31" t="s">
        <v>405</v>
      </c>
      <c r="D155" s="42">
        <v>-15375</v>
      </c>
      <c r="E155" s="35">
        <v>-75.290000000000006</v>
      </c>
      <c r="F155" s="36">
        <v>-8.92E-4</v>
      </c>
      <c r="G155" s="16"/>
    </row>
    <row r="156" spans="1:7" x14ac:dyDescent="0.35">
      <c r="A156" s="13" t="s">
        <v>2118</v>
      </c>
      <c r="B156" s="31"/>
      <c r="C156" s="31" t="s">
        <v>280</v>
      </c>
      <c r="D156" s="42">
        <v>-4875</v>
      </c>
      <c r="E156" s="35">
        <v>-77.78</v>
      </c>
      <c r="F156" s="36">
        <v>-9.2199999999999997E-4</v>
      </c>
      <c r="G156" s="16"/>
    </row>
    <row r="157" spans="1:7" x14ac:dyDescent="0.35">
      <c r="A157" s="13" t="s">
        <v>2140</v>
      </c>
      <c r="B157" s="31"/>
      <c r="C157" s="31" t="s">
        <v>363</v>
      </c>
      <c r="D157" s="42">
        <v>-10800</v>
      </c>
      <c r="E157" s="35">
        <v>-78.680000000000007</v>
      </c>
      <c r="F157" s="36">
        <v>-9.3199999999999999E-4</v>
      </c>
      <c r="G157" s="16"/>
    </row>
    <row r="158" spans="1:7" x14ac:dyDescent="0.35">
      <c r="A158" s="13" t="s">
        <v>2132</v>
      </c>
      <c r="B158" s="31"/>
      <c r="C158" s="31" t="s">
        <v>254</v>
      </c>
      <c r="D158" s="42">
        <v>-2800</v>
      </c>
      <c r="E158" s="35">
        <v>-86.81</v>
      </c>
      <c r="F158" s="36">
        <v>-1.029E-3</v>
      </c>
      <c r="G158" s="16"/>
    </row>
    <row r="159" spans="1:7" x14ac:dyDescent="0.35">
      <c r="A159" s="13" t="s">
        <v>3035</v>
      </c>
      <c r="B159" s="31"/>
      <c r="C159" s="31" t="s">
        <v>290</v>
      </c>
      <c r="D159" s="42">
        <v>-7500</v>
      </c>
      <c r="E159" s="35">
        <v>-87.23</v>
      </c>
      <c r="F159" s="36">
        <v>-1.034E-3</v>
      </c>
      <c r="G159" s="16"/>
    </row>
    <row r="160" spans="1:7" x14ac:dyDescent="0.35">
      <c r="A160" s="13" t="s">
        <v>2101</v>
      </c>
      <c r="B160" s="31"/>
      <c r="C160" s="31" t="s">
        <v>280</v>
      </c>
      <c r="D160" s="42">
        <v>-25000</v>
      </c>
      <c r="E160" s="35">
        <v>-87.45</v>
      </c>
      <c r="F160" s="36">
        <v>-1.036E-3</v>
      </c>
      <c r="G160" s="16"/>
    </row>
    <row r="161" spans="1:7" x14ac:dyDescent="0.35">
      <c r="A161" s="13" t="s">
        <v>2997</v>
      </c>
      <c r="B161" s="31"/>
      <c r="C161" s="31" t="s">
        <v>293</v>
      </c>
      <c r="D161" s="42">
        <v>-3000</v>
      </c>
      <c r="E161" s="35">
        <v>-89.35</v>
      </c>
      <c r="F161" s="36">
        <v>-1.059E-3</v>
      </c>
      <c r="G161" s="16"/>
    </row>
    <row r="162" spans="1:7" x14ac:dyDescent="0.35">
      <c r="A162" s="13" t="s">
        <v>3070</v>
      </c>
      <c r="B162" s="31"/>
      <c r="C162" s="31" t="s">
        <v>272</v>
      </c>
      <c r="D162" s="42">
        <v>-26775</v>
      </c>
      <c r="E162" s="35">
        <v>-94.33</v>
      </c>
      <c r="F162" s="36">
        <v>-1.1180000000000001E-3</v>
      </c>
      <c r="G162" s="16"/>
    </row>
    <row r="163" spans="1:7" x14ac:dyDescent="0.35">
      <c r="A163" s="13" t="s">
        <v>2116</v>
      </c>
      <c r="B163" s="31"/>
      <c r="C163" s="31" t="s">
        <v>373</v>
      </c>
      <c r="D163" s="42">
        <v>-1375</v>
      </c>
      <c r="E163" s="35">
        <v>-98.02</v>
      </c>
      <c r="F163" s="36">
        <v>-1.1620000000000001E-3</v>
      </c>
      <c r="G163" s="16"/>
    </row>
    <row r="164" spans="1:7" x14ac:dyDescent="0.35">
      <c r="A164" s="13" t="s">
        <v>2109</v>
      </c>
      <c r="B164" s="31"/>
      <c r="C164" s="31" t="s">
        <v>396</v>
      </c>
      <c r="D164" s="42">
        <v>-3250</v>
      </c>
      <c r="E164" s="35">
        <v>-99.75</v>
      </c>
      <c r="F164" s="36">
        <v>-1.1820000000000001E-3</v>
      </c>
      <c r="G164" s="16"/>
    </row>
    <row r="165" spans="1:7" x14ac:dyDescent="0.35">
      <c r="A165" s="13" t="s">
        <v>3059</v>
      </c>
      <c r="B165" s="31"/>
      <c r="C165" s="31" t="s">
        <v>345</v>
      </c>
      <c r="D165" s="42">
        <v>-600</v>
      </c>
      <c r="E165" s="35">
        <v>-100.66</v>
      </c>
      <c r="F165" s="36">
        <v>-1.193E-3</v>
      </c>
      <c r="G165" s="16"/>
    </row>
    <row r="166" spans="1:7" x14ac:dyDescent="0.35">
      <c r="A166" s="13" t="s">
        <v>2993</v>
      </c>
      <c r="B166" s="31"/>
      <c r="C166" s="31" t="s">
        <v>241</v>
      </c>
      <c r="D166" s="42">
        <v>-33575</v>
      </c>
      <c r="E166" s="35">
        <v>-103.88</v>
      </c>
      <c r="F166" s="36">
        <v>-1.2310000000000001E-3</v>
      </c>
      <c r="G166" s="16"/>
    </row>
    <row r="167" spans="1:7" x14ac:dyDescent="0.35">
      <c r="A167" s="13" t="s">
        <v>3039</v>
      </c>
      <c r="B167" s="31"/>
      <c r="C167" s="31" t="s">
        <v>389</v>
      </c>
      <c r="D167" s="42">
        <v>-5500</v>
      </c>
      <c r="E167" s="35">
        <v>-107.56</v>
      </c>
      <c r="F167" s="36">
        <v>-1.2750000000000001E-3</v>
      </c>
      <c r="G167" s="16"/>
    </row>
    <row r="168" spans="1:7" x14ac:dyDescent="0.35">
      <c r="A168" s="13" t="s">
        <v>3014</v>
      </c>
      <c r="B168" s="31"/>
      <c r="C168" s="31" t="s">
        <v>310</v>
      </c>
      <c r="D168" s="42">
        <v>-6000</v>
      </c>
      <c r="E168" s="35">
        <v>-109.01</v>
      </c>
      <c r="F168" s="36">
        <v>-1.292E-3</v>
      </c>
      <c r="G168" s="16"/>
    </row>
    <row r="169" spans="1:7" x14ac:dyDescent="0.35">
      <c r="A169" s="13" t="s">
        <v>3052</v>
      </c>
      <c r="B169" s="31"/>
      <c r="C169" s="31" t="s">
        <v>540</v>
      </c>
      <c r="D169" s="42">
        <v>-15000</v>
      </c>
      <c r="E169" s="35">
        <v>-114.5</v>
      </c>
      <c r="F169" s="36">
        <v>-1.3569999999999999E-3</v>
      </c>
      <c r="G169" s="16"/>
    </row>
    <row r="170" spans="1:7" x14ac:dyDescent="0.35">
      <c r="A170" s="13" t="s">
        <v>2131</v>
      </c>
      <c r="B170" s="31"/>
      <c r="C170" s="31" t="s">
        <v>272</v>
      </c>
      <c r="D170" s="42">
        <v>-13500</v>
      </c>
      <c r="E170" s="35">
        <v>-119.02</v>
      </c>
      <c r="F170" s="36">
        <v>-1.4109999999999999E-3</v>
      </c>
      <c r="G170" s="16"/>
    </row>
    <row r="171" spans="1:7" x14ac:dyDescent="0.35">
      <c r="A171" s="13" t="s">
        <v>2133</v>
      </c>
      <c r="B171" s="31"/>
      <c r="C171" s="31" t="s">
        <v>345</v>
      </c>
      <c r="D171" s="42">
        <v>-3850</v>
      </c>
      <c r="E171" s="35">
        <v>-140.44999999999999</v>
      </c>
      <c r="F171" s="36">
        <v>-1.665E-3</v>
      </c>
      <c r="G171" s="16"/>
    </row>
    <row r="172" spans="1:7" x14ac:dyDescent="0.35">
      <c r="A172" s="13" t="s">
        <v>2094</v>
      </c>
      <c r="B172" s="31"/>
      <c r="C172" s="31" t="s">
        <v>277</v>
      </c>
      <c r="D172" s="42">
        <v>-5700</v>
      </c>
      <c r="E172" s="35">
        <v>-152.52000000000001</v>
      </c>
      <c r="F172" s="36">
        <v>-1.8079999999999999E-3</v>
      </c>
      <c r="G172" s="16"/>
    </row>
    <row r="173" spans="1:7" x14ac:dyDescent="0.35">
      <c r="A173" s="13" t="s">
        <v>3072</v>
      </c>
      <c r="B173" s="31"/>
      <c r="C173" s="31" t="s">
        <v>304</v>
      </c>
      <c r="D173" s="42">
        <v>-13050</v>
      </c>
      <c r="E173" s="35">
        <v>-158.51</v>
      </c>
      <c r="F173" s="36">
        <v>-1.879E-3</v>
      </c>
      <c r="G173" s="16"/>
    </row>
    <row r="174" spans="1:7" x14ac:dyDescent="0.35">
      <c r="A174" s="13" t="s">
        <v>2098</v>
      </c>
      <c r="B174" s="31"/>
      <c r="C174" s="31" t="s">
        <v>769</v>
      </c>
      <c r="D174" s="42">
        <v>-2850</v>
      </c>
      <c r="E174" s="35">
        <v>-161.1</v>
      </c>
      <c r="F174" s="36">
        <v>-1.9090000000000001E-3</v>
      </c>
      <c r="G174" s="16"/>
    </row>
    <row r="175" spans="1:7" x14ac:dyDescent="0.35">
      <c r="A175" s="13" t="s">
        <v>2113</v>
      </c>
      <c r="B175" s="31"/>
      <c r="C175" s="31" t="s">
        <v>272</v>
      </c>
      <c r="D175" s="42">
        <v>-44200</v>
      </c>
      <c r="E175" s="35">
        <v>-168.42</v>
      </c>
      <c r="F175" s="36">
        <v>-1.9959999999999999E-3</v>
      </c>
      <c r="G175" s="16"/>
    </row>
    <row r="176" spans="1:7" x14ac:dyDescent="0.35">
      <c r="A176" s="13" t="s">
        <v>2130</v>
      </c>
      <c r="B176" s="31"/>
      <c r="C176" s="31" t="s">
        <v>254</v>
      </c>
      <c r="D176" s="42">
        <v>-11550</v>
      </c>
      <c r="E176" s="35">
        <v>-168.72</v>
      </c>
      <c r="F176" s="36">
        <v>-2E-3</v>
      </c>
      <c r="G176" s="16"/>
    </row>
    <row r="177" spans="1:7" x14ac:dyDescent="0.35">
      <c r="A177" s="13" t="s">
        <v>3023</v>
      </c>
      <c r="B177" s="31"/>
      <c r="C177" s="31" t="s">
        <v>238</v>
      </c>
      <c r="D177" s="42">
        <v>-104400</v>
      </c>
      <c r="E177" s="35">
        <v>-169.4</v>
      </c>
      <c r="F177" s="36">
        <v>-2.0079999999999998E-3</v>
      </c>
      <c r="G177" s="16"/>
    </row>
    <row r="178" spans="1:7" x14ac:dyDescent="0.35">
      <c r="A178" s="13" t="s">
        <v>2137</v>
      </c>
      <c r="B178" s="31"/>
      <c r="C178" s="31" t="s">
        <v>415</v>
      </c>
      <c r="D178" s="42">
        <v>-25200</v>
      </c>
      <c r="E178" s="35">
        <v>-178.05</v>
      </c>
      <c r="F178" s="36">
        <v>-2.1099999999999999E-3</v>
      </c>
      <c r="G178" s="16"/>
    </row>
    <row r="179" spans="1:7" x14ac:dyDescent="0.35">
      <c r="A179" s="13" t="s">
        <v>2081</v>
      </c>
      <c r="B179" s="31"/>
      <c r="C179" s="31" t="s">
        <v>1274</v>
      </c>
      <c r="D179" s="42">
        <v>-209250</v>
      </c>
      <c r="E179" s="35">
        <v>-180.79</v>
      </c>
      <c r="F179" s="36">
        <v>-2.1429999999999999E-3</v>
      </c>
      <c r="G179" s="16"/>
    </row>
    <row r="180" spans="1:7" x14ac:dyDescent="0.35">
      <c r="A180" s="13" t="s">
        <v>2099</v>
      </c>
      <c r="B180" s="31"/>
      <c r="C180" s="31" t="s">
        <v>238</v>
      </c>
      <c r="D180" s="42">
        <v>-78975</v>
      </c>
      <c r="E180" s="35">
        <v>-184.51</v>
      </c>
      <c r="F180" s="36">
        <v>-2.1870000000000001E-3</v>
      </c>
      <c r="G180" s="16"/>
    </row>
    <row r="181" spans="1:7" x14ac:dyDescent="0.35">
      <c r="A181" s="13" t="s">
        <v>2111</v>
      </c>
      <c r="B181" s="31"/>
      <c r="C181" s="31" t="s">
        <v>257</v>
      </c>
      <c r="D181" s="42">
        <v>-5100</v>
      </c>
      <c r="E181" s="35">
        <v>-190.05</v>
      </c>
      <c r="F181" s="36">
        <v>-2.2529999999999998E-3</v>
      </c>
      <c r="G181" s="16"/>
    </row>
    <row r="182" spans="1:7" x14ac:dyDescent="0.35">
      <c r="A182" s="13" t="s">
        <v>2105</v>
      </c>
      <c r="B182" s="31"/>
      <c r="C182" s="31" t="s">
        <v>370</v>
      </c>
      <c r="D182" s="42">
        <v>-91875</v>
      </c>
      <c r="E182" s="35">
        <v>-192.28</v>
      </c>
      <c r="F182" s="36">
        <v>-2.2790000000000002E-3</v>
      </c>
      <c r="G182" s="16"/>
    </row>
    <row r="183" spans="1:7" x14ac:dyDescent="0.35">
      <c r="A183" s="13" t="s">
        <v>2089</v>
      </c>
      <c r="B183" s="31"/>
      <c r="C183" s="31" t="s">
        <v>310</v>
      </c>
      <c r="D183" s="42">
        <v>-34225</v>
      </c>
      <c r="E183" s="35">
        <v>-206.05</v>
      </c>
      <c r="F183" s="36">
        <v>-2.4420000000000002E-3</v>
      </c>
      <c r="G183" s="16"/>
    </row>
    <row r="184" spans="1:7" x14ac:dyDescent="0.35">
      <c r="A184" s="13" t="s">
        <v>3071</v>
      </c>
      <c r="B184" s="31"/>
      <c r="C184" s="31" t="s">
        <v>238</v>
      </c>
      <c r="D184" s="42">
        <v>-10800</v>
      </c>
      <c r="E184" s="35">
        <v>-212.98</v>
      </c>
      <c r="F184" s="36">
        <v>-2.5249999999999999E-3</v>
      </c>
      <c r="G184" s="16"/>
    </row>
    <row r="185" spans="1:7" x14ac:dyDescent="0.35">
      <c r="A185" s="13" t="s">
        <v>2141</v>
      </c>
      <c r="B185" s="31"/>
      <c r="C185" s="31" t="s">
        <v>269</v>
      </c>
      <c r="D185" s="42">
        <v>-7400</v>
      </c>
      <c r="E185" s="35">
        <v>-238.1</v>
      </c>
      <c r="F185" s="36">
        <v>-2.8219999999999999E-3</v>
      </c>
      <c r="G185" s="16"/>
    </row>
    <row r="186" spans="1:7" x14ac:dyDescent="0.35">
      <c r="A186" s="13" t="s">
        <v>2110</v>
      </c>
      <c r="B186" s="31"/>
      <c r="C186" s="31" t="s">
        <v>249</v>
      </c>
      <c r="D186" s="42">
        <v>-7175</v>
      </c>
      <c r="E186" s="35">
        <v>-259.63</v>
      </c>
      <c r="F186" s="36">
        <v>-3.078E-3</v>
      </c>
      <c r="G186" s="16"/>
    </row>
    <row r="187" spans="1:7" x14ac:dyDescent="0.35">
      <c r="A187" s="13" t="s">
        <v>2129</v>
      </c>
      <c r="B187" s="31"/>
      <c r="C187" s="31" t="s">
        <v>254</v>
      </c>
      <c r="D187" s="42">
        <v>-17600</v>
      </c>
      <c r="E187" s="35">
        <v>-259.72000000000003</v>
      </c>
      <c r="F187" s="36">
        <v>-3.0790000000000001E-3</v>
      </c>
      <c r="G187" s="16"/>
    </row>
    <row r="188" spans="1:7" x14ac:dyDescent="0.35">
      <c r="A188" s="13" t="s">
        <v>3062</v>
      </c>
      <c r="B188" s="31"/>
      <c r="C188" s="31" t="s">
        <v>277</v>
      </c>
      <c r="D188" s="42">
        <v>-70400</v>
      </c>
      <c r="E188" s="35">
        <v>-289.45</v>
      </c>
      <c r="F188" s="36">
        <v>-3.431E-3</v>
      </c>
      <c r="G188" s="16"/>
    </row>
    <row r="189" spans="1:7" x14ac:dyDescent="0.35">
      <c r="A189" s="13" t="s">
        <v>2145</v>
      </c>
      <c r="B189" s="31"/>
      <c r="C189" s="31" t="s">
        <v>1281</v>
      </c>
      <c r="D189" s="42">
        <v>-13200</v>
      </c>
      <c r="E189" s="35">
        <v>-298.23</v>
      </c>
      <c r="F189" s="36">
        <v>-3.5349999999999999E-3</v>
      </c>
      <c r="G189" s="16"/>
    </row>
    <row r="190" spans="1:7" x14ac:dyDescent="0.35">
      <c r="A190" s="13" t="s">
        <v>3033</v>
      </c>
      <c r="B190" s="31"/>
      <c r="C190" s="31" t="s">
        <v>545</v>
      </c>
      <c r="D190" s="42">
        <v>-260000</v>
      </c>
      <c r="E190" s="35">
        <v>-331.14</v>
      </c>
      <c r="F190" s="36">
        <v>-3.9249999999999997E-3</v>
      </c>
      <c r="G190" s="16"/>
    </row>
    <row r="191" spans="1:7" x14ac:dyDescent="0.35">
      <c r="A191" s="13" t="s">
        <v>3067</v>
      </c>
      <c r="B191" s="31"/>
      <c r="C191" s="31" t="s">
        <v>280</v>
      </c>
      <c r="D191" s="42">
        <v>-17625</v>
      </c>
      <c r="E191" s="35">
        <v>-339.7</v>
      </c>
      <c r="F191" s="36">
        <v>-4.0270000000000002E-3</v>
      </c>
      <c r="G191" s="16"/>
    </row>
    <row r="192" spans="1:7" x14ac:dyDescent="0.35">
      <c r="A192" s="13" t="s">
        <v>2149</v>
      </c>
      <c r="B192" s="31"/>
      <c r="C192" s="31" t="s">
        <v>260</v>
      </c>
      <c r="D192" s="42">
        <v>-9000</v>
      </c>
      <c r="E192" s="35">
        <v>-392.15</v>
      </c>
      <c r="F192" s="36">
        <v>-4.6490000000000004E-3</v>
      </c>
      <c r="G192" s="16"/>
    </row>
    <row r="193" spans="1:7" x14ac:dyDescent="0.35">
      <c r="A193" s="13" t="s">
        <v>2082</v>
      </c>
      <c r="B193" s="31"/>
      <c r="C193" s="31" t="s">
        <v>1840</v>
      </c>
      <c r="D193" s="42">
        <v>-94300</v>
      </c>
      <c r="E193" s="35">
        <v>-399.22</v>
      </c>
      <c r="F193" s="36">
        <v>-4.7330000000000002E-3</v>
      </c>
      <c r="G193" s="16"/>
    </row>
    <row r="194" spans="1:7" x14ac:dyDescent="0.35">
      <c r="A194" s="13" t="s">
        <v>2139</v>
      </c>
      <c r="B194" s="31"/>
      <c r="C194" s="31" t="s">
        <v>269</v>
      </c>
      <c r="D194" s="42">
        <v>-60800</v>
      </c>
      <c r="E194" s="35">
        <v>-409.15</v>
      </c>
      <c r="F194" s="36">
        <v>-4.8500000000000001E-3</v>
      </c>
      <c r="G194" s="16"/>
    </row>
    <row r="195" spans="1:7" x14ac:dyDescent="0.35">
      <c r="A195" s="13" t="s">
        <v>3005</v>
      </c>
      <c r="B195" s="31"/>
      <c r="C195" s="31" t="s">
        <v>283</v>
      </c>
      <c r="D195" s="42">
        <v>-121800</v>
      </c>
      <c r="E195" s="35">
        <v>-457.36</v>
      </c>
      <c r="F195" s="36">
        <v>-5.4219999999999997E-3</v>
      </c>
      <c r="G195" s="16"/>
    </row>
    <row r="196" spans="1:7" x14ac:dyDescent="0.35">
      <c r="A196" s="13" t="s">
        <v>2136</v>
      </c>
      <c r="B196" s="31"/>
      <c r="C196" s="31" t="s">
        <v>307</v>
      </c>
      <c r="D196" s="42">
        <v>-39900</v>
      </c>
      <c r="E196" s="35">
        <v>-462.96</v>
      </c>
      <c r="F196" s="36">
        <v>-5.4879999999999998E-3</v>
      </c>
      <c r="G196" s="16"/>
    </row>
    <row r="197" spans="1:7" x14ac:dyDescent="0.35">
      <c r="A197" s="13" t="s">
        <v>2093</v>
      </c>
      <c r="B197" s="31"/>
      <c r="C197" s="31" t="s">
        <v>283</v>
      </c>
      <c r="D197" s="42">
        <v>-151500</v>
      </c>
      <c r="E197" s="35">
        <v>-494.27</v>
      </c>
      <c r="F197" s="36">
        <v>-5.8599999999999998E-3</v>
      </c>
      <c r="G197" s="16"/>
    </row>
    <row r="198" spans="1:7" x14ac:dyDescent="0.35">
      <c r="A198" s="13" t="s">
        <v>2122</v>
      </c>
      <c r="B198" s="31"/>
      <c r="C198" s="31" t="s">
        <v>378</v>
      </c>
      <c r="D198" s="42">
        <v>-47925</v>
      </c>
      <c r="E198" s="35">
        <v>-495.26</v>
      </c>
      <c r="F198" s="36">
        <v>-5.8710000000000004E-3</v>
      </c>
      <c r="G198" s="16"/>
    </row>
    <row r="199" spans="1:7" x14ac:dyDescent="0.35">
      <c r="A199" s="13" t="s">
        <v>2143</v>
      </c>
      <c r="B199" s="31"/>
      <c r="C199" s="31" t="s">
        <v>266</v>
      </c>
      <c r="D199" s="42">
        <v>-4100</v>
      </c>
      <c r="E199" s="35">
        <v>-520.13</v>
      </c>
      <c r="F199" s="36">
        <v>-6.1659999999999996E-3</v>
      </c>
      <c r="G199" s="16"/>
    </row>
    <row r="200" spans="1:7" x14ac:dyDescent="0.35">
      <c r="A200" s="13" t="s">
        <v>3066</v>
      </c>
      <c r="B200" s="31"/>
      <c r="C200" s="31" t="s">
        <v>1309</v>
      </c>
      <c r="D200" s="42">
        <v>-823500</v>
      </c>
      <c r="E200" s="35">
        <v>-570.11</v>
      </c>
      <c r="F200" s="36">
        <v>-6.7590000000000003E-3</v>
      </c>
      <c r="G200" s="16"/>
    </row>
    <row r="201" spans="1:7" x14ac:dyDescent="0.35">
      <c r="A201" s="13" t="s">
        <v>2138</v>
      </c>
      <c r="B201" s="31"/>
      <c r="C201" s="31" t="s">
        <v>238</v>
      </c>
      <c r="D201" s="42">
        <v>-80500</v>
      </c>
      <c r="E201" s="35">
        <v>-598.32000000000005</v>
      </c>
      <c r="F201" s="36">
        <v>-7.0930000000000003E-3</v>
      </c>
      <c r="G201" s="16"/>
    </row>
    <row r="202" spans="1:7" x14ac:dyDescent="0.35">
      <c r="A202" s="13" t="s">
        <v>2147</v>
      </c>
      <c r="B202" s="31"/>
      <c r="C202" s="31" t="s">
        <v>266</v>
      </c>
      <c r="D202" s="42">
        <v>-23500</v>
      </c>
      <c r="E202" s="35">
        <v>-655.04</v>
      </c>
      <c r="F202" s="36">
        <v>-7.7660000000000003E-3</v>
      </c>
      <c r="G202" s="16"/>
    </row>
    <row r="203" spans="1:7" x14ac:dyDescent="0.35">
      <c r="A203" s="13" t="s">
        <v>2151</v>
      </c>
      <c r="B203" s="31"/>
      <c r="C203" s="31" t="s">
        <v>238</v>
      </c>
      <c r="D203" s="42">
        <v>-96000</v>
      </c>
      <c r="E203" s="35">
        <v>-773.14</v>
      </c>
      <c r="F203" s="36">
        <v>-9.1660000000000005E-3</v>
      </c>
      <c r="G203" s="16"/>
    </row>
    <row r="204" spans="1:7" x14ac:dyDescent="0.35">
      <c r="A204" s="13" t="s">
        <v>2124</v>
      </c>
      <c r="B204" s="31"/>
      <c r="C204" s="31" t="s">
        <v>238</v>
      </c>
      <c r="D204" s="42">
        <v>-405000</v>
      </c>
      <c r="E204" s="35">
        <v>-780.19</v>
      </c>
      <c r="F204" s="36">
        <v>-9.2490000000000003E-3</v>
      </c>
      <c r="G204" s="16"/>
    </row>
    <row r="205" spans="1:7" x14ac:dyDescent="0.35">
      <c r="A205" s="13" t="s">
        <v>2148</v>
      </c>
      <c r="B205" s="31"/>
      <c r="C205" s="31" t="s">
        <v>238</v>
      </c>
      <c r="D205" s="42">
        <v>-62300</v>
      </c>
      <c r="E205" s="35">
        <v>-876.12</v>
      </c>
      <c r="F205" s="36">
        <v>-1.0387E-2</v>
      </c>
      <c r="G205" s="16"/>
    </row>
    <row r="206" spans="1:7" x14ac:dyDescent="0.35">
      <c r="A206" s="13" t="s">
        <v>2146</v>
      </c>
      <c r="B206" s="31"/>
      <c r="C206" s="31" t="s">
        <v>715</v>
      </c>
      <c r="D206" s="42">
        <v>-234900</v>
      </c>
      <c r="E206" s="35">
        <v>-885.34</v>
      </c>
      <c r="F206" s="36">
        <v>-1.0496E-2</v>
      </c>
      <c r="G206" s="16"/>
    </row>
    <row r="207" spans="1:7" x14ac:dyDescent="0.35">
      <c r="A207" s="13" t="s">
        <v>2087</v>
      </c>
      <c r="B207" s="31"/>
      <c r="C207" s="31" t="s">
        <v>266</v>
      </c>
      <c r="D207" s="42">
        <v>-186900</v>
      </c>
      <c r="E207" s="35">
        <v>-1056.55</v>
      </c>
      <c r="F207" s="36">
        <v>-1.2526000000000001E-2</v>
      </c>
      <c r="G207" s="16"/>
    </row>
    <row r="208" spans="1:7" x14ac:dyDescent="0.35">
      <c r="A208" s="13" t="s">
        <v>2128</v>
      </c>
      <c r="B208" s="31"/>
      <c r="C208" s="31" t="s">
        <v>1274</v>
      </c>
      <c r="D208" s="42">
        <v>-99750</v>
      </c>
      <c r="E208" s="35">
        <v>-1315.9</v>
      </c>
      <c r="F208" s="36">
        <v>-1.5601E-2</v>
      </c>
      <c r="G208" s="16"/>
    </row>
    <row r="209" spans="1:7" x14ac:dyDescent="0.35">
      <c r="A209" s="13" t="s">
        <v>2152</v>
      </c>
      <c r="B209" s="31"/>
      <c r="C209" s="31" t="s">
        <v>263</v>
      </c>
      <c r="D209" s="42">
        <v>-458325</v>
      </c>
      <c r="E209" s="35">
        <v>-1447.39</v>
      </c>
      <c r="F209" s="36">
        <v>-1.7160000000000002E-2</v>
      </c>
      <c r="G209" s="16"/>
    </row>
    <row r="210" spans="1:7" x14ac:dyDescent="0.35">
      <c r="A210" s="13" t="s">
        <v>2154</v>
      </c>
      <c r="B210" s="31"/>
      <c r="C210" s="31" t="s">
        <v>246</v>
      </c>
      <c r="D210" s="42">
        <v>-25731000</v>
      </c>
      <c r="E210" s="35">
        <v>-1677.66</v>
      </c>
      <c r="F210" s="36">
        <v>-1.9890000000000001E-2</v>
      </c>
      <c r="G210" s="16"/>
    </row>
    <row r="211" spans="1:7" x14ac:dyDescent="0.35">
      <c r="A211" s="13" t="s">
        <v>2156</v>
      </c>
      <c r="B211" s="31"/>
      <c r="C211" s="31" t="s">
        <v>238</v>
      </c>
      <c r="D211" s="42">
        <v>-176250</v>
      </c>
      <c r="E211" s="35">
        <v>-1854.33</v>
      </c>
      <c r="F211" s="36">
        <v>-2.1984E-2</v>
      </c>
      <c r="G211" s="16"/>
    </row>
    <row r="212" spans="1:7" x14ac:dyDescent="0.35">
      <c r="A212" s="13" t="s">
        <v>2153</v>
      </c>
      <c r="B212" s="31"/>
      <c r="C212" s="31" t="s">
        <v>246</v>
      </c>
      <c r="D212" s="42">
        <v>-100225</v>
      </c>
      <c r="E212" s="35">
        <v>-1903.77</v>
      </c>
      <c r="F212" s="36">
        <v>-2.2571000000000001E-2</v>
      </c>
      <c r="G212" s="16"/>
    </row>
    <row r="213" spans="1:7" x14ac:dyDescent="0.35">
      <c r="A213" s="13" t="s">
        <v>2150</v>
      </c>
      <c r="B213" s="31"/>
      <c r="C213" s="31" t="s">
        <v>238</v>
      </c>
      <c r="D213" s="42">
        <v>-265100</v>
      </c>
      <c r="E213" s="35">
        <v>-2539.92</v>
      </c>
      <c r="F213" s="36">
        <v>-3.0113000000000001E-2</v>
      </c>
      <c r="G213" s="16"/>
    </row>
    <row r="214" spans="1:7" x14ac:dyDescent="0.35">
      <c r="A214" s="13" t="s">
        <v>3157</v>
      </c>
      <c r="B214" s="31"/>
      <c r="C214" s="31" t="s">
        <v>478</v>
      </c>
      <c r="D214" s="42">
        <v>-489155</v>
      </c>
      <c r="E214" s="35">
        <v>-3463.95</v>
      </c>
      <c r="F214" s="36">
        <v>-4.1068E-2</v>
      </c>
      <c r="G214" s="16"/>
    </row>
    <row r="215" spans="1:7" x14ac:dyDescent="0.35">
      <c r="A215" s="13" t="s">
        <v>2155</v>
      </c>
      <c r="B215" s="31"/>
      <c r="C215" s="31" t="s">
        <v>241</v>
      </c>
      <c r="D215" s="42">
        <v>-260000</v>
      </c>
      <c r="E215" s="35">
        <v>-3547.44</v>
      </c>
      <c r="F215" s="36">
        <v>-4.2057999999999998E-2</v>
      </c>
      <c r="G215" s="16"/>
    </row>
    <row r="216" spans="1:7" x14ac:dyDescent="0.35">
      <c r="A216" s="17" t="s">
        <v>172</v>
      </c>
      <c r="B216" s="32"/>
      <c r="C216" s="32"/>
      <c r="D216" s="18"/>
      <c r="E216" s="43">
        <v>-34065.870000000003</v>
      </c>
      <c r="F216" s="44">
        <v>-0.40384900000000001</v>
      </c>
      <c r="G216" s="21"/>
    </row>
    <row r="217" spans="1:7" x14ac:dyDescent="0.35">
      <c r="A217" s="13"/>
      <c r="B217" s="31"/>
      <c r="C217" s="31"/>
      <c r="D217" s="14"/>
      <c r="E217" s="15"/>
      <c r="F217" s="16"/>
      <c r="G217" s="16"/>
    </row>
    <row r="218" spans="1:7" x14ac:dyDescent="0.35">
      <c r="A218" s="13"/>
      <c r="B218" s="31"/>
      <c r="C218" s="31"/>
      <c r="D218" s="14"/>
      <c r="E218" s="15"/>
      <c r="F218" s="16"/>
      <c r="G218" s="16"/>
    </row>
    <row r="219" spans="1:7" x14ac:dyDescent="0.35">
      <c r="A219" s="13"/>
      <c r="B219" s="31"/>
      <c r="C219" s="31"/>
      <c r="D219" s="14"/>
      <c r="E219" s="15"/>
      <c r="F219" s="16"/>
      <c r="G219" s="16"/>
    </row>
    <row r="220" spans="1:7" x14ac:dyDescent="0.35">
      <c r="A220" s="24" t="s">
        <v>175</v>
      </c>
      <c r="B220" s="33"/>
      <c r="C220" s="33"/>
      <c r="D220" s="25"/>
      <c r="E220" s="45">
        <v>-34065.870000000003</v>
      </c>
      <c r="F220" s="46">
        <v>-0.40384900000000001</v>
      </c>
      <c r="G220" s="21"/>
    </row>
    <row r="221" spans="1:7" x14ac:dyDescent="0.35">
      <c r="A221" s="13"/>
      <c r="B221" s="31"/>
      <c r="C221" s="31"/>
      <c r="D221" s="14"/>
      <c r="E221" s="15"/>
      <c r="F221" s="16"/>
      <c r="G221" s="16"/>
    </row>
    <row r="222" spans="1:7" x14ac:dyDescent="0.35">
      <c r="A222" s="17" t="s">
        <v>139</v>
      </c>
      <c r="B222" s="31"/>
      <c r="C222" s="31"/>
      <c r="D222" s="14"/>
      <c r="E222" s="15"/>
      <c r="F222" s="16"/>
      <c r="G222" s="16"/>
    </row>
    <row r="223" spans="1:7" x14ac:dyDescent="0.35">
      <c r="A223" s="17" t="s">
        <v>140</v>
      </c>
      <c r="B223" s="31"/>
      <c r="C223" s="31"/>
      <c r="D223" s="14"/>
      <c r="E223" s="15"/>
      <c r="F223" s="16"/>
      <c r="G223" s="16"/>
    </row>
    <row r="224" spans="1:7" x14ac:dyDescent="0.35">
      <c r="A224" s="13" t="s">
        <v>1547</v>
      </c>
      <c r="B224" s="31" t="s">
        <v>1548</v>
      </c>
      <c r="C224" s="31" t="s">
        <v>146</v>
      </c>
      <c r="D224" s="14">
        <v>2500000</v>
      </c>
      <c r="E224" s="15">
        <v>2523.5700000000002</v>
      </c>
      <c r="F224" s="16">
        <v>2.9899999999999999E-2</v>
      </c>
      <c r="G224" s="16">
        <v>7.1300000000000002E-2</v>
      </c>
    </row>
    <row r="225" spans="1:7" x14ac:dyDescent="0.35">
      <c r="A225" s="13" t="s">
        <v>1111</v>
      </c>
      <c r="B225" s="31" t="s">
        <v>1112</v>
      </c>
      <c r="C225" s="31" t="s">
        <v>146</v>
      </c>
      <c r="D225" s="14">
        <v>1000000</v>
      </c>
      <c r="E225" s="15">
        <v>1003.42</v>
      </c>
      <c r="F225" s="16">
        <v>1.1900000000000001E-2</v>
      </c>
      <c r="G225" s="16">
        <v>6.2800999999999996E-2</v>
      </c>
    </row>
    <row r="226" spans="1:7" x14ac:dyDescent="0.35">
      <c r="A226" s="17" t="s">
        <v>172</v>
      </c>
      <c r="B226" s="32"/>
      <c r="C226" s="32"/>
      <c r="D226" s="18"/>
      <c r="E226" s="37">
        <v>3526.99</v>
      </c>
      <c r="F226" s="38">
        <v>4.1799999999999997E-2</v>
      </c>
      <c r="G226" s="21"/>
    </row>
    <row r="227" spans="1:7" x14ac:dyDescent="0.35">
      <c r="A227" s="13"/>
      <c r="B227" s="31"/>
      <c r="C227" s="31"/>
      <c r="D227" s="14"/>
      <c r="E227" s="15"/>
      <c r="F227" s="16"/>
      <c r="G227" s="16"/>
    </row>
    <row r="228" spans="1:7" x14ac:dyDescent="0.35">
      <c r="A228" s="17" t="s">
        <v>216</v>
      </c>
      <c r="B228" s="31"/>
      <c r="C228" s="31"/>
      <c r="D228" s="14"/>
      <c r="E228" s="15"/>
      <c r="F228" s="16"/>
      <c r="G228" s="16"/>
    </row>
    <row r="229" spans="1:7" x14ac:dyDescent="0.35">
      <c r="A229" s="13" t="s">
        <v>604</v>
      </c>
      <c r="B229" s="31" t="s">
        <v>605</v>
      </c>
      <c r="C229" s="31" t="s">
        <v>219</v>
      </c>
      <c r="D229" s="14">
        <v>2500000</v>
      </c>
      <c r="E229" s="15">
        <v>2575.15</v>
      </c>
      <c r="F229" s="16">
        <v>3.0499999999999999E-2</v>
      </c>
      <c r="G229" s="16">
        <v>6.7974000000000007E-2</v>
      </c>
    </row>
    <row r="230" spans="1:7" x14ac:dyDescent="0.35">
      <c r="A230" s="13" t="s">
        <v>674</v>
      </c>
      <c r="B230" s="31" t="s">
        <v>675</v>
      </c>
      <c r="C230" s="31" t="s">
        <v>219</v>
      </c>
      <c r="D230" s="14">
        <v>1000000</v>
      </c>
      <c r="E230" s="15">
        <v>1026.68</v>
      </c>
      <c r="F230" s="16">
        <v>1.2200000000000001E-2</v>
      </c>
      <c r="G230" s="16">
        <v>6.3618999999999995E-2</v>
      </c>
    </row>
    <row r="231" spans="1:7" x14ac:dyDescent="0.35">
      <c r="A231" s="17" t="s">
        <v>172</v>
      </c>
      <c r="B231" s="32"/>
      <c r="C231" s="32"/>
      <c r="D231" s="18"/>
      <c r="E231" s="37">
        <v>3601.83</v>
      </c>
      <c r="F231" s="38">
        <v>4.2700000000000002E-2</v>
      </c>
      <c r="G231" s="21"/>
    </row>
    <row r="232" spans="1:7" x14ac:dyDescent="0.35">
      <c r="A232" s="13"/>
      <c r="B232" s="31"/>
      <c r="C232" s="31"/>
      <c r="D232" s="14"/>
      <c r="E232" s="15"/>
      <c r="F232" s="16"/>
      <c r="G232" s="16"/>
    </row>
    <row r="233" spans="1:7" x14ac:dyDescent="0.35">
      <c r="A233" s="17" t="s">
        <v>173</v>
      </c>
      <c r="B233" s="31"/>
      <c r="C233" s="31"/>
      <c r="D233" s="14"/>
      <c r="E233" s="15"/>
      <c r="F233" s="16"/>
      <c r="G233" s="16"/>
    </row>
    <row r="234" spans="1:7" x14ac:dyDescent="0.35">
      <c r="A234" s="17" t="s">
        <v>172</v>
      </c>
      <c r="B234" s="31"/>
      <c r="C234" s="31"/>
      <c r="D234" s="14"/>
      <c r="E234" s="39" t="s">
        <v>138</v>
      </c>
      <c r="F234" s="40" t="s">
        <v>138</v>
      </c>
      <c r="G234" s="16"/>
    </row>
    <row r="235" spans="1:7" x14ac:dyDescent="0.35">
      <c r="A235" s="13"/>
      <c r="B235" s="31"/>
      <c r="C235" s="31"/>
      <c r="D235" s="14"/>
      <c r="E235" s="15"/>
      <c r="F235" s="16"/>
      <c r="G235" s="16"/>
    </row>
    <row r="236" spans="1:7" x14ac:dyDescent="0.35">
      <c r="A236" s="17" t="s">
        <v>174</v>
      </c>
      <c r="B236" s="31"/>
      <c r="C236" s="31"/>
      <c r="D236" s="14"/>
      <c r="E236" s="15"/>
      <c r="F236" s="16"/>
      <c r="G236" s="16"/>
    </row>
    <row r="237" spans="1:7" x14ac:dyDescent="0.35">
      <c r="A237" s="17" t="s">
        <v>172</v>
      </c>
      <c r="B237" s="31"/>
      <c r="C237" s="31"/>
      <c r="D237" s="14"/>
      <c r="E237" s="39" t="s">
        <v>138</v>
      </c>
      <c r="F237" s="40" t="s">
        <v>138</v>
      </c>
      <c r="G237" s="16"/>
    </row>
    <row r="238" spans="1:7" x14ac:dyDescent="0.35">
      <c r="A238" s="13"/>
      <c r="B238" s="31"/>
      <c r="C238" s="31"/>
      <c r="D238" s="14"/>
      <c r="E238" s="15"/>
      <c r="F238" s="16"/>
      <c r="G238" s="16"/>
    </row>
    <row r="239" spans="1:7" x14ac:dyDescent="0.35">
      <c r="A239" s="17" t="s">
        <v>1551</v>
      </c>
      <c r="B239" s="31"/>
      <c r="C239" s="31"/>
      <c r="D239" s="14"/>
      <c r="E239" s="15"/>
      <c r="F239" s="16"/>
      <c r="G239" s="16"/>
    </row>
    <row r="240" spans="1:7" x14ac:dyDescent="0.35">
      <c r="A240" s="17" t="s">
        <v>1552</v>
      </c>
      <c r="B240" s="31"/>
      <c r="C240" s="31"/>
      <c r="D240" s="14"/>
      <c r="E240" s="15"/>
      <c r="F240" s="16"/>
      <c r="G240" s="16"/>
    </row>
    <row r="241" spans="1:7" x14ac:dyDescent="0.35">
      <c r="A241" s="13" t="s">
        <v>444</v>
      </c>
      <c r="B241" s="31" t="s">
        <v>445</v>
      </c>
      <c r="C241" s="31" t="s">
        <v>269</v>
      </c>
      <c r="D241" s="14">
        <v>27724</v>
      </c>
      <c r="E241" s="15">
        <v>2.77</v>
      </c>
      <c r="F241" s="16">
        <v>0</v>
      </c>
      <c r="G241" s="16"/>
    </row>
    <row r="242" spans="1:7" x14ac:dyDescent="0.35">
      <c r="A242" s="17" t="s">
        <v>172</v>
      </c>
      <c r="B242" s="32"/>
      <c r="C242" s="32"/>
      <c r="D242" s="18"/>
      <c r="E242" s="37">
        <v>2.77</v>
      </c>
      <c r="F242" s="38">
        <v>0</v>
      </c>
      <c r="G242" s="21"/>
    </row>
    <row r="243" spans="1:7" x14ac:dyDescent="0.35">
      <c r="A243" s="13"/>
      <c r="B243" s="31"/>
      <c r="C243" s="31"/>
      <c r="D243" s="14"/>
      <c r="E243" s="15"/>
      <c r="F243" s="16"/>
      <c r="G243" s="16"/>
    </row>
    <row r="244" spans="1:7" x14ac:dyDescent="0.35">
      <c r="A244" s="13"/>
      <c r="B244" s="31"/>
      <c r="C244" s="31"/>
      <c r="D244" s="14"/>
      <c r="E244" s="15"/>
      <c r="F244" s="16"/>
      <c r="G244" s="16"/>
    </row>
    <row r="245" spans="1:7" x14ac:dyDescent="0.35">
      <c r="A245" s="13"/>
      <c r="B245" s="31"/>
      <c r="C245" s="31"/>
      <c r="D245" s="14"/>
      <c r="E245" s="15"/>
      <c r="F245" s="16"/>
      <c r="G245" s="16"/>
    </row>
    <row r="246" spans="1:7" x14ac:dyDescent="0.35">
      <c r="A246" s="24" t="s">
        <v>175</v>
      </c>
      <c r="B246" s="33"/>
      <c r="C246" s="33"/>
      <c r="D246" s="25"/>
      <c r="E246" s="19">
        <v>7131.59</v>
      </c>
      <c r="F246" s="20">
        <v>8.4500000000000006E-2</v>
      </c>
      <c r="G246" s="21"/>
    </row>
    <row r="247" spans="1:7" x14ac:dyDescent="0.35">
      <c r="A247" s="13"/>
      <c r="B247" s="31"/>
      <c r="C247" s="31"/>
      <c r="D247" s="14"/>
      <c r="E247" s="15"/>
      <c r="F247" s="16"/>
      <c r="G247" s="16"/>
    </row>
    <row r="248" spans="1:7" x14ac:dyDescent="0.35">
      <c r="A248" s="13"/>
      <c r="B248" s="31"/>
      <c r="C248" s="31"/>
      <c r="D248" s="14"/>
      <c r="E248" s="15"/>
      <c r="F248" s="16"/>
      <c r="G248" s="16"/>
    </row>
    <row r="249" spans="1:7" x14ac:dyDescent="0.35">
      <c r="A249" s="17" t="s">
        <v>439</v>
      </c>
      <c r="B249" s="31"/>
      <c r="C249" s="31"/>
      <c r="D249" s="14"/>
      <c r="E249" s="15"/>
      <c r="F249" s="16"/>
      <c r="G249" s="16"/>
    </row>
    <row r="250" spans="1:7" x14ac:dyDescent="0.35">
      <c r="A250" s="13" t="s">
        <v>696</v>
      </c>
      <c r="B250" s="31" t="s">
        <v>697</v>
      </c>
      <c r="C250" s="31"/>
      <c r="D250" s="14">
        <v>23697252.662700001</v>
      </c>
      <c r="E250" s="15">
        <v>7520.84</v>
      </c>
      <c r="F250" s="16">
        <v>8.9200000000000002E-2</v>
      </c>
      <c r="G250" s="16"/>
    </row>
    <row r="251" spans="1:7" x14ac:dyDescent="0.35">
      <c r="A251" s="13" t="s">
        <v>3109</v>
      </c>
      <c r="B251" s="31" t="s">
        <v>3110</v>
      </c>
      <c r="C251" s="31"/>
      <c r="D251" s="14">
        <v>340263.61900000001</v>
      </c>
      <c r="E251" s="15">
        <v>3530.83</v>
      </c>
      <c r="F251" s="16">
        <v>4.19E-2</v>
      </c>
      <c r="G251" s="16"/>
    </row>
    <row r="252" spans="1:7" x14ac:dyDescent="0.35">
      <c r="A252" s="13"/>
      <c r="B252" s="31"/>
      <c r="C252" s="31"/>
      <c r="D252" s="14"/>
      <c r="E252" s="15"/>
      <c r="F252" s="16"/>
      <c r="G252" s="16"/>
    </row>
    <row r="253" spans="1:7" x14ac:dyDescent="0.35">
      <c r="A253" s="24" t="s">
        <v>175</v>
      </c>
      <c r="B253" s="33"/>
      <c r="C253" s="33"/>
      <c r="D253" s="25"/>
      <c r="E253" s="19">
        <v>11051.67</v>
      </c>
      <c r="F253" s="20">
        <v>0.13109999999999999</v>
      </c>
      <c r="G253" s="21"/>
    </row>
    <row r="254" spans="1:7" x14ac:dyDescent="0.35">
      <c r="A254" s="13"/>
      <c r="B254" s="31"/>
      <c r="C254" s="31"/>
      <c r="D254" s="14"/>
      <c r="E254" s="15"/>
      <c r="F254" s="16"/>
      <c r="G254" s="16"/>
    </row>
    <row r="255" spans="1:7" x14ac:dyDescent="0.35">
      <c r="A255" s="17" t="s">
        <v>176</v>
      </c>
      <c r="B255" s="31"/>
      <c r="C255" s="31"/>
      <c r="D255" s="14"/>
      <c r="E255" s="15"/>
      <c r="F255" s="16"/>
      <c r="G255" s="16"/>
    </row>
    <row r="256" spans="1:7" x14ac:dyDescent="0.35">
      <c r="A256" s="13" t="s">
        <v>177</v>
      </c>
      <c r="B256" s="31"/>
      <c r="C256" s="31"/>
      <c r="D256" s="14"/>
      <c r="E256" s="15">
        <v>8833.08</v>
      </c>
      <c r="F256" s="16">
        <v>0.1047</v>
      </c>
      <c r="G256" s="16">
        <v>5.3977999999999998E-2</v>
      </c>
    </row>
    <row r="257" spans="1:7" x14ac:dyDescent="0.35">
      <c r="A257" s="17" t="s">
        <v>172</v>
      </c>
      <c r="B257" s="32"/>
      <c r="C257" s="32"/>
      <c r="D257" s="18"/>
      <c r="E257" s="37">
        <v>8833.08</v>
      </c>
      <c r="F257" s="38">
        <v>0.1047</v>
      </c>
      <c r="G257" s="21"/>
    </row>
    <row r="258" spans="1:7" x14ac:dyDescent="0.35">
      <c r="A258" s="13"/>
      <c r="B258" s="31"/>
      <c r="C258" s="31"/>
      <c r="D258" s="14"/>
      <c r="E258" s="15"/>
      <c r="F258" s="16"/>
      <c r="G258" s="16"/>
    </row>
    <row r="259" spans="1:7" x14ac:dyDescent="0.35">
      <c r="A259" s="24" t="s">
        <v>175</v>
      </c>
      <c r="B259" s="33"/>
      <c r="C259" s="33"/>
      <c r="D259" s="25"/>
      <c r="E259" s="19">
        <v>8833.08</v>
      </c>
      <c r="F259" s="20">
        <v>0.1047</v>
      </c>
      <c r="G259" s="21"/>
    </row>
    <row r="260" spans="1:7" x14ac:dyDescent="0.35">
      <c r="A260" s="13" t="s">
        <v>178</v>
      </c>
      <c r="B260" s="31"/>
      <c r="C260" s="31"/>
      <c r="D260" s="14"/>
      <c r="E260" s="15">
        <v>267.4983861</v>
      </c>
      <c r="F260" s="16">
        <v>3.1710000000000002E-3</v>
      </c>
      <c r="G260" s="16"/>
    </row>
    <row r="261" spans="1:7" x14ac:dyDescent="0.35">
      <c r="A261" s="13" t="s">
        <v>179</v>
      </c>
      <c r="B261" s="31"/>
      <c r="C261" s="31"/>
      <c r="D261" s="14"/>
      <c r="E261" s="15">
        <v>730.86161389999995</v>
      </c>
      <c r="F261" s="16">
        <v>8.6289999999999995E-3</v>
      </c>
      <c r="G261" s="16">
        <v>5.3976999999999997E-2</v>
      </c>
    </row>
    <row r="262" spans="1:7" x14ac:dyDescent="0.35">
      <c r="A262" s="26" t="s">
        <v>180</v>
      </c>
      <c r="B262" s="34"/>
      <c r="C262" s="34"/>
      <c r="D262" s="27"/>
      <c r="E262" s="28">
        <v>84345.84</v>
      </c>
      <c r="F262" s="29">
        <v>1</v>
      </c>
      <c r="G262" s="29"/>
    </row>
    <row r="264" spans="1:7" x14ac:dyDescent="0.35">
      <c r="A264" s="1" t="s">
        <v>852</v>
      </c>
    </row>
    <row r="265" spans="1:7" x14ac:dyDescent="0.35">
      <c r="A265" s="1" t="s">
        <v>181</v>
      </c>
    </row>
    <row r="267" spans="1:7" x14ac:dyDescent="0.35">
      <c r="A267" s="1" t="s">
        <v>183</v>
      </c>
    </row>
    <row r="268" spans="1:7" x14ac:dyDescent="0.35">
      <c r="A268" s="48" t="s">
        <v>184</v>
      </c>
      <c r="B268" s="3" t="s">
        <v>138</v>
      </c>
    </row>
    <row r="269" spans="1:7" x14ac:dyDescent="0.35">
      <c r="A269" t="s">
        <v>185</v>
      </c>
    </row>
    <row r="270" spans="1:7" x14ac:dyDescent="0.35">
      <c r="A270" t="s">
        <v>186</v>
      </c>
      <c r="B270" t="s">
        <v>187</v>
      </c>
      <c r="C270" t="s">
        <v>187</v>
      </c>
    </row>
    <row r="271" spans="1:7" x14ac:dyDescent="0.35">
      <c r="B271" s="49">
        <v>45869</v>
      </c>
      <c r="C271" s="49">
        <v>45898</v>
      </c>
    </row>
    <row r="272" spans="1:7" x14ac:dyDescent="0.35">
      <c r="A272" t="s">
        <v>609</v>
      </c>
      <c r="B272">
        <v>27.848800000000001</v>
      </c>
      <c r="C272">
        <v>27.985199999999999</v>
      </c>
    </row>
    <row r="273" spans="1:4" x14ac:dyDescent="0.35">
      <c r="A273" t="s">
        <v>447</v>
      </c>
      <c r="B273">
        <v>27.836200000000002</v>
      </c>
      <c r="C273">
        <v>27.972000000000001</v>
      </c>
    </row>
    <row r="274" spans="1:4" x14ac:dyDescent="0.35">
      <c r="A274" t="s">
        <v>189</v>
      </c>
      <c r="B274">
        <v>20.2346</v>
      </c>
      <c r="C274">
        <v>20.333300000000001</v>
      </c>
    </row>
    <row r="275" spans="1:4" x14ac:dyDescent="0.35">
      <c r="A275" t="s">
        <v>613</v>
      </c>
      <c r="B275">
        <v>16.292999999999999</v>
      </c>
      <c r="C275">
        <v>16.293099999999999</v>
      </c>
    </row>
    <row r="276" spans="1:4" x14ac:dyDescent="0.35">
      <c r="A276" t="s">
        <v>615</v>
      </c>
      <c r="B276" t="s">
        <v>610</v>
      </c>
      <c r="C276" t="s">
        <v>611</v>
      </c>
    </row>
    <row r="277" spans="1:4" x14ac:dyDescent="0.35">
      <c r="A277" t="s">
        <v>448</v>
      </c>
      <c r="B277">
        <v>25.209199999999999</v>
      </c>
      <c r="C277">
        <v>25.3123</v>
      </c>
    </row>
    <row r="278" spans="1:4" x14ac:dyDescent="0.35">
      <c r="A278" t="s">
        <v>191</v>
      </c>
      <c r="B278">
        <v>17.423100000000002</v>
      </c>
      <c r="C278">
        <v>17.494399999999999</v>
      </c>
    </row>
    <row r="279" spans="1:4" x14ac:dyDescent="0.35">
      <c r="A279" t="s">
        <v>617</v>
      </c>
      <c r="B279">
        <v>14.3767</v>
      </c>
      <c r="C279">
        <v>14.356</v>
      </c>
    </row>
    <row r="280" spans="1:4" x14ac:dyDescent="0.35">
      <c r="A280" t="s">
        <v>619</v>
      </c>
    </row>
    <row r="282" spans="1:4" x14ac:dyDescent="0.35">
      <c r="A282" t="s">
        <v>620</v>
      </c>
    </row>
    <row r="284" spans="1:4" x14ac:dyDescent="0.35">
      <c r="A284" s="51" t="s">
        <v>621</v>
      </c>
      <c r="B284" s="51" t="s">
        <v>622</v>
      </c>
      <c r="C284" s="51" t="s">
        <v>623</v>
      </c>
      <c r="D284" s="51" t="s">
        <v>624</v>
      </c>
    </row>
    <row r="285" spans="1:4" x14ac:dyDescent="0.35">
      <c r="A285" s="51" t="s">
        <v>2750</v>
      </c>
      <c r="B285" s="51"/>
      <c r="C285" s="51">
        <v>0.08</v>
      </c>
      <c r="D285" s="51">
        <v>0.08</v>
      </c>
    </row>
    <row r="286" spans="1:4" x14ac:dyDescent="0.35">
      <c r="A286" s="51" t="s">
        <v>2738</v>
      </c>
      <c r="B286" s="51"/>
      <c r="C286" s="51">
        <v>0.08</v>
      </c>
      <c r="D286" s="51">
        <v>0.08</v>
      </c>
    </row>
    <row r="288" spans="1:4" x14ac:dyDescent="0.35">
      <c r="A288" t="s">
        <v>193</v>
      </c>
      <c r="B288" s="3" t="s">
        <v>138</v>
      </c>
    </row>
    <row r="289" spans="1:4" x14ac:dyDescent="0.35">
      <c r="A289" s="48" t="s">
        <v>194</v>
      </c>
      <c r="B289" s="3" t="s">
        <v>138</v>
      </c>
    </row>
    <row r="290" spans="1:4" x14ac:dyDescent="0.35">
      <c r="A290" s="48" t="s">
        <v>195</v>
      </c>
      <c r="B290" s="3" t="s">
        <v>138</v>
      </c>
    </row>
    <row r="291" spans="1:4" x14ac:dyDescent="0.35">
      <c r="A291" t="s">
        <v>449</v>
      </c>
      <c r="B291" s="50">
        <v>6.7447999999999997</v>
      </c>
    </row>
    <row r="292" spans="1:4" ht="29" customHeight="1" x14ac:dyDescent="0.35">
      <c r="A292" s="48" t="s">
        <v>197</v>
      </c>
      <c r="B292" s="3">
        <v>165.97499999999999</v>
      </c>
    </row>
    <row r="293" spans="1:4" x14ac:dyDescent="0.35">
      <c r="B293" s="3"/>
    </row>
    <row r="294" spans="1:4" x14ac:dyDescent="0.35">
      <c r="A294" s="48" t="s">
        <v>198</v>
      </c>
      <c r="B294" s="3" t="s">
        <v>138</v>
      </c>
    </row>
    <row r="295" spans="1:4" x14ac:dyDescent="0.35">
      <c r="A295" s="48" t="s">
        <v>199</v>
      </c>
      <c r="B295" t="s">
        <v>138</v>
      </c>
    </row>
    <row r="296" spans="1:4" x14ac:dyDescent="0.35">
      <c r="A296" s="48" t="s">
        <v>200</v>
      </c>
      <c r="B296" s="3" t="s">
        <v>138</v>
      </c>
    </row>
    <row r="297" spans="1:4" x14ac:dyDescent="0.35">
      <c r="A297" s="48" t="s">
        <v>201</v>
      </c>
      <c r="B297" s="3" t="s">
        <v>138</v>
      </c>
    </row>
    <row r="299" spans="1:4" ht="70" customHeight="1" x14ac:dyDescent="0.35">
      <c r="A299" s="83" t="s">
        <v>211</v>
      </c>
      <c r="B299" s="83" t="s">
        <v>212</v>
      </c>
      <c r="C299" s="83" t="s">
        <v>5</v>
      </c>
      <c r="D299" s="83" t="s">
        <v>6</v>
      </c>
    </row>
    <row r="300" spans="1:4" ht="70" customHeight="1" x14ac:dyDescent="0.35">
      <c r="A300" s="83" t="s">
        <v>3158</v>
      </c>
      <c r="B300" s="83"/>
      <c r="C300" s="83" t="s">
        <v>117</v>
      </c>
      <c r="D300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99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458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459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460</v>
      </c>
      <c r="B8" s="31" t="s">
        <v>461</v>
      </c>
      <c r="C8" s="31" t="s">
        <v>269</v>
      </c>
      <c r="D8" s="14">
        <v>28016</v>
      </c>
      <c r="E8" s="15">
        <v>1709.82</v>
      </c>
      <c r="F8" s="16">
        <v>5.28E-2</v>
      </c>
      <c r="G8" s="16"/>
    </row>
    <row r="9" spans="1:7" x14ac:dyDescent="0.35">
      <c r="A9" s="13" t="s">
        <v>462</v>
      </c>
      <c r="B9" s="31" t="s">
        <v>463</v>
      </c>
      <c r="C9" s="31" t="s">
        <v>290</v>
      </c>
      <c r="D9" s="14">
        <v>28809</v>
      </c>
      <c r="E9" s="15">
        <v>1677.84</v>
      </c>
      <c r="F9" s="16">
        <v>5.1799999999999999E-2</v>
      </c>
      <c r="G9" s="16"/>
    </row>
    <row r="10" spans="1:7" x14ac:dyDescent="0.35">
      <c r="A10" s="13" t="s">
        <v>464</v>
      </c>
      <c r="B10" s="31" t="s">
        <v>465</v>
      </c>
      <c r="C10" s="31" t="s">
        <v>290</v>
      </c>
      <c r="D10" s="14">
        <v>144773</v>
      </c>
      <c r="E10" s="15">
        <v>1673.87</v>
      </c>
      <c r="F10" s="16">
        <v>5.1700000000000003E-2</v>
      </c>
      <c r="G10" s="16"/>
    </row>
    <row r="11" spans="1:7" x14ac:dyDescent="0.35">
      <c r="A11" s="13" t="s">
        <v>364</v>
      </c>
      <c r="B11" s="31" t="s">
        <v>365</v>
      </c>
      <c r="C11" s="31" t="s">
        <v>272</v>
      </c>
      <c r="D11" s="14">
        <v>187548</v>
      </c>
      <c r="E11" s="15">
        <v>1646.39</v>
      </c>
      <c r="F11" s="16">
        <v>5.0900000000000001E-2</v>
      </c>
      <c r="G11" s="16"/>
    </row>
    <row r="12" spans="1:7" x14ac:dyDescent="0.35">
      <c r="A12" s="13" t="s">
        <v>397</v>
      </c>
      <c r="B12" s="31" t="s">
        <v>398</v>
      </c>
      <c r="C12" s="31" t="s">
        <v>280</v>
      </c>
      <c r="D12" s="14">
        <v>26424</v>
      </c>
      <c r="E12" s="15">
        <v>1620.19</v>
      </c>
      <c r="F12" s="16">
        <v>0.05</v>
      </c>
      <c r="G12" s="16"/>
    </row>
    <row r="13" spans="1:7" x14ac:dyDescent="0.35">
      <c r="A13" s="13" t="s">
        <v>258</v>
      </c>
      <c r="B13" s="31" t="s">
        <v>259</v>
      </c>
      <c r="C13" s="31" t="s">
        <v>260</v>
      </c>
      <c r="D13" s="14">
        <v>428620</v>
      </c>
      <c r="E13" s="15">
        <v>1583.32</v>
      </c>
      <c r="F13" s="16">
        <v>4.8899999999999999E-2</v>
      </c>
      <c r="G13" s="16"/>
    </row>
    <row r="14" spans="1:7" x14ac:dyDescent="0.35">
      <c r="A14" s="13" t="s">
        <v>298</v>
      </c>
      <c r="B14" s="31" t="s">
        <v>299</v>
      </c>
      <c r="C14" s="31" t="s">
        <v>254</v>
      </c>
      <c r="D14" s="14">
        <v>101360</v>
      </c>
      <c r="E14" s="15">
        <v>1474.59</v>
      </c>
      <c r="F14" s="16">
        <v>4.5499999999999999E-2</v>
      </c>
      <c r="G14" s="16"/>
    </row>
    <row r="15" spans="1:7" x14ac:dyDescent="0.35">
      <c r="A15" s="13" t="s">
        <v>466</v>
      </c>
      <c r="B15" s="31" t="s">
        <v>467</v>
      </c>
      <c r="C15" s="31" t="s">
        <v>370</v>
      </c>
      <c r="D15" s="14">
        <v>2541403</v>
      </c>
      <c r="E15" s="15">
        <v>1434.11</v>
      </c>
      <c r="F15" s="16">
        <v>4.4299999999999999E-2</v>
      </c>
      <c r="G15" s="16"/>
    </row>
    <row r="16" spans="1:7" x14ac:dyDescent="0.35">
      <c r="A16" s="13" t="s">
        <v>468</v>
      </c>
      <c r="B16" s="31" t="s">
        <v>469</v>
      </c>
      <c r="C16" s="31" t="s">
        <v>260</v>
      </c>
      <c r="D16" s="14">
        <v>31708</v>
      </c>
      <c r="E16" s="15">
        <v>1373.78</v>
      </c>
      <c r="F16" s="16">
        <v>4.24E-2</v>
      </c>
      <c r="G16" s="16"/>
    </row>
    <row r="17" spans="1:7" x14ac:dyDescent="0.35">
      <c r="A17" s="13" t="s">
        <v>255</v>
      </c>
      <c r="B17" s="31" t="s">
        <v>256</v>
      </c>
      <c r="C17" s="31" t="s">
        <v>257</v>
      </c>
      <c r="D17" s="14">
        <v>62407</v>
      </c>
      <c r="E17" s="15">
        <v>1308.18</v>
      </c>
      <c r="F17" s="16">
        <v>4.0399999999999998E-2</v>
      </c>
      <c r="G17" s="16"/>
    </row>
    <row r="18" spans="1:7" x14ac:dyDescent="0.35">
      <c r="A18" s="13" t="s">
        <v>325</v>
      </c>
      <c r="B18" s="31" t="s">
        <v>326</v>
      </c>
      <c r="C18" s="31" t="s">
        <v>254</v>
      </c>
      <c r="D18" s="14">
        <v>73270</v>
      </c>
      <c r="E18" s="15">
        <v>1263.3900000000001</v>
      </c>
      <c r="F18" s="16">
        <v>3.9E-2</v>
      </c>
      <c r="G18" s="16"/>
    </row>
    <row r="19" spans="1:7" x14ac:dyDescent="0.35">
      <c r="A19" s="13" t="s">
        <v>315</v>
      </c>
      <c r="B19" s="31" t="s">
        <v>316</v>
      </c>
      <c r="C19" s="31" t="s">
        <v>254</v>
      </c>
      <c r="D19" s="14">
        <v>22223</v>
      </c>
      <c r="E19" s="15">
        <v>1179.04</v>
      </c>
      <c r="F19" s="16">
        <v>3.6400000000000002E-2</v>
      </c>
      <c r="G19" s="16"/>
    </row>
    <row r="20" spans="1:7" x14ac:dyDescent="0.35">
      <c r="A20" s="13" t="s">
        <v>470</v>
      </c>
      <c r="B20" s="31" t="s">
        <v>471</v>
      </c>
      <c r="C20" s="31" t="s">
        <v>257</v>
      </c>
      <c r="D20" s="14">
        <v>21572</v>
      </c>
      <c r="E20" s="15">
        <v>1178.48</v>
      </c>
      <c r="F20" s="16">
        <v>3.6400000000000002E-2</v>
      </c>
      <c r="G20" s="16"/>
    </row>
    <row r="21" spans="1:7" x14ac:dyDescent="0.35">
      <c r="A21" s="13" t="s">
        <v>429</v>
      </c>
      <c r="B21" s="31" t="s">
        <v>430</v>
      </c>
      <c r="C21" s="31" t="s">
        <v>345</v>
      </c>
      <c r="D21" s="14">
        <v>7058</v>
      </c>
      <c r="E21" s="15">
        <v>1177.98</v>
      </c>
      <c r="F21" s="16">
        <v>3.6400000000000002E-2</v>
      </c>
      <c r="G21" s="16"/>
    </row>
    <row r="22" spans="1:7" x14ac:dyDescent="0.35">
      <c r="A22" s="13" t="s">
        <v>472</v>
      </c>
      <c r="B22" s="31" t="s">
        <v>473</v>
      </c>
      <c r="C22" s="31" t="s">
        <v>241</v>
      </c>
      <c r="D22" s="14">
        <v>346570</v>
      </c>
      <c r="E22" s="15">
        <v>1068.1300000000001</v>
      </c>
      <c r="F22" s="16">
        <v>3.3000000000000002E-2</v>
      </c>
      <c r="G22" s="16"/>
    </row>
    <row r="23" spans="1:7" x14ac:dyDescent="0.35">
      <c r="A23" s="13" t="s">
        <v>474</v>
      </c>
      <c r="B23" s="31" t="s">
        <v>475</v>
      </c>
      <c r="C23" s="31" t="s">
        <v>396</v>
      </c>
      <c r="D23" s="14">
        <v>7720</v>
      </c>
      <c r="E23" s="15">
        <v>1064.97</v>
      </c>
      <c r="F23" s="16">
        <v>3.2899999999999999E-2</v>
      </c>
      <c r="G23" s="16"/>
    </row>
    <row r="24" spans="1:7" x14ac:dyDescent="0.35">
      <c r="A24" s="13" t="s">
        <v>453</v>
      </c>
      <c r="B24" s="31" t="s">
        <v>454</v>
      </c>
      <c r="C24" s="31" t="s">
        <v>363</v>
      </c>
      <c r="D24" s="14">
        <v>120659</v>
      </c>
      <c r="E24" s="15">
        <v>875.8</v>
      </c>
      <c r="F24" s="16">
        <v>2.7099999999999999E-2</v>
      </c>
      <c r="G24" s="16"/>
    </row>
    <row r="25" spans="1:7" x14ac:dyDescent="0.35">
      <c r="A25" s="13" t="s">
        <v>476</v>
      </c>
      <c r="B25" s="31" t="s">
        <v>477</v>
      </c>
      <c r="C25" s="31" t="s">
        <v>478</v>
      </c>
      <c r="D25" s="14">
        <v>35593</v>
      </c>
      <c r="E25" s="15">
        <v>821.88</v>
      </c>
      <c r="F25" s="16">
        <v>2.5399999999999999E-2</v>
      </c>
      <c r="G25" s="16"/>
    </row>
    <row r="26" spans="1:7" x14ac:dyDescent="0.35">
      <c r="A26" s="13" t="s">
        <v>409</v>
      </c>
      <c r="B26" s="31" t="s">
        <v>410</v>
      </c>
      <c r="C26" s="31" t="s">
        <v>370</v>
      </c>
      <c r="D26" s="14">
        <v>102898</v>
      </c>
      <c r="E26" s="15">
        <v>714.42</v>
      </c>
      <c r="F26" s="16">
        <v>2.2100000000000002E-2</v>
      </c>
      <c r="G26" s="16"/>
    </row>
    <row r="27" spans="1:7" x14ac:dyDescent="0.35">
      <c r="A27" s="13" t="s">
        <v>479</v>
      </c>
      <c r="B27" s="31" t="s">
        <v>480</v>
      </c>
      <c r="C27" s="31" t="s">
        <v>481</v>
      </c>
      <c r="D27" s="14">
        <v>1444</v>
      </c>
      <c r="E27" s="15">
        <v>640.20000000000005</v>
      </c>
      <c r="F27" s="16">
        <v>1.9800000000000002E-2</v>
      </c>
      <c r="G27" s="16"/>
    </row>
    <row r="28" spans="1:7" x14ac:dyDescent="0.35">
      <c r="A28" s="13" t="s">
        <v>482</v>
      </c>
      <c r="B28" s="31" t="s">
        <v>483</v>
      </c>
      <c r="C28" s="31" t="s">
        <v>428</v>
      </c>
      <c r="D28" s="14">
        <v>21353</v>
      </c>
      <c r="E28" s="15">
        <v>555.84</v>
      </c>
      <c r="F28" s="16">
        <v>1.72E-2</v>
      </c>
      <c r="G28" s="16"/>
    </row>
    <row r="29" spans="1:7" x14ac:dyDescent="0.35">
      <c r="A29" s="13" t="s">
        <v>484</v>
      </c>
      <c r="B29" s="31" t="s">
        <v>485</v>
      </c>
      <c r="C29" s="31" t="s">
        <v>257</v>
      </c>
      <c r="D29" s="14">
        <v>33762</v>
      </c>
      <c r="E29" s="15">
        <v>480.91</v>
      </c>
      <c r="F29" s="16">
        <v>1.49E-2</v>
      </c>
      <c r="G29" s="16"/>
    </row>
    <row r="30" spans="1:7" x14ac:dyDescent="0.35">
      <c r="A30" s="13" t="s">
        <v>486</v>
      </c>
      <c r="B30" s="31" t="s">
        <v>487</v>
      </c>
      <c r="C30" s="31" t="s">
        <v>488</v>
      </c>
      <c r="D30" s="14">
        <v>3764</v>
      </c>
      <c r="E30" s="15">
        <v>414.17</v>
      </c>
      <c r="F30" s="16">
        <v>1.2800000000000001E-2</v>
      </c>
      <c r="G30" s="16"/>
    </row>
    <row r="31" spans="1:7" x14ac:dyDescent="0.35">
      <c r="A31" s="13" t="s">
        <v>489</v>
      </c>
      <c r="B31" s="31" t="s">
        <v>490</v>
      </c>
      <c r="C31" s="31" t="s">
        <v>272</v>
      </c>
      <c r="D31" s="14">
        <v>151423</v>
      </c>
      <c r="E31" s="15">
        <v>395.9</v>
      </c>
      <c r="F31" s="16">
        <v>1.2200000000000001E-2</v>
      </c>
      <c r="G31" s="16"/>
    </row>
    <row r="32" spans="1:7" x14ac:dyDescent="0.35">
      <c r="A32" s="13" t="s">
        <v>491</v>
      </c>
      <c r="B32" s="31" t="s">
        <v>492</v>
      </c>
      <c r="C32" s="31" t="s">
        <v>307</v>
      </c>
      <c r="D32" s="14">
        <v>20272</v>
      </c>
      <c r="E32" s="15">
        <v>355.53</v>
      </c>
      <c r="F32" s="16">
        <v>1.0999999999999999E-2</v>
      </c>
      <c r="G32" s="16"/>
    </row>
    <row r="33" spans="1:7" x14ac:dyDescent="0.35">
      <c r="A33" s="13" t="s">
        <v>493</v>
      </c>
      <c r="B33" s="31" t="s">
        <v>494</v>
      </c>
      <c r="C33" s="31" t="s">
        <v>257</v>
      </c>
      <c r="D33" s="14">
        <v>34072</v>
      </c>
      <c r="E33" s="15">
        <v>346.89</v>
      </c>
      <c r="F33" s="16">
        <v>1.0699999999999999E-2</v>
      </c>
      <c r="G33" s="16"/>
    </row>
    <row r="34" spans="1:7" x14ac:dyDescent="0.35">
      <c r="A34" s="13" t="s">
        <v>495</v>
      </c>
      <c r="B34" s="31" t="s">
        <v>496</v>
      </c>
      <c r="C34" s="31" t="s">
        <v>257</v>
      </c>
      <c r="D34" s="14">
        <v>8211</v>
      </c>
      <c r="E34" s="15">
        <v>304.23</v>
      </c>
      <c r="F34" s="16">
        <v>9.4000000000000004E-3</v>
      </c>
      <c r="G34" s="16"/>
    </row>
    <row r="35" spans="1:7" x14ac:dyDescent="0.35">
      <c r="A35" s="13" t="s">
        <v>497</v>
      </c>
      <c r="B35" s="31" t="s">
        <v>498</v>
      </c>
      <c r="C35" s="31" t="s">
        <v>280</v>
      </c>
      <c r="D35" s="14">
        <v>10852</v>
      </c>
      <c r="E35" s="15">
        <v>302.23</v>
      </c>
      <c r="F35" s="16">
        <v>9.2999999999999992E-3</v>
      </c>
      <c r="G35" s="16"/>
    </row>
    <row r="36" spans="1:7" x14ac:dyDescent="0.35">
      <c r="A36" s="13" t="s">
        <v>499</v>
      </c>
      <c r="B36" s="31" t="s">
        <v>500</v>
      </c>
      <c r="C36" s="31" t="s">
        <v>257</v>
      </c>
      <c r="D36" s="14">
        <v>33632</v>
      </c>
      <c r="E36" s="15">
        <v>263.93</v>
      </c>
      <c r="F36" s="16">
        <v>8.2000000000000007E-3</v>
      </c>
      <c r="G36" s="16"/>
    </row>
    <row r="37" spans="1:7" x14ac:dyDescent="0.35">
      <c r="A37" s="13" t="s">
        <v>501</v>
      </c>
      <c r="B37" s="31" t="s">
        <v>502</v>
      </c>
      <c r="C37" s="31" t="s">
        <v>354</v>
      </c>
      <c r="D37" s="14">
        <v>13352</v>
      </c>
      <c r="E37" s="15">
        <v>254.7</v>
      </c>
      <c r="F37" s="16">
        <v>7.9000000000000008E-3</v>
      </c>
      <c r="G37" s="16"/>
    </row>
    <row r="38" spans="1:7" x14ac:dyDescent="0.35">
      <c r="A38" s="13" t="s">
        <v>503</v>
      </c>
      <c r="B38" s="31" t="s">
        <v>504</v>
      </c>
      <c r="C38" s="31" t="s">
        <v>257</v>
      </c>
      <c r="D38" s="14">
        <v>181770</v>
      </c>
      <c r="E38" s="15">
        <v>254.11</v>
      </c>
      <c r="F38" s="16">
        <v>7.7999999999999996E-3</v>
      </c>
      <c r="G38" s="16"/>
    </row>
    <row r="39" spans="1:7" x14ac:dyDescent="0.35">
      <c r="A39" s="13" t="s">
        <v>505</v>
      </c>
      <c r="B39" s="31" t="s">
        <v>506</v>
      </c>
      <c r="C39" s="31" t="s">
        <v>257</v>
      </c>
      <c r="D39" s="14">
        <v>27870</v>
      </c>
      <c r="E39" s="15">
        <v>238.93</v>
      </c>
      <c r="F39" s="16">
        <v>7.4000000000000003E-3</v>
      </c>
      <c r="G39" s="16"/>
    </row>
    <row r="40" spans="1:7" x14ac:dyDescent="0.35">
      <c r="A40" s="13" t="s">
        <v>507</v>
      </c>
      <c r="B40" s="31" t="s">
        <v>508</v>
      </c>
      <c r="C40" s="31" t="s">
        <v>254</v>
      </c>
      <c r="D40" s="14">
        <v>24161</v>
      </c>
      <c r="E40" s="15">
        <v>236.1</v>
      </c>
      <c r="F40" s="16">
        <v>7.3000000000000001E-3</v>
      </c>
      <c r="G40" s="16"/>
    </row>
    <row r="41" spans="1:7" x14ac:dyDescent="0.35">
      <c r="A41" s="13" t="s">
        <v>509</v>
      </c>
      <c r="B41" s="31" t="s">
        <v>510</v>
      </c>
      <c r="C41" s="31" t="s">
        <v>257</v>
      </c>
      <c r="D41" s="14">
        <v>10388</v>
      </c>
      <c r="E41" s="15">
        <v>229.55</v>
      </c>
      <c r="F41" s="16">
        <v>7.1000000000000004E-3</v>
      </c>
      <c r="G41" s="16"/>
    </row>
    <row r="42" spans="1:7" x14ac:dyDescent="0.35">
      <c r="A42" s="13" t="s">
        <v>511</v>
      </c>
      <c r="B42" s="31" t="s">
        <v>512</v>
      </c>
      <c r="C42" s="31" t="s">
        <v>260</v>
      </c>
      <c r="D42" s="14">
        <v>9053</v>
      </c>
      <c r="E42" s="15">
        <v>212.9</v>
      </c>
      <c r="F42" s="16">
        <v>6.6E-3</v>
      </c>
      <c r="G42" s="16"/>
    </row>
    <row r="43" spans="1:7" x14ac:dyDescent="0.35">
      <c r="A43" s="13" t="s">
        <v>513</v>
      </c>
      <c r="B43" s="31" t="s">
        <v>514</v>
      </c>
      <c r="C43" s="31" t="s">
        <v>280</v>
      </c>
      <c r="D43" s="14">
        <v>22399</v>
      </c>
      <c r="E43" s="15">
        <v>197.25</v>
      </c>
      <c r="F43" s="16">
        <v>6.1000000000000004E-3</v>
      </c>
      <c r="G43" s="16"/>
    </row>
    <row r="44" spans="1:7" x14ac:dyDescent="0.35">
      <c r="A44" s="13" t="s">
        <v>515</v>
      </c>
      <c r="B44" s="31" t="s">
        <v>516</v>
      </c>
      <c r="C44" s="31" t="s">
        <v>517</v>
      </c>
      <c r="D44" s="14">
        <v>4652</v>
      </c>
      <c r="E44" s="15">
        <v>196.37</v>
      </c>
      <c r="F44" s="16">
        <v>6.1000000000000004E-3</v>
      </c>
      <c r="G44" s="16"/>
    </row>
    <row r="45" spans="1:7" x14ac:dyDescent="0.35">
      <c r="A45" s="13" t="s">
        <v>518</v>
      </c>
      <c r="B45" s="31" t="s">
        <v>519</v>
      </c>
      <c r="C45" s="31" t="s">
        <v>241</v>
      </c>
      <c r="D45" s="14">
        <v>99487</v>
      </c>
      <c r="E45" s="15">
        <v>196.22</v>
      </c>
      <c r="F45" s="16">
        <v>6.1000000000000004E-3</v>
      </c>
      <c r="G45" s="16"/>
    </row>
    <row r="46" spans="1:7" x14ac:dyDescent="0.35">
      <c r="A46" s="13" t="s">
        <v>331</v>
      </c>
      <c r="B46" s="31" t="s">
        <v>332</v>
      </c>
      <c r="C46" s="31" t="s">
        <v>254</v>
      </c>
      <c r="D46" s="14">
        <v>22831</v>
      </c>
      <c r="E46" s="15">
        <v>175.36</v>
      </c>
      <c r="F46" s="16">
        <v>5.4000000000000003E-3</v>
      </c>
      <c r="G46" s="16"/>
    </row>
    <row r="47" spans="1:7" x14ac:dyDescent="0.35">
      <c r="A47" s="13" t="s">
        <v>520</v>
      </c>
      <c r="B47" s="31" t="s">
        <v>521</v>
      </c>
      <c r="C47" s="31" t="s">
        <v>522</v>
      </c>
      <c r="D47" s="14">
        <v>1717</v>
      </c>
      <c r="E47" s="15">
        <v>173.33</v>
      </c>
      <c r="F47" s="16">
        <v>5.4000000000000003E-3</v>
      </c>
      <c r="G47" s="16"/>
    </row>
    <row r="48" spans="1:7" x14ac:dyDescent="0.35">
      <c r="A48" s="13" t="s">
        <v>523</v>
      </c>
      <c r="B48" s="31" t="s">
        <v>524</v>
      </c>
      <c r="C48" s="31" t="s">
        <v>260</v>
      </c>
      <c r="D48" s="14">
        <v>11613</v>
      </c>
      <c r="E48" s="15">
        <v>169.5</v>
      </c>
      <c r="F48" s="16">
        <v>5.1999999999999998E-3</v>
      </c>
      <c r="G48" s="16"/>
    </row>
    <row r="49" spans="1:7" x14ac:dyDescent="0.35">
      <c r="A49" s="13" t="s">
        <v>525</v>
      </c>
      <c r="B49" s="31" t="s">
        <v>526</v>
      </c>
      <c r="C49" s="31" t="s">
        <v>363</v>
      </c>
      <c r="D49" s="14">
        <v>34031</v>
      </c>
      <c r="E49" s="15">
        <v>143.38999999999999</v>
      </c>
      <c r="F49" s="16">
        <v>4.4000000000000003E-3</v>
      </c>
      <c r="G49" s="16"/>
    </row>
    <row r="50" spans="1:7" x14ac:dyDescent="0.35">
      <c r="A50" s="13" t="s">
        <v>527</v>
      </c>
      <c r="B50" s="31" t="s">
        <v>528</v>
      </c>
      <c r="C50" s="31" t="s">
        <v>529</v>
      </c>
      <c r="D50" s="14">
        <v>10521</v>
      </c>
      <c r="E50" s="15">
        <v>131.69999999999999</v>
      </c>
      <c r="F50" s="16">
        <v>4.1000000000000003E-3</v>
      </c>
      <c r="G50" s="16"/>
    </row>
    <row r="51" spans="1:7" x14ac:dyDescent="0.35">
      <c r="A51" s="13" t="s">
        <v>530</v>
      </c>
      <c r="B51" s="31" t="s">
        <v>531</v>
      </c>
      <c r="C51" s="31" t="s">
        <v>280</v>
      </c>
      <c r="D51" s="14">
        <v>1356</v>
      </c>
      <c r="E51" s="15">
        <v>114.72</v>
      </c>
      <c r="F51" s="16">
        <v>3.5000000000000001E-3</v>
      </c>
      <c r="G51" s="16"/>
    </row>
    <row r="52" spans="1:7" x14ac:dyDescent="0.35">
      <c r="A52" s="13" t="s">
        <v>532</v>
      </c>
      <c r="B52" s="31" t="s">
        <v>533</v>
      </c>
      <c r="C52" s="31" t="s">
        <v>254</v>
      </c>
      <c r="D52" s="14">
        <v>11567</v>
      </c>
      <c r="E52" s="15">
        <v>102.16</v>
      </c>
      <c r="F52" s="16">
        <v>3.2000000000000002E-3</v>
      </c>
      <c r="G52" s="16"/>
    </row>
    <row r="53" spans="1:7" x14ac:dyDescent="0.35">
      <c r="A53" s="13" t="s">
        <v>534</v>
      </c>
      <c r="B53" s="31" t="s">
        <v>535</v>
      </c>
      <c r="C53" s="31" t="s">
        <v>370</v>
      </c>
      <c r="D53" s="14">
        <v>11003</v>
      </c>
      <c r="E53" s="15">
        <v>94.31</v>
      </c>
      <c r="F53" s="16">
        <v>2.8999999999999998E-3</v>
      </c>
      <c r="G53" s="16"/>
    </row>
    <row r="54" spans="1:7" x14ac:dyDescent="0.35">
      <c r="A54" s="13" t="s">
        <v>536</v>
      </c>
      <c r="B54" s="31" t="s">
        <v>537</v>
      </c>
      <c r="C54" s="31" t="s">
        <v>370</v>
      </c>
      <c r="D54" s="14">
        <v>16512</v>
      </c>
      <c r="E54" s="15">
        <v>91.2</v>
      </c>
      <c r="F54" s="16">
        <v>2.8E-3</v>
      </c>
      <c r="G54" s="16"/>
    </row>
    <row r="55" spans="1:7" x14ac:dyDescent="0.35">
      <c r="A55" s="13" t="s">
        <v>538</v>
      </c>
      <c r="B55" s="31" t="s">
        <v>539</v>
      </c>
      <c r="C55" s="31" t="s">
        <v>540</v>
      </c>
      <c r="D55" s="14">
        <v>23675</v>
      </c>
      <c r="E55" s="15">
        <v>86.82</v>
      </c>
      <c r="F55" s="16">
        <v>2.7000000000000001E-3</v>
      </c>
      <c r="G55" s="16"/>
    </row>
    <row r="56" spans="1:7" x14ac:dyDescent="0.35">
      <c r="A56" s="13" t="s">
        <v>541</v>
      </c>
      <c r="B56" s="31" t="s">
        <v>542</v>
      </c>
      <c r="C56" s="31" t="s">
        <v>280</v>
      </c>
      <c r="D56" s="14">
        <v>4086</v>
      </c>
      <c r="E56" s="15">
        <v>85.75</v>
      </c>
      <c r="F56" s="16">
        <v>2.5999999999999999E-3</v>
      </c>
      <c r="G56" s="16"/>
    </row>
    <row r="57" spans="1:7" x14ac:dyDescent="0.35">
      <c r="A57" s="13" t="s">
        <v>543</v>
      </c>
      <c r="B57" s="31" t="s">
        <v>544</v>
      </c>
      <c r="C57" s="31" t="s">
        <v>545</v>
      </c>
      <c r="D57" s="14">
        <v>6375</v>
      </c>
      <c r="E57" s="15">
        <v>67.16</v>
      </c>
      <c r="F57" s="16">
        <v>2.0999999999999999E-3</v>
      </c>
      <c r="G57" s="16"/>
    </row>
    <row r="58" spans="1:7" x14ac:dyDescent="0.35">
      <c r="A58" s="17" t="s">
        <v>172</v>
      </c>
      <c r="B58" s="32"/>
      <c r="C58" s="32"/>
      <c r="D58" s="18"/>
      <c r="E58" s="37">
        <v>32357.54</v>
      </c>
      <c r="F58" s="38">
        <v>0.99960000000000004</v>
      </c>
      <c r="G58" s="21"/>
    </row>
    <row r="59" spans="1:7" x14ac:dyDescent="0.35">
      <c r="A59" s="17" t="s">
        <v>546</v>
      </c>
      <c r="B59" s="31"/>
      <c r="C59" s="31"/>
      <c r="D59" s="14"/>
      <c r="E59" s="15"/>
      <c r="F59" s="16"/>
      <c r="G59" s="16"/>
    </row>
    <row r="60" spans="1:7" x14ac:dyDescent="0.35">
      <c r="A60" s="17" t="s">
        <v>172</v>
      </c>
      <c r="B60" s="31"/>
      <c r="C60" s="31"/>
      <c r="D60" s="14"/>
      <c r="E60" s="39" t="s">
        <v>138</v>
      </c>
      <c r="F60" s="40" t="s">
        <v>138</v>
      </c>
      <c r="G60" s="16"/>
    </row>
    <row r="61" spans="1:7" x14ac:dyDescent="0.35">
      <c r="A61" s="24" t="s">
        <v>175</v>
      </c>
      <c r="B61" s="33"/>
      <c r="C61" s="33"/>
      <c r="D61" s="25"/>
      <c r="E61" s="28">
        <v>32357.54</v>
      </c>
      <c r="F61" s="29">
        <v>0.99960000000000004</v>
      </c>
      <c r="G61" s="21"/>
    </row>
    <row r="62" spans="1:7" x14ac:dyDescent="0.35">
      <c r="A62" s="13"/>
      <c r="B62" s="31"/>
      <c r="C62" s="31"/>
      <c r="D62" s="14"/>
      <c r="E62" s="15"/>
      <c r="F62" s="16"/>
      <c r="G62" s="16"/>
    </row>
    <row r="63" spans="1:7" x14ac:dyDescent="0.35">
      <c r="A63" s="13"/>
      <c r="B63" s="31"/>
      <c r="C63" s="31"/>
      <c r="D63" s="14"/>
      <c r="E63" s="15"/>
      <c r="F63" s="16"/>
      <c r="G63" s="16"/>
    </row>
    <row r="64" spans="1:7" x14ac:dyDescent="0.35">
      <c r="A64" s="17" t="s">
        <v>176</v>
      </c>
      <c r="B64" s="31"/>
      <c r="C64" s="31"/>
      <c r="D64" s="14"/>
      <c r="E64" s="15"/>
      <c r="F64" s="16"/>
      <c r="G64" s="16"/>
    </row>
    <row r="65" spans="1:7" x14ac:dyDescent="0.35">
      <c r="A65" s="13" t="s">
        <v>177</v>
      </c>
      <c r="B65" s="31"/>
      <c r="C65" s="31"/>
      <c r="D65" s="14"/>
      <c r="E65" s="15">
        <v>164.93</v>
      </c>
      <c r="F65" s="16">
        <v>5.1000000000000004E-3</v>
      </c>
      <c r="G65" s="16">
        <v>5.3977999999999998E-2</v>
      </c>
    </row>
    <row r="66" spans="1:7" x14ac:dyDescent="0.35">
      <c r="A66" s="17" t="s">
        <v>172</v>
      </c>
      <c r="B66" s="32"/>
      <c r="C66" s="32"/>
      <c r="D66" s="18"/>
      <c r="E66" s="37">
        <v>164.93</v>
      </c>
      <c r="F66" s="38">
        <v>5.1000000000000004E-3</v>
      </c>
      <c r="G66" s="21"/>
    </row>
    <row r="67" spans="1:7" x14ac:dyDescent="0.35">
      <c r="A67" s="13"/>
      <c r="B67" s="31"/>
      <c r="C67" s="31"/>
      <c r="D67" s="14"/>
      <c r="E67" s="15"/>
      <c r="F67" s="16"/>
      <c r="G67" s="16"/>
    </row>
    <row r="68" spans="1:7" x14ac:dyDescent="0.35">
      <c r="A68" s="24" t="s">
        <v>175</v>
      </c>
      <c r="B68" s="33"/>
      <c r="C68" s="33"/>
      <c r="D68" s="25"/>
      <c r="E68" s="19">
        <v>164.93</v>
      </c>
      <c r="F68" s="20">
        <v>5.1000000000000004E-3</v>
      </c>
      <c r="G68" s="21"/>
    </row>
    <row r="69" spans="1:7" x14ac:dyDescent="0.35">
      <c r="A69" s="13" t="s">
        <v>178</v>
      </c>
      <c r="B69" s="31"/>
      <c r="C69" s="31"/>
      <c r="D69" s="14"/>
      <c r="E69" s="15">
        <v>7.3170600000000002E-2</v>
      </c>
      <c r="F69" s="16">
        <v>1.9999999999999999E-6</v>
      </c>
      <c r="G69" s="16"/>
    </row>
    <row r="70" spans="1:7" x14ac:dyDescent="0.35">
      <c r="A70" s="13" t="s">
        <v>179</v>
      </c>
      <c r="B70" s="31"/>
      <c r="C70" s="31"/>
      <c r="D70" s="14"/>
      <c r="E70" s="35">
        <v>-149.2531706</v>
      </c>
      <c r="F70" s="36">
        <v>-4.7019999999999996E-3</v>
      </c>
      <c r="G70" s="16">
        <v>5.3977999999999998E-2</v>
      </c>
    </row>
    <row r="71" spans="1:7" x14ac:dyDescent="0.35">
      <c r="A71" s="26" t="s">
        <v>180</v>
      </c>
      <c r="B71" s="34"/>
      <c r="C71" s="34"/>
      <c r="D71" s="27"/>
      <c r="E71" s="28">
        <v>32373.29</v>
      </c>
      <c r="F71" s="29">
        <v>1</v>
      </c>
      <c r="G71" s="29"/>
    </row>
    <row r="76" spans="1:7" x14ac:dyDescent="0.35">
      <c r="A76" s="1" t="s">
        <v>183</v>
      </c>
    </row>
    <row r="77" spans="1:7" x14ac:dyDescent="0.35">
      <c r="A77" s="48" t="s">
        <v>184</v>
      </c>
      <c r="B77" s="3" t="s">
        <v>138</v>
      </c>
    </row>
    <row r="78" spans="1:7" x14ac:dyDescent="0.35">
      <c r="A78" t="s">
        <v>185</v>
      </c>
    </row>
    <row r="79" spans="1:7" x14ac:dyDescent="0.35">
      <c r="A79" t="s">
        <v>186</v>
      </c>
      <c r="B79" t="s">
        <v>187</v>
      </c>
      <c r="C79" t="s">
        <v>187</v>
      </c>
    </row>
    <row r="80" spans="1:7" x14ac:dyDescent="0.35">
      <c r="B80" s="49">
        <v>45869</v>
      </c>
      <c r="C80" s="49">
        <v>45898</v>
      </c>
    </row>
    <row r="81" spans="1:3" x14ac:dyDescent="0.35">
      <c r="A81" t="s">
        <v>188</v>
      </c>
      <c r="B81">
        <v>9.0230999999999995</v>
      </c>
      <c r="C81">
        <v>8.7906999999999993</v>
      </c>
    </row>
    <row r="82" spans="1:3" x14ac:dyDescent="0.35">
      <c r="A82" t="s">
        <v>189</v>
      </c>
      <c r="B82">
        <v>9.0230999999999995</v>
      </c>
      <c r="C82">
        <v>8.7906999999999993</v>
      </c>
    </row>
    <row r="83" spans="1:3" x14ac:dyDescent="0.35">
      <c r="A83" t="s">
        <v>190</v>
      </c>
      <c r="B83">
        <v>8.9771999999999998</v>
      </c>
      <c r="C83">
        <v>8.7414000000000005</v>
      </c>
    </row>
    <row r="84" spans="1:3" x14ac:dyDescent="0.35">
      <c r="A84" t="s">
        <v>191</v>
      </c>
      <c r="B84">
        <v>8.9771999999999998</v>
      </c>
      <c r="C84">
        <v>8.7414000000000005</v>
      </c>
    </row>
    <row r="86" spans="1:3" x14ac:dyDescent="0.35">
      <c r="A86" t="s">
        <v>192</v>
      </c>
      <c r="B86" s="3" t="s">
        <v>138</v>
      </c>
    </row>
    <row r="87" spans="1:3" x14ac:dyDescent="0.35">
      <c r="A87" t="s">
        <v>193</v>
      </c>
      <c r="B87" s="3" t="s">
        <v>138</v>
      </c>
    </row>
    <row r="88" spans="1:3" ht="29" customHeight="1" x14ac:dyDescent="0.35">
      <c r="A88" s="48" t="s">
        <v>194</v>
      </c>
      <c r="B88" s="3" t="s">
        <v>138</v>
      </c>
    </row>
    <row r="89" spans="1:3" ht="29" customHeight="1" x14ac:dyDescent="0.35">
      <c r="A89" s="48" t="s">
        <v>195</v>
      </c>
      <c r="B89" s="3" t="s">
        <v>138</v>
      </c>
    </row>
    <row r="90" spans="1:3" x14ac:dyDescent="0.35">
      <c r="A90" t="s">
        <v>449</v>
      </c>
      <c r="B90" s="50">
        <v>1.1769000000000001</v>
      </c>
    </row>
    <row r="91" spans="1:3" ht="43.5" customHeight="1" x14ac:dyDescent="0.35">
      <c r="A91" s="48" t="s">
        <v>197</v>
      </c>
      <c r="B91" s="3" t="s">
        <v>138</v>
      </c>
    </row>
    <row r="92" spans="1:3" x14ac:dyDescent="0.35">
      <c r="B92" s="3"/>
    </row>
    <row r="93" spans="1:3" ht="29" customHeight="1" x14ac:dyDescent="0.35">
      <c r="A93" s="48" t="s">
        <v>198</v>
      </c>
      <c r="B93" s="3" t="s">
        <v>138</v>
      </c>
    </row>
    <row r="94" spans="1:3" ht="29" customHeight="1" x14ac:dyDescent="0.35">
      <c r="A94" s="48" t="s">
        <v>199</v>
      </c>
      <c r="B94" t="s">
        <v>138</v>
      </c>
    </row>
    <row r="95" spans="1:3" ht="29" customHeight="1" x14ac:dyDescent="0.35">
      <c r="A95" s="48" t="s">
        <v>200</v>
      </c>
      <c r="B95" s="3" t="s">
        <v>138</v>
      </c>
    </row>
    <row r="96" spans="1:3" ht="29" customHeight="1" x14ac:dyDescent="0.35">
      <c r="A96" s="48" t="s">
        <v>201</v>
      </c>
      <c r="B96" s="3" t="s">
        <v>138</v>
      </c>
    </row>
    <row r="98" spans="1:4" ht="70" customHeight="1" x14ac:dyDescent="0.35">
      <c r="A98" s="83" t="s">
        <v>211</v>
      </c>
      <c r="B98" s="83" t="s">
        <v>212</v>
      </c>
      <c r="C98" s="83" t="s">
        <v>5</v>
      </c>
      <c r="D98" s="83" t="s">
        <v>6</v>
      </c>
    </row>
    <row r="99" spans="1:4" ht="70" customHeight="1" x14ac:dyDescent="0.35">
      <c r="A99" s="83" t="s">
        <v>547</v>
      </c>
      <c r="B99" s="83"/>
      <c r="C99" s="83" t="s">
        <v>16</v>
      </c>
      <c r="D99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G151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3.7265625" bestFit="1" customWidth="1"/>
    <col min="2" max="2" width="22" bestFit="1" customWidth="1"/>
    <col min="3" max="3" width="43.4531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3159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3160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236</v>
      </c>
      <c r="B8" s="31" t="s">
        <v>237</v>
      </c>
      <c r="C8" s="31" t="s">
        <v>238</v>
      </c>
      <c r="D8" s="14">
        <v>1620910</v>
      </c>
      <c r="E8" s="15">
        <v>15424.58</v>
      </c>
      <c r="F8" s="16">
        <v>5.3499999999999999E-2</v>
      </c>
      <c r="G8" s="16"/>
    </row>
    <row r="9" spans="1:7" x14ac:dyDescent="0.35">
      <c r="A9" s="13" t="s">
        <v>242</v>
      </c>
      <c r="B9" s="31" t="s">
        <v>243</v>
      </c>
      <c r="C9" s="31" t="s">
        <v>238</v>
      </c>
      <c r="D9" s="14">
        <v>828261</v>
      </c>
      <c r="E9" s="15">
        <v>11577.43</v>
      </c>
      <c r="F9" s="16">
        <v>4.02E-2</v>
      </c>
      <c r="G9" s="16"/>
    </row>
    <row r="10" spans="1:7" x14ac:dyDescent="0.35">
      <c r="A10" s="13" t="s">
        <v>239</v>
      </c>
      <c r="B10" s="31" t="s">
        <v>240</v>
      </c>
      <c r="C10" s="31" t="s">
        <v>241</v>
      </c>
      <c r="D10" s="14">
        <v>599924</v>
      </c>
      <c r="E10" s="15">
        <v>8142.17</v>
      </c>
      <c r="F10" s="16">
        <v>2.8199999999999999E-2</v>
      </c>
      <c r="G10" s="16"/>
    </row>
    <row r="11" spans="1:7" x14ac:dyDescent="0.35">
      <c r="A11" s="13" t="s">
        <v>281</v>
      </c>
      <c r="B11" s="31" t="s">
        <v>282</v>
      </c>
      <c r="C11" s="31" t="s">
        <v>283</v>
      </c>
      <c r="D11" s="14">
        <v>2173158</v>
      </c>
      <c r="E11" s="15">
        <v>7118.18</v>
      </c>
      <c r="F11" s="16">
        <v>2.47E-2</v>
      </c>
      <c r="G11" s="16"/>
    </row>
    <row r="12" spans="1:7" x14ac:dyDescent="0.35">
      <c r="A12" s="13" t="s">
        <v>403</v>
      </c>
      <c r="B12" s="31" t="s">
        <v>404</v>
      </c>
      <c r="C12" s="31" t="s">
        <v>405</v>
      </c>
      <c r="D12" s="14">
        <v>248897</v>
      </c>
      <c r="E12" s="15">
        <v>7099.79</v>
      </c>
      <c r="F12" s="16">
        <v>2.46E-2</v>
      </c>
      <c r="G12" s="16"/>
    </row>
    <row r="13" spans="1:7" x14ac:dyDescent="0.35">
      <c r="A13" s="13" t="s">
        <v>286</v>
      </c>
      <c r="B13" s="31" t="s">
        <v>287</v>
      </c>
      <c r="C13" s="31" t="s">
        <v>257</v>
      </c>
      <c r="D13" s="14">
        <v>91724</v>
      </c>
      <c r="E13" s="15">
        <v>6778.4</v>
      </c>
      <c r="F13" s="16">
        <v>2.35E-2</v>
      </c>
      <c r="G13" s="16"/>
    </row>
    <row r="14" spans="1:7" x14ac:dyDescent="0.35">
      <c r="A14" s="13" t="s">
        <v>247</v>
      </c>
      <c r="B14" s="31" t="s">
        <v>248</v>
      </c>
      <c r="C14" s="31" t="s">
        <v>249</v>
      </c>
      <c r="D14" s="14">
        <v>180067</v>
      </c>
      <c r="E14" s="15">
        <v>6484.21</v>
      </c>
      <c r="F14" s="16">
        <v>2.2499999999999999E-2</v>
      </c>
      <c r="G14" s="16"/>
    </row>
    <row r="15" spans="1:7" x14ac:dyDescent="0.35">
      <c r="A15" s="13" t="s">
        <v>252</v>
      </c>
      <c r="B15" s="31" t="s">
        <v>253</v>
      </c>
      <c r="C15" s="31" t="s">
        <v>254</v>
      </c>
      <c r="D15" s="14">
        <v>417468</v>
      </c>
      <c r="E15" s="15">
        <v>6135.11</v>
      </c>
      <c r="F15" s="16">
        <v>2.1299999999999999E-2</v>
      </c>
      <c r="G15" s="16"/>
    </row>
    <row r="16" spans="1:7" x14ac:dyDescent="0.35">
      <c r="A16" s="13" t="s">
        <v>385</v>
      </c>
      <c r="B16" s="31" t="s">
        <v>386</v>
      </c>
      <c r="C16" s="31" t="s">
        <v>307</v>
      </c>
      <c r="D16" s="14">
        <v>756713</v>
      </c>
      <c r="E16" s="15">
        <v>5477.85</v>
      </c>
      <c r="F16" s="16">
        <v>1.9E-2</v>
      </c>
      <c r="G16" s="16"/>
    </row>
    <row r="17" spans="1:7" x14ac:dyDescent="0.35">
      <c r="A17" s="13" t="s">
        <v>288</v>
      </c>
      <c r="B17" s="31" t="s">
        <v>289</v>
      </c>
      <c r="C17" s="31" t="s">
        <v>290</v>
      </c>
      <c r="D17" s="14">
        <v>654168</v>
      </c>
      <c r="E17" s="15">
        <v>5169.8900000000003</v>
      </c>
      <c r="F17" s="16">
        <v>1.7899999999999999E-2</v>
      </c>
      <c r="G17" s="16"/>
    </row>
    <row r="18" spans="1:7" x14ac:dyDescent="0.35">
      <c r="A18" s="13" t="s">
        <v>1235</v>
      </c>
      <c r="B18" s="31" t="s">
        <v>1236</v>
      </c>
      <c r="C18" s="31" t="s">
        <v>396</v>
      </c>
      <c r="D18" s="14">
        <v>110229</v>
      </c>
      <c r="E18" s="15">
        <v>5166.9799999999996</v>
      </c>
      <c r="F18" s="16">
        <v>1.7899999999999999E-2</v>
      </c>
      <c r="G18" s="16"/>
    </row>
    <row r="19" spans="1:7" x14ac:dyDescent="0.35">
      <c r="A19" s="13" t="s">
        <v>357</v>
      </c>
      <c r="B19" s="31" t="s">
        <v>358</v>
      </c>
      <c r="C19" s="31" t="s">
        <v>272</v>
      </c>
      <c r="D19" s="14">
        <v>421491</v>
      </c>
      <c r="E19" s="15">
        <v>5136.29</v>
      </c>
      <c r="F19" s="16">
        <v>1.78E-2</v>
      </c>
      <c r="G19" s="16"/>
    </row>
    <row r="20" spans="1:7" x14ac:dyDescent="0.35">
      <c r="A20" s="13" t="s">
        <v>2364</v>
      </c>
      <c r="B20" s="31" t="s">
        <v>2365</v>
      </c>
      <c r="C20" s="31" t="s">
        <v>293</v>
      </c>
      <c r="D20" s="14">
        <v>156885</v>
      </c>
      <c r="E20" s="15">
        <v>4913.95</v>
      </c>
      <c r="F20" s="16">
        <v>1.7000000000000001E-2</v>
      </c>
      <c r="G20" s="16"/>
    </row>
    <row r="21" spans="1:7" x14ac:dyDescent="0.35">
      <c r="A21" s="13" t="s">
        <v>244</v>
      </c>
      <c r="B21" s="31" t="s">
        <v>245</v>
      </c>
      <c r="C21" s="31" t="s">
        <v>246</v>
      </c>
      <c r="D21" s="14">
        <v>251398</v>
      </c>
      <c r="E21" s="15">
        <v>4748.41</v>
      </c>
      <c r="F21" s="16">
        <v>1.6500000000000001E-2</v>
      </c>
      <c r="G21" s="16"/>
    </row>
    <row r="22" spans="1:7" x14ac:dyDescent="0.35">
      <c r="A22" s="13" t="s">
        <v>2344</v>
      </c>
      <c r="B22" s="31" t="s">
        <v>2345</v>
      </c>
      <c r="C22" s="31" t="s">
        <v>540</v>
      </c>
      <c r="D22" s="14">
        <v>454440</v>
      </c>
      <c r="E22" s="15">
        <v>4591.21</v>
      </c>
      <c r="F22" s="16">
        <v>1.5900000000000001E-2</v>
      </c>
      <c r="G22" s="16"/>
    </row>
    <row r="23" spans="1:7" x14ac:dyDescent="0.35">
      <c r="A23" s="13" t="s">
        <v>294</v>
      </c>
      <c r="B23" s="31" t="s">
        <v>295</v>
      </c>
      <c r="C23" s="31" t="s">
        <v>238</v>
      </c>
      <c r="D23" s="14">
        <v>1953273</v>
      </c>
      <c r="E23" s="15">
        <v>4180.9799999999996</v>
      </c>
      <c r="F23" s="16">
        <v>1.4500000000000001E-2</v>
      </c>
      <c r="G23" s="16"/>
    </row>
    <row r="24" spans="1:7" x14ac:dyDescent="0.35">
      <c r="A24" s="13" t="s">
        <v>325</v>
      </c>
      <c r="B24" s="31" t="s">
        <v>326</v>
      </c>
      <c r="C24" s="31" t="s">
        <v>254</v>
      </c>
      <c r="D24" s="14">
        <v>223330</v>
      </c>
      <c r="E24" s="15">
        <v>3850.88</v>
      </c>
      <c r="F24" s="16">
        <v>1.34E-2</v>
      </c>
      <c r="G24" s="16"/>
    </row>
    <row r="25" spans="1:7" x14ac:dyDescent="0.35">
      <c r="A25" s="13" t="s">
        <v>364</v>
      </c>
      <c r="B25" s="31" t="s">
        <v>365</v>
      </c>
      <c r="C25" s="31" t="s">
        <v>272</v>
      </c>
      <c r="D25" s="14">
        <v>418312</v>
      </c>
      <c r="E25" s="15">
        <v>3672.15</v>
      </c>
      <c r="F25" s="16">
        <v>1.2699999999999999E-2</v>
      </c>
      <c r="G25" s="16"/>
    </row>
    <row r="26" spans="1:7" x14ac:dyDescent="0.35">
      <c r="A26" s="13" t="s">
        <v>343</v>
      </c>
      <c r="B26" s="31" t="s">
        <v>344</v>
      </c>
      <c r="C26" s="31" t="s">
        <v>345</v>
      </c>
      <c r="D26" s="14">
        <v>99175</v>
      </c>
      <c r="E26" s="15">
        <v>3598.86</v>
      </c>
      <c r="F26" s="16">
        <v>1.2500000000000001E-2</v>
      </c>
      <c r="G26" s="16"/>
    </row>
    <row r="27" spans="1:7" x14ac:dyDescent="0.35">
      <c r="A27" s="13" t="s">
        <v>474</v>
      </c>
      <c r="B27" s="31" t="s">
        <v>475</v>
      </c>
      <c r="C27" s="31" t="s">
        <v>396</v>
      </c>
      <c r="D27" s="14">
        <v>25889</v>
      </c>
      <c r="E27" s="15">
        <v>3571.39</v>
      </c>
      <c r="F27" s="16">
        <v>1.24E-2</v>
      </c>
      <c r="G27" s="16"/>
    </row>
    <row r="28" spans="1:7" x14ac:dyDescent="0.35">
      <c r="A28" s="13" t="s">
        <v>1751</v>
      </c>
      <c r="B28" s="31" t="s">
        <v>1752</v>
      </c>
      <c r="C28" s="31" t="s">
        <v>517</v>
      </c>
      <c r="D28" s="14">
        <v>1010778</v>
      </c>
      <c r="E28" s="15">
        <v>3547.83</v>
      </c>
      <c r="F28" s="16">
        <v>1.23E-2</v>
      </c>
      <c r="G28" s="16"/>
    </row>
    <row r="29" spans="1:7" x14ac:dyDescent="0.35">
      <c r="A29" s="13" t="s">
        <v>429</v>
      </c>
      <c r="B29" s="31" t="s">
        <v>430</v>
      </c>
      <c r="C29" s="31" t="s">
        <v>345</v>
      </c>
      <c r="D29" s="14">
        <v>20999</v>
      </c>
      <c r="E29" s="15">
        <v>3504.73</v>
      </c>
      <c r="F29" s="16">
        <v>1.2200000000000001E-2</v>
      </c>
      <c r="G29" s="16"/>
    </row>
    <row r="30" spans="1:7" x14ac:dyDescent="0.35">
      <c r="A30" s="13" t="s">
        <v>406</v>
      </c>
      <c r="B30" s="31" t="s">
        <v>407</v>
      </c>
      <c r="C30" s="31" t="s">
        <v>408</v>
      </c>
      <c r="D30" s="14">
        <v>895291</v>
      </c>
      <c r="E30" s="15">
        <v>3494.32</v>
      </c>
      <c r="F30" s="16">
        <v>1.21E-2</v>
      </c>
      <c r="G30" s="16"/>
    </row>
    <row r="31" spans="1:7" x14ac:dyDescent="0.35">
      <c r="A31" s="13" t="s">
        <v>261</v>
      </c>
      <c r="B31" s="31" t="s">
        <v>262</v>
      </c>
      <c r="C31" s="31" t="s">
        <v>263</v>
      </c>
      <c r="D31" s="14">
        <v>65738</v>
      </c>
      <c r="E31" s="15">
        <v>3482.8</v>
      </c>
      <c r="F31" s="16">
        <v>1.21E-2</v>
      </c>
      <c r="G31" s="16"/>
    </row>
    <row r="32" spans="1:7" x14ac:dyDescent="0.35">
      <c r="A32" s="13" t="s">
        <v>397</v>
      </c>
      <c r="B32" s="31" t="s">
        <v>398</v>
      </c>
      <c r="C32" s="31" t="s">
        <v>280</v>
      </c>
      <c r="D32" s="14">
        <v>55707</v>
      </c>
      <c r="E32" s="15">
        <v>3415.67</v>
      </c>
      <c r="F32" s="16">
        <v>1.18E-2</v>
      </c>
      <c r="G32" s="16"/>
    </row>
    <row r="33" spans="1:7" x14ac:dyDescent="0.35">
      <c r="A33" s="13" t="s">
        <v>390</v>
      </c>
      <c r="B33" s="31" t="s">
        <v>391</v>
      </c>
      <c r="C33" s="31" t="s">
        <v>257</v>
      </c>
      <c r="D33" s="14">
        <v>321560</v>
      </c>
      <c r="E33" s="15">
        <v>3283.77</v>
      </c>
      <c r="F33" s="16">
        <v>1.14E-2</v>
      </c>
      <c r="G33" s="16"/>
    </row>
    <row r="34" spans="1:7" x14ac:dyDescent="0.35">
      <c r="A34" s="13" t="s">
        <v>317</v>
      </c>
      <c r="B34" s="31" t="s">
        <v>318</v>
      </c>
      <c r="C34" s="31" t="s">
        <v>272</v>
      </c>
      <c r="D34" s="14">
        <v>563720</v>
      </c>
      <c r="E34" s="15">
        <v>3270.99</v>
      </c>
      <c r="F34" s="16">
        <v>1.1299999999999999E-2</v>
      </c>
      <c r="G34" s="16"/>
    </row>
    <row r="35" spans="1:7" x14ac:dyDescent="0.35">
      <c r="A35" s="13" t="s">
        <v>346</v>
      </c>
      <c r="B35" s="31" t="s">
        <v>347</v>
      </c>
      <c r="C35" s="31" t="s">
        <v>269</v>
      </c>
      <c r="D35" s="14">
        <v>99245</v>
      </c>
      <c r="E35" s="15">
        <v>3251.86</v>
      </c>
      <c r="F35" s="16">
        <v>1.1299999999999999E-2</v>
      </c>
      <c r="G35" s="16"/>
    </row>
    <row r="36" spans="1:7" x14ac:dyDescent="0.35">
      <c r="A36" s="13" t="s">
        <v>1747</v>
      </c>
      <c r="B36" s="31" t="s">
        <v>1748</v>
      </c>
      <c r="C36" s="31" t="s">
        <v>478</v>
      </c>
      <c r="D36" s="14">
        <v>552522</v>
      </c>
      <c r="E36" s="15">
        <v>3128.1</v>
      </c>
      <c r="F36" s="16">
        <v>1.0800000000000001E-2</v>
      </c>
      <c r="G36" s="16"/>
    </row>
    <row r="37" spans="1:7" x14ac:dyDescent="0.35">
      <c r="A37" s="13" t="s">
        <v>267</v>
      </c>
      <c r="B37" s="31" t="s">
        <v>268</v>
      </c>
      <c r="C37" s="31" t="s">
        <v>269</v>
      </c>
      <c r="D37" s="14">
        <v>97024</v>
      </c>
      <c r="E37" s="15">
        <v>3104.28</v>
      </c>
      <c r="F37" s="16">
        <v>1.0800000000000001E-2</v>
      </c>
      <c r="G37" s="16"/>
    </row>
    <row r="38" spans="1:7" x14ac:dyDescent="0.35">
      <c r="A38" s="13" t="s">
        <v>1745</v>
      </c>
      <c r="B38" s="31" t="s">
        <v>1746</v>
      </c>
      <c r="C38" s="31" t="s">
        <v>272</v>
      </c>
      <c r="D38" s="14">
        <v>406857</v>
      </c>
      <c r="E38" s="15">
        <v>3066.07</v>
      </c>
      <c r="F38" s="16">
        <v>1.06E-2</v>
      </c>
      <c r="G38" s="16"/>
    </row>
    <row r="39" spans="1:7" x14ac:dyDescent="0.35">
      <c r="A39" s="13" t="s">
        <v>513</v>
      </c>
      <c r="B39" s="31" t="s">
        <v>514</v>
      </c>
      <c r="C39" s="31" t="s">
        <v>280</v>
      </c>
      <c r="D39" s="14">
        <v>344318</v>
      </c>
      <c r="E39" s="15">
        <v>3032.06</v>
      </c>
      <c r="F39" s="16">
        <v>1.0500000000000001E-2</v>
      </c>
      <c r="G39" s="16"/>
    </row>
    <row r="40" spans="1:7" x14ac:dyDescent="0.35">
      <c r="A40" s="13" t="s">
        <v>1237</v>
      </c>
      <c r="B40" s="31" t="s">
        <v>1238</v>
      </c>
      <c r="C40" s="31" t="s">
        <v>272</v>
      </c>
      <c r="D40" s="14">
        <v>67027</v>
      </c>
      <c r="E40" s="15">
        <v>3011.99</v>
      </c>
      <c r="F40" s="16">
        <v>1.04E-2</v>
      </c>
      <c r="G40" s="16"/>
    </row>
    <row r="41" spans="1:7" x14ac:dyDescent="0.35">
      <c r="A41" s="13" t="s">
        <v>335</v>
      </c>
      <c r="B41" s="31" t="s">
        <v>336</v>
      </c>
      <c r="C41" s="31" t="s">
        <v>269</v>
      </c>
      <c r="D41" s="14">
        <v>20353</v>
      </c>
      <c r="E41" s="15">
        <v>3010.41</v>
      </c>
      <c r="F41" s="16">
        <v>1.04E-2</v>
      </c>
      <c r="G41" s="16"/>
    </row>
    <row r="42" spans="1:7" x14ac:dyDescent="0.35">
      <c r="A42" s="13" t="s">
        <v>376</v>
      </c>
      <c r="B42" s="31" t="s">
        <v>377</v>
      </c>
      <c r="C42" s="31" t="s">
        <v>378</v>
      </c>
      <c r="D42" s="14">
        <v>1936620</v>
      </c>
      <c r="E42" s="15">
        <v>2991.69</v>
      </c>
      <c r="F42" s="16">
        <v>1.04E-2</v>
      </c>
      <c r="G42" s="16"/>
    </row>
    <row r="43" spans="1:7" x14ac:dyDescent="0.35">
      <c r="A43" s="13" t="s">
        <v>2338</v>
      </c>
      <c r="B43" s="31" t="s">
        <v>2339</v>
      </c>
      <c r="C43" s="31" t="s">
        <v>307</v>
      </c>
      <c r="D43" s="14">
        <v>191266</v>
      </c>
      <c r="E43" s="15">
        <v>2873.01</v>
      </c>
      <c r="F43" s="16">
        <v>0.01</v>
      </c>
      <c r="G43" s="16"/>
    </row>
    <row r="44" spans="1:7" x14ac:dyDescent="0.35">
      <c r="A44" s="13" t="s">
        <v>300</v>
      </c>
      <c r="B44" s="31" t="s">
        <v>301</v>
      </c>
      <c r="C44" s="31" t="s">
        <v>254</v>
      </c>
      <c r="D44" s="14">
        <v>193893</v>
      </c>
      <c r="E44" s="15">
        <v>2872.33</v>
      </c>
      <c r="F44" s="16">
        <v>0.01</v>
      </c>
      <c r="G44" s="16"/>
    </row>
    <row r="45" spans="1:7" x14ac:dyDescent="0.35">
      <c r="A45" s="13" t="s">
        <v>273</v>
      </c>
      <c r="B45" s="31" t="s">
        <v>274</v>
      </c>
      <c r="C45" s="31" t="s">
        <v>238</v>
      </c>
      <c r="D45" s="14">
        <v>146237</v>
      </c>
      <c r="E45" s="15">
        <v>2866.68</v>
      </c>
      <c r="F45" s="16">
        <v>9.9000000000000008E-3</v>
      </c>
      <c r="G45" s="16"/>
    </row>
    <row r="46" spans="1:7" x14ac:dyDescent="0.35">
      <c r="A46" s="13" t="s">
        <v>327</v>
      </c>
      <c r="B46" s="31" t="s">
        <v>328</v>
      </c>
      <c r="C46" s="31" t="s">
        <v>238</v>
      </c>
      <c r="D46" s="14">
        <v>1461100</v>
      </c>
      <c r="E46" s="15">
        <v>2864.49</v>
      </c>
      <c r="F46" s="16">
        <v>9.9000000000000008E-3</v>
      </c>
      <c r="G46" s="16"/>
    </row>
    <row r="47" spans="1:7" x14ac:dyDescent="0.35">
      <c r="A47" s="13" t="s">
        <v>298</v>
      </c>
      <c r="B47" s="31" t="s">
        <v>299</v>
      </c>
      <c r="C47" s="31" t="s">
        <v>254</v>
      </c>
      <c r="D47" s="14">
        <v>196532</v>
      </c>
      <c r="E47" s="15">
        <v>2859.15</v>
      </c>
      <c r="F47" s="16">
        <v>9.9000000000000008E-3</v>
      </c>
      <c r="G47" s="16"/>
    </row>
    <row r="48" spans="1:7" x14ac:dyDescent="0.35">
      <c r="A48" s="13" t="s">
        <v>315</v>
      </c>
      <c r="B48" s="31" t="s">
        <v>316</v>
      </c>
      <c r="C48" s="31" t="s">
        <v>254</v>
      </c>
      <c r="D48" s="14">
        <v>53354</v>
      </c>
      <c r="E48" s="15">
        <v>2830.7</v>
      </c>
      <c r="F48" s="16">
        <v>9.7999999999999997E-3</v>
      </c>
      <c r="G48" s="16"/>
    </row>
    <row r="49" spans="1:7" x14ac:dyDescent="0.35">
      <c r="A49" s="13" t="s">
        <v>305</v>
      </c>
      <c r="B49" s="31" t="s">
        <v>306</v>
      </c>
      <c r="C49" s="31" t="s">
        <v>307</v>
      </c>
      <c r="D49" s="14">
        <v>243583</v>
      </c>
      <c r="E49" s="15">
        <v>2811.68</v>
      </c>
      <c r="F49" s="16">
        <v>9.7999999999999997E-3</v>
      </c>
      <c r="G49" s="16"/>
    </row>
    <row r="50" spans="1:7" x14ac:dyDescent="0.35">
      <c r="A50" s="13" t="s">
        <v>302</v>
      </c>
      <c r="B50" s="31" t="s">
        <v>303</v>
      </c>
      <c r="C50" s="31" t="s">
        <v>304</v>
      </c>
      <c r="D50" s="14">
        <v>158618</v>
      </c>
      <c r="E50" s="15">
        <v>2808.81</v>
      </c>
      <c r="F50" s="16">
        <v>9.7000000000000003E-3</v>
      </c>
      <c r="G50" s="16"/>
    </row>
    <row r="51" spans="1:7" x14ac:dyDescent="0.35">
      <c r="A51" s="13" t="s">
        <v>1233</v>
      </c>
      <c r="B51" s="31" t="s">
        <v>1234</v>
      </c>
      <c r="C51" s="31" t="s">
        <v>263</v>
      </c>
      <c r="D51" s="14">
        <v>865301</v>
      </c>
      <c r="E51" s="15">
        <v>2716.61</v>
      </c>
      <c r="F51" s="16">
        <v>9.4000000000000004E-3</v>
      </c>
      <c r="G51" s="16"/>
    </row>
    <row r="52" spans="1:7" x14ac:dyDescent="0.35">
      <c r="A52" s="13" t="s">
        <v>453</v>
      </c>
      <c r="B52" s="31" t="s">
        <v>454</v>
      </c>
      <c r="C52" s="31" t="s">
        <v>363</v>
      </c>
      <c r="D52" s="14">
        <v>373603</v>
      </c>
      <c r="E52" s="15">
        <v>2711.8</v>
      </c>
      <c r="F52" s="16">
        <v>9.4000000000000004E-3</v>
      </c>
      <c r="G52" s="16"/>
    </row>
    <row r="53" spans="1:7" x14ac:dyDescent="0.35">
      <c r="A53" s="13" t="s">
        <v>867</v>
      </c>
      <c r="B53" s="31" t="s">
        <v>868</v>
      </c>
      <c r="C53" s="31" t="s">
        <v>307</v>
      </c>
      <c r="D53" s="14">
        <v>293414</v>
      </c>
      <c r="E53" s="15">
        <v>2674.47</v>
      </c>
      <c r="F53" s="16">
        <v>9.2999999999999992E-3</v>
      </c>
      <c r="G53" s="16"/>
    </row>
    <row r="54" spans="1:7" x14ac:dyDescent="0.35">
      <c r="A54" s="13" t="s">
        <v>1287</v>
      </c>
      <c r="B54" s="31" t="s">
        <v>1288</v>
      </c>
      <c r="C54" s="31" t="s">
        <v>310</v>
      </c>
      <c r="D54" s="14">
        <v>157885</v>
      </c>
      <c r="E54" s="15">
        <v>2529.63</v>
      </c>
      <c r="F54" s="16">
        <v>8.8000000000000005E-3</v>
      </c>
      <c r="G54" s="16"/>
    </row>
    <row r="55" spans="1:7" x14ac:dyDescent="0.35">
      <c r="A55" s="13" t="s">
        <v>409</v>
      </c>
      <c r="B55" s="31" t="s">
        <v>410</v>
      </c>
      <c r="C55" s="31" t="s">
        <v>370</v>
      </c>
      <c r="D55" s="14">
        <v>360786</v>
      </c>
      <c r="E55" s="15">
        <v>2504.94</v>
      </c>
      <c r="F55" s="16">
        <v>8.6999999999999994E-3</v>
      </c>
      <c r="G55" s="16"/>
    </row>
    <row r="56" spans="1:7" x14ac:dyDescent="0.35">
      <c r="A56" s="13" t="s">
        <v>278</v>
      </c>
      <c r="B56" s="31" t="s">
        <v>279</v>
      </c>
      <c r="C56" s="31" t="s">
        <v>280</v>
      </c>
      <c r="D56" s="14">
        <v>151924</v>
      </c>
      <c r="E56" s="15">
        <v>2422.4299999999998</v>
      </c>
      <c r="F56" s="16">
        <v>8.3999999999999995E-3</v>
      </c>
      <c r="G56" s="16"/>
    </row>
    <row r="57" spans="1:7" x14ac:dyDescent="0.35">
      <c r="A57" s="13" t="s">
        <v>359</v>
      </c>
      <c r="B57" s="31" t="s">
        <v>360</v>
      </c>
      <c r="C57" s="31" t="s">
        <v>293</v>
      </c>
      <c r="D57" s="14">
        <v>83521</v>
      </c>
      <c r="E57" s="15">
        <v>2396.0500000000002</v>
      </c>
      <c r="F57" s="16">
        <v>8.3000000000000001E-3</v>
      </c>
      <c r="G57" s="16"/>
    </row>
    <row r="58" spans="1:7" x14ac:dyDescent="0.35">
      <c r="A58" s="13" t="s">
        <v>250</v>
      </c>
      <c r="B58" s="31" t="s">
        <v>251</v>
      </c>
      <c r="C58" s="31" t="s">
        <v>238</v>
      </c>
      <c r="D58" s="14">
        <v>296491</v>
      </c>
      <c r="E58" s="15">
        <v>2379.34</v>
      </c>
      <c r="F58" s="16">
        <v>8.3000000000000001E-3</v>
      </c>
      <c r="G58" s="16"/>
    </row>
    <row r="59" spans="1:7" x14ac:dyDescent="0.35">
      <c r="A59" s="13" t="s">
        <v>258</v>
      </c>
      <c r="B59" s="31" t="s">
        <v>259</v>
      </c>
      <c r="C59" s="31" t="s">
        <v>260</v>
      </c>
      <c r="D59" s="14">
        <v>642113</v>
      </c>
      <c r="E59" s="15">
        <v>2371.9699999999998</v>
      </c>
      <c r="F59" s="16">
        <v>8.2000000000000007E-3</v>
      </c>
      <c r="G59" s="16"/>
    </row>
    <row r="60" spans="1:7" x14ac:dyDescent="0.35">
      <c r="A60" s="13" t="s">
        <v>264</v>
      </c>
      <c r="B60" s="31" t="s">
        <v>265</v>
      </c>
      <c r="C60" s="31" t="s">
        <v>266</v>
      </c>
      <c r="D60" s="14">
        <v>18638</v>
      </c>
      <c r="E60" s="15">
        <v>2355.84</v>
      </c>
      <c r="F60" s="16">
        <v>8.2000000000000007E-3</v>
      </c>
      <c r="G60" s="16"/>
    </row>
    <row r="61" spans="1:7" x14ac:dyDescent="0.35">
      <c r="A61" s="13" t="s">
        <v>1497</v>
      </c>
      <c r="B61" s="31" t="s">
        <v>1498</v>
      </c>
      <c r="C61" s="31" t="s">
        <v>370</v>
      </c>
      <c r="D61" s="14">
        <v>453746</v>
      </c>
      <c r="E61" s="15">
        <v>2355.4</v>
      </c>
      <c r="F61" s="16">
        <v>8.2000000000000007E-3</v>
      </c>
      <c r="G61" s="16"/>
    </row>
    <row r="62" spans="1:7" x14ac:dyDescent="0.35">
      <c r="A62" s="13" t="s">
        <v>371</v>
      </c>
      <c r="B62" s="31" t="s">
        <v>372</v>
      </c>
      <c r="C62" s="31" t="s">
        <v>373</v>
      </c>
      <c r="D62" s="14">
        <v>61469</v>
      </c>
      <c r="E62" s="15">
        <v>2342.34</v>
      </c>
      <c r="F62" s="16">
        <v>8.0999999999999996E-3</v>
      </c>
      <c r="G62" s="16"/>
    </row>
    <row r="63" spans="1:7" x14ac:dyDescent="0.35">
      <c r="A63" s="13" t="s">
        <v>1303</v>
      </c>
      <c r="B63" s="31" t="s">
        <v>1304</v>
      </c>
      <c r="C63" s="31" t="s">
        <v>238</v>
      </c>
      <c r="D63" s="14">
        <v>1214957</v>
      </c>
      <c r="E63" s="15">
        <v>2329.19</v>
      </c>
      <c r="F63" s="16">
        <v>8.0999999999999996E-3</v>
      </c>
      <c r="G63" s="16"/>
    </row>
    <row r="64" spans="1:7" x14ac:dyDescent="0.35">
      <c r="A64" s="13" t="s">
        <v>333</v>
      </c>
      <c r="B64" s="31" t="s">
        <v>334</v>
      </c>
      <c r="C64" s="31" t="s">
        <v>238</v>
      </c>
      <c r="D64" s="14">
        <v>354136</v>
      </c>
      <c r="E64" s="15">
        <v>2312.86</v>
      </c>
      <c r="F64" s="16">
        <v>8.0000000000000002E-3</v>
      </c>
      <c r="G64" s="16"/>
    </row>
    <row r="65" spans="1:7" x14ac:dyDescent="0.35">
      <c r="A65" s="13" t="s">
        <v>470</v>
      </c>
      <c r="B65" s="31" t="s">
        <v>471</v>
      </c>
      <c r="C65" s="31" t="s">
        <v>257</v>
      </c>
      <c r="D65" s="14">
        <v>41827</v>
      </c>
      <c r="E65" s="15">
        <v>2285.0100000000002</v>
      </c>
      <c r="F65" s="16">
        <v>7.9000000000000008E-3</v>
      </c>
      <c r="G65" s="16"/>
    </row>
    <row r="66" spans="1:7" x14ac:dyDescent="0.35">
      <c r="A66" s="13" t="s">
        <v>1239</v>
      </c>
      <c r="B66" s="31" t="s">
        <v>1240</v>
      </c>
      <c r="C66" s="31" t="s">
        <v>540</v>
      </c>
      <c r="D66" s="14">
        <v>299738</v>
      </c>
      <c r="E66" s="15">
        <v>2273.36</v>
      </c>
      <c r="F66" s="16">
        <v>7.9000000000000008E-3</v>
      </c>
      <c r="G66" s="16"/>
    </row>
    <row r="67" spans="1:7" x14ac:dyDescent="0.35">
      <c r="A67" s="13" t="s">
        <v>319</v>
      </c>
      <c r="B67" s="31" t="s">
        <v>320</v>
      </c>
      <c r="C67" s="31" t="s">
        <v>272</v>
      </c>
      <c r="D67" s="14">
        <v>159103</v>
      </c>
      <c r="E67" s="15">
        <v>2260.38</v>
      </c>
      <c r="F67" s="16">
        <v>7.7999999999999996E-3</v>
      </c>
      <c r="G67" s="16"/>
    </row>
    <row r="68" spans="1:7" x14ac:dyDescent="0.35">
      <c r="A68" s="13" t="s">
        <v>350</v>
      </c>
      <c r="B68" s="31" t="s">
        <v>351</v>
      </c>
      <c r="C68" s="31" t="s">
        <v>280</v>
      </c>
      <c r="D68" s="14">
        <v>119113</v>
      </c>
      <c r="E68" s="15">
        <v>2257.0700000000002</v>
      </c>
      <c r="F68" s="16">
        <v>7.7999999999999996E-3</v>
      </c>
      <c r="G68" s="16"/>
    </row>
    <row r="69" spans="1:7" x14ac:dyDescent="0.35">
      <c r="A69" s="13" t="s">
        <v>799</v>
      </c>
      <c r="B69" s="31" t="s">
        <v>800</v>
      </c>
      <c r="C69" s="31" t="s">
        <v>428</v>
      </c>
      <c r="D69" s="14">
        <v>36521</v>
      </c>
      <c r="E69" s="15">
        <v>2236.1799999999998</v>
      </c>
      <c r="F69" s="16">
        <v>7.7999999999999996E-3</v>
      </c>
      <c r="G69" s="16"/>
    </row>
    <row r="70" spans="1:7" x14ac:dyDescent="0.35">
      <c r="A70" s="13" t="s">
        <v>275</v>
      </c>
      <c r="B70" s="31" t="s">
        <v>276</v>
      </c>
      <c r="C70" s="31" t="s">
        <v>277</v>
      </c>
      <c r="D70" s="14">
        <v>83499</v>
      </c>
      <c r="E70" s="15">
        <v>2220.91</v>
      </c>
      <c r="F70" s="16">
        <v>7.7000000000000002E-3</v>
      </c>
      <c r="G70" s="16"/>
    </row>
    <row r="71" spans="1:7" x14ac:dyDescent="0.35">
      <c r="A71" s="13" t="s">
        <v>387</v>
      </c>
      <c r="B71" s="31" t="s">
        <v>388</v>
      </c>
      <c r="C71" s="31" t="s">
        <v>389</v>
      </c>
      <c r="D71" s="14">
        <v>198670</v>
      </c>
      <c r="E71" s="15">
        <v>1833.92</v>
      </c>
      <c r="F71" s="16">
        <v>6.4000000000000003E-3</v>
      </c>
      <c r="G71" s="16"/>
    </row>
    <row r="72" spans="1:7" x14ac:dyDescent="0.35">
      <c r="A72" s="13" t="s">
        <v>418</v>
      </c>
      <c r="B72" s="31" t="s">
        <v>419</v>
      </c>
      <c r="C72" s="31" t="s">
        <v>389</v>
      </c>
      <c r="D72" s="14">
        <v>92703</v>
      </c>
      <c r="E72" s="15">
        <v>1805.58</v>
      </c>
      <c r="F72" s="16">
        <v>6.3E-3</v>
      </c>
      <c r="G72" s="16"/>
    </row>
    <row r="73" spans="1:7" x14ac:dyDescent="0.35">
      <c r="A73" s="13" t="s">
        <v>431</v>
      </c>
      <c r="B73" s="31" t="s">
        <v>432</v>
      </c>
      <c r="C73" s="31" t="s">
        <v>389</v>
      </c>
      <c r="D73" s="14">
        <v>118968</v>
      </c>
      <c r="E73" s="15">
        <v>1788.33</v>
      </c>
      <c r="F73" s="16">
        <v>6.1999999999999998E-3</v>
      </c>
      <c r="G73" s="16"/>
    </row>
    <row r="74" spans="1:7" x14ac:dyDescent="0.35">
      <c r="A74" s="13" t="s">
        <v>374</v>
      </c>
      <c r="B74" s="31" t="s">
        <v>375</v>
      </c>
      <c r="C74" s="31" t="s">
        <v>280</v>
      </c>
      <c r="D74" s="14">
        <v>126975</v>
      </c>
      <c r="E74" s="15">
        <v>1757.84</v>
      </c>
      <c r="F74" s="16">
        <v>6.1000000000000004E-3</v>
      </c>
      <c r="G74" s="16"/>
    </row>
    <row r="75" spans="1:7" x14ac:dyDescent="0.35">
      <c r="A75" s="13" t="s">
        <v>437</v>
      </c>
      <c r="B75" s="31" t="s">
        <v>438</v>
      </c>
      <c r="C75" s="31" t="s">
        <v>263</v>
      </c>
      <c r="D75" s="14">
        <v>1144052</v>
      </c>
      <c r="E75" s="15">
        <v>1709.33</v>
      </c>
      <c r="F75" s="16">
        <v>5.8999999999999999E-3</v>
      </c>
      <c r="G75" s="16"/>
    </row>
    <row r="76" spans="1:7" x14ac:dyDescent="0.35">
      <c r="A76" s="13" t="s">
        <v>270</v>
      </c>
      <c r="B76" s="31" t="s">
        <v>271</v>
      </c>
      <c r="C76" s="31" t="s">
        <v>272</v>
      </c>
      <c r="D76" s="14">
        <v>61519</v>
      </c>
      <c r="E76" s="15">
        <v>1622.75</v>
      </c>
      <c r="F76" s="16">
        <v>5.5999999999999999E-3</v>
      </c>
      <c r="G76" s="16"/>
    </row>
    <row r="77" spans="1:7" x14ac:dyDescent="0.35">
      <c r="A77" s="13" t="s">
        <v>348</v>
      </c>
      <c r="B77" s="31" t="s">
        <v>349</v>
      </c>
      <c r="C77" s="31" t="s">
        <v>254</v>
      </c>
      <c r="D77" s="14">
        <v>57176</v>
      </c>
      <c r="E77" s="15">
        <v>1594.07</v>
      </c>
      <c r="F77" s="16">
        <v>5.4999999999999997E-3</v>
      </c>
      <c r="G77" s="16"/>
    </row>
    <row r="78" spans="1:7" x14ac:dyDescent="0.35">
      <c r="A78" s="13" t="s">
        <v>1532</v>
      </c>
      <c r="B78" s="31" t="s">
        <v>1533</v>
      </c>
      <c r="C78" s="31" t="s">
        <v>272</v>
      </c>
      <c r="D78" s="14">
        <v>90268</v>
      </c>
      <c r="E78" s="15">
        <v>1557.75</v>
      </c>
      <c r="F78" s="16">
        <v>5.4000000000000003E-3</v>
      </c>
      <c r="G78" s="16"/>
    </row>
    <row r="79" spans="1:7" x14ac:dyDescent="0.35">
      <c r="A79" s="13" t="s">
        <v>1251</v>
      </c>
      <c r="B79" s="31" t="s">
        <v>1252</v>
      </c>
      <c r="C79" s="31" t="s">
        <v>545</v>
      </c>
      <c r="D79" s="14">
        <v>41837</v>
      </c>
      <c r="E79" s="15">
        <v>1492.66</v>
      </c>
      <c r="F79" s="16">
        <v>5.1999999999999998E-3</v>
      </c>
      <c r="G79" s="16"/>
    </row>
    <row r="80" spans="1:7" x14ac:dyDescent="0.35">
      <c r="A80" s="13" t="s">
        <v>460</v>
      </c>
      <c r="B80" s="31" t="s">
        <v>461</v>
      </c>
      <c r="C80" s="31" t="s">
        <v>269</v>
      </c>
      <c r="D80" s="14">
        <v>23474</v>
      </c>
      <c r="E80" s="15">
        <v>1432.62</v>
      </c>
      <c r="F80" s="16">
        <v>5.0000000000000001E-3</v>
      </c>
      <c r="G80" s="16"/>
    </row>
    <row r="81" spans="1:7" x14ac:dyDescent="0.35">
      <c r="A81" s="13" t="s">
        <v>1249</v>
      </c>
      <c r="B81" s="31" t="s">
        <v>1250</v>
      </c>
      <c r="C81" s="31" t="s">
        <v>545</v>
      </c>
      <c r="D81" s="14">
        <v>1127674</v>
      </c>
      <c r="E81" s="15">
        <v>1431.92</v>
      </c>
      <c r="F81" s="16">
        <v>5.0000000000000001E-3</v>
      </c>
      <c r="G81" s="16"/>
    </row>
    <row r="82" spans="1:7" x14ac:dyDescent="0.35">
      <c r="A82" s="13" t="s">
        <v>420</v>
      </c>
      <c r="B82" s="31" t="s">
        <v>421</v>
      </c>
      <c r="C82" s="31" t="s">
        <v>280</v>
      </c>
      <c r="D82" s="14">
        <v>151977</v>
      </c>
      <c r="E82" s="15">
        <v>1423.95</v>
      </c>
      <c r="F82" s="16">
        <v>4.8999999999999998E-3</v>
      </c>
      <c r="G82" s="16"/>
    </row>
    <row r="83" spans="1:7" x14ac:dyDescent="0.35">
      <c r="A83" s="13" t="s">
        <v>889</v>
      </c>
      <c r="B83" s="31" t="s">
        <v>890</v>
      </c>
      <c r="C83" s="31" t="s">
        <v>280</v>
      </c>
      <c r="D83" s="14">
        <v>56722</v>
      </c>
      <c r="E83" s="15">
        <v>1405.34</v>
      </c>
      <c r="F83" s="16">
        <v>4.8999999999999998E-3</v>
      </c>
      <c r="G83" s="16"/>
    </row>
    <row r="84" spans="1:7" x14ac:dyDescent="0.35">
      <c r="A84" s="13" t="s">
        <v>1247</v>
      </c>
      <c r="B84" s="31" t="s">
        <v>1248</v>
      </c>
      <c r="C84" s="31" t="s">
        <v>370</v>
      </c>
      <c r="D84" s="14">
        <v>50202</v>
      </c>
      <c r="E84" s="15">
        <v>1395.21</v>
      </c>
      <c r="F84" s="16">
        <v>4.7999999999999996E-3</v>
      </c>
      <c r="G84" s="16"/>
    </row>
    <row r="85" spans="1:7" x14ac:dyDescent="0.35">
      <c r="A85" s="13" t="s">
        <v>493</v>
      </c>
      <c r="B85" s="31" t="s">
        <v>494</v>
      </c>
      <c r="C85" s="31" t="s">
        <v>257</v>
      </c>
      <c r="D85" s="14">
        <v>136579</v>
      </c>
      <c r="E85" s="15">
        <v>1390.51</v>
      </c>
      <c r="F85" s="16">
        <v>4.7999999999999996E-3</v>
      </c>
      <c r="G85" s="16"/>
    </row>
    <row r="86" spans="1:7" x14ac:dyDescent="0.35">
      <c r="A86" s="13" t="s">
        <v>1826</v>
      </c>
      <c r="B86" s="31" t="s">
        <v>1827</v>
      </c>
      <c r="C86" s="31" t="s">
        <v>1309</v>
      </c>
      <c r="D86" s="14">
        <v>2019920</v>
      </c>
      <c r="E86" s="15">
        <v>1389.7</v>
      </c>
      <c r="F86" s="16">
        <v>4.7999999999999996E-3</v>
      </c>
      <c r="G86" s="16"/>
    </row>
    <row r="87" spans="1:7" x14ac:dyDescent="0.35">
      <c r="A87" s="13" t="s">
        <v>413</v>
      </c>
      <c r="B87" s="31" t="s">
        <v>414</v>
      </c>
      <c r="C87" s="31" t="s">
        <v>415</v>
      </c>
      <c r="D87" s="14">
        <v>197316</v>
      </c>
      <c r="E87" s="15">
        <v>1389.01</v>
      </c>
      <c r="F87" s="16">
        <v>4.7999999999999996E-3</v>
      </c>
      <c r="G87" s="16"/>
    </row>
    <row r="88" spans="1:7" x14ac:dyDescent="0.35">
      <c r="A88" s="13" t="s">
        <v>1324</v>
      </c>
      <c r="B88" s="31" t="s">
        <v>1325</v>
      </c>
      <c r="C88" s="31" t="s">
        <v>481</v>
      </c>
      <c r="D88" s="14">
        <v>134700</v>
      </c>
      <c r="E88" s="15">
        <v>1328.68</v>
      </c>
      <c r="F88" s="16">
        <v>4.5999999999999999E-3</v>
      </c>
      <c r="G88" s="16"/>
    </row>
    <row r="89" spans="1:7" x14ac:dyDescent="0.35">
      <c r="A89" s="13" t="s">
        <v>255</v>
      </c>
      <c r="B89" s="31" t="s">
        <v>256</v>
      </c>
      <c r="C89" s="31" t="s">
        <v>257</v>
      </c>
      <c r="D89" s="14">
        <v>63231</v>
      </c>
      <c r="E89" s="15">
        <v>1325.45</v>
      </c>
      <c r="F89" s="16">
        <v>4.5999999999999999E-3</v>
      </c>
      <c r="G89" s="16"/>
    </row>
    <row r="90" spans="1:7" x14ac:dyDescent="0.35">
      <c r="A90" s="13" t="s">
        <v>383</v>
      </c>
      <c r="B90" s="31" t="s">
        <v>384</v>
      </c>
      <c r="C90" s="31" t="s">
        <v>280</v>
      </c>
      <c r="D90" s="14">
        <v>76488</v>
      </c>
      <c r="E90" s="15">
        <v>1318.88</v>
      </c>
      <c r="F90" s="16">
        <v>4.5999999999999999E-3</v>
      </c>
      <c r="G90" s="16"/>
    </row>
    <row r="91" spans="1:7" x14ac:dyDescent="0.35">
      <c r="A91" s="13" t="s">
        <v>1245</v>
      </c>
      <c r="B91" s="31" t="s">
        <v>1246</v>
      </c>
      <c r="C91" s="31" t="s">
        <v>293</v>
      </c>
      <c r="D91" s="14">
        <v>18655</v>
      </c>
      <c r="E91" s="15">
        <v>1289.53</v>
      </c>
      <c r="F91" s="16">
        <v>4.4999999999999997E-3</v>
      </c>
      <c r="G91" s="16"/>
    </row>
    <row r="92" spans="1:7" x14ac:dyDescent="0.35">
      <c r="A92" s="13" t="s">
        <v>284</v>
      </c>
      <c r="B92" s="31" t="s">
        <v>285</v>
      </c>
      <c r="C92" s="31" t="s">
        <v>272</v>
      </c>
      <c r="D92" s="14">
        <v>89500</v>
      </c>
      <c r="E92" s="15">
        <v>1252.9100000000001</v>
      </c>
      <c r="F92" s="16">
        <v>4.3E-3</v>
      </c>
      <c r="G92" s="16"/>
    </row>
    <row r="93" spans="1:7" x14ac:dyDescent="0.35">
      <c r="A93" s="13" t="s">
        <v>455</v>
      </c>
      <c r="B93" s="31" t="s">
        <v>456</v>
      </c>
      <c r="C93" s="31" t="s">
        <v>370</v>
      </c>
      <c r="D93" s="14">
        <v>24653</v>
      </c>
      <c r="E93" s="15">
        <v>1232.4000000000001</v>
      </c>
      <c r="F93" s="16">
        <v>4.3E-3</v>
      </c>
      <c r="G93" s="16"/>
    </row>
    <row r="94" spans="1:7" x14ac:dyDescent="0.35">
      <c r="A94" s="13" t="s">
        <v>308</v>
      </c>
      <c r="B94" s="31" t="s">
        <v>309</v>
      </c>
      <c r="C94" s="31" t="s">
        <v>310</v>
      </c>
      <c r="D94" s="14">
        <v>67029</v>
      </c>
      <c r="E94" s="15">
        <v>1210.21</v>
      </c>
      <c r="F94" s="16">
        <v>4.1999999999999997E-3</v>
      </c>
      <c r="G94" s="16"/>
    </row>
    <row r="95" spans="1:7" x14ac:dyDescent="0.35">
      <c r="A95" s="13" t="s">
        <v>774</v>
      </c>
      <c r="B95" s="31" t="s">
        <v>775</v>
      </c>
      <c r="C95" s="31" t="s">
        <v>540</v>
      </c>
      <c r="D95" s="14">
        <v>88622</v>
      </c>
      <c r="E95" s="15">
        <v>1158.56</v>
      </c>
      <c r="F95" s="16">
        <v>4.0000000000000001E-3</v>
      </c>
      <c r="G95" s="16"/>
    </row>
    <row r="96" spans="1:7" x14ac:dyDescent="0.35">
      <c r="A96" s="13" t="s">
        <v>482</v>
      </c>
      <c r="B96" s="31" t="s">
        <v>483</v>
      </c>
      <c r="C96" s="31" t="s">
        <v>428</v>
      </c>
      <c r="D96" s="14">
        <v>44017</v>
      </c>
      <c r="E96" s="15">
        <v>1145.81</v>
      </c>
      <c r="F96" s="16">
        <v>4.0000000000000001E-3</v>
      </c>
      <c r="G96" s="16"/>
    </row>
    <row r="97" spans="1:7" x14ac:dyDescent="0.35">
      <c r="A97" s="13" t="s">
        <v>1795</v>
      </c>
      <c r="B97" s="31" t="s">
        <v>1796</v>
      </c>
      <c r="C97" s="31" t="s">
        <v>345</v>
      </c>
      <c r="D97" s="14">
        <v>73317</v>
      </c>
      <c r="E97" s="15">
        <v>953.56</v>
      </c>
      <c r="F97" s="16">
        <v>3.3E-3</v>
      </c>
      <c r="G97" s="16"/>
    </row>
    <row r="98" spans="1:7" x14ac:dyDescent="0.35">
      <c r="A98" s="13" t="s">
        <v>724</v>
      </c>
      <c r="B98" s="31" t="s">
        <v>725</v>
      </c>
      <c r="C98" s="31" t="s">
        <v>405</v>
      </c>
      <c r="D98" s="14">
        <v>178482</v>
      </c>
      <c r="E98" s="15">
        <v>869.48</v>
      </c>
      <c r="F98" s="16">
        <v>3.0000000000000001E-3</v>
      </c>
      <c r="G98" s="16"/>
    </row>
    <row r="99" spans="1:7" x14ac:dyDescent="0.35">
      <c r="A99" s="13" t="s">
        <v>745</v>
      </c>
      <c r="B99" s="31" t="s">
        <v>746</v>
      </c>
      <c r="C99" s="31" t="s">
        <v>263</v>
      </c>
      <c r="D99" s="14">
        <v>211468</v>
      </c>
      <c r="E99" s="15">
        <v>866.49</v>
      </c>
      <c r="F99" s="16">
        <v>3.0000000000000001E-3</v>
      </c>
      <c r="G99" s="16"/>
    </row>
    <row r="100" spans="1:7" x14ac:dyDescent="0.35">
      <c r="A100" s="13" t="s">
        <v>1499</v>
      </c>
      <c r="B100" s="31" t="s">
        <v>1500</v>
      </c>
      <c r="C100" s="31" t="s">
        <v>428</v>
      </c>
      <c r="D100" s="14">
        <v>100767</v>
      </c>
      <c r="E100" s="15">
        <v>831.83</v>
      </c>
      <c r="F100" s="16">
        <v>2.8999999999999998E-3</v>
      </c>
      <c r="G100" s="16"/>
    </row>
    <row r="101" spans="1:7" x14ac:dyDescent="0.35">
      <c r="A101" s="13" t="s">
        <v>352</v>
      </c>
      <c r="B101" s="31" t="s">
        <v>353</v>
      </c>
      <c r="C101" s="31" t="s">
        <v>354</v>
      </c>
      <c r="D101" s="14">
        <v>37230</v>
      </c>
      <c r="E101" s="15">
        <v>821.89</v>
      </c>
      <c r="F101" s="16">
        <v>2.8999999999999998E-3</v>
      </c>
      <c r="G101" s="16"/>
    </row>
    <row r="102" spans="1:7" x14ac:dyDescent="0.35">
      <c r="A102" s="13" t="s">
        <v>1259</v>
      </c>
      <c r="B102" s="31" t="s">
        <v>1260</v>
      </c>
      <c r="C102" s="31" t="s">
        <v>263</v>
      </c>
      <c r="D102" s="14">
        <v>90509</v>
      </c>
      <c r="E102" s="15">
        <v>670.63</v>
      </c>
      <c r="F102" s="16">
        <v>2.3E-3</v>
      </c>
      <c r="G102" s="16"/>
    </row>
    <row r="103" spans="1:7" x14ac:dyDescent="0.35">
      <c r="A103" s="13" t="s">
        <v>869</v>
      </c>
      <c r="B103" s="31" t="s">
        <v>870</v>
      </c>
      <c r="C103" s="31" t="s">
        <v>280</v>
      </c>
      <c r="D103" s="14">
        <v>26155</v>
      </c>
      <c r="E103" s="15">
        <v>646.39</v>
      </c>
      <c r="F103" s="16">
        <v>2.2000000000000001E-3</v>
      </c>
      <c r="G103" s="16"/>
    </row>
    <row r="104" spans="1:7" x14ac:dyDescent="0.35">
      <c r="A104" s="13" t="s">
        <v>426</v>
      </c>
      <c r="B104" s="31" t="s">
        <v>427</v>
      </c>
      <c r="C104" s="31" t="s">
        <v>428</v>
      </c>
      <c r="D104" s="14">
        <v>43874</v>
      </c>
      <c r="E104" s="15">
        <v>399.78</v>
      </c>
      <c r="F104" s="16">
        <v>1.4E-3</v>
      </c>
      <c r="G104" s="16"/>
    </row>
    <row r="105" spans="1:7" x14ac:dyDescent="0.35">
      <c r="A105" s="13" t="s">
        <v>435</v>
      </c>
      <c r="B105" s="31" t="s">
        <v>436</v>
      </c>
      <c r="C105" s="31" t="s">
        <v>272</v>
      </c>
      <c r="D105" s="14">
        <v>16696</v>
      </c>
      <c r="E105" s="15">
        <v>129.93</v>
      </c>
      <c r="F105" s="16">
        <v>5.0000000000000001E-4</v>
      </c>
      <c r="G105" s="16"/>
    </row>
    <row r="106" spans="1:7" x14ac:dyDescent="0.35">
      <c r="A106" s="17" t="s">
        <v>172</v>
      </c>
      <c r="B106" s="32"/>
      <c r="C106" s="32"/>
      <c r="D106" s="18"/>
      <c r="E106" s="37">
        <v>286030.81</v>
      </c>
      <c r="F106" s="38">
        <v>0.9919</v>
      </c>
      <c r="G106" s="21"/>
    </row>
    <row r="107" spans="1:7" x14ac:dyDescent="0.35">
      <c r="A107" s="24" t="s">
        <v>175</v>
      </c>
      <c r="B107" s="33"/>
      <c r="C107" s="33"/>
      <c r="D107" s="25"/>
      <c r="E107" s="37">
        <v>286030.81</v>
      </c>
      <c r="F107" s="38">
        <v>0.9919</v>
      </c>
      <c r="G107" s="21"/>
    </row>
    <row r="108" spans="1:7" x14ac:dyDescent="0.35">
      <c r="A108" s="13"/>
      <c r="B108" s="31"/>
      <c r="C108" s="31"/>
      <c r="D108" s="14"/>
      <c r="E108" s="15"/>
      <c r="F108" s="16"/>
      <c r="G108" s="16"/>
    </row>
    <row r="109" spans="1:7" x14ac:dyDescent="0.35">
      <c r="A109" s="17" t="s">
        <v>442</v>
      </c>
      <c r="B109" s="31"/>
      <c r="C109" s="31"/>
      <c r="D109" s="14"/>
      <c r="E109" s="15"/>
      <c r="F109" s="16"/>
      <c r="G109" s="16"/>
    </row>
    <row r="110" spans="1:7" x14ac:dyDescent="0.35">
      <c r="A110" s="17" t="s">
        <v>443</v>
      </c>
      <c r="B110" s="31"/>
      <c r="C110" s="31"/>
      <c r="D110" s="14"/>
      <c r="E110" s="15"/>
      <c r="F110" s="16"/>
      <c r="G110" s="16"/>
    </row>
    <row r="111" spans="1:7" x14ac:dyDescent="0.35">
      <c r="A111" s="17" t="s">
        <v>235</v>
      </c>
      <c r="B111" s="31"/>
      <c r="C111" s="31"/>
      <c r="D111" s="14"/>
      <c r="E111" s="15"/>
      <c r="F111" s="16"/>
      <c r="G111" s="16"/>
    </row>
    <row r="112" spans="1:7" x14ac:dyDescent="0.35">
      <c r="A112" s="13" t="s">
        <v>444</v>
      </c>
      <c r="B112" s="31" t="s">
        <v>445</v>
      </c>
      <c r="C112" s="31" t="s">
        <v>269</v>
      </c>
      <c r="D112" s="14">
        <v>396980</v>
      </c>
      <c r="E112" s="15">
        <v>39.700000000000003</v>
      </c>
      <c r="F112" s="16">
        <v>1E-4</v>
      </c>
      <c r="G112" s="16"/>
    </row>
    <row r="113" spans="1:7" x14ac:dyDescent="0.35">
      <c r="A113" s="24" t="s">
        <v>446</v>
      </c>
      <c r="B113" s="33"/>
      <c r="C113" s="33"/>
      <c r="D113" s="25"/>
      <c r="E113" s="19">
        <v>39.700000000000003</v>
      </c>
      <c r="F113" s="20">
        <v>1E-4</v>
      </c>
      <c r="G113" s="21"/>
    </row>
    <row r="114" spans="1:7" x14ac:dyDescent="0.35">
      <c r="A114" s="13"/>
      <c r="B114" s="31"/>
      <c r="C114" s="31"/>
      <c r="D114" s="14"/>
      <c r="E114" s="15"/>
      <c r="F114" s="16"/>
      <c r="G114" s="16"/>
    </row>
    <row r="115" spans="1:7" x14ac:dyDescent="0.35">
      <c r="A115" s="13"/>
      <c r="B115" s="31"/>
      <c r="C115" s="31"/>
      <c r="D115" s="14"/>
      <c r="E115" s="15"/>
      <c r="F115" s="16"/>
      <c r="G115" s="16"/>
    </row>
    <row r="116" spans="1:7" x14ac:dyDescent="0.35">
      <c r="A116" s="17" t="s">
        <v>176</v>
      </c>
      <c r="B116" s="31"/>
      <c r="C116" s="31"/>
      <c r="D116" s="14"/>
      <c r="E116" s="15"/>
      <c r="F116" s="16"/>
      <c r="G116" s="16"/>
    </row>
    <row r="117" spans="1:7" x14ac:dyDescent="0.35">
      <c r="A117" s="13" t="s">
        <v>177</v>
      </c>
      <c r="B117" s="31"/>
      <c r="C117" s="31"/>
      <c r="D117" s="14"/>
      <c r="E117" s="15">
        <v>2609.84</v>
      </c>
      <c r="F117" s="16">
        <v>9.1000000000000004E-3</v>
      </c>
      <c r="G117" s="16">
        <v>5.3977999999999998E-2</v>
      </c>
    </row>
    <row r="118" spans="1:7" x14ac:dyDescent="0.35">
      <c r="A118" s="17" t="s">
        <v>172</v>
      </c>
      <c r="B118" s="32"/>
      <c r="C118" s="32"/>
      <c r="D118" s="18"/>
      <c r="E118" s="37">
        <v>2609.84</v>
      </c>
      <c r="F118" s="38">
        <v>9.1000000000000004E-3</v>
      </c>
      <c r="G118" s="21"/>
    </row>
    <row r="119" spans="1:7" x14ac:dyDescent="0.35">
      <c r="A119" s="13"/>
      <c r="B119" s="31"/>
      <c r="C119" s="31"/>
      <c r="D119" s="14"/>
      <c r="E119" s="15"/>
      <c r="F119" s="16"/>
      <c r="G119" s="16"/>
    </row>
    <row r="120" spans="1:7" x14ac:dyDescent="0.35">
      <c r="A120" s="24" t="s">
        <v>175</v>
      </c>
      <c r="B120" s="33"/>
      <c r="C120" s="33"/>
      <c r="D120" s="25"/>
      <c r="E120" s="19">
        <v>2609.84</v>
      </c>
      <c r="F120" s="20">
        <v>9.1000000000000004E-3</v>
      </c>
      <c r="G120" s="21"/>
    </row>
    <row r="121" spans="1:7" x14ac:dyDescent="0.35">
      <c r="A121" s="13" t="s">
        <v>178</v>
      </c>
      <c r="B121" s="31"/>
      <c r="C121" s="31"/>
      <c r="D121" s="14"/>
      <c r="E121" s="15">
        <v>1.157869</v>
      </c>
      <c r="F121" s="16">
        <v>3.9999999999999998E-6</v>
      </c>
      <c r="G121" s="16"/>
    </row>
    <row r="122" spans="1:7" x14ac:dyDescent="0.35">
      <c r="A122" s="13" t="s">
        <v>179</v>
      </c>
      <c r="B122" s="31"/>
      <c r="C122" s="31"/>
      <c r="D122" s="14"/>
      <c r="E122" s="35">
        <v>-333.82786900000002</v>
      </c>
      <c r="F122" s="36">
        <v>-1.1039999999999999E-3</v>
      </c>
      <c r="G122" s="16">
        <v>5.3977999999999998E-2</v>
      </c>
    </row>
    <row r="123" spans="1:7" x14ac:dyDescent="0.35">
      <c r="A123" s="26" t="s">
        <v>180</v>
      </c>
      <c r="B123" s="34"/>
      <c r="C123" s="34"/>
      <c r="D123" s="27"/>
      <c r="E123" s="28">
        <v>288347.68</v>
      </c>
      <c r="F123" s="29">
        <v>1</v>
      </c>
      <c r="G123" s="29"/>
    </row>
    <row r="125" spans="1:7" x14ac:dyDescent="0.35">
      <c r="A125" s="1" t="s">
        <v>181</v>
      </c>
    </row>
    <row r="128" spans="1:7" x14ac:dyDescent="0.35">
      <c r="A128" s="1" t="s">
        <v>183</v>
      </c>
    </row>
    <row r="129" spans="1:3" x14ac:dyDescent="0.35">
      <c r="A129" s="48" t="s">
        <v>184</v>
      </c>
      <c r="B129" s="3" t="s">
        <v>138</v>
      </c>
    </row>
    <row r="130" spans="1:3" x14ac:dyDescent="0.35">
      <c r="A130" t="s">
        <v>185</v>
      </c>
    </row>
    <row r="131" spans="1:3" x14ac:dyDescent="0.35">
      <c r="A131" t="s">
        <v>186</v>
      </c>
      <c r="B131" t="s">
        <v>187</v>
      </c>
      <c r="C131" t="s">
        <v>187</v>
      </c>
    </row>
    <row r="132" spans="1:3" x14ac:dyDescent="0.35">
      <c r="B132" s="49">
        <v>45869</v>
      </c>
      <c r="C132" s="49">
        <v>45898</v>
      </c>
    </row>
    <row r="133" spans="1:3" x14ac:dyDescent="0.35">
      <c r="A133" t="s">
        <v>188</v>
      </c>
      <c r="B133">
        <v>15.223800000000001</v>
      </c>
      <c r="C133">
        <v>14.923500000000001</v>
      </c>
    </row>
    <row r="134" spans="1:3" x14ac:dyDescent="0.35">
      <c r="A134" t="s">
        <v>189</v>
      </c>
      <c r="B134">
        <v>15.223800000000001</v>
      </c>
      <c r="C134">
        <v>14.923500000000001</v>
      </c>
    </row>
    <row r="135" spans="1:3" x14ac:dyDescent="0.35">
      <c r="A135" t="s">
        <v>190</v>
      </c>
      <c r="B135">
        <v>14.7994</v>
      </c>
      <c r="C135">
        <v>14.4903</v>
      </c>
    </row>
    <row r="136" spans="1:3" x14ac:dyDescent="0.35">
      <c r="A136" t="s">
        <v>191</v>
      </c>
      <c r="B136">
        <v>14.7994</v>
      </c>
      <c r="C136">
        <v>14.4903</v>
      </c>
    </row>
    <row r="138" spans="1:3" x14ac:dyDescent="0.35">
      <c r="A138" t="s">
        <v>192</v>
      </c>
      <c r="B138" s="3" t="s">
        <v>138</v>
      </c>
    </row>
    <row r="139" spans="1:3" x14ac:dyDescent="0.35">
      <c r="A139" t="s">
        <v>193</v>
      </c>
      <c r="B139" s="3" t="s">
        <v>138</v>
      </c>
    </row>
    <row r="140" spans="1:3" ht="29" customHeight="1" x14ac:dyDescent="0.35">
      <c r="A140" s="48" t="s">
        <v>194</v>
      </c>
      <c r="B140" s="3" t="s">
        <v>138</v>
      </c>
    </row>
    <row r="141" spans="1:3" ht="29" customHeight="1" x14ac:dyDescent="0.35">
      <c r="A141" s="48" t="s">
        <v>195</v>
      </c>
      <c r="B141" s="3" t="s">
        <v>138</v>
      </c>
    </row>
    <row r="142" spans="1:3" x14ac:dyDescent="0.35">
      <c r="A142" t="s">
        <v>449</v>
      </c>
      <c r="B142" s="50">
        <v>0.39410000000000001</v>
      </c>
    </row>
    <row r="143" spans="1:3" ht="29" customHeight="1" x14ac:dyDescent="0.35">
      <c r="A143" s="48" t="s">
        <v>197</v>
      </c>
      <c r="B143" s="3" t="s">
        <v>138</v>
      </c>
    </row>
    <row r="144" spans="1:3" x14ac:dyDescent="0.35">
      <c r="B144" s="3"/>
    </row>
    <row r="145" spans="1:4" ht="29" customHeight="1" x14ac:dyDescent="0.35">
      <c r="A145" s="48" t="s">
        <v>198</v>
      </c>
      <c r="B145" s="3" t="s">
        <v>138</v>
      </c>
    </row>
    <row r="146" spans="1:4" ht="29" customHeight="1" x14ac:dyDescent="0.35">
      <c r="A146" s="48" t="s">
        <v>199</v>
      </c>
      <c r="B146" t="s">
        <v>138</v>
      </c>
    </row>
    <row r="147" spans="1:4" x14ac:dyDescent="0.35">
      <c r="A147" s="48" t="s">
        <v>200</v>
      </c>
      <c r="B147" s="3" t="s">
        <v>138</v>
      </c>
    </row>
    <row r="148" spans="1:4" ht="29" customHeight="1" x14ac:dyDescent="0.35">
      <c r="A148" s="48" t="s">
        <v>201</v>
      </c>
      <c r="B148" s="3" t="s">
        <v>138</v>
      </c>
    </row>
    <row r="150" spans="1:4" ht="70" customHeight="1" x14ac:dyDescent="0.35">
      <c r="A150" s="83" t="s">
        <v>211</v>
      </c>
      <c r="B150" s="83" t="s">
        <v>212</v>
      </c>
      <c r="C150" s="83" t="s">
        <v>5</v>
      </c>
      <c r="D150" s="83" t="s">
        <v>6</v>
      </c>
    </row>
    <row r="151" spans="1:4" ht="70" customHeight="1" x14ac:dyDescent="0.35">
      <c r="A151" s="83" t="s">
        <v>3161</v>
      </c>
      <c r="B151" s="83"/>
      <c r="C151" s="83" t="s">
        <v>3162</v>
      </c>
      <c r="D151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G144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3.7265625" bestFit="1" customWidth="1"/>
    <col min="2" max="2" width="22" bestFit="1" customWidth="1"/>
    <col min="3" max="3" width="43.453125" bestFit="1" customWidth="1"/>
    <col min="4" max="4" width="22" bestFit="1" customWidth="1"/>
    <col min="5" max="5" width="15.1796875" bestFit="1" customWidth="1"/>
    <col min="6" max="6" width="22" bestFit="1" customWidth="1"/>
    <col min="7" max="7" width="5.8164062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3163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3164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7" t="s">
        <v>137</v>
      </c>
      <c r="B6" s="31"/>
      <c r="C6" s="31"/>
      <c r="D6" s="14"/>
      <c r="E6" s="15"/>
      <c r="F6" s="16"/>
      <c r="G6" s="16"/>
    </row>
    <row r="7" spans="1:7" x14ac:dyDescent="0.35">
      <c r="A7" s="17" t="s">
        <v>235</v>
      </c>
      <c r="B7" s="31"/>
      <c r="C7" s="31"/>
      <c r="D7" s="14"/>
      <c r="E7" s="15"/>
      <c r="F7" s="16"/>
      <c r="G7" s="16"/>
    </row>
    <row r="8" spans="1:7" x14ac:dyDescent="0.35">
      <c r="A8" s="13" t="s">
        <v>315</v>
      </c>
      <c r="B8" s="31" t="s">
        <v>316</v>
      </c>
      <c r="C8" s="31" t="s">
        <v>254</v>
      </c>
      <c r="D8" s="14">
        <v>662031</v>
      </c>
      <c r="E8" s="15">
        <v>35124.050000000003</v>
      </c>
      <c r="F8" s="16">
        <v>3.1099999999999999E-2</v>
      </c>
      <c r="G8" s="16"/>
    </row>
    <row r="9" spans="1:7" x14ac:dyDescent="0.35">
      <c r="A9" s="13" t="s">
        <v>305</v>
      </c>
      <c r="B9" s="31" t="s">
        <v>306</v>
      </c>
      <c r="C9" s="31" t="s">
        <v>307</v>
      </c>
      <c r="D9" s="14">
        <v>2981836</v>
      </c>
      <c r="E9" s="15">
        <v>34419.33</v>
      </c>
      <c r="F9" s="16">
        <v>3.0499999999999999E-2</v>
      </c>
      <c r="G9" s="16"/>
    </row>
    <row r="10" spans="1:7" x14ac:dyDescent="0.35">
      <c r="A10" s="13" t="s">
        <v>325</v>
      </c>
      <c r="B10" s="31" t="s">
        <v>326</v>
      </c>
      <c r="C10" s="31" t="s">
        <v>254</v>
      </c>
      <c r="D10" s="14">
        <v>1908695</v>
      </c>
      <c r="E10" s="15">
        <v>32911.629999999997</v>
      </c>
      <c r="F10" s="16">
        <v>2.9100000000000001E-2</v>
      </c>
      <c r="G10" s="16"/>
    </row>
    <row r="11" spans="1:7" x14ac:dyDescent="0.35">
      <c r="A11" s="13" t="s">
        <v>453</v>
      </c>
      <c r="B11" s="31" t="s">
        <v>454</v>
      </c>
      <c r="C11" s="31" t="s">
        <v>363</v>
      </c>
      <c r="D11" s="14">
        <v>4048052</v>
      </c>
      <c r="E11" s="15">
        <v>29382.79</v>
      </c>
      <c r="F11" s="16">
        <v>2.5999999999999999E-2</v>
      </c>
      <c r="G11" s="16"/>
    </row>
    <row r="12" spans="1:7" x14ac:dyDescent="0.35">
      <c r="A12" s="13" t="s">
        <v>302</v>
      </c>
      <c r="B12" s="31" t="s">
        <v>303</v>
      </c>
      <c r="C12" s="31" t="s">
        <v>304</v>
      </c>
      <c r="D12" s="14">
        <v>1559919</v>
      </c>
      <c r="E12" s="15">
        <v>27623.05</v>
      </c>
      <c r="F12" s="16">
        <v>2.4500000000000001E-2</v>
      </c>
      <c r="G12" s="16"/>
    </row>
    <row r="13" spans="1:7" x14ac:dyDescent="0.35">
      <c r="A13" s="13" t="s">
        <v>867</v>
      </c>
      <c r="B13" s="31" t="s">
        <v>868</v>
      </c>
      <c r="C13" s="31" t="s">
        <v>307</v>
      </c>
      <c r="D13" s="14">
        <v>2865466</v>
      </c>
      <c r="E13" s="15">
        <v>26118.720000000001</v>
      </c>
      <c r="F13" s="16">
        <v>2.3099999999999999E-2</v>
      </c>
      <c r="G13" s="16"/>
    </row>
    <row r="14" spans="1:7" x14ac:dyDescent="0.35">
      <c r="A14" s="13" t="s">
        <v>341</v>
      </c>
      <c r="B14" s="31" t="s">
        <v>342</v>
      </c>
      <c r="C14" s="31" t="s">
        <v>293</v>
      </c>
      <c r="D14" s="14">
        <v>1981889</v>
      </c>
      <c r="E14" s="15">
        <v>25348.36</v>
      </c>
      <c r="F14" s="16">
        <v>2.24E-2</v>
      </c>
      <c r="G14" s="16"/>
    </row>
    <row r="15" spans="1:7" x14ac:dyDescent="0.35">
      <c r="A15" s="13" t="s">
        <v>474</v>
      </c>
      <c r="B15" s="31" t="s">
        <v>475</v>
      </c>
      <c r="C15" s="31" t="s">
        <v>396</v>
      </c>
      <c r="D15" s="14">
        <v>180547</v>
      </c>
      <c r="E15" s="15">
        <v>24906.46</v>
      </c>
      <c r="F15" s="16">
        <v>2.1999999999999999E-2</v>
      </c>
      <c r="G15" s="16"/>
    </row>
    <row r="16" spans="1:7" x14ac:dyDescent="0.35">
      <c r="A16" s="13" t="s">
        <v>429</v>
      </c>
      <c r="B16" s="31" t="s">
        <v>430</v>
      </c>
      <c r="C16" s="31" t="s">
        <v>345</v>
      </c>
      <c r="D16" s="14">
        <v>146827</v>
      </c>
      <c r="E16" s="15">
        <v>24505.43</v>
      </c>
      <c r="F16" s="16">
        <v>2.1700000000000001E-2</v>
      </c>
      <c r="G16" s="16"/>
    </row>
    <row r="17" spans="1:7" x14ac:dyDescent="0.35">
      <c r="A17" s="13" t="s">
        <v>409</v>
      </c>
      <c r="B17" s="31" t="s">
        <v>410</v>
      </c>
      <c r="C17" s="31" t="s">
        <v>370</v>
      </c>
      <c r="D17" s="14">
        <v>3218245</v>
      </c>
      <c r="E17" s="15">
        <v>22344.28</v>
      </c>
      <c r="F17" s="16">
        <v>1.9800000000000002E-2</v>
      </c>
      <c r="G17" s="16"/>
    </row>
    <row r="18" spans="1:7" x14ac:dyDescent="0.35">
      <c r="A18" s="13" t="s">
        <v>470</v>
      </c>
      <c r="B18" s="31" t="s">
        <v>471</v>
      </c>
      <c r="C18" s="31" t="s">
        <v>257</v>
      </c>
      <c r="D18" s="14">
        <v>408632</v>
      </c>
      <c r="E18" s="15">
        <v>22323.57</v>
      </c>
      <c r="F18" s="16">
        <v>1.9800000000000002E-2</v>
      </c>
      <c r="G18" s="16"/>
    </row>
    <row r="19" spans="1:7" x14ac:dyDescent="0.35">
      <c r="A19" s="13" t="s">
        <v>333</v>
      </c>
      <c r="B19" s="31" t="s">
        <v>334</v>
      </c>
      <c r="C19" s="31" t="s">
        <v>238</v>
      </c>
      <c r="D19" s="14">
        <v>3397006</v>
      </c>
      <c r="E19" s="15">
        <v>22185.85</v>
      </c>
      <c r="F19" s="16">
        <v>1.9599999999999999E-2</v>
      </c>
      <c r="G19" s="16"/>
    </row>
    <row r="20" spans="1:7" x14ac:dyDescent="0.35">
      <c r="A20" s="13" t="s">
        <v>1241</v>
      </c>
      <c r="B20" s="31" t="s">
        <v>1242</v>
      </c>
      <c r="C20" s="31" t="s">
        <v>373</v>
      </c>
      <c r="D20" s="14">
        <v>541360</v>
      </c>
      <c r="E20" s="15">
        <v>20713.52</v>
      </c>
      <c r="F20" s="16">
        <v>1.83E-2</v>
      </c>
      <c r="G20" s="16"/>
    </row>
    <row r="21" spans="1:7" x14ac:dyDescent="0.35">
      <c r="A21" s="13" t="s">
        <v>479</v>
      </c>
      <c r="B21" s="31" t="s">
        <v>480</v>
      </c>
      <c r="C21" s="31" t="s">
        <v>481</v>
      </c>
      <c r="D21" s="14">
        <v>45537</v>
      </c>
      <c r="E21" s="15">
        <v>20188.830000000002</v>
      </c>
      <c r="F21" s="16">
        <v>1.7899999999999999E-2</v>
      </c>
      <c r="G21" s="16"/>
    </row>
    <row r="22" spans="1:7" x14ac:dyDescent="0.35">
      <c r="A22" s="13" t="s">
        <v>437</v>
      </c>
      <c r="B22" s="31" t="s">
        <v>438</v>
      </c>
      <c r="C22" s="31" t="s">
        <v>263</v>
      </c>
      <c r="D22" s="14">
        <v>13455523</v>
      </c>
      <c r="E22" s="15">
        <v>20103.900000000001</v>
      </c>
      <c r="F22" s="16">
        <v>1.78E-2</v>
      </c>
      <c r="G22" s="16"/>
    </row>
    <row r="23" spans="1:7" x14ac:dyDescent="0.35">
      <c r="A23" s="13" t="s">
        <v>350</v>
      </c>
      <c r="B23" s="31" t="s">
        <v>351</v>
      </c>
      <c r="C23" s="31" t="s">
        <v>280</v>
      </c>
      <c r="D23" s="14">
        <v>1031626</v>
      </c>
      <c r="E23" s="15">
        <v>19548.28</v>
      </c>
      <c r="F23" s="16">
        <v>1.7299999999999999E-2</v>
      </c>
      <c r="G23" s="16"/>
    </row>
    <row r="24" spans="1:7" x14ac:dyDescent="0.35">
      <c r="A24" s="13" t="s">
        <v>1287</v>
      </c>
      <c r="B24" s="31" t="s">
        <v>1288</v>
      </c>
      <c r="C24" s="31" t="s">
        <v>310</v>
      </c>
      <c r="D24" s="14">
        <v>1218226</v>
      </c>
      <c r="E24" s="15">
        <v>19518.419999999998</v>
      </c>
      <c r="F24" s="16">
        <v>1.7299999999999999E-2</v>
      </c>
      <c r="G24" s="16"/>
    </row>
    <row r="25" spans="1:7" x14ac:dyDescent="0.35">
      <c r="A25" s="13" t="s">
        <v>1291</v>
      </c>
      <c r="B25" s="31" t="s">
        <v>1292</v>
      </c>
      <c r="C25" s="31" t="s">
        <v>266</v>
      </c>
      <c r="D25" s="14">
        <v>280726</v>
      </c>
      <c r="E25" s="15">
        <v>19500.63</v>
      </c>
      <c r="F25" s="16">
        <v>1.7299999999999999E-2</v>
      </c>
      <c r="G25" s="16"/>
    </row>
    <row r="26" spans="1:7" x14ac:dyDescent="0.35">
      <c r="A26" s="13" t="s">
        <v>424</v>
      </c>
      <c r="B26" s="31" t="s">
        <v>425</v>
      </c>
      <c r="C26" s="31" t="s">
        <v>373</v>
      </c>
      <c r="D26" s="14">
        <v>1169665</v>
      </c>
      <c r="E26" s="15">
        <v>18769.61</v>
      </c>
      <c r="F26" s="16">
        <v>1.66E-2</v>
      </c>
      <c r="G26" s="16"/>
    </row>
    <row r="27" spans="1:7" x14ac:dyDescent="0.35">
      <c r="A27" s="13" t="s">
        <v>403</v>
      </c>
      <c r="B27" s="31" t="s">
        <v>404</v>
      </c>
      <c r="C27" s="31" t="s">
        <v>405</v>
      </c>
      <c r="D27" s="14">
        <v>657635</v>
      </c>
      <c r="E27" s="15">
        <v>18759.04</v>
      </c>
      <c r="F27" s="16">
        <v>1.66E-2</v>
      </c>
      <c r="G27" s="16"/>
    </row>
    <row r="28" spans="1:7" x14ac:dyDescent="0.35">
      <c r="A28" s="13" t="s">
        <v>1237</v>
      </c>
      <c r="B28" s="31" t="s">
        <v>1238</v>
      </c>
      <c r="C28" s="31" t="s">
        <v>272</v>
      </c>
      <c r="D28" s="14">
        <v>411327</v>
      </c>
      <c r="E28" s="15">
        <v>18483.8</v>
      </c>
      <c r="F28" s="16">
        <v>1.6400000000000001E-2</v>
      </c>
      <c r="G28" s="16"/>
    </row>
    <row r="29" spans="1:7" x14ac:dyDescent="0.35">
      <c r="A29" s="13" t="s">
        <v>1239</v>
      </c>
      <c r="B29" s="31" t="s">
        <v>1240</v>
      </c>
      <c r="C29" s="31" t="s">
        <v>540</v>
      </c>
      <c r="D29" s="14">
        <v>2260186</v>
      </c>
      <c r="E29" s="15">
        <v>17142.38</v>
      </c>
      <c r="F29" s="16">
        <v>1.52E-2</v>
      </c>
      <c r="G29" s="16"/>
    </row>
    <row r="30" spans="1:7" x14ac:dyDescent="0.35">
      <c r="A30" s="13" t="s">
        <v>286</v>
      </c>
      <c r="B30" s="31" t="s">
        <v>287</v>
      </c>
      <c r="C30" s="31" t="s">
        <v>257</v>
      </c>
      <c r="D30" s="14">
        <v>228292</v>
      </c>
      <c r="E30" s="15">
        <v>16870.78</v>
      </c>
      <c r="F30" s="16">
        <v>1.49E-2</v>
      </c>
      <c r="G30" s="16"/>
    </row>
    <row r="31" spans="1:7" x14ac:dyDescent="0.35">
      <c r="A31" s="13" t="s">
        <v>359</v>
      </c>
      <c r="B31" s="31" t="s">
        <v>360</v>
      </c>
      <c r="C31" s="31" t="s">
        <v>293</v>
      </c>
      <c r="D31" s="14">
        <v>554006</v>
      </c>
      <c r="E31" s="15">
        <v>15893.32</v>
      </c>
      <c r="F31" s="16">
        <v>1.41E-2</v>
      </c>
      <c r="G31" s="16"/>
    </row>
    <row r="32" spans="1:7" x14ac:dyDescent="0.35">
      <c r="A32" s="13" t="s">
        <v>374</v>
      </c>
      <c r="B32" s="31" t="s">
        <v>375</v>
      </c>
      <c r="C32" s="31" t="s">
        <v>280</v>
      </c>
      <c r="D32" s="14">
        <v>1137434</v>
      </c>
      <c r="E32" s="15">
        <v>15746.64</v>
      </c>
      <c r="F32" s="16">
        <v>1.3899999999999999E-2</v>
      </c>
      <c r="G32" s="16"/>
    </row>
    <row r="33" spans="1:7" x14ac:dyDescent="0.35">
      <c r="A33" s="13" t="s">
        <v>371</v>
      </c>
      <c r="B33" s="31" t="s">
        <v>372</v>
      </c>
      <c r="C33" s="31" t="s">
        <v>373</v>
      </c>
      <c r="D33" s="14">
        <v>412096</v>
      </c>
      <c r="E33" s="15">
        <v>15703.33</v>
      </c>
      <c r="F33" s="16">
        <v>1.3899999999999999E-2</v>
      </c>
      <c r="G33" s="16"/>
    </row>
    <row r="34" spans="1:7" x14ac:dyDescent="0.35">
      <c r="A34" s="13" t="s">
        <v>1314</v>
      </c>
      <c r="B34" s="31" t="s">
        <v>1315</v>
      </c>
      <c r="C34" s="31" t="s">
        <v>540</v>
      </c>
      <c r="D34" s="14">
        <v>2364997</v>
      </c>
      <c r="E34" s="15">
        <v>14846.27</v>
      </c>
      <c r="F34" s="16">
        <v>1.3100000000000001E-2</v>
      </c>
      <c r="G34" s="16"/>
    </row>
    <row r="35" spans="1:7" x14ac:dyDescent="0.35">
      <c r="A35" s="13" t="s">
        <v>394</v>
      </c>
      <c r="B35" s="31" t="s">
        <v>395</v>
      </c>
      <c r="C35" s="31" t="s">
        <v>396</v>
      </c>
      <c r="D35" s="14">
        <v>508375</v>
      </c>
      <c r="E35" s="15">
        <v>14419.55</v>
      </c>
      <c r="F35" s="16">
        <v>1.2800000000000001E-2</v>
      </c>
      <c r="G35" s="16"/>
    </row>
    <row r="36" spans="1:7" x14ac:dyDescent="0.35">
      <c r="A36" s="13" t="s">
        <v>258</v>
      </c>
      <c r="B36" s="31" t="s">
        <v>259</v>
      </c>
      <c r="C36" s="31" t="s">
        <v>260</v>
      </c>
      <c r="D36" s="14">
        <v>3676981</v>
      </c>
      <c r="E36" s="15">
        <v>13582.77</v>
      </c>
      <c r="F36" s="16">
        <v>1.2E-2</v>
      </c>
      <c r="G36" s="16"/>
    </row>
    <row r="37" spans="1:7" x14ac:dyDescent="0.35">
      <c r="A37" s="13" t="s">
        <v>406</v>
      </c>
      <c r="B37" s="31" t="s">
        <v>407</v>
      </c>
      <c r="C37" s="31" t="s">
        <v>408</v>
      </c>
      <c r="D37" s="14">
        <v>3406740</v>
      </c>
      <c r="E37" s="15">
        <v>13296.51</v>
      </c>
      <c r="F37" s="16">
        <v>1.18E-2</v>
      </c>
      <c r="G37" s="16"/>
    </row>
    <row r="38" spans="1:7" x14ac:dyDescent="0.35">
      <c r="A38" s="13" t="s">
        <v>418</v>
      </c>
      <c r="B38" s="31" t="s">
        <v>419</v>
      </c>
      <c r="C38" s="31" t="s">
        <v>389</v>
      </c>
      <c r="D38" s="14">
        <v>670377</v>
      </c>
      <c r="E38" s="15">
        <v>13056.93</v>
      </c>
      <c r="F38" s="16">
        <v>1.1599999999999999E-2</v>
      </c>
      <c r="G38" s="16"/>
    </row>
    <row r="39" spans="1:7" x14ac:dyDescent="0.35">
      <c r="A39" s="13" t="s">
        <v>1299</v>
      </c>
      <c r="B39" s="31" t="s">
        <v>1300</v>
      </c>
      <c r="C39" s="31" t="s">
        <v>238</v>
      </c>
      <c r="D39" s="14">
        <v>1798593</v>
      </c>
      <c r="E39" s="15">
        <v>12914.8</v>
      </c>
      <c r="F39" s="16">
        <v>1.14E-2</v>
      </c>
      <c r="G39" s="16"/>
    </row>
    <row r="40" spans="1:7" x14ac:dyDescent="0.35">
      <c r="A40" s="13" t="s">
        <v>255</v>
      </c>
      <c r="B40" s="31" t="s">
        <v>256</v>
      </c>
      <c r="C40" s="31" t="s">
        <v>257</v>
      </c>
      <c r="D40" s="14">
        <v>606551</v>
      </c>
      <c r="E40" s="15">
        <v>12714.52</v>
      </c>
      <c r="F40" s="16">
        <v>1.1299999999999999E-2</v>
      </c>
      <c r="G40" s="16"/>
    </row>
    <row r="41" spans="1:7" x14ac:dyDescent="0.35">
      <c r="A41" s="13" t="s">
        <v>270</v>
      </c>
      <c r="B41" s="31" t="s">
        <v>271</v>
      </c>
      <c r="C41" s="31" t="s">
        <v>272</v>
      </c>
      <c r="D41" s="14">
        <v>481027</v>
      </c>
      <c r="E41" s="15">
        <v>12688.53</v>
      </c>
      <c r="F41" s="16">
        <v>1.12E-2</v>
      </c>
      <c r="G41" s="16"/>
    </row>
    <row r="42" spans="1:7" x14ac:dyDescent="0.35">
      <c r="A42" s="13" t="s">
        <v>1243</v>
      </c>
      <c r="B42" s="31" t="s">
        <v>1244</v>
      </c>
      <c r="C42" s="31" t="s">
        <v>378</v>
      </c>
      <c r="D42" s="14">
        <v>1578974</v>
      </c>
      <c r="E42" s="15">
        <v>12046.78</v>
      </c>
      <c r="F42" s="16">
        <v>1.0699999999999999E-2</v>
      </c>
      <c r="G42" s="16"/>
    </row>
    <row r="43" spans="1:7" x14ac:dyDescent="0.35">
      <c r="A43" s="13" t="s">
        <v>261</v>
      </c>
      <c r="B43" s="31" t="s">
        <v>262</v>
      </c>
      <c r="C43" s="31" t="s">
        <v>263</v>
      </c>
      <c r="D43" s="14">
        <v>225230</v>
      </c>
      <c r="E43" s="15">
        <v>11932.69</v>
      </c>
      <c r="F43" s="16">
        <v>1.06E-2</v>
      </c>
      <c r="G43" s="16"/>
    </row>
    <row r="44" spans="1:7" x14ac:dyDescent="0.35">
      <c r="A44" s="13" t="s">
        <v>284</v>
      </c>
      <c r="B44" s="31" t="s">
        <v>285</v>
      </c>
      <c r="C44" s="31" t="s">
        <v>272</v>
      </c>
      <c r="D44" s="14">
        <v>840907</v>
      </c>
      <c r="E44" s="15">
        <v>11771.86</v>
      </c>
      <c r="F44" s="16">
        <v>1.04E-2</v>
      </c>
      <c r="G44" s="16"/>
    </row>
    <row r="45" spans="1:7" x14ac:dyDescent="0.35">
      <c r="A45" s="13" t="s">
        <v>1303</v>
      </c>
      <c r="B45" s="31" t="s">
        <v>1304</v>
      </c>
      <c r="C45" s="31" t="s">
        <v>238</v>
      </c>
      <c r="D45" s="14">
        <v>6122280</v>
      </c>
      <c r="E45" s="15">
        <v>11737.02</v>
      </c>
      <c r="F45" s="16">
        <v>1.04E-2</v>
      </c>
      <c r="G45" s="16"/>
    </row>
    <row r="46" spans="1:7" x14ac:dyDescent="0.35">
      <c r="A46" s="13" t="s">
        <v>357</v>
      </c>
      <c r="B46" s="31" t="s">
        <v>358</v>
      </c>
      <c r="C46" s="31" t="s">
        <v>272</v>
      </c>
      <c r="D46" s="14">
        <v>955902</v>
      </c>
      <c r="E46" s="15">
        <v>11648.62</v>
      </c>
      <c r="F46" s="16">
        <v>1.03E-2</v>
      </c>
      <c r="G46" s="16"/>
    </row>
    <row r="47" spans="1:7" x14ac:dyDescent="0.35">
      <c r="A47" s="13" t="s">
        <v>435</v>
      </c>
      <c r="B47" s="31" t="s">
        <v>436</v>
      </c>
      <c r="C47" s="31" t="s">
        <v>272</v>
      </c>
      <c r="D47" s="14">
        <v>1476124</v>
      </c>
      <c r="E47" s="15">
        <v>11487.2</v>
      </c>
      <c r="F47" s="16">
        <v>1.0200000000000001E-2</v>
      </c>
      <c r="G47" s="16"/>
    </row>
    <row r="48" spans="1:7" x14ac:dyDescent="0.35">
      <c r="A48" s="13" t="s">
        <v>1235</v>
      </c>
      <c r="B48" s="31" t="s">
        <v>1236</v>
      </c>
      <c r="C48" s="31" t="s">
        <v>396</v>
      </c>
      <c r="D48" s="14">
        <v>244609</v>
      </c>
      <c r="E48" s="15">
        <v>11466.05</v>
      </c>
      <c r="F48" s="16">
        <v>1.01E-2</v>
      </c>
      <c r="G48" s="16"/>
    </row>
    <row r="49" spans="1:7" x14ac:dyDescent="0.35">
      <c r="A49" s="13" t="s">
        <v>869</v>
      </c>
      <c r="B49" s="31" t="s">
        <v>870</v>
      </c>
      <c r="C49" s="31" t="s">
        <v>280</v>
      </c>
      <c r="D49" s="14">
        <v>453774</v>
      </c>
      <c r="E49" s="15">
        <v>11214.57</v>
      </c>
      <c r="F49" s="16">
        <v>9.9000000000000008E-3</v>
      </c>
      <c r="G49" s="16"/>
    </row>
    <row r="50" spans="1:7" x14ac:dyDescent="0.35">
      <c r="A50" s="13" t="s">
        <v>288</v>
      </c>
      <c r="B50" s="31" t="s">
        <v>289</v>
      </c>
      <c r="C50" s="31" t="s">
        <v>290</v>
      </c>
      <c r="D50" s="14">
        <v>1416457</v>
      </c>
      <c r="E50" s="15">
        <v>11194.26</v>
      </c>
      <c r="F50" s="16">
        <v>9.9000000000000008E-3</v>
      </c>
      <c r="G50" s="16"/>
    </row>
    <row r="51" spans="1:7" x14ac:dyDescent="0.35">
      <c r="A51" s="13" t="s">
        <v>1247</v>
      </c>
      <c r="B51" s="31" t="s">
        <v>1248</v>
      </c>
      <c r="C51" s="31" t="s">
        <v>370</v>
      </c>
      <c r="D51" s="14">
        <v>396743</v>
      </c>
      <c r="E51" s="15">
        <v>11026.28</v>
      </c>
      <c r="F51" s="16">
        <v>9.7999999999999997E-3</v>
      </c>
      <c r="G51" s="16"/>
    </row>
    <row r="52" spans="1:7" x14ac:dyDescent="0.35">
      <c r="A52" s="13" t="s">
        <v>390</v>
      </c>
      <c r="B52" s="31" t="s">
        <v>391</v>
      </c>
      <c r="C52" s="31" t="s">
        <v>257</v>
      </c>
      <c r="D52" s="14">
        <v>1044621</v>
      </c>
      <c r="E52" s="15">
        <v>10667.67</v>
      </c>
      <c r="F52" s="16">
        <v>9.4000000000000004E-3</v>
      </c>
      <c r="G52" s="16"/>
    </row>
    <row r="53" spans="1:7" x14ac:dyDescent="0.35">
      <c r="A53" s="13" t="s">
        <v>770</v>
      </c>
      <c r="B53" s="31" t="s">
        <v>771</v>
      </c>
      <c r="C53" s="31" t="s">
        <v>246</v>
      </c>
      <c r="D53" s="14">
        <v>599298</v>
      </c>
      <c r="E53" s="15">
        <v>10631.55</v>
      </c>
      <c r="F53" s="16">
        <v>9.4000000000000004E-3</v>
      </c>
      <c r="G53" s="16"/>
    </row>
    <row r="54" spans="1:7" x14ac:dyDescent="0.35">
      <c r="A54" s="13" t="s">
        <v>1747</v>
      </c>
      <c r="B54" s="31" t="s">
        <v>1748</v>
      </c>
      <c r="C54" s="31" t="s">
        <v>478</v>
      </c>
      <c r="D54" s="14">
        <v>1874798</v>
      </c>
      <c r="E54" s="15">
        <v>10614.17</v>
      </c>
      <c r="F54" s="16">
        <v>9.4000000000000004E-3</v>
      </c>
      <c r="G54" s="16"/>
    </row>
    <row r="55" spans="1:7" x14ac:dyDescent="0.35">
      <c r="A55" s="13" t="s">
        <v>1251</v>
      </c>
      <c r="B55" s="31" t="s">
        <v>1252</v>
      </c>
      <c r="C55" s="31" t="s">
        <v>545</v>
      </c>
      <c r="D55" s="14">
        <v>297264</v>
      </c>
      <c r="E55" s="15">
        <v>10605.78</v>
      </c>
      <c r="F55" s="16">
        <v>9.4000000000000004E-3</v>
      </c>
      <c r="G55" s="16"/>
    </row>
    <row r="56" spans="1:7" x14ac:dyDescent="0.35">
      <c r="A56" s="13" t="s">
        <v>319</v>
      </c>
      <c r="B56" s="31" t="s">
        <v>320</v>
      </c>
      <c r="C56" s="31" t="s">
        <v>272</v>
      </c>
      <c r="D56" s="14">
        <v>737628</v>
      </c>
      <c r="E56" s="15">
        <v>10479.48</v>
      </c>
      <c r="F56" s="16">
        <v>9.2999999999999992E-3</v>
      </c>
      <c r="G56" s="16"/>
    </row>
    <row r="57" spans="1:7" x14ac:dyDescent="0.35">
      <c r="A57" s="13" t="s">
        <v>431</v>
      </c>
      <c r="B57" s="31" t="s">
        <v>432</v>
      </c>
      <c r="C57" s="31" t="s">
        <v>389</v>
      </c>
      <c r="D57" s="14">
        <v>691563</v>
      </c>
      <c r="E57" s="15">
        <v>10395.58</v>
      </c>
      <c r="F57" s="16">
        <v>9.1999999999999998E-3</v>
      </c>
      <c r="G57" s="16"/>
    </row>
    <row r="58" spans="1:7" x14ac:dyDescent="0.35">
      <c r="A58" s="13" t="s">
        <v>1826</v>
      </c>
      <c r="B58" s="31" t="s">
        <v>1827</v>
      </c>
      <c r="C58" s="31" t="s">
        <v>1309</v>
      </c>
      <c r="D58" s="14">
        <v>14769942</v>
      </c>
      <c r="E58" s="15">
        <v>10161.719999999999</v>
      </c>
      <c r="F58" s="16">
        <v>8.9999999999999993E-3</v>
      </c>
      <c r="G58" s="16"/>
    </row>
    <row r="59" spans="1:7" x14ac:dyDescent="0.35">
      <c r="A59" s="13" t="s">
        <v>327</v>
      </c>
      <c r="B59" s="31" t="s">
        <v>328</v>
      </c>
      <c r="C59" s="31" t="s">
        <v>238</v>
      </c>
      <c r="D59" s="14">
        <v>5124284</v>
      </c>
      <c r="E59" s="15">
        <v>10046.16</v>
      </c>
      <c r="F59" s="16">
        <v>8.8999999999999999E-3</v>
      </c>
      <c r="G59" s="16"/>
    </row>
    <row r="60" spans="1:7" x14ac:dyDescent="0.35">
      <c r="A60" s="13" t="s">
        <v>294</v>
      </c>
      <c r="B60" s="31" t="s">
        <v>295</v>
      </c>
      <c r="C60" s="31" t="s">
        <v>238</v>
      </c>
      <c r="D60" s="14">
        <v>4575955</v>
      </c>
      <c r="E60" s="15">
        <v>9794.83</v>
      </c>
      <c r="F60" s="16">
        <v>8.6999999999999994E-3</v>
      </c>
      <c r="G60" s="16"/>
    </row>
    <row r="61" spans="1:7" x14ac:dyDescent="0.35">
      <c r="A61" s="13" t="s">
        <v>1517</v>
      </c>
      <c r="B61" s="31" t="s">
        <v>1518</v>
      </c>
      <c r="C61" s="31" t="s">
        <v>266</v>
      </c>
      <c r="D61" s="14">
        <v>32934</v>
      </c>
      <c r="E61" s="15">
        <v>9641.43</v>
      </c>
      <c r="F61" s="16">
        <v>8.5000000000000006E-3</v>
      </c>
      <c r="G61" s="16"/>
    </row>
    <row r="62" spans="1:7" x14ac:dyDescent="0.35">
      <c r="A62" s="13" t="s">
        <v>346</v>
      </c>
      <c r="B62" s="31" t="s">
        <v>347</v>
      </c>
      <c r="C62" s="31" t="s">
        <v>269</v>
      </c>
      <c r="D62" s="14">
        <v>293975</v>
      </c>
      <c r="E62" s="15">
        <v>9632.3799999999992</v>
      </c>
      <c r="F62" s="16">
        <v>8.5000000000000006E-3</v>
      </c>
      <c r="G62" s="16"/>
    </row>
    <row r="63" spans="1:7" x14ac:dyDescent="0.35">
      <c r="A63" s="13" t="s">
        <v>1249</v>
      </c>
      <c r="B63" s="31" t="s">
        <v>1250</v>
      </c>
      <c r="C63" s="31" t="s">
        <v>545</v>
      </c>
      <c r="D63" s="14">
        <v>7347472</v>
      </c>
      <c r="E63" s="15">
        <v>9329.82</v>
      </c>
      <c r="F63" s="16">
        <v>8.3000000000000001E-3</v>
      </c>
      <c r="G63" s="16"/>
    </row>
    <row r="64" spans="1:7" x14ac:dyDescent="0.35">
      <c r="A64" s="13" t="s">
        <v>889</v>
      </c>
      <c r="B64" s="31" t="s">
        <v>890</v>
      </c>
      <c r="C64" s="31" t="s">
        <v>280</v>
      </c>
      <c r="D64" s="14">
        <v>363376</v>
      </c>
      <c r="E64" s="15">
        <v>9003</v>
      </c>
      <c r="F64" s="16">
        <v>8.0000000000000002E-3</v>
      </c>
      <c r="G64" s="16"/>
    </row>
    <row r="65" spans="1:7" x14ac:dyDescent="0.35">
      <c r="A65" s="13" t="s">
        <v>339</v>
      </c>
      <c r="B65" s="31" t="s">
        <v>340</v>
      </c>
      <c r="C65" s="31" t="s">
        <v>241</v>
      </c>
      <c r="D65" s="14">
        <v>2364909</v>
      </c>
      <c r="E65" s="15">
        <v>8889.69</v>
      </c>
      <c r="F65" s="16">
        <v>7.9000000000000008E-3</v>
      </c>
      <c r="G65" s="16"/>
    </row>
    <row r="66" spans="1:7" x14ac:dyDescent="0.35">
      <c r="A66" s="13" t="s">
        <v>348</v>
      </c>
      <c r="B66" s="31" t="s">
        <v>349</v>
      </c>
      <c r="C66" s="31" t="s">
        <v>254</v>
      </c>
      <c r="D66" s="14">
        <v>306325</v>
      </c>
      <c r="E66" s="15">
        <v>8540.34</v>
      </c>
      <c r="F66" s="16">
        <v>7.6E-3</v>
      </c>
      <c r="G66" s="16"/>
    </row>
    <row r="67" spans="1:7" x14ac:dyDescent="0.35">
      <c r="A67" s="13" t="s">
        <v>493</v>
      </c>
      <c r="B67" s="31" t="s">
        <v>494</v>
      </c>
      <c r="C67" s="31" t="s">
        <v>257</v>
      </c>
      <c r="D67" s="14">
        <v>789269</v>
      </c>
      <c r="E67" s="15">
        <v>8035.55</v>
      </c>
      <c r="F67" s="16">
        <v>7.1000000000000004E-3</v>
      </c>
      <c r="G67" s="16"/>
    </row>
    <row r="68" spans="1:7" x14ac:dyDescent="0.35">
      <c r="A68" s="13" t="s">
        <v>1736</v>
      </c>
      <c r="B68" s="31" t="s">
        <v>1737</v>
      </c>
      <c r="C68" s="31" t="s">
        <v>389</v>
      </c>
      <c r="D68" s="14">
        <v>494047</v>
      </c>
      <c r="E68" s="15">
        <v>7958.11</v>
      </c>
      <c r="F68" s="16">
        <v>7.0000000000000001E-3</v>
      </c>
      <c r="G68" s="16"/>
    </row>
    <row r="69" spans="1:7" x14ac:dyDescent="0.35">
      <c r="A69" s="13" t="s">
        <v>1338</v>
      </c>
      <c r="B69" s="31" t="s">
        <v>1339</v>
      </c>
      <c r="C69" s="31" t="s">
        <v>238</v>
      </c>
      <c r="D69" s="14">
        <v>11445468</v>
      </c>
      <c r="E69" s="15">
        <v>7781.77</v>
      </c>
      <c r="F69" s="16">
        <v>6.8999999999999999E-3</v>
      </c>
      <c r="G69" s="16"/>
    </row>
    <row r="70" spans="1:7" x14ac:dyDescent="0.35">
      <c r="A70" s="13" t="s">
        <v>1751</v>
      </c>
      <c r="B70" s="31" t="s">
        <v>1752</v>
      </c>
      <c r="C70" s="31" t="s">
        <v>517</v>
      </c>
      <c r="D70" s="14">
        <v>2131297</v>
      </c>
      <c r="E70" s="15">
        <v>7480.85</v>
      </c>
      <c r="F70" s="16">
        <v>6.6E-3</v>
      </c>
      <c r="G70" s="16"/>
    </row>
    <row r="71" spans="1:7" x14ac:dyDescent="0.35">
      <c r="A71" s="13" t="s">
        <v>1312</v>
      </c>
      <c r="B71" s="31" t="s">
        <v>1313</v>
      </c>
      <c r="C71" s="31" t="s">
        <v>260</v>
      </c>
      <c r="D71" s="14">
        <v>508381</v>
      </c>
      <c r="E71" s="15">
        <v>7298.83</v>
      </c>
      <c r="F71" s="16">
        <v>6.4999999999999997E-3</v>
      </c>
      <c r="G71" s="16"/>
    </row>
    <row r="72" spans="1:7" x14ac:dyDescent="0.35">
      <c r="A72" s="13" t="s">
        <v>1818</v>
      </c>
      <c r="B72" s="31" t="s">
        <v>1819</v>
      </c>
      <c r="C72" s="31" t="s">
        <v>293</v>
      </c>
      <c r="D72" s="14">
        <v>642818</v>
      </c>
      <c r="E72" s="15">
        <v>7114.07</v>
      </c>
      <c r="F72" s="16">
        <v>6.3E-3</v>
      </c>
      <c r="G72" s="16"/>
    </row>
    <row r="73" spans="1:7" x14ac:dyDescent="0.35">
      <c r="A73" s="13" t="s">
        <v>1730</v>
      </c>
      <c r="B73" s="31" t="s">
        <v>1731</v>
      </c>
      <c r="C73" s="31" t="s">
        <v>345</v>
      </c>
      <c r="D73" s="14">
        <v>372179</v>
      </c>
      <c r="E73" s="15">
        <v>7003.29</v>
      </c>
      <c r="F73" s="16">
        <v>6.1999999999999998E-3</v>
      </c>
      <c r="G73" s="16"/>
    </row>
    <row r="74" spans="1:7" x14ac:dyDescent="0.35">
      <c r="A74" s="13" t="s">
        <v>1828</v>
      </c>
      <c r="B74" s="31" t="s">
        <v>1829</v>
      </c>
      <c r="C74" s="31" t="s">
        <v>283</v>
      </c>
      <c r="D74" s="14">
        <v>545544</v>
      </c>
      <c r="E74" s="15">
        <v>6695.46</v>
      </c>
      <c r="F74" s="16">
        <v>5.8999999999999999E-3</v>
      </c>
      <c r="G74" s="16"/>
    </row>
    <row r="75" spans="1:7" x14ac:dyDescent="0.35">
      <c r="A75" s="13" t="s">
        <v>2364</v>
      </c>
      <c r="B75" s="31" t="s">
        <v>2365</v>
      </c>
      <c r="C75" s="31" t="s">
        <v>293</v>
      </c>
      <c r="D75" s="14">
        <v>208776</v>
      </c>
      <c r="E75" s="15">
        <v>6539.28</v>
      </c>
      <c r="F75" s="16">
        <v>5.7999999999999996E-3</v>
      </c>
      <c r="G75" s="16"/>
    </row>
    <row r="76" spans="1:7" x14ac:dyDescent="0.35">
      <c r="A76" s="13" t="s">
        <v>1497</v>
      </c>
      <c r="B76" s="31" t="s">
        <v>1498</v>
      </c>
      <c r="C76" s="31" t="s">
        <v>370</v>
      </c>
      <c r="D76" s="14">
        <v>1212600</v>
      </c>
      <c r="E76" s="15">
        <v>6294.61</v>
      </c>
      <c r="F76" s="16">
        <v>5.5999999999999999E-3</v>
      </c>
      <c r="G76" s="16"/>
    </row>
    <row r="77" spans="1:7" x14ac:dyDescent="0.35">
      <c r="A77" s="13" t="s">
        <v>1245</v>
      </c>
      <c r="B77" s="31" t="s">
        <v>1246</v>
      </c>
      <c r="C77" s="31" t="s">
        <v>293</v>
      </c>
      <c r="D77" s="14">
        <v>87682</v>
      </c>
      <c r="E77" s="15">
        <v>6061.02</v>
      </c>
      <c r="F77" s="16">
        <v>5.4000000000000003E-3</v>
      </c>
      <c r="G77" s="16"/>
    </row>
    <row r="78" spans="1:7" x14ac:dyDescent="0.35">
      <c r="A78" s="13" t="s">
        <v>1495</v>
      </c>
      <c r="B78" s="31" t="s">
        <v>1496</v>
      </c>
      <c r="C78" s="31" t="s">
        <v>293</v>
      </c>
      <c r="D78" s="14">
        <v>153049</v>
      </c>
      <c r="E78" s="15">
        <v>5919.02</v>
      </c>
      <c r="F78" s="16">
        <v>5.1999999999999998E-3</v>
      </c>
      <c r="G78" s="16"/>
    </row>
    <row r="79" spans="1:7" x14ac:dyDescent="0.35">
      <c r="A79" s="13" t="s">
        <v>1257</v>
      </c>
      <c r="B79" s="31" t="s">
        <v>1258</v>
      </c>
      <c r="C79" s="31" t="s">
        <v>373</v>
      </c>
      <c r="D79" s="14">
        <v>412631</v>
      </c>
      <c r="E79" s="15">
        <v>5610.96</v>
      </c>
      <c r="F79" s="16">
        <v>5.0000000000000001E-3</v>
      </c>
      <c r="G79" s="16"/>
    </row>
    <row r="80" spans="1:7" x14ac:dyDescent="0.35">
      <c r="A80" s="13" t="s">
        <v>482</v>
      </c>
      <c r="B80" s="31" t="s">
        <v>483</v>
      </c>
      <c r="C80" s="31" t="s">
        <v>428</v>
      </c>
      <c r="D80" s="14">
        <v>196458</v>
      </c>
      <c r="E80" s="15">
        <v>5114</v>
      </c>
      <c r="F80" s="16">
        <v>4.4999999999999997E-3</v>
      </c>
      <c r="G80" s="16"/>
    </row>
    <row r="81" spans="1:7" x14ac:dyDescent="0.35">
      <c r="A81" s="13" t="s">
        <v>1305</v>
      </c>
      <c r="B81" s="31" t="s">
        <v>1306</v>
      </c>
      <c r="C81" s="31" t="s">
        <v>246</v>
      </c>
      <c r="D81" s="14">
        <v>1469960</v>
      </c>
      <c r="E81" s="15">
        <v>4977.28</v>
      </c>
      <c r="F81" s="16">
        <v>4.4000000000000003E-3</v>
      </c>
      <c r="G81" s="16"/>
    </row>
    <row r="82" spans="1:7" x14ac:dyDescent="0.35">
      <c r="A82" s="13" t="s">
        <v>799</v>
      </c>
      <c r="B82" s="31" t="s">
        <v>800</v>
      </c>
      <c r="C82" s="31" t="s">
        <v>428</v>
      </c>
      <c r="D82" s="14">
        <v>79853</v>
      </c>
      <c r="E82" s="15">
        <v>4889.3999999999996</v>
      </c>
      <c r="F82" s="16">
        <v>4.3E-3</v>
      </c>
      <c r="G82" s="16"/>
    </row>
    <row r="83" spans="1:7" x14ac:dyDescent="0.35">
      <c r="A83" s="13" t="s">
        <v>317</v>
      </c>
      <c r="B83" s="31" t="s">
        <v>318</v>
      </c>
      <c r="C83" s="31" t="s">
        <v>272</v>
      </c>
      <c r="D83" s="14">
        <v>838465</v>
      </c>
      <c r="E83" s="15">
        <v>4865.1899999999996</v>
      </c>
      <c r="F83" s="16">
        <v>4.3E-3</v>
      </c>
      <c r="G83" s="16"/>
    </row>
    <row r="84" spans="1:7" x14ac:dyDescent="0.35">
      <c r="A84" s="13" t="s">
        <v>1295</v>
      </c>
      <c r="B84" s="31" t="s">
        <v>1296</v>
      </c>
      <c r="C84" s="31" t="s">
        <v>370</v>
      </c>
      <c r="D84" s="14">
        <v>24985</v>
      </c>
      <c r="E84" s="15">
        <v>4774.63</v>
      </c>
      <c r="F84" s="16">
        <v>4.1999999999999997E-3</v>
      </c>
      <c r="G84" s="16"/>
    </row>
    <row r="85" spans="1:7" x14ac:dyDescent="0.35">
      <c r="A85" s="13" t="s">
        <v>1503</v>
      </c>
      <c r="B85" s="31" t="s">
        <v>1504</v>
      </c>
      <c r="C85" s="31" t="s">
        <v>293</v>
      </c>
      <c r="D85" s="14">
        <v>202831</v>
      </c>
      <c r="E85" s="15">
        <v>4643.6099999999997</v>
      </c>
      <c r="F85" s="16">
        <v>4.1000000000000003E-3</v>
      </c>
      <c r="G85" s="16"/>
    </row>
    <row r="86" spans="1:7" x14ac:dyDescent="0.35">
      <c r="A86" s="13" t="s">
        <v>1342</v>
      </c>
      <c r="B86" s="31" t="s">
        <v>1343</v>
      </c>
      <c r="C86" s="31" t="s">
        <v>238</v>
      </c>
      <c r="D86" s="14">
        <v>3941299</v>
      </c>
      <c r="E86" s="15">
        <v>4092.25</v>
      </c>
      <c r="F86" s="16">
        <v>3.5999999999999999E-3</v>
      </c>
      <c r="G86" s="16"/>
    </row>
    <row r="87" spans="1:7" x14ac:dyDescent="0.35">
      <c r="A87" s="13" t="s">
        <v>1745</v>
      </c>
      <c r="B87" s="31" t="s">
        <v>1746</v>
      </c>
      <c r="C87" s="31" t="s">
        <v>272</v>
      </c>
      <c r="D87" s="14">
        <v>481451</v>
      </c>
      <c r="E87" s="15">
        <v>3628.21</v>
      </c>
      <c r="F87" s="16">
        <v>3.2000000000000002E-3</v>
      </c>
      <c r="G87" s="16"/>
    </row>
    <row r="88" spans="1:7" x14ac:dyDescent="0.35">
      <c r="A88" s="13" t="s">
        <v>745</v>
      </c>
      <c r="B88" s="31" t="s">
        <v>746</v>
      </c>
      <c r="C88" s="31" t="s">
        <v>263</v>
      </c>
      <c r="D88" s="14">
        <v>823627</v>
      </c>
      <c r="E88" s="15">
        <v>3374.81</v>
      </c>
      <c r="F88" s="16">
        <v>3.0000000000000001E-3</v>
      </c>
      <c r="G88" s="16"/>
    </row>
    <row r="89" spans="1:7" x14ac:dyDescent="0.35">
      <c r="A89" s="13" t="s">
        <v>420</v>
      </c>
      <c r="B89" s="31" t="s">
        <v>421</v>
      </c>
      <c r="C89" s="31" t="s">
        <v>280</v>
      </c>
      <c r="D89" s="14">
        <v>337384</v>
      </c>
      <c r="E89" s="15">
        <v>3161.12</v>
      </c>
      <c r="F89" s="16">
        <v>2.8E-3</v>
      </c>
      <c r="G89" s="16"/>
    </row>
    <row r="90" spans="1:7" x14ac:dyDescent="0.35">
      <c r="A90" s="13" t="s">
        <v>1259</v>
      </c>
      <c r="B90" s="31" t="s">
        <v>1260</v>
      </c>
      <c r="C90" s="31" t="s">
        <v>263</v>
      </c>
      <c r="D90" s="14">
        <v>312626</v>
      </c>
      <c r="E90" s="15">
        <v>2316.4</v>
      </c>
      <c r="F90" s="16">
        <v>2.0999999999999999E-3</v>
      </c>
      <c r="G90" s="16"/>
    </row>
    <row r="91" spans="1:7" x14ac:dyDescent="0.35">
      <c r="A91" s="13" t="s">
        <v>1775</v>
      </c>
      <c r="B91" s="31" t="s">
        <v>1776</v>
      </c>
      <c r="C91" s="31" t="s">
        <v>370</v>
      </c>
      <c r="D91" s="14">
        <v>41018</v>
      </c>
      <c r="E91" s="15">
        <v>1315.69</v>
      </c>
      <c r="F91" s="16">
        <v>1.1999999999999999E-3</v>
      </c>
      <c r="G91" s="16"/>
    </row>
    <row r="92" spans="1:7" x14ac:dyDescent="0.35">
      <c r="A92" s="13" t="s">
        <v>787</v>
      </c>
      <c r="B92" s="31" t="s">
        <v>788</v>
      </c>
      <c r="C92" s="31" t="s">
        <v>280</v>
      </c>
      <c r="D92" s="14">
        <v>148529</v>
      </c>
      <c r="E92" s="15">
        <v>1215.04</v>
      </c>
      <c r="F92" s="16">
        <v>1.1000000000000001E-3</v>
      </c>
      <c r="G92" s="16"/>
    </row>
    <row r="93" spans="1:7" x14ac:dyDescent="0.35">
      <c r="A93" s="17" t="s">
        <v>172</v>
      </c>
      <c r="B93" s="32"/>
      <c r="C93" s="32"/>
      <c r="D93" s="18"/>
      <c r="E93" s="37">
        <v>1093775.26</v>
      </c>
      <c r="F93" s="38">
        <v>0.96840000000000004</v>
      </c>
      <c r="G93" s="21"/>
    </row>
    <row r="94" spans="1:7" x14ac:dyDescent="0.35">
      <c r="A94" s="24" t="s">
        <v>175</v>
      </c>
      <c r="B94" s="33"/>
      <c r="C94" s="33"/>
      <c r="D94" s="25"/>
      <c r="E94" s="28">
        <v>1093775.26</v>
      </c>
      <c r="F94" s="29">
        <v>0.96840000000000004</v>
      </c>
      <c r="G94" s="21"/>
    </row>
    <row r="95" spans="1:7" x14ac:dyDescent="0.35">
      <c r="A95" s="13"/>
      <c r="B95" s="31"/>
      <c r="C95" s="31"/>
      <c r="D95" s="14"/>
      <c r="E95" s="15"/>
      <c r="F95" s="16"/>
      <c r="G95" s="16"/>
    </row>
    <row r="96" spans="1:7" x14ac:dyDescent="0.35">
      <c r="A96" s="13"/>
      <c r="B96" s="31"/>
      <c r="C96" s="31"/>
      <c r="D96" s="14"/>
      <c r="E96" s="15"/>
      <c r="F96" s="16"/>
      <c r="G96" s="16"/>
    </row>
    <row r="97" spans="1:7" x14ac:dyDescent="0.35">
      <c r="A97" s="17" t="s">
        <v>439</v>
      </c>
      <c r="B97" s="31"/>
      <c r="C97" s="31"/>
      <c r="D97" s="14"/>
      <c r="E97" s="15"/>
      <c r="F97" s="16"/>
      <c r="G97" s="16"/>
    </row>
    <row r="98" spans="1:7" x14ac:dyDescent="0.35">
      <c r="A98" s="13" t="s">
        <v>440</v>
      </c>
      <c r="B98" s="31" t="s">
        <v>441</v>
      </c>
      <c r="C98" s="31"/>
      <c r="D98" s="14">
        <v>203516.95499999999</v>
      </c>
      <c r="E98" s="15">
        <v>7002.97</v>
      </c>
      <c r="F98" s="16">
        <v>6.1999999999999998E-3</v>
      </c>
      <c r="G98" s="16"/>
    </row>
    <row r="99" spans="1:7" x14ac:dyDescent="0.35">
      <c r="A99" s="13"/>
      <c r="B99" s="31"/>
      <c r="C99" s="31"/>
      <c r="D99" s="14"/>
      <c r="E99" s="15"/>
      <c r="F99" s="16"/>
      <c r="G99" s="16"/>
    </row>
    <row r="100" spans="1:7" x14ac:dyDescent="0.35">
      <c r="A100" s="24" t="s">
        <v>175</v>
      </c>
      <c r="B100" s="33"/>
      <c r="C100" s="33"/>
      <c r="D100" s="25"/>
      <c r="E100" s="19">
        <v>7002.97</v>
      </c>
      <c r="F100" s="20">
        <v>6.1999999999999998E-3</v>
      </c>
      <c r="G100" s="21"/>
    </row>
    <row r="101" spans="1:7" x14ac:dyDescent="0.35">
      <c r="A101" s="13"/>
      <c r="B101" s="31"/>
      <c r="C101" s="31"/>
      <c r="D101" s="14"/>
      <c r="E101" s="15"/>
      <c r="F101" s="16"/>
      <c r="G101" s="16"/>
    </row>
    <row r="102" spans="1:7" x14ac:dyDescent="0.35">
      <c r="A102" s="17" t="s">
        <v>442</v>
      </c>
      <c r="B102" s="31"/>
      <c r="C102" s="31"/>
      <c r="D102" s="14"/>
      <c r="E102" s="15"/>
      <c r="F102" s="16"/>
      <c r="G102" s="16"/>
    </row>
    <row r="103" spans="1:7" x14ac:dyDescent="0.35">
      <c r="A103" s="17" t="s">
        <v>443</v>
      </c>
      <c r="B103" s="31"/>
      <c r="C103" s="31"/>
      <c r="D103" s="14"/>
      <c r="E103" s="15"/>
      <c r="F103" s="16"/>
      <c r="G103" s="16"/>
    </row>
    <row r="104" spans="1:7" x14ac:dyDescent="0.35">
      <c r="A104" s="17" t="s">
        <v>235</v>
      </c>
      <c r="B104" s="31"/>
      <c r="C104" s="31"/>
      <c r="D104" s="14"/>
      <c r="E104" s="15"/>
      <c r="F104" s="16"/>
      <c r="G104" s="16"/>
    </row>
    <row r="105" spans="1:7" x14ac:dyDescent="0.35">
      <c r="A105" s="13" t="s">
        <v>444</v>
      </c>
      <c r="B105" s="31" t="s">
        <v>445</v>
      </c>
      <c r="C105" s="31" t="s">
        <v>269</v>
      </c>
      <c r="D105" s="14">
        <v>1175900</v>
      </c>
      <c r="E105" s="15">
        <v>117.59</v>
      </c>
      <c r="F105" s="16">
        <v>1E-4</v>
      </c>
      <c r="G105" s="16"/>
    </row>
    <row r="106" spans="1:7" x14ac:dyDescent="0.35">
      <c r="A106" s="24" t="s">
        <v>446</v>
      </c>
      <c r="B106" s="33"/>
      <c r="C106" s="33"/>
      <c r="D106" s="25"/>
      <c r="E106" s="19">
        <v>117.59</v>
      </c>
      <c r="F106" s="20">
        <v>1E-4</v>
      </c>
      <c r="G106" s="21"/>
    </row>
    <row r="107" spans="1:7" x14ac:dyDescent="0.35">
      <c r="A107" s="13"/>
      <c r="B107" s="31"/>
      <c r="C107" s="31"/>
      <c r="D107" s="14"/>
      <c r="E107" s="15"/>
      <c r="F107" s="16"/>
      <c r="G107" s="16"/>
    </row>
    <row r="108" spans="1:7" x14ac:dyDescent="0.35">
      <c r="A108" s="13"/>
      <c r="B108" s="31"/>
      <c r="C108" s="31"/>
      <c r="D108" s="14"/>
      <c r="E108" s="15"/>
      <c r="F108" s="16"/>
      <c r="G108" s="16"/>
    </row>
    <row r="109" spans="1:7" x14ac:dyDescent="0.35">
      <c r="A109" s="17" t="s">
        <v>176</v>
      </c>
      <c r="B109" s="31"/>
      <c r="C109" s="31"/>
      <c r="D109" s="14"/>
      <c r="E109" s="15"/>
      <c r="F109" s="16"/>
      <c r="G109" s="16"/>
    </row>
    <row r="110" spans="1:7" x14ac:dyDescent="0.35">
      <c r="A110" s="13" t="s">
        <v>177</v>
      </c>
      <c r="B110" s="31"/>
      <c r="C110" s="31"/>
      <c r="D110" s="14"/>
      <c r="E110" s="15">
        <v>29338.98</v>
      </c>
      <c r="F110" s="16">
        <v>2.5999999999999999E-2</v>
      </c>
      <c r="G110" s="16">
        <v>5.3977999999999998E-2</v>
      </c>
    </row>
    <row r="111" spans="1:7" x14ac:dyDescent="0.35">
      <c r="A111" s="17" t="s">
        <v>172</v>
      </c>
      <c r="B111" s="32"/>
      <c r="C111" s="32"/>
      <c r="D111" s="18"/>
      <c r="E111" s="37">
        <v>29338.98</v>
      </c>
      <c r="F111" s="38">
        <v>2.5999999999999999E-2</v>
      </c>
      <c r="G111" s="21"/>
    </row>
    <row r="112" spans="1:7" x14ac:dyDescent="0.35">
      <c r="A112" s="13"/>
      <c r="B112" s="31"/>
      <c r="C112" s="31"/>
      <c r="D112" s="14"/>
      <c r="E112" s="15"/>
      <c r="F112" s="16"/>
      <c r="G112" s="16"/>
    </row>
    <row r="113" spans="1:7" x14ac:dyDescent="0.35">
      <c r="A113" s="24" t="s">
        <v>175</v>
      </c>
      <c r="B113" s="33"/>
      <c r="C113" s="33"/>
      <c r="D113" s="25"/>
      <c r="E113" s="19">
        <v>29338.98</v>
      </c>
      <c r="F113" s="20">
        <v>2.5999999999999999E-2</v>
      </c>
      <c r="G113" s="21"/>
    </row>
    <row r="114" spans="1:7" x14ac:dyDescent="0.35">
      <c r="A114" s="13" t="s">
        <v>178</v>
      </c>
      <c r="B114" s="31"/>
      <c r="C114" s="31"/>
      <c r="D114" s="14"/>
      <c r="E114" s="15">
        <v>13.016380699999999</v>
      </c>
      <c r="F114" s="16">
        <v>1.1E-5</v>
      </c>
      <c r="G114" s="16"/>
    </row>
    <row r="115" spans="1:7" x14ac:dyDescent="0.35">
      <c r="A115" s="13" t="s">
        <v>179</v>
      </c>
      <c r="B115" s="31"/>
      <c r="C115" s="31"/>
      <c r="D115" s="14"/>
      <c r="E115" s="35">
        <v>-515.18638069999997</v>
      </c>
      <c r="F115" s="36">
        <v>-7.1100000000000004E-4</v>
      </c>
      <c r="G115" s="16">
        <v>5.3976999999999997E-2</v>
      </c>
    </row>
    <row r="116" spans="1:7" x14ac:dyDescent="0.35">
      <c r="A116" s="26" t="s">
        <v>180</v>
      </c>
      <c r="B116" s="34"/>
      <c r="C116" s="34"/>
      <c r="D116" s="27"/>
      <c r="E116" s="28">
        <v>1129732.6299999999</v>
      </c>
      <c r="F116" s="29">
        <v>1</v>
      </c>
      <c r="G116" s="29"/>
    </row>
    <row r="118" spans="1:7" x14ac:dyDescent="0.35">
      <c r="A118" s="1" t="s">
        <v>181</v>
      </c>
    </row>
    <row r="121" spans="1:7" x14ac:dyDescent="0.35">
      <c r="A121" s="1" t="s">
        <v>183</v>
      </c>
    </row>
    <row r="122" spans="1:7" x14ac:dyDescent="0.35">
      <c r="A122" s="48" t="s">
        <v>184</v>
      </c>
      <c r="B122" s="3" t="s">
        <v>138</v>
      </c>
    </row>
    <row r="123" spans="1:7" x14ac:dyDescent="0.35">
      <c r="A123" t="s">
        <v>185</v>
      </c>
    </row>
    <row r="124" spans="1:7" x14ac:dyDescent="0.35">
      <c r="A124" t="s">
        <v>186</v>
      </c>
      <c r="B124" t="s">
        <v>187</v>
      </c>
      <c r="C124" t="s">
        <v>187</v>
      </c>
    </row>
    <row r="125" spans="1:7" x14ac:dyDescent="0.35">
      <c r="B125" s="49">
        <v>45869</v>
      </c>
      <c r="C125" s="49">
        <v>45898</v>
      </c>
    </row>
    <row r="126" spans="1:7" x14ac:dyDescent="0.35">
      <c r="A126" t="s">
        <v>447</v>
      </c>
      <c r="B126">
        <v>116.248</v>
      </c>
      <c r="C126">
        <v>115.247</v>
      </c>
    </row>
    <row r="127" spans="1:7" x14ac:dyDescent="0.35">
      <c r="A127" t="s">
        <v>189</v>
      </c>
      <c r="B127">
        <v>84.765000000000001</v>
      </c>
      <c r="C127">
        <v>84.034999999999997</v>
      </c>
    </row>
    <row r="128" spans="1:7" x14ac:dyDescent="0.35">
      <c r="A128" t="s">
        <v>448</v>
      </c>
      <c r="B128">
        <v>99.528000000000006</v>
      </c>
      <c r="C128">
        <v>98.569000000000003</v>
      </c>
    </row>
    <row r="129" spans="1:4" x14ac:dyDescent="0.35">
      <c r="A129" t="s">
        <v>191</v>
      </c>
      <c r="B129">
        <v>57.381</v>
      </c>
      <c r="C129">
        <v>56.828000000000003</v>
      </c>
    </row>
    <row r="131" spans="1:4" x14ac:dyDescent="0.35">
      <c r="A131" t="s">
        <v>192</v>
      </c>
      <c r="B131" s="3" t="s">
        <v>138</v>
      </c>
    </row>
    <row r="132" spans="1:4" x14ac:dyDescent="0.35">
      <c r="A132" t="s">
        <v>193</v>
      </c>
      <c r="B132" s="3" t="s">
        <v>138</v>
      </c>
    </row>
    <row r="133" spans="1:4" ht="29" customHeight="1" x14ac:dyDescent="0.35">
      <c r="A133" s="48" t="s">
        <v>194</v>
      </c>
      <c r="B133" s="3" t="s">
        <v>138</v>
      </c>
    </row>
    <row r="134" spans="1:4" ht="29" customHeight="1" x14ac:dyDescent="0.35">
      <c r="A134" s="48" t="s">
        <v>195</v>
      </c>
      <c r="B134" s="3" t="s">
        <v>138</v>
      </c>
    </row>
    <row r="135" spans="1:4" x14ac:dyDescent="0.35">
      <c r="A135" t="s">
        <v>449</v>
      </c>
      <c r="B135" s="50">
        <v>0.4299</v>
      </c>
    </row>
    <row r="136" spans="1:4" ht="29" customHeight="1" x14ac:dyDescent="0.35">
      <c r="A136" s="48" t="s">
        <v>197</v>
      </c>
      <c r="B136" s="3" t="s">
        <v>138</v>
      </c>
    </row>
    <row r="137" spans="1:4" x14ac:dyDescent="0.35">
      <c r="B137" s="3"/>
    </row>
    <row r="138" spans="1:4" ht="29" customHeight="1" x14ac:dyDescent="0.35">
      <c r="A138" s="48" t="s">
        <v>198</v>
      </c>
      <c r="B138" s="3" t="s">
        <v>138</v>
      </c>
    </row>
    <row r="139" spans="1:4" ht="29" customHeight="1" x14ac:dyDescent="0.35">
      <c r="A139" s="48" t="s">
        <v>199</v>
      </c>
      <c r="B139" t="s">
        <v>138</v>
      </c>
    </row>
    <row r="140" spans="1:4" x14ac:dyDescent="0.35">
      <c r="A140" s="48" t="s">
        <v>200</v>
      </c>
      <c r="B140" s="3" t="s">
        <v>138</v>
      </c>
    </row>
    <row r="141" spans="1:4" ht="29" customHeight="1" x14ac:dyDescent="0.35">
      <c r="A141" s="48" t="s">
        <v>201</v>
      </c>
      <c r="B141" s="3" t="s">
        <v>138</v>
      </c>
    </row>
    <row r="143" spans="1:4" ht="70" customHeight="1" x14ac:dyDescent="0.35">
      <c r="A143" s="83" t="s">
        <v>211</v>
      </c>
      <c r="B143" s="83" t="s">
        <v>212</v>
      </c>
      <c r="C143" s="83" t="s">
        <v>5</v>
      </c>
      <c r="D143" s="83" t="s">
        <v>6</v>
      </c>
    </row>
    <row r="144" spans="1:4" ht="70" customHeight="1" x14ac:dyDescent="0.35">
      <c r="A144" s="83" t="s">
        <v>3165</v>
      </c>
      <c r="B144" s="83"/>
      <c r="C144" s="83" t="s">
        <v>121</v>
      </c>
      <c r="D144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G46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3166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3167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550</v>
      </c>
      <c r="B7" s="31"/>
      <c r="C7" s="31"/>
      <c r="D7" s="14"/>
      <c r="E7" s="15"/>
      <c r="F7" s="16"/>
      <c r="G7" s="16"/>
    </row>
    <row r="8" spans="1:7" x14ac:dyDescent="0.35">
      <c r="A8" s="17" t="s">
        <v>551</v>
      </c>
      <c r="B8" s="32"/>
      <c r="C8" s="32"/>
      <c r="D8" s="18"/>
      <c r="E8" s="41"/>
      <c r="F8" s="21"/>
      <c r="G8" s="21"/>
    </row>
    <row r="9" spans="1:7" x14ac:dyDescent="0.35">
      <c r="A9" s="13" t="s">
        <v>3168</v>
      </c>
      <c r="B9" s="31" t="s">
        <v>3169</v>
      </c>
      <c r="C9" s="31"/>
      <c r="D9" s="14">
        <v>67842.104999999996</v>
      </c>
      <c r="E9" s="15">
        <v>12489.23</v>
      </c>
      <c r="F9" s="16">
        <v>0.98529999999999995</v>
      </c>
      <c r="G9" s="16"/>
    </row>
    <row r="10" spans="1:7" x14ac:dyDescent="0.35">
      <c r="A10" s="17" t="s">
        <v>172</v>
      </c>
      <c r="B10" s="32"/>
      <c r="C10" s="32"/>
      <c r="D10" s="18"/>
      <c r="E10" s="19">
        <v>12489.23</v>
      </c>
      <c r="F10" s="20">
        <v>0.98529999999999995</v>
      </c>
      <c r="G10" s="21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24" t="s">
        <v>175</v>
      </c>
      <c r="B12" s="33"/>
      <c r="C12" s="33"/>
      <c r="D12" s="25"/>
      <c r="E12" s="19">
        <v>12489.23</v>
      </c>
      <c r="F12" s="20">
        <v>0.98529999999999995</v>
      </c>
      <c r="G12" s="21"/>
    </row>
    <row r="13" spans="1:7" x14ac:dyDescent="0.35">
      <c r="A13" s="13"/>
      <c r="B13" s="31"/>
      <c r="C13" s="31"/>
      <c r="D13" s="14"/>
      <c r="E13" s="15"/>
      <c r="F13" s="16"/>
      <c r="G13" s="16"/>
    </row>
    <row r="14" spans="1:7" x14ac:dyDescent="0.35">
      <c r="A14" s="17" t="s">
        <v>176</v>
      </c>
      <c r="B14" s="31"/>
      <c r="C14" s="31"/>
      <c r="D14" s="14"/>
      <c r="E14" s="15"/>
      <c r="F14" s="16"/>
      <c r="G14" s="16"/>
    </row>
    <row r="15" spans="1:7" x14ac:dyDescent="0.35">
      <c r="A15" s="13" t="s">
        <v>177</v>
      </c>
      <c r="B15" s="31"/>
      <c r="C15" s="31"/>
      <c r="D15" s="14"/>
      <c r="E15" s="15">
        <v>199.91</v>
      </c>
      <c r="F15" s="16">
        <v>1.5800000000000002E-2</v>
      </c>
      <c r="G15" s="16">
        <v>5.3977999999999998E-2</v>
      </c>
    </row>
    <row r="16" spans="1:7" x14ac:dyDescent="0.35">
      <c r="A16" s="17" t="s">
        <v>172</v>
      </c>
      <c r="B16" s="32"/>
      <c r="C16" s="32"/>
      <c r="D16" s="18"/>
      <c r="E16" s="19">
        <v>199.91</v>
      </c>
      <c r="F16" s="20">
        <v>1.5800000000000002E-2</v>
      </c>
      <c r="G16" s="21"/>
    </row>
    <row r="17" spans="1:7" x14ac:dyDescent="0.35">
      <c r="A17" s="13"/>
      <c r="B17" s="31"/>
      <c r="C17" s="31"/>
      <c r="D17" s="14"/>
      <c r="E17" s="15"/>
      <c r="F17" s="16"/>
      <c r="G17" s="16"/>
    </row>
    <row r="18" spans="1:7" x14ac:dyDescent="0.35">
      <c r="A18" s="24" t="s">
        <v>175</v>
      </c>
      <c r="B18" s="33"/>
      <c r="C18" s="33"/>
      <c r="D18" s="25"/>
      <c r="E18" s="19">
        <v>199.91</v>
      </c>
      <c r="F18" s="20">
        <v>1.5800000000000002E-2</v>
      </c>
      <c r="G18" s="21"/>
    </row>
    <row r="19" spans="1:7" x14ac:dyDescent="0.35">
      <c r="A19" s="13" t="s">
        <v>178</v>
      </c>
      <c r="B19" s="31"/>
      <c r="C19" s="31"/>
      <c r="D19" s="14"/>
      <c r="E19" s="15">
        <v>8.8691599999999995E-2</v>
      </c>
      <c r="F19" s="16">
        <v>6.0000000000000002E-6</v>
      </c>
      <c r="G19" s="16"/>
    </row>
    <row r="20" spans="1:7" x14ac:dyDescent="0.35">
      <c r="A20" s="13" t="s">
        <v>179</v>
      </c>
      <c r="B20" s="31"/>
      <c r="C20" s="31"/>
      <c r="D20" s="14"/>
      <c r="E20" s="35">
        <v>-13.168691600000001</v>
      </c>
      <c r="F20" s="36">
        <v>-1.106E-3</v>
      </c>
      <c r="G20" s="16">
        <v>5.3977999999999998E-2</v>
      </c>
    </row>
    <row r="21" spans="1:7" x14ac:dyDescent="0.35">
      <c r="A21" s="26" t="s">
        <v>180</v>
      </c>
      <c r="B21" s="34"/>
      <c r="C21" s="34"/>
      <c r="D21" s="27"/>
      <c r="E21" s="28">
        <v>12676.06</v>
      </c>
      <c r="F21" s="29">
        <v>1</v>
      </c>
      <c r="G21" s="29"/>
    </row>
    <row r="26" spans="1:7" x14ac:dyDescent="0.35">
      <c r="A26" s="1" t="s">
        <v>183</v>
      </c>
    </row>
    <row r="27" spans="1:7" x14ac:dyDescent="0.35">
      <c r="A27" s="48" t="s">
        <v>184</v>
      </c>
      <c r="B27" s="3" t="s">
        <v>138</v>
      </c>
    </row>
    <row r="28" spans="1:7" x14ac:dyDescent="0.35">
      <c r="A28" t="s">
        <v>185</v>
      </c>
    </row>
    <row r="29" spans="1:7" x14ac:dyDescent="0.35">
      <c r="A29" t="s">
        <v>186</v>
      </c>
      <c r="B29" t="s">
        <v>187</v>
      </c>
      <c r="C29" t="s">
        <v>187</v>
      </c>
    </row>
    <row r="30" spans="1:7" x14ac:dyDescent="0.35">
      <c r="B30" s="49">
        <v>45869</v>
      </c>
      <c r="C30" s="49">
        <v>45898</v>
      </c>
    </row>
    <row r="31" spans="1:7" x14ac:dyDescent="0.35">
      <c r="A31" t="s">
        <v>447</v>
      </c>
      <c r="B31">
        <v>33.311</v>
      </c>
      <c r="C31">
        <v>34.704000000000001</v>
      </c>
    </row>
    <row r="32" spans="1:7" x14ac:dyDescent="0.35">
      <c r="A32" t="s">
        <v>448</v>
      </c>
      <c r="B32">
        <v>29.835000000000001</v>
      </c>
      <c r="C32">
        <v>31.065000000000001</v>
      </c>
    </row>
    <row r="34" spans="1:4" x14ac:dyDescent="0.35">
      <c r="A34" t="s">
        <v>192</v>
      </c>
      <c r="B34" s="3" t="s">
        <v>138</v>
      </c>
    </row>
    <row r="35" spans="1:4" x14ac:dyDescent="0.35">
      <c r="A35" t="s">
        <v>193</v>
      </c>
      <c r="B35" s="3" t="s">
        <v>138</v>
      </c>
    </row>
    <row r="36" spans="1:4" ht="29" customHeight="1" x14ac:dyDescent="0.35">
      <c r="A36" s="48" t="s">
        <v>194</v>
      </c>
      <c r="B36" s="3" t="s">
        <v>138</v>
      </c>
    </row>
    <row r="37" spans="1:4" ht="29" customHeight="1" x14ac:dyDescent="0.35">
      <c r="A37" s="48" t="s">
        <v>195</v>
      </c>
      <c r="B37" s="50">
        <v>12489.230086699999</v>
      </c>
    </row>
    <row r="38" spans="1:4" ht="43.5" customHeight="1" x14ac:dyDescent="0.35">
      <c r="A38" s="48" t="s">
        <v>554</v>
      </c>
      <c r="B38" s="3" t="s">
        <v>138</v>
      </c>
    </row>
    <row r="39" spans="1:4" x14ac:dyDescent="0.35">
      <c r="B39" s="3"/>
    </row>
    <row r="40" spans="1:4" ht="29" customHeight="1" x14ac:dyDescent="0.35">
      <c r="A40" s="48" t="s">
        <v>555</v>
      </c>
      <c r="B40" s="3" t="s">
        <v>138</v>
      </c>
    </row>
    <row r="41" spans="1:4" ht="29" customHeight="1" x14ac:dyDescent="0.35">
      <c r="A41" s="48" t="s">
        <v>556</v>
      </c>
      <c r="B41" t="s">
        <v>138</v>
      </c>
    </row>
    <row r="42" spans="1:4" ht="29" customHeight="1" x14ac:dyDescent="0.35">
      <c r="A42" s="48" t="s">
        <v>557</v>
      </c>
      <c r="B42" s="3" t="s">
        <v>138</v>
      </c>
    </row>
    <row r="43" spans="1:4" ht="29" customHeight="1" x14ac:dyDescent="0.35">
      <c r="A43" s="48" t="s">
        <v>558</v>
      </c>
      <c r="B43" s="3" t="s">
        <v>138</v>
      </c>
    </row>
    <row r="45" spans="1:4" ht="70" customHeight="1" x14ac:dyDescent="0.35">
      <c r="A45" s="83" t="s">
        <v>211</v>
      </c>
      <c r="B45" s="83" t="s">
        <v>212</v>
      </c>
      <c r="C45" s="83" t="s">
        <v>5</v>
      </c>
      <c r="D45" s="83" t="s">
        <v>6</v>
      </c>
    </row>
    <row r="46" spans="1:4" ht="70" customHeight="1" x14ac:dyDescent="0.35">
      <c r="A46" s="83" t="s">
        <v>3170</v>
      </c>
      <c r="B46" s="83"/>
      <c r="C46" s="83" t="s">
        <v>123</v>
      </c>
      <c r="D46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G46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3171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3172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550</v>
      </c>
      <c r="B7" s="31"/>
      <c r="C7" s="31"/>
      <c r="D7" s="14"/>
      <c r="E7" s="15"/>
      <c r="F7" s="16"/>
      <c r="G7" s="16"/>
    </row>
    <row r="8" spans="1:7" x14ac:dyDescent="0.35">
      <c r="A8" s="17" t="s">
        <v>551</v>
      </c>
      <c r="B8" s="32"/>
      <c r="C8" s="32"/>
      <c r="D8" s="18"/>
      <c r="E8" s="41"/>
      <c r="F8" s="21"/>
      <c r="G8" s="21"/>
    </row>
    <row r="9" spans="1:7" x14ac:dyDescent="0.35">
      <c r="A9" s="13" t="s">
        <v>3173</v>
      </c>
      <c r="B9" s="31" t="s">
        <v>3174</v>
      </c>
      <c r="C9" s="31"/>
      <c r="D9" s="14">
        <v>49785.873</v>
      </c>
      <c r="E9" s="15">
        <v>17579.89</v>
      </c>
      <c r="F9" s="16">
        <v>0.98860000000000003</v>
      </c>
      <c r="G9" s="16"/>
    </row>
    <row r="10" spans="1:7" x14ac:dyDescent="0.35">
      <c r="A10" s="17" t="s">
        <v>172</v>
      </c>
      <c r="B10" s="32"/>
      <c r="C10" s="32"/>
      <c r="D10" s="18"/>
      <c r="E10" s="19">
        <v>17579.89</v>
      </c>
      <c r="F10" s="20">
        <v>0.98860000000000003</v>
      </c>
      <c r="G10" s="21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24" t="s">
        <v>175</v>
      </c>
      <c r="B12" s="33"/>
      <c r="C12" s="33"/>
      <c r="D12" s="25"/>
      <c r="E12" s="19">
        <v>17579.89</v>
      </c>
      <c r="F12" s="20">
        <v>0.98860000000000003</v>
      </c>
      <c r="G12" s="21"/>
    </row>
    <row r="13" spans="1:7" x14ac:dyDescent="0.35">
      <c r="A13" s="13"/>
      <c r="B13" s="31"/>
      <c r="C13" s="31"/>
      <c r="D13" s="14"/>
      <c r="E13" s="15"/>
      <c r="F13" s="16"/>
      <c r="G13" s="16"/>
    </row>
    <row r="14" spans="1:7" x14ac:dyDescent="0.35">
      <c r="A14" s="17" t="s">
        <v>176</v>
      </c>
      <c r="B14" s="31"/>
      <c r="C14" s="31"/>
      <c r="D14" s="14"/>
      <c r="E14" s="15"/>
      <c r="F14" s="16"/>
      <c r="G14" s="16"/>
    </row>
    <row r="15" spans="1:7" x14ac:dyDescent="0.35">
      <c r="A15" s="13" t="s">
        <v>177</v>
      </c>
      <c r="B15" s="31"/>
      <c r="C15" s="31"/>
      <c r="D15" s="14"/>
      <c r="E15" s="15">
        <v>231.9</v>
      </c>
      <c r="F15" s="16">
        <v>1.2999999999999999E-2</v>
      </c>
      <c r="G15" s="16">
        <v>5.3977999999999998E-2</v>
      </c>
    </row>
    <row r="16" spans="1:7" x14ac:dyDescent="0.35">
      <c r="A16" s="17" t="s">
        <v>172</v>
      </c>
      <c r="B16" s="32"/>
      <c r="C16" s="32"/>
      <c r="D16" s="18"/>
      <c r="E16" s="19">
        <v>231.9</v>
      </c>
      <c r="F16" s="20">
        <v>1.2999999999999999E-2</v>
      </c>
      <c r="G16" s="21"/>
    </row>
    <row r="17" spans="1:7" x14ac:dyDescent="0.35">
      <c r="A17" s="13"/>
      <c r="B17" s="31"/>
      <c r="C17" s="31"/>
      <c r="D17" s="14"/>
      <c r="E17" s="15"/>
      <c r="F17" s="16"/>
      <c r="G17" s="16"/>
    </row>
    <row r="18" spans="1:7" x14ac:dyDescent="0.35">
      <c r="A18" s="24" t="s">
        <v>175</v>
      </c>
      <c r="B18" s="33"/>
      <c r="C18" s="33"/>
      <c r="D18" s="25"/>
      <c r="E18" s="19">
        <v>231.9</v>
      </c>
      <c r="F18" s="20">
        <v>1.2999999999999999E-2</v>
      </c>
      <c r="G18" s="21"/>
    </row>
    <row r="19" spans="1:7" x14ac:dyDescent="0.35">
      <c r="A19" s="13" t="s">
        <v>178</v>
      </c>
      <c r="B19" s="31"/>
      <c r="C19" s="31"/>
      <c r="D19" s="14"/>
      <c r="E19" s="15">
        <v>0.1028823</v>
      </c>
      <c r="F19" s="16">
        <v>5.0000000000000004E-6</v>
      </c>
      <c r="G19" s="16"/>
    </row>
    <row r="20" spans="1:7" x14ac:dyDescent="0.35">
      <c r="A20" s="13" t="s">
        <v>179</v>
      </c>
      <c r="B20" s="31"/>
      <c r="C20" s="31"/>
      <c r="D20" s="14"/>
      <c r="E20" s="35">
        <v>-29.602882300000001</v>
      </c>
      <c r="F20" s="36">
        <v>-1.6050000000000001E-3</v>
      </c>
      <c r="G20" s="16">
        <v>5.3976999999999997E-2</v>
      </c>
    </row>
    <row r="21" spans="1:7" x14ac:dyDescent="0.35">
      <c r="A21" s="26" t="s">
        <v>180</v>
      </c>
      <c r="B21" s="34"/>
      <c r="C21" s="34"/>
      <c r="D21" s="27"/>
      <c r="E21" s="28">
        <v>17782.29</v>
      </c>
      <c r="F21" s="29">
        <v>1</v>
      </c>
      <c r="G21" s="29"/>
    </row>
    <row r="26" spans="1:7" x14ac:dyDescent="0.35">
      <c r="A26" s="1" t="s">
        <v>183</v>
      </c>
    </row>
    <row r="27" spans="1:7" x14ac:dyDescent="0.35">
      <c r="A27" s="48" t="s">
        <v>184</v>
      </c>
      <c r="B27" s="3" t="s">
        <v>138</v>
      </c>
    </row>
    <row r="28" spans="1:7" x14ac:dyDescent="0.35">
      <c r="A28" t="s">
        <v>185</v>
      </c>
    </row>
    <row r="29" spans="1:7" x14ac:dyDescent="0.35">
      <c r="A29" t="s">
        <v>186</v>
      </c>
      <c r="B29" t="s">
        <v>187</v>
      </c>
      <c r="C29" t="s">
        <v>187</v>
      </c>
    </row>
    <row r="30" spans="1:7" x14ac:dyDescent="0.35">
      <c r="B30" s="49">
        <v>45869</v>
      </c>
      <c r="C30" s="49">
        <v>45898</v>
      </c>
    </row>
    <row r="31" spans="1:7" x14ac:dyDescent="0.35">
      <c r="A31" t="s">
        <v>447</v>
      </c>
      <c r="B31">
        <v>36.883499999999998</v>
      </c>
      <c r="C31">
        <v>37.735100000000003</v>
      </c>
    </row>
    <row r="32" spans="1:7" x14ac:dyDescent="0.35">
      <c r="A32" t="s">
        <v>448</v>
      </c>
      <c r="B32">
        <v>33.354799999999997</v>
      </c>
      <c r="C32">
        <v>34.1006</v>
      </c>
    </row>
    <row r="34" spans="1:4" x14ac:dyDescent="0.35">
      <c r="A34" t="s">
        <v>192</v>
      </c>
      <c r="B34" s="3" t="s">
        <v>138</v>
      </c>
    </row>
    <row r="35" spans="1:4" x14ac:dyDescent="0.35">
      <c r="A35" t="s">
        <v>193</v>
      </c>
      <c r="B35" s="3" t="s">
        <v>138</v>
      </c>
    </row>
    <row r="36" spans="1:4" ht="29" customHeight="1" x14ac:dyDescent="0.35">
      <c r="A36" s="48" t="s">
        <v>194</v>
      </c>
      <c r="B36" s="3" t="s">
        <v>138</v>
      </c>
    </row>
    <row r="37" spans="1:4" ht="29" customHeight="1" x14ac:dyDescent="0.35">
      <c r="A37" s="48" t="s">
        <v>195</v>
      </c>
      <c r="B37" s="50">
        <v>17579.8854876</v>
      </c>
    </row>
    <row r="38" spans="1:4" ht="43.5" customHeight="1" x14ac:dyDescent="0.35">
      <c r="A38" s="48" t="s">
        <v>554</v>
      </c>
      <c r="B38" s="3" t="s">
        <v>138</v>
      </c>
    </row>
    <row r="39" spans="1:4" x14ac:dyDescent="0.35">
      <c r="B39" s="3"/>
    </row>
    <row r="40" spans="1:4" ht="29" customHeight="1" x14ac:dyDescent="0.35">
      <c r="A40" s="48" t="s">
        <v>555</v>
      </c>
      <c r="B40" s="3" t="s">
        <v>138</v>
      </c>
    </row>
    <row r="41" spans="1:4" ht="29" customHeight="1" x14ac:dyDescent="0.35">
      <c r="A41" s="48" t="s">
        <v>556</v>
      </c>
      <c r="B41" t="s">
        <v>138</v>
      </c>
    </row>
    <row r="42" spans="1:4" ht="29" customHeight="1" x14ac:dyDescent="0.35">
      <c r="A42" s="48" t="s">
        <v>557</v>
      </c>
      <c r="B42" s="3" t="s">
        <v>138</v>
      </c>
    </row>
    <row r="43" spans="1:4" ht="29" customHeight="1" x14ac:dyDescent="0.35">
      <c r="A43" s="48" t="s">
        <v>558</v>
      </c>
      <c r="B43" s="3" t="s">
        <v>138</v>
      </c>
    </row>
    <row r="45" spans="1:4" ht="70" customHeight="1" x14ac:dyDescent="0.35">
      <c r="A45" s="83" t="s">
        <v>211</v>
      </c>
      <c r="B45" s="83" t="s">
        <v>212</v>
      </c>
      <c r="C45" s="83" t="s">
        <v>5</v>
      </c>
      <c r="D45" s="83" t="s">
        <v>6</v>
      </c>
    </row>
    <row r="46" spans="1:4" ht="70" customHeight="1" x14ac:dyDescent="0.35">
      <c r="A46" s="83" t="s">
        <v>3175</v>
      </c>
      <c r="B46" s="83"/>
      <c r="C46" s="83" t="s">
        <v>125</v>
      </c>
      <c r="D46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G46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3176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3177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69" t="s">
        <v>175</v>
      </c>
      <c r="B8" s="70"/>
      <c r="C8" s="70"/>
      <c r="D8" s="71"/>
      <c r="E8" s="37">
        <f>+E5</f>
        <v>0</v>
      </c>
      <c r="F8" s="38">
        <f>+F5</f>
        <v>0</v>
      </c>
      <c r="G8" s="16"/>
    </row>
    <row r="9" spans="1:7" x14ac:dyDescent="0.35">
      <c r="A9" s="17"/>
      <c r="B9" s="32"/>
      <c r="C9" s="32"/>
      <c r="D9" s="18"/>
      <c r="E9" s="41"/>
      <c r="F9" s="21"/>
      <c r="G9" s="16"/>
    </row>
    <row r="10" spans="1:7" x14ac:dyDescent="0.35">
      <c r="A10" s="17" t="s">
        <v>2201</v>
      </c>
      <c r="B10" s="32"/>
      <c r="C10" s="32"/>
      <c r="D10" s="18"/>
      <c r="E10" s="41"/>
      <c r="F10" s="21"/>
      <c r="G10" s="16"/>
    </row>
    <row r="11" spans="1:7" x14ac:dyDescent="0.35">
      <c r="A11" s="17" t="s">
        <v>3178</v>
      </c>
      <c r="B11" s="32"/>
      <c r="C11" s="32"/>
      <c r="D11" s="18"/>
      <c r="E11" s="41"/>
      <c r="F11" s="21"/>
      <c r="G11" s="16"/>
    </row>
    <row r="12" spans="1:7" x14ac:dyDescent="0.35">
      <c r="A12" s="72" t="s">
        <v>2206</v>
      </c>
      <c r="B12" s="73" t="s">
        <v>2207</v>
      </c>
      <c r="C12" s="32"/>
      <c r="D12" s="74">
        <v>24360.735000000001</v>
      </c>
      <c r="E12" s="41">
        <v>28616.0681898</v>
      </c>
      <c r="F12" s="21">
        <f>+E12/E22</f>
        <v>0.97640468526412438</v>
      </c>
      <c r="G12" s="16"/>
    </row>
    <row r="13" spans="1:7" x14ac:dyDescent="0.35">
      <c r="A13" s="69" t="s">
        <v>175</v>
      </c>
      <c r="B13" s="70"/>
      <c r="C13" s="70"/>
      <c r="D13" s="71"/>
      <c r="E13" s="37">
        <f>SUM(E12)</f>
        <v>28616.0681898</v>
      </c>
      <c r="F13" s="38">
        <f>SUM(F12)</f>
        <v>0.97640468526412438</v>
      </c>
      <c r="G13" s="16"/>
    </row>
    <row r="14" spans="1:7" x14ac:dyDescent="0.35">
      <c r="A14" s="13"/>
      <c r="B14" s="31"/>
      <c r="C14" s="31"/>
      <c r="D14" s="14"/>
      <c r="E14" s="15"/>
      <c r="F14" s="16"/>
      <c r="G14" s="16"/>
    </row>
    <row r="15" spans="1:7" x14ac:dyDescent="0.35">
      <c r="A15" s="17" t="s">
        <v>176</v>
      </c>
      <c r="B15" s="31"/>
      <c r="C15" s="31"/>
      <c r="D15" s="14"/>
      <c r="E15" s="15"/>
      <c r="F15" s="16"/>
      <c r="G15" s="16"/>
    </row>
    <row r="16" spans="1:7" x14ac:dyDescent="0.35">
      <c r="A16" s="13" t="s">
        <v>177</v>
      </c>
      <c r="B16" s="31"/>
      <c r="C16" s="31"/>
      <c r="D16" s="14"/>
      <c r="E16" s="15">
        <v>21.99</v>
      </c>
      <c r="F16" s="16">
        <v>7.5000000000000002E-4</v>
      </c>
      <c r="G16" s="16">
        <v>5.3977999999999998E-2</v>
      </c>
    </row>
    <row r="17" spans="1:7" x14ac:dyDescent="0.35">
      <c r="A17" s="17" t="s">
        <v>172</v>
      </c>
      <c r="B17" s="32"/>
      <c r="C17" s="32"/>
      <c r="D17" s="18"/>
      <c r="E17" s="19">
        <v>21.99</v>
      </c>
      <c r="F17" s="20">
        <v>7.5000000000000002E-4</v>
      </c>
      <c r="G17" s="21"/>
    </row>
    <row r="18" spans="1:7" x14ac:dyDescent="0.35">
      <c r="A18" s="13"/>
      <c r="B18" s="31"/>
      <c r="C18" s="31"/>
      <c r="D18" s="14"/>
      <c r="E18" s="15"/>
      <c r="F18" s="16"/>
      <c r="G18" s="16"/>
    </row>
    <row r="19" spans="1:7" x14ac:dyDescent="0.35">
      <c r="A19" s="24" t="s">
        <v>175</v>
      </c>
      <c r="B19" s="33"/>
      <c r="C19" s="33"/>
      <c r="D19" s="25"/>
      <c r="E19" s="19">
        <v>21.99</v>
      </c>
      <c r="F19" s="20">
        <v>7.5000000000000002E-4</v>
      </c>
      <c r="G19" s="21"/>
    </row>
    <row r="20" spans="1:7" x14ac:dyDescent="0.35">
      <c r="A20" s="13" t="s">
        <v>178</v>
      </c>
      <c r="B20" s="31"/>
      <c r="C20" s="31"/>
      <c r="D20" s="14"/>
      <c r="E20" s="15">
        <v>9.7561000000000002E-3</v>
      </c>
      <c r="F20" s="16">
        <v>0</v>
      </c>
      <c r="G20" s="16"/>
    </row>
    <row r="21" spans="1:7" x14ac:dyDescent="0.35">
      <c r="A21" s="13" t="s">
        <v>179</v>
      </c>
      <c r="B21" s="31"/>
      <c r="C21" s="31"/>
      <c r="D21" s="14"/>
      <c r="E21" s="15">
        <v>669.52024389999997</v>
      </c>
      <c r="F21" s="16">
        <v>2.2800000000000001E-2</v>
      </c>
      <c r="G21" s="16">
        <v>5.3976999999999997E-2</v>
      </c>
    </row>
    <row r="22" spans="1:7" x14ac:dyDescent="0.35">
      <c r="A22" s="26" t="s">
        <v>180</v>
      </c>
      <c r="B22" s="34"/>
      <c r="C22" s="34"/>
      <c r="D22" s="27"/>
      <c r="E22" s="28">
        <v>29307.59</v>
      </c>
      <c r="F22" s="29">
        <v>1</v>
      </c>
      <c r="G22" s="29"/>
    </row>
    <row r="24" spans="1:7" x14ac:dyDescent="0.35">
      <c r="E24" s="75"/>
      <c r="F24" s="75"/>
    </row>
    <row r="25" spans="1:7" x14ac:dyDescent="0.35">
      <c r="E25" s="75"/>
      <c r="F25" s="75"/>
    </row>
    <row r="27" spans="1:7" x14ac:dyDescent="0.35">
      <c r="A27" s="1" t="s">
        <v>183</v>
      </c>
    </row>
    <row r="28" spans="1:7" x14ac:dyDescent="0.35">
      <c r="A28" s="48" t="s">
        <v>184</v>
      </c>
      <c r="B28" s="3" t="s">
        <v>138</v>
      </c>
    </row>
    <row r="29" spans="1:7" x14ac:dyDescent="0.35">
      <c r="A29" t="s">
        <v>185</v>
      </c>
    </row>
    <row r="30" spans="1:7" x14ac:dyDescent="0.35">
      <c r="A30" t="s">
        <v>186</v>
      </c>
      <c r="B30" t="s">
        <v>187</v>
      </c>
      <c r="C30" t="s">
        <v>187</v>
      </c>
    </row>
    <row r="31" spans="1:7" x14ac:dyDescent="0.35">
      <c r="B31" s="49">
        <v>45869</v>
      </c>
      <c r="C31" s="49">
        <v>45898</v>
      </c>
    </row>
    <row r="32" spans="1:7" x14ac:dyDescent="0.35">
      <c r="A32" t="s">
        <v>190</v>
      </c>
      <c r="B32">
        <v>111.075</v>
      </c>
      <c r="C32">
        <v>118.3837</v>
      </c>
    </row>
    <row r="34" spans="1:4" x14ac:dyDescent="0.35">
      <c r="A34" t="s">
        <v>192</v>
      </c>
      <c r="B34" s="3" t="s">
        <v>138</v>
      </c>
    </row>
    <row r="35" spans="1:4" x14ac:dyDescent="0.35">
      <c r="A35" t="s">
        <v>193</v>
      </c>
      <c r="B35" s="3" t="s">
        <v>138</v>
      </c>
    </row>
    <row r="36" spans="1:4" ht="29" customHeight="1" x14ac:dyDescent="0.35">
      <c r="A36" s="48" t="s">
        <v>194</v>
      </c>
      <c r="B36" s="3" t="s">
        <v>138</v>
      </c>
    </row>
    <row r="37" spans="1:4" ht="29" customHeight="1" x14ac:dyDescent="0.35">
      <c r="A37" s="48" t="s">
        <v>195</v>
      </c>
      <c r="B37" s="3" t="s">
        <v>138</v>
      </c>
    </row>
    <row r="38" spans="1:4" ht="43.5" customHeight="1" x14ac:dyDescent="0.35">
      <c r="A38" s="48" t="s">
        <v>197</v>
      </c>
      <c r="B38" s="3" t="s">
        <v>138</v>
      </c>
    </row>
    <row r="39" spans="1:4" x14ac:dyDescent="0.35">
      <c r="B39" s="3"/>
    </row>
    <row r="40" spans="1:4" ht="29" customHeight="1" x14ac:dyDescent="0.35">
      <c r="A40" s="48" t="s">
        <v>198</v>
      </c>
      <c r="B40" s="3" t="s">
        <v>138</v>
      </c>
    </row>
    <row r="41" spans="1:4" ht="29" customHeight="1" x14ac:dyDescent="0.35">
      <c r="A41" s="48" t="s">
        <v>199</v>
      </c>
      <c r="B41">
        <v>28038.17</v>
      </c>
    </row>
    <row r="42" spans="1:4" ht="29" customHeight="1" x14ac:dyDescent="0.35">
      <c r="A42" s="48" t="s">
        <v>200</v>
      </c>
      <c r="B42" s="3" t="s">
        <v>138</v>
      </c>
    </row>
    <row r="43" spans="1:4" ht="29" customHeight="1" x14ac:dyDescent="0.35">
      <c r="A43" s="48" t="s">
        <v>201</v>
      </c>
      <c r="B43" s="3" t="s">
        <v>138</v>
      </c>
    </row>
    <row r="45" spans="1:4" ht="70" customHeight="1" x14ac:dyDescent="0.35">
      <c r="A45" s="83" t="s">
        <v>211</v>
      </c>
      <c r="B45" s="83" t="s">
        <v>212</v>
      </c>
      <c r="C45" s="83" t="s">
        <v>5</v>
      </c>
      <c r="D45" s="83" t="s">
        <v>6</v>
      </c>
    </row>
    <row r="46" spans="1:4" ht="70" customHeight="1" x14ac:dyDescent="0.35">
      <c r="A46" s="83" t="s">
        <v>3179</v>
      </c>
      <c r="B46" s="83"/>
      <c r="C46" s="83" t="s">
        <v>127</v>
      </c>
      <c r="D46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46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50.54296875" customWidth="1"/>
    <col min="2" max="2" width="22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548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549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550</v>
      </c>
      <c r="B7" s="31"/>
      <c r="C7" s="31"/>
      <c r="D7" s="14"/>
      <c r="E7" s="15"/>
      <c r="F7" s="16"/>
      <c r="G7" s="16"/>
    </row>
    <row r="8" spans="1:7" x14ac:dyDescent="0.35">
      <c r="A8" s="17" t="s">
        <v>551</v>
      </c>
      <c r="B8" s="32"/>
      <c r="C8" s="32"/>
      <c r="D8" s="18"/>
      <c r="E8" s="41"/>
      <c r="F8" s="21"/>
      <c r="G8" s="21"/>
    </row>
    <row r="9" spans="1:7" x14ac:dyDescent="0.35">
      <c r="A9" s="13" t="s">
        <v>552</v>
      </c>
      <c r="B9" s="31" t="s">
        <v>553</v>
      </c>
      <c r="C9" s="31"/>
      <c r="D9" s="14">
        <v>94755.249309999999</v>
      </c>
      <c r="E9" s="15">
        <v>13566.24</v>
      </c>
      <c r="F9" s="16">
        <v>0.99239999999999995</v>
      </c>
      <c r="G9" s="16"/>
    </row>
    <row r="10" spans="1:7" x14ac:dyDescent="0.35">
      <c r="A10" s="17" t="s">
        <v>172</v>
      </c>
      <c r="B10" s="32"/>
      <c r="C10" s="32"/>
      <c r="D10" s="18"/>
      <c r="E10" s="19">
        <v>13566.24</v>
      </c>
      <c r="F10" s="20">
        <v>0.99239999999999995</v>
      </c>
      <c r="G10" s="21"/>
    </row>
    <row r="11" spans="1:7" x14ac:dyDescent="0.35">
      <c r="A11" s="13"/>
      <c r="B11" s="31"/>
      <c r="C11" s="31"/>
      <c r="D11" s="14"/>
      <c r="E11" s="15"/>
      <c r="F11" s="16"/>
      <c r="G11" s="16"/>
    </row>
    <row r="12" spans="1:7" x14ac:dyDescent="0.35">
      <c r="A12" s="24" t="s">
        <v>175</v>
      </c>
      <c r="B12" s="33"/>
      <c r="C12" s="33"/>
      <c r="D12" s="25"/>
      <c r="E12" s="19">
        <v>13566.24</v>
      </c>
      <c r="F12" s="20">
        <v>0.99239999999999995</v>
      </c>
      <c r="G12" s="21"/>
    </row>
    <row r="13" spans="1:7" x14ac:dyDescent="0.35">
      <c r="A13" s="13"/>
      <c r="B13" s="31"/>
      <c r="C13" s="31"/>
      <c r="D13" s="14"/>
      <c r="E13" s="15"/>
      <c r="F13" s="16"/>
      <c r="G13" s="16"/>
    </row>
    <row r="14" spans="1:7" x14ac:dyDescent="0.35">
      <c r="A14" s="17" t="s">
        <v>176</v>
      </c>
      <c r="B14" s="31"/>
      <c r="C14" s="31"/>
      <c r="D14" s="14"/>
      <c r="E14" s="15"/>
      <c r="F14" s="16"/>
      <c r="G14" s="16"/>
    </row>
    <row r="15" spans="1:7" x14ac:dyDescent="0.35">
      <c r="A15" s="13" t="s">
        <v>177</v>
      </c>
      <c r="B15" s="31"/>
      <c r="C15" s="31"/>
      <c r="D15" s="14"/>
      <c r="E15" s="15">
        <v>150.93</v>
      </c>
      <c r="F15" s="16">
        <v>1.0999999999999999E-2</v>
      </c>
      <c r="G15" s="16">
        <v>5.3977999999999998E-2</v>
      </c>
    </row>
    <row r="16" spans="1:7" x14ac:dyDescent="0.35">
      <c r="A16" s="17" t="s">
        <v>172</v>
      </c>
      <c r="B16" s="32"/>
      <c r="C16" s="32"/>
      <c r="D16" s="18"/>
      <c r="E16" s="19">
        <v>150.93</v>
      </c>
      <c r="F16" s="20">
        <v>1.0999999999999999E-2</v>
      </c>
      <c r="G16" s="21"/>
    </row>
    <row r="17" spans="1:7" x14ac:dyDescent="0.35">
      <c r="A17" s="13"/>
      <c r="B17" s="31"/>
      <c r="C17" s="31"/>
      <c r="D17" s="14"/>
      <c r="E17" s="15"/>
      <c r="F17" s="16"/>
      <c r="G17" s="16"/>
    </row>
    <row r="18" spans="1:7" x14ac:dyDescent="0.35">
      <c r="A18" s="24" t="s">
        <v>175</v>
      </c>
      <c r="B18" s="33"/>
      <c r="C18" s="33"/>
      <c r="D18" s="25"/>
      <c r="E18" s="19">
        <v>150.93</v>
      </c>
      <c r="F18" s="20">
        <v>1.0999999999999999E-2</v>
      </c>
      <c r="G18" s="21"/>
    </row>
    <row r="19" spans="1:7" x14ac:dyDescent="0.35">
      <c r="A19" s="13" t="s">
        <v>178</v>
      </c>
      <c r="B19" s="31"/>
      <c r="C19" s="31"/>
      <c r="D19" s="14"/>
      <c r="E19" s="15">
        <v>6.69622E-2</v>
      </c>
      <c r="F19" s="16">
        <v>3.9999999999999998E-6</v>
      </c>
      <c r="G19" s="16"/>
    </row>
    <row r="20" spans="1:7" x14ac:dyDescent="0.35">
      <c r="A20" s="13" t="s">
        <v>179</v>
      </c>
      <c r="B20" s="31"/>
      <c r="C20" s="31"/>
      <c r="D20" s="14"/>
      <c r="E20" s="35">
        <v>-47.686962200000004</v>
      </c>
      <c r="F20" s="36">
        <v>-3.4039999999999999E-3</v>
      </c>
      <c r="G20" s="16">
        <v>5.3977999999999998E-2</v>
      </c>
    </row>
    <row r="21" spans="1:7" x14ac:dyDescent="0.35">
      <c r="A21" s="26" t="s">
        <v>180</v>
      </c>
      <c r="B21" s="34"/>
      <c r="C21" s="34"/>
      <c r="D21" s="27"/>
      <c r="E21" s="28">
        <v>13669.55</v>
      </c>
      <c r="F21" s="29">
        <v>1</v>
      </c>
      <c r="G21" s="29"/>
    </row>
    <row r="26" spans="1:7" x14ac:dyDescent="0.35">
      <c r="A26" s="1" t="s">
        <v>183</v>
      </c>
    </row>
    <row r="27" spans="1:7" x14ac:dyDescent="0.35">
      <c r="A27" s="48" t="s">
        <v>184</v>
      </c>
      <c r="B27" s="3" t="s">
        <v>138</v>
      </c>
    </row>
    <row r="28" spans="1:7" x14ac:dyDescent="0.35">
      <c r="A28" t="s">
        <v>185</v>
      </c>
    </row>
    <row r="29" spans="1:7" x14ac:dyDescent="0.35">
      <c r="A29" t="s">
        <v>186</v>
      </c>
      <c r="B29" t="s">
        <v>187</v>
      </c>
      <c r="C29" t="s">
        <v>187</v>
      </c>
    </row>
    <row r="30" spans="1:7" x14ac:dyDescent="0.35">
      <c r="B30" s="49">
        <v>45869</v>
      </c>
      <c r="C30" s="49">
        <v>45898</v>
      </c>
    </row>
    <row r="31" spans="1:7" x14ac:dyDescent="0.35">
      <c r="A31" t="s">
        <v>447</v>
      </c>
      <c r="B31">
        <v>19.2438</v>
      </c>
      <c r="C31">
        <v>19.645600000000002</v>
      </c>
    </row>
    <row r="32" spans="1:7" x14ac:dyDescent="0.35">
      <c r="A32" t="s">
        <v>448</v>
      </c>
      <c r="B32">
        <v>17.706399999999999</v>
      </c>
      <c r="C32">
        <v>18.063700000000001</v>
      </c>
    </row>
    <row r="34" spans="1:4" x14ac:dyDescent="0.35">
      <c r="A34" t="s">
        <v>192</v>
      </c>
      <c r="B34" s="3" t="s">
        <v>138</v>
      </c>
    </row>
    <row r="35" spans="1:4" x14ac:dyDescent="0.35">
      <c r="A35" t="s">
        <v>193</v>
      </c>
      <c r="B35" s="3" t="s">
        <v>138</v>
      </c>
    </row>
    <row r="36" spans="1:4" ht="29" customHeight="1" x14ac:dyDescent="0.35">
      <c r="A36" s="48" t="s">
        <v>194</v>
      </c>
      <c r="B36" s="3" t="s">
        <v>138</v>
      </c>
    </row>
    <row r="37" spans="1:4" ht="29" customHeight="1" x14ac:dyDescent="0.35">
      <c r="A37" s="48" t="s">
        <v>195</v>
      </c>
      <c r="B37" s="50">
        <v>13566.244219599999</v>
      </c>
    </row>
    <row r="38" spans="1:4" ht="43.5" customHeight="1" x14ac:dyDescent="0.35">
      <c r="A38" s="48" t="s">
        <v>554</v>
      </c>
      <c r="B38" s="3" t="s">
        <v>138</v>
      </c>
    </row>
    <row r="39" spans="1:4" x14ac:dyDescent="0.35">
      <c r="B39" s="3"/>
    </row>
    <row r="40" spans="1:4" ht="29" customHeight="1" x14ac:dyDescent="0.35">
      <c r="A40" s="48" t="s">
        <v>555</v>
      </c>
      <c r="B40" s="3" t="s">
        <v>138</v>
      </c>
    </row>
    <row r="41" spans="1:4" ht="29" customHeight="1" x14ac:dyDescent="0.35">
      <c r="A41" s="48" t="s">
        <v>556</v>
      </c>
      <c r="B41" t="s">
        <v>138</v>
      </c>
    </row>
    <row r="42" spans="1:4" ht="29" customHeight="1" x14ac:dyDescent="0.35">
      <c r="A42" s="48" t="s">
        <v>557</v>
      </c>
      <c r="B42" s="3" t="s">
        <v>138</v>
      </c>
    </row>
    <row r="43" spans="1:4" ht="29" customHeight="1" x14ac:dyDescent="0.35">
      <c r="A43" s="48" t="s">
        <v>558</v>
      </c>
      <c r="B43" s="3" t="s">
        <v>138</v>
      </c>
    </row>
    <row r="45" spans="1:4" ht="70" customHeight="1" x14ac:dyDescent="0.35">
      <c r="A45" s="83" t="s">
        <v>211</v>
      </c>
      <c r="B45" s="83" t="s">
        <v>212</v>
      </c>
      <c r="C45" s="83" t="s">
        <v>5</v>
      </c>
      <c r="D45" s="83" t="s">
        <v>6</v>
      </c>
    </row>
    <row r="46" spans="1:4" ht="70" customHeight="1" x14ac:dyDescent="0.35">
      <c r="A46" s="83" t="s">
        <v>559</v>
      </c>
      <c r="B46" s="83"/>
      <c r="C46" s="83" t="s">
        <v>18</v>
      </c>
      <c r="D46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111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560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561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562</v>
      </c>
      <c r="B11" s="31" t="s">
        <v>563</v>
      </c>
      <c r="C11" s="31" t="s">
        <v>564</v>
      </c>
      <c r="D11" s="14">
        <v>2000000</v>
      </c>
      <c r="E11" s="15">
        <v>2048.96</v>
      </c>
      <c r="F11" s="16">
        <v>7.7700000000000005E-2</v>
      </c>
      <c r="G11" s="16">
        <v>6.7049999999999998E-2</v>
      </c>
    </row>
    <row r="12" spans="1:7" x14ac:dyDescent="0.35">
      <c r="A12" s="13" t="s">
        <v>565</v>
      </c>
      <c r="B12" s="31" t="s">
        <v>566</v>
      </c>
      <c r="C12" s="31" t="s">
        <v>146</v>
      </c>
      <c r="D12" s="14">
        <v>2000000</v>
      </c>
      <c r="E12" s="15">
        <v>2036.56</v>
      </c>
      <c r="F12" s="16">
        <v>7.7200000000000005E-2</v>
      </c>
      <c r="G12" s="16">
        <v>6.93E-2</v>
      </c>
    </row>
    <row r="13" spans="1:7" x14ac:dyDescent="0.35">
      <c r="A13" s="13" t="s">
        <v>567</v>
      </c>
      <c r="B13" s="31" t="s">
        <v>568</v>
      </c>
      <c r="C13" s="31" t="s">
        <v>146</v>
      </c>
      <c r="D13" s="14">
        <v>1990000</v>
      </c>
      <c r="E13" s="15">
        <v>2011.42</v>
      </c>
      <c r="F13" s="16">
        <v>7.6300000000000007E-2</v>
      </c>
      <c r="G13" s="16">
        <v>6.7398E-2</v>
      </c>
    </row>
    <row r="14" spans="1:7" x14ac:dyDescent="0.35">
      <c r="A14" s="13" t="s">
        <v>569</v>
      </c>
      <c r="B14" s="31" t="s">
        <v>570</v>
      </c>
      <c r="C14" s="31" t="s">
        <v>571</v>
      </c>
      <c r="D14" s="14">
        <v>1900000</v>
      </c>
      <c r="E14" s="15">
        <v>1929.89</v>
      </c>
      <c r="F14" s="16">
        <v>7.3200000000000001E-2</v>
      </c>
      <c r="G14" s="16">
        <v>7.1849999999999997E-2</v>
      </c>
    </row>
    <row r="15" spans="1:7" x14ac:dyDescent="0.35">
      <c r="A15" s="13" t="s">
        <v>572</v>
      </c>
      <c r="B15" s="31" t="s">
        <v>573</v>
      </c>
      <c r="C15" s="31" t="s">
        <v>146</v>
      </c>
      <c r="D15" s="14">
        <v>1500000</v>
      </c>
      <c r="E15" s="15">
        <v>1589.24</v>
      </c>
      <c r="F15" s="16">
        <v>6.0299999999999999E-2</v>
      </c>
      <c r="G15" s="16">
        <v>6.9150000000000003E-2</v>
      </c>
    </row>
    <row r="16" spans="1:7" x14ac:dyDescent="0.35">
      <c r="A16" s="13" t="s">
        <v>574</v>
      </c>
      <c r="B16" s="31" t="s">
        <v>575</v>
      </c>
      <c r="C16" s="31" t="s">
        <v>146</v>
      </c>
      <c r="D16" s="14">
        <v>1300000</v>
      </c>
      <c r="E16" s="15">
        <v>1329.27</v>
      </c>
      <c r="F16" s="16">
        <v>5.04E-2</v>
      </c>
      <c r="G16" s="16">
        <v>6.8099999999999994E-2</v>
      </c>
    </row>
    <row r="17" spans="1:7" x14ac:dyDescent="0.35">
      <c r="A17" s="13" t="s">
        <v>576</v>
      </c>
      <c r="B17" s="31" t="s">
        <v>577</v>
      </c>
      <c r="C17" s="31" t="s">
        <v>146</v>
      </c>
      <c r="D17" s="14">
        <v>1000000</v>
      </c>
      <c r="E17" s="15">
        <v>1070.8800000000001</v>
      </c>
      <c r="F17" s="16">
        <v>4.0599999999999997E-2</v>
      </c>
      <c r="G17" s="16">
        <v>6.8099999999999994E-2</v>
      </c>
    </row>
    <row r="18" spans="1:7" x14ac:dyDescent="0.35">
      <c r="A18" s="13" t="s">
        <v>578</v>
      </c>
      <c r="B18" s="31" t="s">
        <v>579</v>
      </c>
      <c r="C18" s="31" t="s">
        <v>143</v>
      </c>
      <c r="D18" s="14">
        <v>1000000</v>
      </c>
      <c r="E18" s="15">
        <v>1048.6099999999999</v>
      </c>
      <c r="F18" s="16">
        <v>3.9800000000000002E-2</v>
      </c>
      <c r="G18" s="16">
        <v>6.9523000000000001E-2</v>
      </c>
    </row>
    <row r="19" spans="1:7" x14ac:dyDescent="0.35">
      <c r="A19" s="13" t="s">
        <v>580</v>
      </c>
      <c r="B19" s="31" t="s">
        <v>581</v>
      </c>
      <c r="C19" s="31" t="s">
        <v>146</v>
      </c>
      <c r="D19" s="14">
        <v>1000000</v>
      </c>
      <c r="E19" s="15">
        <v>1045.55</v>
      </c>
      <c r="F19" s="16">
        <v>3.9600000000000003E-2</v>
      </c>
      <c r="G19" s="16">
        <v>6.7835000000000006E-2</v>
      </c>
    </row>
    <row r="20" spans="1:7" x14ac:dyDescent="0.35">
      <c r="A20" s="13" t="s">
        <v>582</v>
      </c>
      <c r="B20" s="31" t="s">
        <v>583</v>
      </c>
      <c r="C20" s="31" t="s">
        <v>159</v>
      </c>
      <c r="D20" s="14">
        <v>1000000</v>
      </c>
      <c r="E20" s="15">
        <v>1045.49</v>
      </c>
      <c r="F20" s="16">
        <v>3.9600000000000003E-2</v>
      </c>
      <c r="G20" s="16">
        <v>6.7686999999999997E-2</v>
      </c>
    </row>
    <row r="21" spans="1:7" x14ac:dyDescent="0.35">
      <c r="A21" s="13" t="s">
        <v>584</v>
      </c>
      <c r="B21" s="31" t="s">
        <v>585</v>
      </c>
      <c r="C21" s="31" t="s">
        <v>146</v>
      </c>
      <c r="D21" s="14">
        <v>1000000</v>
      </c>
      <c r="E21" s="15">
        <v>1044.27</v>
      </c>
      <c r="F21" s="16">
        <v>3.9600000000000003E-2</v>
      </c>
      <c r="G21" s="16">
        <v>6.8099999999999994E-2</v>
      </c>
    </row>
    <row r="22" spans="1:7" x14ac:dyDescent="0.35">
      <c r="A22" s="13" t="s">
        <v>586</v>
      </c>
      <c r="B22" s="31" t="s">
        <v>587</v>
      </c>
      <c r="C22" s="31" t="s">
        <v>143</v>
      </c>
      <c r="D22" s="14">
        <v>1000000</v>
      </c>
      <c r="E22" s="15">
        <v>1040.7</v>
      </c>
      <c r="F22" s="16">
        <v>3.95E-2</v>
      </c>
      <c r="G22" s="16">
        <v>6.8049999999999999E-2</v>
      </c>
    </row>
    <row r="23" spans="1:7" x14ac:dyDescent="0.35">
      <c r="A23" s="13" t="s">
        <v>588</v>
      </c>
      <c r="B23" s="31" t="s">
        <v>589</v>
      </c>
      <c r="C23" s="31" t="s">
        <v>146</v>
      </c>
      <c r="D23" s="14">
        <v>1000000</v>
      </c>
      <c r="E23" s="15">
        <v>1019.48</v>
      </c>
      <c r="F23" s="16">
        <v>3.8699999999999998E-2</v>
      </c>
      <c r="G23" s="16">
        <v>6.7424999999999999E-2</v>
      </c>
    </row>
    <row r="24" spans="1:7" x14ac:dyDescent="0.35">
      <c r="A24" s="13" t="s">
        <v>590</v>
      </c>
      <c r="B24" s="31" t="s">
        <v>591</v>
      </c>
      <c r="C24" s="31" t="s">
        <v>146</v>
      </c>
      <c r="D24" s="14">
        <v>1000000</v>
      </c>
      <c r="E24" s="15">
        <v>1016.22</v>
      </c>
      <c r="F24" s="16">
        <v>3.85E-2</v>
      </c>
      <c r="G24" s="16">
        <v>6.9599999999999995E-2</v>
      </c>
    </row>
    <row r="25" spans="1:7" x14ac:dyDescent="0.35">
      <c r="A25" s="13" t="s">
        <v>592</v>
      </c>
      <c r="B25" s="31" t="s">
        <v>593</v>
      </c>
      <c r="C25" s="31" t="s">
        <v>146</v>
      </c>
      <c r="D25" s="14">
        <v>800000</v>
      </c>
      <c r="E25" s="15">
        <v>815.99</v>
      </c>
      <c r="F25" s="16">
        <v>3.09E-2</v>
      </c>
      <c r="G25" s="16">
        <v>6.9500000000000006E-2</v>
      </c>
    </row>
    <row r="26" spans="1:7" x14ac:dyDescent="0.35">
      <c r="A26" s="13" t="s">
        <v>594</v>
      </c>
      <c r="B26" s="31" t="s">
        <v>595</v>
      </c>
      <c r="C26" s="31" t="s">
        <v>146</v>
      </c>
      <c r="D26" s="14">
        <v>500000</v>
      </c>
      <c r="E26" s="15">
        <v>531.55999999999995</v>
      </c>
      <c r="F26" s="16">
        <v>2.0199999999999999E-2</v>
      </c>
      <c r="G26" s="16">
        <v>6.7733000000000002E-2</v>
      </c>
    </row>
    <row r="27" spans="1:7" x14ac:dyDescent="0.35">
      <c r="A27" s="13" t="s">
        <v>596</v>
      </c>
      <c r="B27" s="31" t="s">
        <v>597</v>
      </c>
      <c r="C27" s="31" t="s">
        <v>146</v>
      </c>
      <c r="D27" s="14">
        <v>120000</v>
      </c>
      <c r="E27" s="15">
        <v>129.12</v>
      </c>
      <c r="F27" s="16">
        <v>4.8999999999999998E-3</v>
      </c>
      <c r="G27" s="16">
        <v>6.9760000000000003E-2</v>
      </c>
    </row>
    <row r="28" spans="1:7" x14ac:dyDescent="0.35">
      <c r="A28" s="13" t="s">
        <v>598</v>
      </c>
      <c r="B28" s="31" t="s">
        <v>599</v>
      </c>
      <c r="C28" s="31" t="s">
        <v>146</v>
      </c>
      <c r="D28" s="14">
        <v>10000</v>
      </c>
      <c r="E28" s="15">
        <v>10.46</v>
      </c>
      <c r="F28" s="16">
        <v>4.0000000000000002E-4</v>
      </c>
      <c r="G28" s="16">
        <v>7.1599999999999997E-2</v>
      </c>
    </row>
    <row r="29" spans="1:7" x14ac:dyDescent="0.35">
      <c r="A29" s="17" t="s">
        <v>172</v>
      </c>
      <c r="B29" s="32"/>
      <c r="C29" s="32"/>
      <c r="D29" s="18"/>
      <c r="E29" s="19">
        <v>20763.669999999998</v>
      </c>
      <c r="F29" s="20">
        <v>0.78739999999999999</v>
      </c>
      <c r="G29" s="21"/>
    </row>
    <row r="30" spans="1:7" x14ac:dyDescent="0.35">
      <c r="A30" s="13"/>
      <c r="B30" s="31"/>
      <c r="C30" s="31"/>
      <c r="D30" s="14"/>
      <c r="E30" s="15"/>
      <c r="F30" s="16"/>
      <c r="G30" s="16"/>
    </row>
    <row r="31" spans="1:7" x14ac:dyDescent="0.35">
      <c r="A31" s="17" t="s">
        <v>216</v>
      </c>
      <c r="B31" s="31"/>
      <c r="C31" s="31"/>
      <c r="D31" s="14"/>
      <c r="E31" s="15"/>
      <c r="F31" s="16"/>
      <c r="G31" s="16"/>
    </row>
    <row r="32" spans="1:7" x14ac:dyDescent="0.35">
      <c r="A32" s="13" t="s">
        <v>600</v>
      </c>
      <c r="B32" s="31" t="s">
        <v>601</v>
      </c>
      <c r="C32" s="31" t="s">
        <v>219</v>
      </c>
      <c r="D32" s="14">
        <v>2000000</v>
      </c>
      <c r="E32" s="15">
        <v>1962.81</v>
      </c>
      <c r="F32" s="16">
        <v>7.4399999999999994E-2</v>
      </c>
      <c r="G32" s="16">
        <v>6.6999000000000003E-2</v>
      </c>
    </row>
    <row r="33" spans="1:7" x14ac:dyDescent="0.35">
      <c r="A33" s="13" t="s">
        <v>602</v>
      </c>
      <c r="B33" s="31" t="s">
        <v>603</v>
      </c>
      <c r="C33" s="31" t="s">
        <v>219</v>
      </c>
      <c r="D33" s="14">
        <v>1000000</v>
      </c>
      <c r="E33" s="15">
        <v>1026</v>
      </c>
      <c r="F33" s="16">
        <v>3.8899999999999997E-2</v>
      </c>
      <c r="G33" s="16">
        <v>6.8081000000000003E-2</v>
      </c>
    </row>
    <row r="34" spans="1:7" x14ac:dyDescent="0.35">
      <c r="A34" s="13" t="s">
        <v>604</v>
      </c>
      <c r="B34" s="31" t="s">
        <v>605</v>
      </c>
      <c r="C34" s="31" t="s">
        <v>219</v>
      </c>
      <c r="D34" s="14">
        <v>500000</v>
      </c>
      <c r="E34" s="15">
        <v>515.03</v>
      </c>
      <c r="F34" s="16">
        <v>1.95E-2</v>
      </c>
      <c r="G34" s="16">
        <v>6.7974000000000007E-2</v>
      </c>
    </row>
    <row r="35" spans="1:7" x14ac:dyDescent="0.35">
      <c r="A35" s="17" t="s">
        <v>172</v>
      </c>
      <c r="B35" s="32"/>
      <c r="C35" s="32"/>
      <c r="D35" s="18"/>
      <c r="E35" s="19">
        <v>3503.84</v>
      </c>
      <c r="F35" s="20">
        <v>0.1328</v>
      </c>
      <c r="G35" s="21"/>
    </row>
    <row r="36" spans="1:7" x14ac:dyDescent="0.35">
      <c r="A36" s="13"/>
      <c r="B36" s="31"/>
      <c r="C36" s="31"/>
      <c r="D36" s="14"/>
      <c r="E36" s="15"/>
      <c r="F36" s="16"/>
      <c r="G36" s="16"/>
    </row>
    <row r="37" spans="1:7" x14ac:dyDescent="0.35">
      <c r="A37" s="17" t="s">
        <v>173</v>
      </c>
      <c r="B37" s="31"/>
      <c r="C37" s="31"/>
      <c r="D37" s="14"/>
      <c r="E37" s="15"/>
      <c r="F37" s="16"/>
      <c r="G37" s="16"/>
    </row>
    <row r="38" spans="1:7" x14ac:dyDescent="0.35">
      <c r="A38" s="17" t="s">
        <v>172</v>
      </c>
      <c r="B38" s="31"/>
      <c r="C38" s="31"/>
      <c r="D38" s="14"/>
      <c r="E38" s="22" t="s">
        <v>138</v>
      </c>
      <c r="F38" s="23" t="s">
        <v>138</v>
      </c>
      <c r="G38" s="16"/>
    </row>
    <row r="39" spans="1:7" x14ac:dyDescent="0.35">
      <c r="A39" s="13"/>
      <c r="B39" s="31"/>
      <c r="C39" s="31"/>
      <c r="D39" s="14"/>
      <c r="E39" s="15"/>
      <c r="F39" s="16"/>
      <c r="G39" s="16"/>
    </row>
    <row r="40" spans="1:7" x14ac:dyDescent="0.35">
      <c r="A40" s="17" t="s">
        <v>174</v>
      </c>
      <c r="B40" s="31"/>
      <c r="C40" s="31"/>
      <c r="D40" s="14"/>
      <c r="E40" s="15"/>
      <c r="F40" s="16"/>
      <c r="G40" s="16"/>
    </row>
    <row r="41" spans="1:7" x14ac:dyDescent="0.35">
      <c r="A41" s="17" t="s">
        <v>172</v>
      </c>
      <c r="B41" s="31"/>
      <c r="C41" s="31"/>
      <c r="D41" s="14"/>
      <c r="E41" s="22" t="s">
        <v>138</v>
      </c>
      <c r="F41" s="23" t="s">
        <v>138</v>
      </c>
      <c r="G41" s="16"/>
    </row>
    <row r="42" spans="1:7" x14ac:dyDescent="0.35">
      <c r="A42" s="13"/>
      <c r="B42" s="31"/>
      <c r="C42" s="31"/>
      <c r="D42" s="14"/>
      <c r="E42" s="15"/>
      <c r="F42" s="16"/>
      <c r="G42" s="16"/>
    </row>
    <row r="43" spans="1:7" x14ac:dyDescent="0.35">
      <c r="A43" s="24" t="s">
        <v>175</v>
      </c>
      <c r="B43" s="33"/>
      <c r="C43" s="33"/>
      <c r="D43" s="25"/>
      <c r="E43" s="19">
        <v>24267.51</v>
      </c>
      <c r="F43" s="20">
        <v>0.92020000000000002</v>
      </c>
      <c r="G43" s="21"/>
    </row>
    <row r="44" spans="1:7" x14ac:dyDescent="0.35">
      <c r="A44" s="13"/>
      <c r="B44" s="31"/>
      <c r="C44" s="31"/>
      <c r="D44" s="14"/>
      <c r="E44" s="15"/>
      <c r="F44" s="16"/>
      <c r="G44" s="16"/>
    </row>
    <row r="45" spans="1:7" x14ac:dyDescent="0.35">
      <c r="A45" s="13"/>
      <c r="B45" s="31"/>
      <c r="C45" s="31"/>
      <c r="D45" s="14"/>
      <c r="E45" s="15"/>
      <c r="F45" s="16"/>
      <c r="G45" s="16"/>
    </row>
    <row r="46" spans="1:7" x14ac:dyDescent="0.35">
      <c r="A46" s="17" t="s">
        <v>606</v>
      </c>
      <c r="B46" s="31"/>
      <c r="C46" s="31"/>
      <c r="D46" s="14"/>
      <c r="E46" s="15"/>
      <c r="F46" s="16"/>
      <c r="G46" s="16"/>
    </row>
    <row r="47" spans="1:7" x14ac:dyDescent="0.35">
      <c r="A47" s="13" t="s">
        <v>607</v>
      </c>
      <c r="B47" s="31" t="s">
        <v>608</v>
      </c>
      <c r="C47" s="31"/>
      <c r="D47" s="14">
        <v>888.45600000000002</v>
      </c>
      <c r="E47" s="15">
        <v>100.67</v>
      </c>
      <c r="F47" s="16">
        <v>3.8E-3</v>
      </c>
      <c r="G47" s="16"/>
    </row>
    <row r="48" spans="1:7" x14ac:dyDescent="0.35">
      <c r="A48" s="13"/>
      <c r="B48" s="31"/>
      <c r="C48" s="31"/>
      <c r="D48" s="14"/>
      <c r="E48" s="15"/>
      <c r="F48" s="16"/>
      <c r="G48" s="16"/>
    </row>
    <row r="49" spans="1:7" x14ac:dyDescent="0.35">
      <c r="A49" s="24" t="s">
        <v>175</v>
      </c>
      <c r="B49" s="33"/>
      <c r="C49" s="33"/>
      <c r="D49" s="25"/>
      <c r="E49" s="19">
        <v>100.67</v>
      </c>
      <c r="F49" s="20">
        <v>3.8E-3</v>
      </c>
      <c r="G49" s="21"/>
    </row>
    <row r="50" spans="1:7" x14ac:dyDescent="0.35">
      <c r="A50" s="13"/>
      <c r="B50" s="31"/>
      <c r="C50" s="31"/>
      <c r="D50" s="14"/>
      <c r="E50" s="15"/>
      <c r="F50" s="16"/>
      <c r="G50" s="16"/>
    </row>
    <row r="51" spans="1:7" x14ac:dyDescent="0.35">
      <c r="A51" s="17" t="s">
        <v>176</v>
      </c>
      <c r="B51" s="31"/>
      <c r="C51" s="31"/>
      <c r="D51" s="14"/>
      <c r="E51" s="15"/>
      <c r="F51" s="16"/>
      <c r="G51" s="16"/>
    </row>
    <row r="52" spans="1:7" x14ac:dyDescent="0.35">
      <c r="A52" s="13" t="s">
        <v>177</v>
      </c>
      <c r="B52" s="31"/>
      <c r="C52" s="31"/>
      <c r="D52" s="14"/>
      <c r="E52" s="15">
        <v>2195.0300000000002</v>
      </c>
      <c r="F52" s="16">
        <v>8.3199999999999996E-2</v>
      </c>
      <c r="G52" s="16">
        <v>5.3977999999999998E-2</v>
      </c>
    </row>
    <row r="53" spans="1:7" x14ac:dyDescent="0.35">
      <c r="A53" s="17" t="s">
        <v>172</v>
      </c>
      <c r="B53" s="32"/>
      <c r="C53" s="32"/>
      <c r="D53" s="18"/>
      <c r="E53" s="19">
        <v>2195.0300000000002</v>
      </c>
      <c r="F53" s="20">
        <v>8.3199999999999996E-2</v>
      </c>
      <c r="G53" s="21"/>
    </row>
    <row r="54" spans="1:7" x14ac:dyDescent="0.35">
      <c r="A54" s="13"/>
      <c r="B54" s="31"/>
      <c r="C54" s="31"/>
      <c r="D54" s="14"/>
      <c r="E54" s="15"/>
      <c r="F54" s="16"/>
      <c r="G54" s="16"/>
    </row>
    <row r="55" spans="1:7" x14ac:dyDescent="0.35">
      <c r="A55" s="24" t="s">
        <v>175</v>
      </c>
      <c r="B55" s="33"/>
      <c r="C55" s="33"/>
      <c r="D55" s="25"/>
      <c r="E55" s="19">
        <v>2195.0300000000002</v>
      </c>
      <c r="F55" s="20">
        <v>8.3199999999999996E-2</v>
      </c>
      <c r="G55" s="21"/>
    </row>
    <row r="56" spans="1:7" x14ac:dyDescent="0.35">
      <c r="A56" s="13" t="s">
        <v>178</v>
      </c>
      <c r="B56" s="31"/>
      <c r="C56" s="31"/>
      <c r="D56" s="14"/>
      <c r="E56" s="15">
        <v>821.31340079999995</v>
      </c>
      <c r="F56" s="16">
        <v>3.1140999999999999E-2</v>
      </c>
      <c r="G56" s="16"/>
    </row>
    <row r="57" spans="1:7" x14ac:dyDescent="0.35">
      <c r="A57" s="13" t="s">
        <v>179</v>
      </c>
      <c r="B57" s="31"/>
      <c r="C57" s="31"/>
      <c r="D57" s="14"/>
      <c r="E57" s="35">
        <v>-1010.8134008</v>
      </c>
      <c r="F57" s="36">
        <v>-3.8341E-2</v>
      </c>
      <c r="G57" s="16">
        <v>5.3976999999999997E-2</v>
      </c>
    </row>
    <row r="58" spans="1:7" x14ac:dyDescent="0.35">
      <c r="A58" s="26" t="s">
        <v>180</v>
      </c>
      <c r="B58" s="34"/>
      <c r="C58" s="34"/>
      <c r="D58" s="27"/>
      <c r="E58" s="28">
        <v>26373.71</v>
      </c>
      <c r="F58" s="29">
        <v>1</v>
      </c>
      <c r="G58" s="29"/>
    </row>
    <row r="60" spans="1:7" x14ac:dyDescent="0.35">
      <c r="A60" s="1" t="s">
        <v>181</v>
      </c>
    </row>
    <row r="63" spans="1:7" x14ac:dyDescent="0.35">
      <c r="A63" s="1" t="s">
        <v>183</v>
      </c>
    </row>
    <row r="64" spans="1:7" ht="29" customHeight="1" x14ac:dyDescent="0.35">
      <c r="A64" s="48" t="s">
        <v>184</v>
      </c>
      <c r="B64" s="3" t="s">
        <v>138</v>
      </c>
    </row>
    <row r="65" spans="1:3" x14ac:dyDescent="0.35">
      <c r="A65" t="s">
        <v>185</v>
      </c>
    </row>
    <row r="66" spans="1:3" x14ac:dyDescent="0.35">
      <c r="A66" t="s">
        <v>186</v>
      </c>
      <c r="B66" t="s">
        <v>187</v>
      </c>
      <c r="C66" t="s">
        <v>187</v>
      </c>
    </row>
    <row r="67" spans="1:3" x14ac:dyDescent="0.35">
      <c r="B67" s="49">
        <v>45869</v>
      </c>
      <c r="C67" s="49">
        <v>45898</v>
      </c>
    </row>
    <row r="68" spans="1:3" x14ac:dyDescent="0.35">
      <c r="A68" t="s">
        <v>609</v>
      </c>
      <c r="B68" t="s">
        <v>610</v>
      </c>
      <c r="C68" t="s">
        <v>611</v>
      </c>
    </row>
    <row r="69" spans="1:3" x14ac:dyDescent="0.35">
      <c r="A69" t="s">
        <v>612</v>
      </c>
      <c r="B69">
        <v>14.526400000000001</v>
      </c>
      <c r="C69">
        <v>14.493399999999999</v>
      </c>
    </row>
    <row r="70" spans="1:3" x14ac:dyDescent="0.35">
      <c r="A70" t="s">
        <v>447</v>
      </c>
      <c r="B70">
        <v>25.773700000000002</v>
      </c>
      <c r="C70">
        <v>25.7148</v>
      </c>
    </row>
    <row r="71" spans="1:3" x14ac:dyDescent="0.35">
      <c r="A71" t="s">
        <v>189</v>
      </c>
      <c r="B71">
        <v>19.035</v>
      </c>
      <c r="C71">
        <v>18.691700000000001</v>
      </c>
    </row>
    <row r="72" spans="1:3" x14ac:dyDescent="0.35">
      <c r="A72" t="s">
        <v>613</v>
      </c>
      <c r="B72">
        <v>10.9093</v>
      </c>
      <c r="C72">
        <v>10.8843</v>
      </c>
    </row>
    <row r="73" spans="1:3" x14ac:dyDescent="0.35">
      <c r="A73" t="s">
        <v>614</v>
      </c>
      <c r="B73">
        <v>10.535299999999999</v>
      </c>
      <c r="C73">
        <v>10.511200000000001</v>
      </c>
    </row>
    <row r="74" spans="1:3" x14ac:dyDescent="0.35">
      <c r="A74" t="s">
        <v>615</v>
      </c>
      <c r="B74" t="s">
        <v>610</v>
      </c>
      <c r="C74" t="s">
        <v>611</v>
      </c>
    </row>
    <row r="75" spans="1:3" x14ac:dyDescent="0.35">
      <c r="A75" t="s">
        <v>616</v>
      </c>
      <c r="B75">
        <v>14.058199999999999</v>
      </c>
      <c r="C75">
        <v>14.0227</v>
      </c>
    </row>
    <row r="76" spans="1:3" x14ac:dyDescent="0.35">
      <c r="A76" t="s">
        <v>448</v>
      </c>
      <c r="B76">
        <v>24.866900000000001</v>
      </c>
      <c r="C76">
        <v>24.804200000000002</v>
      </c>
    </row>
    <row r="77" spans="1:3" x14ac:dyDescent="0.35">
      <c r="A77" t="s">
        <v>191</v>
      </c>
      <c r="B77">
        <v>18.183199999999999</v>
      </c>
      <c r="C77">
        <v>17.837599999999998</v>
      </c>
    </row>
    <row r="78" spans="1:3" x14ac:dyDescent="0.35">
      <c r="A78" t="s">
        <v>617</v>
      </c>
      <c r="B78">
        <v>11.155799999999999</v>
      </c>
      <c r="C78">
        <v>11.127599999999999</v>
      </c>
    </row>
    <row r="79" spans="1:3" x14ac:dyDescent="0.35">
      <c r="A79" t="s">
        <v>618</v>
      </c>
      <c r="B79">
        <v>10.130100000000001</v>
      </c>
      <c r="C79">
        <v>10.1045</v>
      </c>
    </row>
    <row r="80" spans="1:3" x14ac:dyDescent="0.35">
      <c r="A80" t="s">
        <v>619</v>
      </c>
    </row>
    <row r="82" spans="1:4" x14ac:dyDescent="0.35">
      <c r="A82" t="s">
        <v>620</v>
      </c>
    </row>
    <row r="84" spans="1:4" x14ac:dyDescent="0.35">
      <c r="A84" s="51" t="s">
        <v>621</v>
      </c>
      <c r="B84" s="51" t="s">
        <v>622</v>
      </c>
      <c r="C84" s="51" t="s">
        <v>623</v>
      </c>
      <c r="D84" s="51" t="s">
        <v>624</v>
      </c>
    </row>
    <row r="85" spans="1:4" x14ac:dyDescent="0.35">
      <c r="A85" s="51" t="s">
        <v>625</v>
      </c>
      <c r="B85" s="51"/>
      <c r="C85" s="51">
        <v>0.3</v>
      </c>
      <c r="D85" s="51">
        <v>0.3</v>
      </c>
    </row>
    <row r="86" spans="1:4" x14ac:dyDescent="0.35">
      <c r="A86" s="51" t="s">
        <v>626</v>
      </c>
      <c r="B86" s="51"/>
      <c r="C86" s="51">
        <v>0.3</v>
      </c>
      <c r="D86" s="51">
        <v>0.3</v>
      </c>
    </row>
    <row r="88" spans="1:4" x14ac:dyDescent="0.35">
      <c r="A88" t="s">
        <v>193</v>
      </c>
      <c r="B88" s="3" t="s">
        <v>138</v>
      </c>
    </row>
    <row r="89" spans="1:4" ht="58" customHeight="1" x14ac:dyDescent="0.35">
      <c r="A89" s="48" t="s">
        <v>194</v>
      </c>
      <c r="B89" s="3" t="s">
        <v>138</v>
      </c>
    </row>
    <row r="90" spans="1:4" ht="43.5" customHeight="1" x14ac:dyDescent="0.35">
      <c r="A90" s="48" t="s">
        <v>195</v>
      </c>
      <c r="B90" s="3" t="s">
        <v>138</v>
      </c>
    </row>
    <row r="91" spans="1:4" x14ac:dyDescent="0.35">
      <c r="A91" t="s">
        <v>196</v>
      </c>
      <c r="B91" s="50">
        <f>B106</f>
        <v>4.5290651400147324</v>
      </c>
    </row>
    <row r="92" spans="1:4" ht="72.5" customHeight="1" x14ac:dyDescent="0.35">
      <c r="A92" s="48" t="s">
        <v>197</v>
      </c>
      <c r="B92" s="3" t="s">
        <v>138</v>
      </c>
    </row>
    <row r="93" spans="1:4" x14ac:dyDescent="0.35">
      <c r="B93" s="3"/>
    </row>
    <row r="94" spans="1:4" ht="58" customHeight="1" x14ac:dyDescent="0.35">
      <c r="A94" s="48" t="s">
        <v>198</v>
      </c>
      <c r="B94" s="3" t="s">
        <v>138</v>
      </c>
    </row>
    <row r="95" spans="1:4" ht="58" customHeight="1" x14ac:dyDescent="0.35">
      <c r="A95" s="48" t="s">
        <v>199</v>
      </c>
      <c r="B95" t="s">
        <v>138</v>
      </c>
    </row>
    <row r="96" spans="1:4" ht="43.5" customHeight="1" x14ac:dyDescent="0.35">
      <c r="A96" s="48" t="s">
        <v>200</v>
      </c>
      <c r="B96" s="3" t="s">
        <v>138</v>
      </c>
    </row>
    <row r="97" spans="1:6" ht="43.5" customHeight="1" x14ac:dyDescent="0.35">
      <c r="A97" s="48" t="s">
        <v>201</v>
      </c>
      <c r="B97" s="3" t="s">
        <v>138</v>
      </c>
    </row>
    <row r="99" spans="1:6" x14ac:dyDescent="0.35">
      <c r="A99" t="s">
        <v>202</v>
      </c>
    </row>
    <row r="100" spans="1:6" x14ac:dyDescent="0.35">
      <c r="A100" s="52" t="s">
        <v>203</v>
      </c>
      <c r="B100" s="52" t="s">
        <v>627</v>
      </c>
    </row>
    <row r="101" spans="1:6" x14ac:dyDescent="0.35">
      <c r="A101" s="52" t="s">
        <v>205</v>
      </c>
      <c r="B101" s="52" t="s">
        <v>628</v>
      </c>
    </row>
    <row r="102" spans="1:6" x14ac:dyDescent="0.35">
      <c r="A102" s="52"/>
      <c r="B102" s="52"/>
    </row>
    <row r="103" spans="1:6" x14ac:dyDescent="0.35">
      <c r="A103" s="52" t="s">
        <v>207</v>
      </c>
      <c r="B103" s="53">
        <v>6.7557989701753041</v>
      </c>
    </row>
    <row r="104" spans="1:6" x14ac:dyDescent="0.35">
      <c r="A104" s="52"/>
      <c r="B104" s="52"/>
    </row>
    <row r="105" spans="1:6" x14ac:dyDescent="0.35">
      <c r="A105" s="52" t="s">
        <v>208</v>
      </c>
      <c r="B105" s="54">
        <v>3.7717999999999998</v>
      </c>
    </row>
    <row r="106" spans="1:6" x14ac:dyDescent="0.35">
      <c r="A106" s="52" t="s">
        <v>209</v>
      </c>
      <c r="B106" s="54">
        <v>4.5290651400147324</v>
      </c>
    </row>
    <row r="107" spans="1:6" x14ac:dyDescent="0.35">
      <c r="A107" s="52"/>
      <c r="B107" s="52"/>
    </row>
    <row r="108" spans="1:6" x14ac:dyDescent="0.35">
      <c r="A108" s="52" t="s">
        <v>210</v>
      </c>
      <c r="B108" s="55">
        <v>45900</v>
      </c>
    </row>
    <row r="110" spans="1:6" ht="70" customHeight="1" x14ac:dyDescent="0.35">
      <c r="A110" s="83" t="s">
        <v>211</v>
      </c>
      <c r="B110" s="83" t="s">
        <v>212</v>
      </c>
      <c r="C110" s="83" t="s">
        <v>5</v>
      </c>
      <c r="D110" s="83" t="s">
        <v>6</v>
      </c>
      <c r="E110" s="83" t="s">
        <v>5</v>
      </c>
      <c r="F110" s="83" t="s">
        <v>6</v>
      </c>
    </row>
    <row r="111" spans="1:6" ht="70" customHeight="1" x14ac:dyDescent="0.35">
      <c r="A111" s="83" t="s">
        <v>629</v>
      </c>
      <c r="B111" s="83"/>
      <c r="C111" s="83" t="s">
        <v>20</v>
      </c>
      <c r="D111" s="83"/>
      <c r="E111" s="83" t="s">
        <v>21</v>
      </c>
      <c r="F111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93"/>
  <sheetViews>
    <sheetView showGridLines="0" zoomScaleNormal="100" workbookViewId="0">
      <pane ySplit="4" topLeftCell="A5" activePane="bottomLeft" state="frozen"/>
      <selection activeCell="H1" sqref="H1"/>
      <selection pane="bottomLeft" activeCell="A5" sqref="A5"/>
    </sheetView>
  </sheetViews>
  <sheetFormatPr defaultRowHeight="14.5" x14ac:dyDescent="0.35"/>
  <cols>
    <col min="1" max="1" width="26" bestFit="1" customWidth="1"/>
    <col min="2" max="2" width="22" bestFit="1" customWidth="1"/>
    <col min="3" max="3" width="26.7265625" customWidth="1"/>
    <col min="4" max="4" width="22" customWidth="1"/>
    <col min="5" max="5" width="16.453125" customWidth="1"/>
    <col min="6" max="6" width="22" customWidth="1"/>
    <col min="7" max="7" width="6.1796875" style="2" bestFit="1" customWidth="1"/>
    <col min="11" max="11" width="70.26953125" bestFit="1" customWidth="1"/>
    <col min="12" max="12" width="10.81640625" bestFit="1" customWidth="1"/>
    <col min="13" max="13" width="10.54296875" bestFit="1" customWidth="1"/>
    <col min="14" max="14" width="12" bestFit="1" customWidth="1"/>
    <col min="15" max="15" width="12.54296875" customWidth="1"/>
  </cols>
  <sheetData>
    <row r="1" spans="1:7" ht="36.75" customHeight="1" x14ac:dyDescent="0.35">
      <c r="A1" s="86" t="s">
        <v>630</v>
      </c>
      <c r="B1" s="87"/>
      <c r="C1" s="87"/>
      <c r="D1" s="87"/>
      <c r="E1" s="87"/>
      <c r="F1" s="87"/>
      <c r="G1" s="88"/>
    </row>
    <row r="2" spans="1:7" ht="32.5" customHeight="1" x14ac:dyDescent="0.35">
      <c r="A2" s="86" t="s">
        <v>631</v>
      </c>
      <c r="B2" s="87"/>
      <c r="C2" s="87"/>
      <c r="D2" s="87"/>
      <c r="E2" s="87"/>
      <c r="F2" s="87"/>
      <c r="G2" s="88"/>
    </row>
    <row r="4" spans="1:7" ht="48" customHeight="1" x14ac:dyDescent="0.35">
      <c r="A4" s="4" t="s">
        <v>130</v>
      </c>
      <c r="B4" s="4" t="s">
        <v>131</v>
      </c>
      <c r="C4" s="4" t="s">
        <v>132</v>
      </c>
      <c r="D4" s="5" t="s">
        <v>133</v>
      </c>
      <c r="E4" s="6" t="s">
        <v>134</v>
      </c>
      <c r="F4" s="6" t="s">
        <v>135</v>
      </c>
      <c r="G4" s="7" t="s">
        <v>136</v>
      </c>
    </row>
    <row r="5" spans="1:7" x14ac:dyDescent="0.35">
      <c r="A5" s="8"/>
      <c r="B5" s="30"/>
      <c r="C5" s="30"/>
      <c r="D5" s="9"/>
      <c r="E5" s="10"/>
      <c r="F5" s="11"/>
      <c r="G5" s="12"/>
    </row>
    <row r="6" spans="1:7" x14ac:dyDescent="0.35">
      <c r="A6" s="13"/>
      <c r="B6" s="31"/>
      <c r="C6" s="31"/>
      <c r="D6" s="14"/>
      <c r="E6" s="15"/>
      <c r="F6" s="16"/>
      <c r="G6" s="16"/>
    </row>
    <row r="7" spans="1:7" x14ac:dyDescent="0.35">
      <c r="A7" s="17" t="s">
        <v>137</v>
      </c>
      <c r="B7" s="31"/>
      <c r="C7" s="31"/>
      <c r="D7" s="14"/>
      <c r="E7" s="15" t="s">
        <v>138</v>
      </c>
      <c r="F7" s="16" t="s">
        <v>138</v>
      </c>
      <c r="G7" s="16"/>
    </row>
    <row r="8" spans="1:7" x14ac:dyDescent="0.35">
      <c r="A8" s="13"/>
      <c r="B8" s="31"/>
      <c r="C8" s="31"/>
      <c r="D8" s="14"/>
      <c r="E8" s="15"/>
      <c r="F8" s="16"/>
      <c r="G8" s="16"/>
    </row>
    <row r="9" spans="1:7" x14ac:dyDescent="0.35">
      <c r="A9" s="17" t="s">
        <v>139</v>
      </c>
      <c r="B9" s="31"/>
      <c r="C9" s="31"/>
      <c r="D9" s="14"/>
      <c r="E9" s="15"/>
      <c r="F9" s="16"/>
      <c r="G9" s="16"/>
    </row>
    <row r="10" spans="1:7" x14ac:dyDescent="0.35">
      <c r="A10" s="17" t="s">
        <v>140</v>
      </c>
      <c r="B10" s="31"/>
      <c r="C10" s="31"/>
      <c r="D10" s="14"/>
      <c r="E10" s="15"/>
      <c r="F10" s="16"/>
      <c r="G10" s="16"/>
    </row>
    <row r="11" spans="1:7" x14ac:dyDescent="0.35">
      <c r="A11" s="13" t="s">
        <v>632</v>
      </c>
      <c r="B11" s="31" t="s">
        <v>633</v>
      </c>
      <c r="C11" s="31" t="s">
        <v>143</v>
      </c>
      <c r="D11" s="14">
        <v>10000000</v>
      </c>
      <c r="E11" s="15">
        <v>10022.57</v>
      </c>
      <c r="F11" s="16">
        <v>0.1321</v>
      </c>
      <c r="G11" s="16">
        <v>6.1176000000000001E-2</v>
      </c>
    </row>
    <row r="12" spans="1:7" x14ac:dyDescent="0.35">
      <c r="A12" s="13" t="s">
        <v>634</v>
      </c>
      <c r="B12" s="31" t="s">
        <v>635</v>
      </c>
      <c r="C12" s="31" t="s">
        <v>146</v>
      </c>
      <c r="D12" s="14">
        <v>9500000</v>
      </c>
      <c r="E12" s="15">
        <v>9515.57</v>
      </c>
      <c r="F12" s="16">
        <v>0.12540000000000001</v>
      </c>
      <c r="G12" s="16">
        <v>6.0297000000000003E-2</v>
      </c>
    </row>
    <row r="13" spans="1:7" x14ac:dyDescent="0.35">
      <c r="A13" s="13" t="s">
        <v>636</v>
      </c>
      <c r="B13" s="31" t="s">
        <v>637</v>
      </c>
      <c r="C13" s="31" t="s">
        <v>143</v>
      </c>
      <c r="D13" s="14">
        <v>8000000</v>
      </c>
      <c r="E13" s="15">
        <v>8004.08</v>
      </c>
      <c r="F13" s="16">
        <v>0.1055</v>
      </c>
      <c r="G13" s="16">
        <v>5.9403999999999998E-2</v>
      </c>
    </row>
    <row r="14" spans="1:7" x14ac:dyDescent="0.35">
      <c r="A14" s="13" t="s">
        <v>638</v>
      </c>
      <c r="B14" s="31" t="s">
        <v>639</v>
      </c>
      <c r="C14" s="31" t="s">
        <v>146</v>
      </c>
      <c r="D14" s="14">
        <v>6500000</v>
      </c>
      <c r="E14" s="15">
        <v>6500.53</v>
      </c>
      <c r="F14" s="16">
        <v>8.5699999999999998E-2</v>
      </c>
      <c r="G14" s="16">
        <v>5.9451999999999998E-2</v>
      </c>
    </row>
    <row r="15" spans="1:7" x14ac:dyDescent="0.35">
      <c r="A15" s="13" t="s">
        <v>640</v>
      </c>
      <c r="B15" s="31" t="s">
        <v>641</v>
      </c>
      <c r="C15" s="31" t="s">
        <v>143</v>
      </c>
      <c r="D15" s="14">
        <v>2500000</v>
      </c>
      <c r="E15" s="15">
        <v>2503.17</v>
      </c>
      <c r="F15" s="16">
        <v>3.3000000000000002E-2</v>
      </c>
      <c r="G15" s="16">
        <v>5.8153999999999997E-2</v>
      </c>
    </row>
    <row r="16" spans="1:7" x14ac:dyDescent="0.35">
      <c r="A16" s="13" t="s">
        <v>642</v>
      </c>
      <c r="B16" s="31" t="s">
        <v>643</v>
      </c>
      <c r="C16" s="31" t="s">
        <v>146</v>
      </c>
      <c r="D16" s="14">
        <v>2500000</v>
      </c>
      <c r="E16" s="15">
        <v>2497.87</v>
      </c>
      <c r="F16" s="16">
        <v>3.2899999999999999E-2</v>
      </c>
      <c r="G16" s="16">
        <v>5.8804000000000002E-2</v>
      </c>
    </row>
    <row r="17" spans="1:7" x14ac:dyDescent="0.35">
      <c r="A17" s="13" t="s">
        <v>644</v>
      </c>
      <c r="B17" s="31" t="s">
        <v>645</v>
      </c>
      <c r="C17" s="31" t="s">
        <v>146</v>
      </c>
      <c r="D17" s="14">
        <v>1000000</v>
      </c>
      <c r="E17" s="15">
        <v>1003.05</v>
      </c>
      <c r="F17" s="16">
        <v>1.32E-2</v>
      </c>
      <c r="G17" s="16">
        <v>6.0475000000000001E-2</v>
      </c>
    </row>
    <row r="18" spans="1:7" x14ac:dyDescent="0.35">
      <c r="A18" s="17" t="s">
        <v>172</v>
      </c>
      <c r="B18" s="32"/>
      <c r="C18" s="32"/>
      <c r="D18" s="18"/>
      <c r="E18" s="19">
        <v>40046.839999999997</v>
      </c>
      <c r="F18" s="20">
        <v>0.52780000000000005</v>
      </c>
      <c r="G18" s="21"/>
    </row>
    <row r="19" spans="1:7" x14ac:dyDescent="0.35">
      <c r="A19" s="17" t="s">
        <v>222</v>
      </c>
      <c r="B19" s="31"/>
      <c r="C19" s="31"/>
      <c r="D19" s="14"/>
      <c r="E19" s="15"/>
      <c r="F19" s="16"/>
      <c r="G19" s="16"/>
    </row>
    <row r="20" spans="1:7" x14ac:dyDescent="0.35">
      <c r="A20" s="13" t="s">
        <v>646</v>
      </c>
      <c r="B20" s="31" t="s">
        <v>647</v>
      </c>
      <c r="C20" s="31" t="s">
        <v>219</v>
      </c>
      <c r="D20" s="14">
        <v>7000000</v>
      </c>
      <c r="E20" s="15">
        <v>7018.31</v>
      </c>
      <c r="F20" s="16">
        <v>9.2499999999999999E-2</v>
      </c>
      <c r="G20" s="16">
        <v>5.7541000000000002E-2</v>
      </c>
    </row>
    <row r="21" spans="1:7" x14ac:dyDescent="0.35">
      <c r="A21" s="13" t="s">
        <v>648</v>
      </c>
      <c r="B21" s="31" t="s">
        <v>649</v>
      </c>
      <c r="C21" s="31" t="s">
        <v>219</v>
      </c>
      <c r="D21" s="14">
        <v>2900000</v>
      </c>
      <c r="E21" s="15">
        <v>2907.62</v>
      </c>
      <c r="F21" s="16">
        <v>3.8300000000000001E-2</v>
      </c>
      <c r="G21" s="16">
        <v>5.7537999999999999E-2</v>
      </c>
    </row>
    <row r="22" spans="1:7" x14ac:dyDescent="0.35">
      <c r="A22" s="13" t="s">
        <v>650</v>
      </c>
      <c r="B22" s="31" t="s">
        <v>651</v>
      </c>
      <c r="C22" s="31" t="s">
        <v>219</v>
      </c>
      <c r="D22" s="14">
        <v>2500000</v>
      </c>
      <c r="E22" s="15">
        <v>2508.8000000000002</v>
      </c>
      <c r="F22" s="16">
        <v>3.3099999999999997E-2</v>
      </c>
      <c r="G22" s="16">
        <v>5.7542000000000003E-2</v>
      </c>
    </row>
    <row r="23" spans="1:7" x14ac:dyDescent="0.35">
      <c r="A23" s="13" t="s">
        <v>652</v>
      </c>
      <c r="B23" s="31" t="s">
        <v>653</v>
      </c>
      <c r="C23" s="31" t="s">
        <v>219</v>
      </c>
      <c r="D23" s="14">
        <v>2000000</v>
      </c>
      <c r="E23" s="15">
        <v>2005.21</v>
      </c>
      <c r="F23" s="16">
        <v>2.64E-2</v>
      </c>
      <c r="G23" s="16">
        <v>5.7540000000000001E-2</v>
      </c>
    </row>
    <row r="24" spans="1:7" x14ac:dyDescent="0.35">
      <c r="A24" s="13" t="s">
        <v>654</v>
      </c>
      <c r="B24" s="31" t="s">
        <v>655</v>
      </c>
      <c r="C24" s="31" t="s">
        <v>219</v>
      </c>
      <c r="D24" s="14">
        <v>1500000</v>
      </c>
      <c r="E24" s="15">
        <v>1505.3</v>
      </c>
      <c r="F24" s="16">
        <v>1.9800000000000002E-2</v>
      </c>
      <c r="G24" s="16">
        <v>5.7537999999999999E-2</v>
      </c>
    </row>
    <row r="25" spans="1:7" x14ac:dyDescent="0.35">
      <c r="A25" s="13" t="s">
        <v>656</v>
      </c>
      <c r="B25" s="31" t="s">
        <v>657</v>
      </c>
      <c r="C25" s="31" t="s">
        <v>219</v>
      </c>
      <c r="D25" s="14">
        <v>1000000</v>
      </c>
      <c r="E25" s="15">
        <v>1001.48</v>
      </c>
      <c r="F25" s="16">
        <v>1.32E-2</v>
      </c>
      <c r="G25" s="16">
        <v>5.6946999999999998E-2</v>
      </c>
    </row>
    <row r="26" spans="1:7" x14ac:dyDescent="0.35">
      <c r="A26" s="17" t="s">
        <v>172</v>
      </c>
      <c r="B26" s="32"/>
      <c r="C26" s="32"/>
      <c r="D26" s="18"/>
      <c r="E26" s="19">
        <v>16946.72</v>
      </c>
      <c r="F26" s="20">
        <v>0.2233</v>
      </c>
      <c r="G26" s="21"/>
    </row>
    <row r="27" spans="1:7" x14ac:dyDescent="0.35">
      <c r="A27" s="13"/>
      <c r="B27" s="31"/>
      <c r="C27" s="31"/>
      <c r="D27" s="14"/>
      <c r="E27" s="15"/>
      <c r="F27" s="16"/>
      <c r="G27" s="16"/>
    </row>
    <row r="28" spans="1:7" x14ac:dyDescent="0.35">
      <c r="A28" s="13"/>
      <c r="B28" s="31"/>
      <c r="C28" s="31"/>
      <c r="D28" s="14"/>
      <c r="E28" s="15"/>
      <c r="F28" s="16"/>
      <c r="G28" s="16"/>
    </row>
    <row r="29" spans="1:7" x14ac:dyDescent="0.35">
      <c r="A29" s="17" t="s">
        <v>173</v>
      </c>
      <c r="B29" s="31"/>
      <c r="C29" s="31"/>
      <c r="D29" s="14"/>
      <c r="E29" s="15"/>
      <c r="F29" s="16"/>
      <c r="G29" s="16"/>
    </row>
    <row r="30" spans="1:7" x14ac:dyDescent="0.35">
      <c r="A30" s="17" t="s">
        <v>172</v>
      </c>
      <c r="B30" s="31"/>
      <c r="C30" s="31"/>
      <c r="D30" s="14"/>
      <c r="E30" s="22" t="s">
        <v>138</v>
      </c>
      <c r="F30" s="23" t="s">
        <v>138</v>
      </c>
      <c r="G30" s="16"/>
    </row>
    <row r="31" spans="1:7" x14ac:dyDescent="0.35">
      <c r="A31" s="13"/>
      <c r="B31" s="31"/>
      <c r="C31" s="31"/>
      <c r="D31" s="14"/>
      <c r="E31" s="15"/>
      <c r="F31" s="16"/>
      <c r="G31" s="16"/>
    </row>
    <row r="32" spans="1:7" x14ac:dyDescent="0.35">
      <c r="A32" s="17" t="s">
        <v>174</v>
      </c>
      <c r="B32" s="31"/>
      <c r="C32" s="31"/>
      <c r="D32" s="14"/>
      <c r="E32" s="15"/>
      <c r="F32" s="16"/>
      <c r="G32" s="16"/>
    </row>
    <row r="33" spans="1:7" x14ac:dyDescent="0.35">
      <c r="A33" s="17" t="s">
        <v>172</v>
      </c>
      <c r="B33" s="31"/>
      <c r="C33" s="31"/>
      <c r="D33" s="14"/>
      <c r="E33" s="22" t="s">
        <v>138</v>
      </c>
      <c r="F33" s="23" t="s">
        <v>138</v>
      </c>
      <c r="G33" s="16"/>
    </row>
    <row r="34" spans="1:7" x14ac:dyDescent="0.35">
      <c r="A34" s="13"/>
      <c r="B34" s="31"/>
      <c r="C34" s="31"/>
      <c r="D34" s="14"/>
      <c r="E34" s="15"/>
      <c r="F34" s="16"/>
      <c r="G34" s="16"/>
    </row>
    <row r="35" spans="1:7" x14ac:dyDescent="0.35">
      <c r="A35" s="24" t="s">
        <v>175</v>
      </c>
      <c r="B35" s="33"/>
      <c r="C35" s="33"/>
      <c r="D35" s="25"/>
      <c r="E35" s="19">
        <v>56993.56</v>
      </c>
      <c r="F35" s="20">
        <v>0.75109999999999999</v>
      </c>
      <c r="G35" s="21"/>
    </row>
    <row r="36" spans="1:7" x14ac:dyDescent="0.35">
      <c r="A36" s="13"/>
      <c r="B36" s="31"/>
      <c r="C36" s="31"/>
      <c r="D36" s="14"/>
      <c r="E36" s="15"/>
      <c r="F36" s="16"/>
      <c r="G36" s="16"/>
    </row>
    <row r="37" spans="1:7" x14ac:dyDescent="0.35">
      <c r="A37" s="17" t="s">
        <v>658</v>
      </c>
      <c r="B37" s="31"/>
      <c r="C37" s="31"/>
      <c r="D37" s="14"/>
      <c r="E37" s="15"/>
      <c r="F37" s="16"/>
      <c r="G37" s="16"/>
    </row>
    <row r="38" spans="1:7" x14ac:dyDescent="0.35">
      <c r="A38" s="13"/>
      <c r="B38" s="31"/>
      <c r="C38" s="31"/>
      <c r="D38" s="14"/>
      <c r="E38" s="15"/>
      <c r="F38" s="16"/>
      <c r="G38" s="16"/>
    </row>
    <row r="39" spans="1:7" x14ac:dyDescent="0.35">
      <c r="A39" s="17" t="s">
        <v>659</v>
      </c>
      <c r="B39" s="31"/>
      <c r="C39" s="31"/>
      <c r="D39" s="14"/>
      <c r="E39" s="15"/>
      <c r="F39" s="16"/>
      <c r="G39" s="16"/>
    </row>
    <row r="40" spans="1:7" x14ac:dyDescent="0.35">
      <c r="A40" s="13" t="s">
        <v>660</v>
      </c>
      <c r="B40" s="31" t="s">
        <v>661</v>
      </c>
      <c r="C40" s="31" t="s">
        <v>219</v>
      </c>
      <c r="D40" s="14">
        <v>10500000</v>
      </c>
      <c r="E40" s="15">
        <v>10429.280000000001</v>
      </c>
      <c r="F40" s="16">
        <v>0.13739999999999999</v>
      </c>
      <c r="G40" s="16">
        <v>5.4998999999999999E-2</v>
      </c>
    </row>
    <row r="41" spans="1:7" x14ac:dyDescent="0.35">
      <c r="A41" s="13" t="s">
        <v>662</v>
      </c>
      <c r="B41" s="31" t="s">
        <v>663</v>
      </c>
      <c r="C41" s="31" t="s">
        <v>219</v>
      </c>
      <c r="D41" s="14">
        <v>5000000</v>
      </c>
      <c r="E41" s="15">
        <v>4971.84</v>
      </c>
      <c r="F41" s="16">
        <v>6.5500000000000003E-2</v>
      </c>
      <c r="G41" s="16">
        <v>5.4403E-2</v>
      </c>
    </row>
    <row r="42" spans="1:7" x14ac:dyDescent="0.35">
      <c r="A42" s="17" t="s">
        <v>172</v>
      </c>
      <c r="B42" s="32"/>
      <c r="C42" s="32"/>
      <c r="D42" s="18"/>
      <c r="E42" s="19">
        <v>15401.12</v>
      </c>
      <c r="F42" s="20">
        <v>0.2029</v>
      </c>
      <c r="G42" s="21"/>
    </row>
    <row r="43" spans="1:7" x14ac:dyDescent="0.35">
      <c r="A43" s="13"/>
      <c r="B43" s="31"/>
      <c r="C43" s="31"/>
      <c r="D43" s="14"/>
      <c r="E43" s="15"/>
      <c r="F43" s="16"/>
      <c r="G43" s="16"/>
    </row>
    <row r="44" spans="1:7" x14ac:dyDescent="0.35">
      <c r="A44" s="24" t="s">
        <v>175</v>
      </c>
      <c r="B44" s="33"/>
      <c r="C44" s="33"/>
      <c r="D44" s="25"/>
      <c r="E44" s="19">
        <v>15401.12</v>
      </c>
      <c r="F44" s="20">
        <v>0.2029</v>
      </c>
      <c r="G44" s="21"/>
    </row>
    <row r="45" spans="1:7" x14ac:dyDescent="0.35">
      <c r="A45" s="13"/>
      <c r="B45" s="31"/>
      <c r="C45" s="31"/>
      <c r="D45" s="14"/>
      <c r="E45" s="15"/>
      <c r="F45" s="16"/>
      <c r="G45" s="16"/>
    </row>
    <row r="46" spans="1:7" x14ac:dyDescent="0.35">
      <c r="A46" s="13"/>
      <c r="B46" s="31"/>
      <c r="C46" s="31"/>
      <c r="D46" s="14"/>
      <c r="E46" s="15"/>
      <c r="F46" s="16"/>
      <c r="G46" s="16"/>
    </row>
    <row r="47" spans="1:7" x14ac:dyDescent="0.35">
      <c r="A47" s="17" t="s">
        <v>176</v>
      </c>
      <c r="B47" s="31"/>
      <c r="C47" s="31"/>
      <c r="D47" s="14"/>
      <c r="E47" s="15"/>
      <c r="F47" s="16"/>
      <c r="G47" s="16"/>
    </row>
    <row r="48" spans="1:7" x14ac:dyDescent="0.35">
      <c r="A48" s="13" t="s">
        <v>177</v>
      </c>
      <c r="B48" s="31"/>
      <c r="C48" s="31"/>
      <c r="D48" s="14"/>
      <c r="E48" s="15">
        <v>360.84</v>
      </c>
      <c r="F48" s="16">
        <v>4.7999999999999996E-3</v>
      </c>
      <c r="G48" s="16">
        <v>5.3977999999999998E-2</v>
      </c>
    </row>
    <row r="49" spans="1:7" x14ac:dyDescent="0.35">
      <c r="A49" s="17" t="s">
        <v>172</v>
      </c>
      <c r="B49" s="32"/>
      <c r="C49" s="32"/>
      <c r="D49" s="18"/>
      <c r="E49" s="19">
        <v>360.84</v>
      </c>
      <c r="F49" s="20">
        <v>4.7999999999999996E-3</v>
      </c>
      <c r="G49" s="21"/>
    </row>
    <row r="50" spans="1:7" x14ac:dyDescent="0.35">
      <c r="A50" s="13"/>
      <c r="B50" s="31"/>
      <c r="C50" s="31"/>
      <c r="D50" s="14"/>
      <c r="E50" s="15"/>
      <c r="F50" s="16"/>
      <c r="G50" s="16"/>
    </row>
    <row r="51" spans="1:7" x14ac:dyDescent="0.35">
      <c r="A51" s="24" t="s">
        <v>175</v>
      </c>
      <c r="B51" s="33"/>
      <c r="C51" s="33"/>
      <c r="D51" s="25"/>
      <c r="E51" s="19">
        <v>360.84</v>
      </c>
      <c r="F51" s="20">
        <v>4.7999999999999996E-3</v>
      </c>
      <c r="G51" s="21"/>
    </row>
    <row r="52" spans="1:7" x14ac:dyDescent="0.35">
      <c r="A52" s="13" t="s">
        <v>178</v>
      </c>
      <c r="B52" s="31"/>
      <c r="C52" s="31"/>
      <c r="D52" s="14"/>
      <c r="E52" s="15">
        <v>3157.2653458999998</v>
      </c>
      <c r="F52" s="16">
        <v>4.1607999999999999E-2</v>
      </c>
      <c r="G52" s="16"/>
    </row>
    <row r="53" spans="1:7" x14ac:dyDescent="0.35">
      <c r="A53" s="13" t="s">
        <v>179</v>
      </c>
      <c r="B53" s="31"/>
      <c r="C53" s="31"/>
      <c r="D53" s="14"/>
      <c r="E53" s="35">
        <v>-32.325345900000002</v>
      </c>
      <c r="F53" s="36">
        <v>-4.08E-4</v>
      </c>
      <c r="G53" s="16">
        <v>5.3977999999999998E-2</v>
      </c>
    </row>
    <row r="54" spans="1:7" x14ac:dyDescent="0.35">
      <c r="A54" s="26" t="s">
        <v>180</v>
      </c>
      <c r="B54" s="34"/>
      <c r="C54" s="34"/>
      <c r="D54" s="27"/>
      <c r="E54" s="28">
        <v>75880.460000000006</v>
      </c>
      <c r="F54" s="29">
        <v>1</v>
      </c>
      <c r="G54" s="29"/>
    </row>
    <row r="56" spans="1:7" x14ac:dyDescent="0.35">
      <c r="A56" s="1" t="s">
        <v>181</v>
      </c>
    </row>
    <row r="57" spans="1:7" x14ac:dyDescent="0.35">
      <c r="A57" s="1" t="s">
        <v>664</v>
      </c>
    </row>
    <row r="59" spans="1:7" x14ac:dyDescent="0.35">
      <c r="A59" s="1" t="s">
        <v>183</v>
      </c>
    </row>
    <row r="60" spans="1:7" ht="29" customHeight="1" x14ac:dyDescent="0.35">
      <c r="A60" s="48" t="s">
        <v>184</v>
      </c>
      <c r="B60" s="3" t="s">
        <v>138</v>
      </c>
    </row>
    <row r="61" spans="1:7" x14ac:dyDescent="0.35">
      <c r="A61" t="s">
        <v>185</v>
      </c>
    </row>
    <row r="62" spans="1:7" x14ac:dyDescent="0.35">
      <c r="A62" t="s">
        <v>186</v>
      </c>
      <c r="B62" t="s">
        <v>187</v>
      </c>
      <c r="C62" t="s">
        <v>187</v>
      </c>
    </row>
    <row r="63" spans="1:7" x14ac:dyDescent="0.35">
      <c r="B63" s="49">
        <v>45869</v>
      </c>
      <c r="C63" s="49">
        <v>45898</v>
      </c>
    </row>
    <row r="64" spans="1:7" x14ac:dyDescent="0.35">
      <c r="A64" t="s">
        <v>188</v>
      </c>
      <c r="B64">
        <v>12.215199999999999</v>
      </c>
      <c r="C64">
        <v>12.2675</v>
      </c>
    </row>
    <row r="65" spans="1:3" x14ac:dyDescent="0.35">
      <c r="A65" t="s">
        <v>189</v>
      </c>
      <c r="B65">
        <v>12.2156</v>
      </c>
      <c r="C65">
        <v>12.267899999999999</v>
      </c>
    </row>
    <row r="66" spans="1:3" x14ac:dyDescent="0.35">
      <c r="A66" t="s">
        <v>190</v>
      </c>
      <c r="B66">
        <v>12.136100000000001</v>
      </c>
      <c r="C66">
        <v>12.186199999999999</v>
      </c>
    </row>
    <row r="67" spans="1:3" x14ac:dyDescent="0.35">
      <c r="A67" t="s">
        <v>191</v>
      </c>
      <c r="B67">
        <v>12.1364</v>
      </c>
      <c r="C67">
        <v>12.186500000000001</v>
      </c>
    </row>
    <row r="69" spans="1:3" x14ac:dyDescent="0.35">
      <c r="A69" t="s">
        <v>192</v>
      </c>
      <c r="B69" s="3" t="s">
        <v>138</v>
      </c>
    </row>
    <row r="70" spans="1:3" x14ac:dyDescent="0.35">
      <c r="A70" t="s">
        <v>193</v>
      </c>
      <c r="B70" s="3" t="s">
        <v>138</v>
      </c>
    </row>
    <row r="71" spans="1:3" ht="58" customHeight="1" x14ac:dyDescent="0.35">
      <c r="A71" s="48" t="s">
        <v>194</v>
      </c>
      <c r="B71" s="3" t="s">
        <v>138</v>
      </c>
    </row>
    <row r="72" spans="1:3" ht="43.5" customHeight="1" x14ac:dyDescent="0.35">
      <c r="A72" s="48" t="s">
        <v>195</v>
      </c>
      <c r="B72" s="3" t="s">
        <v>138</v>
      </c>
    </row>
    <row r="73" spans="1:3" x14ac:dyDescent="0.35">
      <c r="A73" t="s">
        <v>196</v>
      </c>
      <c r="B73" s="50">
        <f>B88</f>
        <v>0.1073020064661538</v>
      </c>
    </row>
    <row r="74" spans="1:3" ht="72.5" customHeight="1" x14ac:dyDescent="0.35">
      <c r="A74" s="48" t="s">
        <v>197</v>
      </c>
      <c r="B74" s="3" t="s">
        <v>138</v>
      </c>
    </row>
    <row r="75" spans="1:3" x14ac:dyDescent="0.35">
      <c r="B75" s="3"/>
    </row>
    <row r="76" spans="1:3" ht="58" customHeight="1" x14ac:dyDescent="0.35">
      <c r="A76" s="48" t="s">
        <v>198</v>
      </c>
      <c r="B76" s="3" t="s">
        <v>138</v>
      </c>
    </row>
    <row r="77" spans="1:3" ht="58" customHeight="1" x14ac:dyDescent="0.35">
      <c r="A77" s="48" t="s">
        <v>199</v>
      </c>
      <c r="B77" t="s">
        <v>138</v>
      </c>
    </row>
    <row r="78" spans="1:3" ht="43.5" customHeight="1" x14ac:dyDescent="0.35">
      <c r="A78" s="48" t="s">
        <v>200</v>
      </c>
      <c r="B78" s="3" t="s">
        <v>138</v>
      </c>
    </row>
    <row r="79" spans="1:3" ht="43.5" customHeight="1" x14ac:dyDescent="0.35">
      <c r="A79" s="48" t="s">
        <v>201</v>
      </c>
      <c r="B79" s="3" t="s">
        <v>138</v>
      </c>
    </row>
    <row r="81" spans="1:4" x14ac:dyDescent="0.35">
      <c r="A81" t="s">
        <v>202</v>
      </c>
    </row>
    <row r="82" spans="1:4" x14ac:dyDescent="0.35">
      <c r="A82" s="52" t="s">
        <v>203</v>
      </c>
      <c r="B82" s="52" t="s">
        <v>665</v>
      </c>
    </row>
    <row r="83" spans="1:4" x14ac:dyDescent="0.35">
      <c r="A83" s="52" t="s">
        <v>205</v>
      </c>
      <c r="B83" s="52" t="s">
        <v>666</v>
      </c>
    </row>
    <row r="84" spans="1:4" x14ac:dyDescent="0.35">
      <c r="A84" s="52"/>
      <c r="B84" s="52"/>
    </row>
    <row r="85" spans="1:4" x14ac:dyDescent="0.35">
      <c r="A85" s="52" t="s">
        <v>207</v>
      </c>
      <c r="B85" s="53">
        <v>5.8334714696336487</v>
      </c>
    </row>
    <row r="86" spans="1:4" x14ac:dyDescent="0.35">
      <c r="A86" s="52"/>
      <c r="B86" s="52"/>
    </row>
    <row r="87" spans="1:4" x14ac:dyDescent="0.35">
      <c r="A87" s="52" t="s">
        <v>208</v>
      </c>
      <c r="B87" s="54">
        <v>0.1075</v>
      </c>
    </row>
    <row r="88" spans="1:4" x14ac:dyDescent="0.35">
      <c r="A88" s="52" t="s">
        <v>209</v>
      </c>
      <c r="B88" s="54">
        <v>0.1073020064661538</v>
      </c>
    </row>
    <row r="89" spans="1:4" x14ac:dyDescent="0.35">
      <c r="A89" s="52"/>
      <c r="B89" s="52"/>
    </row>
    <row r="90" spans="1:4" x14ac:dyDescent="0.35">
      <c r="A90" s="52" t="s">
        <v>210</v>
      </c>
      <c r="B90" s="55">
        <v>45900</v>
      </c>
    </row>
    <row r="92" spans="1:4" ht="70" customHeight="1" x14ac:dyDescent="0.35">
      <c r="A92" s="83" t="s">
        <v>211</v>
      </c>
      <c r="B92" s="83" t="s">
        <v>212</v>
      </c>
      <c r="C92" s="83" t="s">
        <v>5</v>
      </c>
      <c r="D92" s="83" t="s">
        <v>6</v>
      </c>
    </row>
    <row r="93" spans="1:4" ht="70" customHeight="1" x14ac:dyDescent="0.35">
      <c r="A93" s="83" t="s">
        <v>667</v>
      </c>
      <c r="B93" s="83"/>
      <c r="C93" s="83" t="s">
        <v>23</v>
      </c>
      <c r="D93" s="83"/>
    </row>
  </sheetData>
  <mergeCells count="2">
    <mergeCell ref="A2:G2"/>
    <mergeCell ref="A1:G1"/>
  </mergeCells>
  <pageMargins left="0.7" right="0.7" top="0.75" bottom="0.75" header="0.3" footer="0.3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fae7b159-da8a-4f43-b4ed-ba6115f6e9fb}" enabled="1" method="Standard" siteId="{76fd78b2-83b7-4fc7-b5ba-5f59f5beb8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Index</vt:lpstr>
      <vt:lpstr>EDCF27</vt:lpstr>
      <vt:lpstr>EDCG28</vt:lpstr>
      <vt:lpstr>EEELSS</vt:lpstr>
      <vt:lpstr>EEFOCF</vt:lpstr>
      <vt:lpstr>EEMMQI</vt:lpstr>
      <vt:lpstr>EOEMOP</vt:lpstr>
      <vt:lpstr>EDBPDF</vt:lpstr>
      <vt:lpstr>EDCPSF</vt:lpstr>
      <vt:lpstr>EDCSDF</vt:lpstr>
      <vt:lpstr>EEIAFF</vt:lpstr>
      <vt:lpstr>EEIF30</vt:lpstr>
      <vt:lpstr>EEMOF1</vt:lpstr>
      <vt:lpstr>EOCHIF</vt:lpstr>
      <vt:lpstr>EODWHF</vt:lpstr>
      <vt:lpstr>EDACBF</vt:lpstr>
      <vt:lpstr>EDBE33</vt:lpstr>
      <vt:lpstr>EDCG27</vt:lpstr>
      <vt:lpstr>EDNPSF</vt:lpstr>
      <vt:lpstr>EEECRF</vt:lpstr>
      <vt:lpstr>EEIF50</vt:lpstr>
      <vt:lpstr>EEM150</vt:lpstr>
      <vt:lpstr>EENBEF</vt:lpstr>
      <vt:lpstr>EDBE30</vt:lpstr>
      <vt:lpstr>EEEQTF</vt:lpstr>
      <vt:lpstr>EEPRUA</vt:lpstr>
      <vt:lpstr>EETECF</vt:lpstr>
      <vt:lpstr>EOEDOF</vt:lpstr>
      <vt:lpstr>EDFF33</vt:lpstr>
      <vt:lpstr>EDGSEC</vt:lpstr>
      <vt:lpstr>EDONTF</vt:lpstr>
      <vt:lpstr>EECONF</vt:lpstr>
      <vt:lpstr>EEESCF</vt:lpstr>
      <vt:lpstr>EELMIF</vt:lpstr>
      <vt:lpstr>EGSFOF</vt:lpstr>
      <vt:lpstr>EDCG37</vt:lpstr>
      <vt:lpstr>EDFF30</vt:lpstr>
      <vt:lpstr>EDFF31</vt:lpstr>
      <vt:lpstr>EDNP27</vt:lpstr>
      <vt:lpstr>EEMAAF</vt:lpstr>
      <vt:lpstr>EENN50</vt:lpstr>
      <vt:lpstr>EES250</vt:lpstr>
      <vt:lpstr>EGOLDE</vt:lpstr>
      <vt:lpstr>ELLIQF</vt:lpstr>
      <vt:lpstr>EDBE31</vt:lpstr>
      <vt:lpstr>EDBE32</vt:lpstr>
      <vt:lpstr>EDCF28</vt:lpstr>
      <vt:lpstr>EDLDUF</vt:lpstr>
      <vt:lpstr>EEBCYF</vt:lpstr>
      <vt:lpstr>EEDGEF</vt:lpstr>
      <vt:lpstr>EEMMQE</vt:lpstr>
      <vt:lpstr>EOUSTF</vt:lpstr>
      <vt:lpstr>EDFF32</vt:lpstr>
      <vt:lpstr>EEALVF</vt:lpstr>
      <vt:lpstr>EEARBF</vt:lpstr>
      <vt:lpstr>EEARFD</vt:lpstr>
      <vt:lpstr>EEBCIE</vt:lpstr>
      <vt:lpstr>EEBIEF</vt:lpstr>
      <vt:lpstr>EEESSF</vt:lpstr>
      <vt:lpstr>EEMCPF</vt:lpstr>
      <vt:lpstr>EESMCF</vt:lpstr>
      <vt:lpstr>EOASEF</vt:lpstr>
      <vt:lpstr>EOUSEF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Sudesh Ummadi - AMC</cp:lastModifiedBy>
  <dcterms:created xsi:type="dcterms:W3CDTF">2015-12-17T12:36:10Z</dcterms:created>
  <dcterms:modified xsi:type="dcterms:W3CDTF">2025-09-10T10:17:13Z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etDate">
    <vt:lpwstr>2022-12-30T16:56:26Z</vt:lpwstr>
  </property>
  <property fmtid="{D5CDD505-2E9C-101B-9397-08002B2CF9AE}" pid="4" name="MSIP_Label_840e60c6-cef6-4cc0-a98d-364c7249d74b_Method">
    <vt:lpwstr>Privileged</vt:lpwstr>
  </property>
  <property fmtid="{D5CDD505-2E9C-101B-9397-08002B2CF9AE}" pid="5" name="MSIP_Label_840e60c6-cef6-4cc0-a98d-364c7249d74b_Name">
    <vt:lpwstr>840e60c6-cef6-4cc0-a98d-364c7249d74b</vt:lpwstr>
  </property>
  <property fmtid="{D5CDD505-2E9C-101B-9397-08002B2CF9AE}" pid="6" name="MSIP_Label_840e60c6-cef6-4cc0-a98d-364c7249d74b_SiteId">
    <vt:lpwstr>b44900f1-2def-4c3b-9ec6-9020d604e19e</vt:lpwstr>
  </property>
  <property fmtid="{D5CDD505-2E9C-101B-9397-08002B2CF9AE}" pid="7" name="MSIP_Label_840e60c6-cef6-4cc0-a98d-364c7249d74b_ActionId">
    <vt:lpwstr>b468514f-ab85-4530-83ef-dc29102cc69a</vt:lpwstr>
  </property>
  <property fmtid="{D5CDD505-2E9C-101B-9397-08002B2CF9AE}" pid="8" name="MSIP_Label_840e60c6-cef6-4cc0-a98d-364c7249d74b_ContentBits">
    <vt:lpwstr>1</vt:lpwstr>
  </property>
</Properties>
</file>