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edelweissmf\Operations\Settlements\Implementatio\2025-2026\Compliance\Aug\"/>
    </mc:Choice>
  </mc:AlternateContent>
  <xr:revisionPtr revIDLastSave="0" documentId="13_ncr:1_{58D5F4A4-D226-4DC7-A3D0-C20DDE3E97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ex" sheetId="65" r:id="rId1"/>
    <sheet name="EDCG28" sheetId="1" r:id="rId2"/>
    <sheet name="EEELSS" sheetId="2" r:id="rId3"/>
    <sheet name="EEFOCF" sheetId="3" r:id="rId4"/>
    <sheet name="EEMMQI" sheetId="4" r:id="rId5"/>
    <sheet name="EOEMOP" sheetId="5" r:id="rId6"/>
    <sheet name="EDBPDF" sheetId="6" r:id="rId7"/>
    <sheet name="EDCF27" sheetId="7" r:id="rId8"/>
    <sheet name="EDCPSF" sheetId="8" r:id="rId9"/>
    <sheet name="EDCSDF" sheetId="9" r:id="rId10"/>
    <sheet name="EEIAFF" sheetId="10" r:id="rId11"/>
    <sheet name="EEIF30" sheetId="11" r:id="rId12"/>
    <sheet name="EEMOF1" sheetId="12" r:id="rId13"/>
    <sheet name="EOCHIF" sheetId="13" r:id="rId14"/>
    <sheet name="EODWHF" sheetId="14" r:id="rId15"/>
    <sheet name="EDFF33" sheetId="15" r:id="rId16"/>
    <sheet name="EDGSEC" sheetId="16" r:id="rId17"/>
    <sheet name="EDONTF" sheetId="17" r:id="rId18"/>
    <sheet name="EECONF" sheetId="18" r:id="rId19"/>
    <sheet name="EEESCF" sheetId="19" r:id="rId20"/>
    <sheet name="EELMIF" sheetId="20" r:id="rId21"/>
    <sheet name="EGSFOF" sheetId="21" r:id="rId22"/>
    <sheet name="EDBE30" sheetId="22" r:id="rId23"/>
    <sheet name="EEEQTF" sheetId="23" r:id="rId24"/>
    <sheet name="EEPRUA" sheetId="24" r:id="rId25"/>
    <sheet name="EETECF" sheetId="25" r:id="rId26"/>
    <sheet name="EOEDOF" sheetId="26" r:id="rId27"/>
    <sheet name="EDACBF" sheetId="27" r:id="rId28"/>
    <sheet name="EDBE33" sheetId="28" r:id="rId29"/>
    <sheet name="EDCG27" sheetId="29" r:id="rId30"/>
    <sheet name="EDNPSF" sheetId="30" r:id="rId31"/>
    <sheet name="EEECRF" sheetId="31" r:id="rId32"/>
    <sheet name="EEIF50" sheetId="32" r:id="rId33"/>
    <sheet name="EEM150" sheetId="33" r:id="rId34"/>
    <sheet name="EENBEF" sheetId="34" r:id="rId35"/>
    <sheet name="EDBE31" sheetId="35" r:id="rId36"/>
    <sheet name="EDBE32" sheetId="36" r:id="rId37"/>
    <sheet name="EDLDUF" sheetId="37" r:id="rId38"/>
    <sheet name="EEBCYF" sheetId="38" r:id="rId39"/>
    <sheet name="EEDGEF" sheetId="39" r:id="rId40"/>
    <sheet name="EEMMQE" sheetId="40" r:id="rId41"/>
    <sheet name="EOUSTF" sheetId="41" r:id="rId42"/>
    <sheet name="EDCG37" sheetId="42" r:id="rId43"/>
    <sheet name="EDFF30" sheetId="43" r:id="rId44"/>
    <sheet name="EDFF31" sheetId="44" r:id="rId45"/>
    <sheet name="EDNP27" sheetId="45" r:id="rId46"/>
    <sheet name="EEMAAF" sheetId="46" r:id="rId47"/>
    <sheet name="EENN50" sheetId="47" r:id="rId48"/>
    <sheet name="EES250" sheetId="48" r:id="rId49"/>
    <sheet name="EGOLDE" sheetId="49" r:id="rId50"/>
    <sheet name="ELLIQF" sheetId="50" r:id="rId51"/>
    <sheet name="EDCF28" sheetId="51" r:id="rId52"/>
    <sheet name="EDFF32" sheetId="52" r:id="rId53"/>
    <sheet name="EEALVF" sheetId="53" r:id="rId54"/>
    <sheet name="EEARBF" sheetId="54" r:id="rId55"/>
    <sheet name="EEARFD" sheetId="55" r:id="rId56"/>
    <sheet name="EEBCIE" sheetId="56" r:id="rId57"/>
    <sheet name="EEBIEF" sheetId="57" r:id="rId58"/>
    <sheet name="EEESSF" sheetId="58" r:id="rId59"/>
    <sheet name="EEMCPF" sheetId="59" r:id="rId60"/>
    <sheet name="EESMCF" sheetId="60" r:id="rId61"/>
    <sheet name="EOASEF" sheetId="61" r:id="rId62"/>
    <sheet name="EOUSEF" sheetId="62" r:id="rId63"/>
    <sheet name="ESLVRE" sheetId="63" r:id="rId64"/>
  </sheets>
  <definedNames>
    <definedName name="_xlnm._FilterDatabase" localSheetId="27" hidden="1">EDACBF!$A$5:$O$92</definedName>
    <definedName name="_xlnm._FilterDatabase" localSheetId="22" hidden="1">EDBE30!$A$5:$O$110</definedName>
    <definedName name="_xlnm._FilterDatabase" localSheetId="35" hidden="1">EDBE31!$A$5:$O$77</definedName>
    <definedName name="_xlnm._FilterDatabase" localSheetId="36" hidden="1">EDBE32!$A$5:$O$62</definedName>
    <definedName name="_xlnm._FilterDatabase" localSheetId="28" hidden="1">EDBE33!$A$5:$O$55</definedName>
    <definedName name="_xlnm._FilterDatabase" localSheetId="6" hidden="1">EDBPDF!$A$5:$O$58</definedName>
    <definedName name="_xlnm._FilterDatabase" localSheetId="7" hidden="1">EDCF27!$A$5:$O$43</definedName>
    <definedName name="_xlnm._FilterDatabase" localSheetId="51" hidden="1">EDCF28!$A$5:$O$42</definedName>
    <definedName name="_xlnm._FilterDatabase" localSheetId="29" hidden="1">EDCG27!$A$5:$O$42</definedName>
    <definedName name="_xlnm._FilterDatabase" localSheetId="1" hidden="1">EDCG28!$A$5:$O$40</definedName>
    <definedName name="_xlnm._FilterDatabase" localSheetId="42" hidden="1">EDCG37!$A$5:$O$51</definedName>
    <definedName name="_xlnm._FilterDatabase" localSheetId="8" hidden="1">EDCPSF!$A$5:$O$57</definedName>
    <definedName name="_xlnm._FilterDatabase" localSheetId="9" hidden="1">EDCSDF!$A$5:$O$45</definedName>
    <definedName name="_xlnm._FilterDatabase" localSheetId="43" hidden="1">EDFF30!$A$5:$O$21</definedName>
    <definedName name="_xlnm._FilterDatabase" localSheetId="44" hidden="1">EDFF31!$A$5:$O$21</definedName>
    <definedName name="_xlnm._FilterDatabase" localSheetId="52" hidden="1">EDFF32!$A$5:$O$21</definedName>
    <definedName name="_xlnm._FilterDatabase" localSheetId="15" hidden="1">EDFF33!$A$5:$O$21</definedName>
    <definedName name="_xlnm._FilterDatabase" localSheetId="16" hidden="1">EDGSEC!$A$5:$O$40</definedName>
    <definedName name="_xlnm._FilterDatabase" localSheetId="37" hidden="1">EDLDUF!$A$5:$O$64</definedName>
    <definedName name="_xlnm._FilterDatabase" localSheetId="45" hidden="1">EDNP27!$A$5:$O$65</definedName>
    <definedName name="_xlnm._FilterDatabase" localSheetId="30" hidden="1">EDNPSF!$A$5:$O$92</definedName>
    <definedName name="_xlnm._FilterDatabase" localSheetId="17" hidden="1">EDONTF!$A$5:$O$18</definedName>
    <definedName name="_xlnm._FilterDatabase" localSheetId="53" hidden="1">EEALVF!$A$5:$O$51</definedName>
    <definedName name="_xlnm._FilterDatabase" localSheetId="54" hidden="1">EEARBF!$A$5:$O$477</definedName>
    <definedName name="_xlnm._FilterDatabase" localSheetId="55" hidden="1">EEARFD!$A$5:$O$176</definedName>
    <definedName name="_xlnm._FilterDatabase" localSheetId="56" hidden="1">EEBCIE!$A$5:$O$38</definedName>
    <definedName name="_xlnm._FilterDatabase" localSheetId="38" hidden="1">EEBCYF!$A$5:$O$98</definedName>
    <definedName name="_xlnm._FilterDatabase" localSheetId="57" hidden="1">EEBIEF!$A$5:$O$41</definedName>
    <definedName name="_xlnm._FilterDatabase" localSheetId="18" hidden="1">EECONF!$A$5:$O$66</definedName>
    <definedName name="_xlnm._FilterDatabase" localSheetId="39" hidden="1">EEDGEF!$A$5:$O$111</definedName>
    <definedName name="_xlnm._FilterDatabase" localSheetId="31" hidden="1">EEECRF!$A$5:$O$100</definedName>
    <definedName name="_xlnm._FilterDatabase" localSheetId="2" hidden="1">EEELSS!$A$5:$O$111</definedName>
    <definedName name="_xlnm._FilterDatabase" localSheetId="23" hidden="1">EEEQTF!$A$5:$O$119</definedName>
    <definedName name="_xlnm._FilterDatabase" localSheetId="19" hidden="1">EEESCF!$A$5:$O$104</definedName>
    <definedName name="_xlnm._FilterDatabase" localSheetId="58" hidden="1">EEESSF!$A$5:$O$229</definedName>
    <definedName name="_xlnm._FilterDatabase" localSheetId="3" hidden="1">EEFOCF!$A$5:$O$50</definedName>
    <definedName name="_xlnm._FilterDatabase" localSheetId="10" hidden="1">EEIAFF!$A$5:$O$23</definedName>
    <definedName name="_xlnm._FilterDatabase" localSheetId="11" hidden="1">EEIF30!$A$5:$O$51</definedName>
    <definedName name="_xlnm._FilterDatabase" localSheetId="32" hidden="1">EEIF50!$A$5:$O$71</definedName>
    <definedName name="_xlnm._FilterDatabase" localSheetId="20" hidden="1">EELMIF!$A$5:$O$271</definedName>
    <definedName name="_xlnm._FilterDatabase" localSheetId="33" hidden="1">'EEM150'!$A$5:$O$71</definedName>
    <definedName name="_xlnm._FilterDatabase" localSheetId="46" hidden="1">EEMAAF!$A$5:$O$235</definedName>
    <definedName name="_xlnm._FilterDatabase" localSheetId="59" hidden="1">EEMCPF!$A$5:$O$114</definedName>
    <definedName name="_xlnm._FilterDatabase" localSheetId="40" hidden="1">EEMMQE!$A$5:$O$65</definedName>
    <definedName name="_xlnm._FilterDatabase" localSheetId="4" hidden="1">EEMMQI!$A$5:$O$71</definedName>
    <definedName name="_xlnm._FilterDatabase" localSheetId="12" hidden="1">EEMOF1!$A$5:$O$90</definedName>
    <definedName name="_xlnm._FilterDatabase" localSheetId="34" hidden="1">EENBEF!$A$5:$O$27</definedName>
    <definedName name="_xlnm._FilterDatabase" localSheetId="47" hidden="1">EENN50!$A$5:$O$71</definedName>
    <definedName name="_xlnm._FilterDatabase" localSheetId="24" hidden="1">EEPRUA!$A$5:$O$156</definedName>
    <definedName name="_xlnm._FilterDatabase" localSheetId="48" hidden="1">'EES250'!$A$5:$O$274</definedName>
    <definedName name="_xlnm._FilterDatabase" localSheetId="60" hidden="1">EESMCF!$A$5:$O$102</definedName>
    <definedName name="_xlnm._FilterDatabase" localSheetId="25" hidden="1">EETECF!$A$5:$O$102</definedName>
    <definedName name="_xlnm._FilterDatabase" localSheetId="49" hidden="1">EGOLDE!$A$5:$O$23</definedName>
    <definedName name="_xlnm._FilterDatabase" localSheetId="21" hidden="1">EGSFOF!$A$5:$O$22</definedName>
    <definedName name="_xlnm._FilterDatabase" localSheetId="50" hidden="1">ELLIQF!$A$5:$O$124</definedName>
    <definedName name="_xlnm._FilterDatabase" localSheetId="61" hidden="1">EOASEF!$A$5:$O$21</definedName>
    <definedName name="_xlnm._FilterDatabase" localSheetId="13" hidden="1">EOCHIF!$A$5:$O$22</definedName>
    <definedName name="_xlnm._FilterDatabase" localSheetId="14" hidden="1">EODWHF!$A$5:$O$70</definedName>
    <definedName name="_xlnm._FilterDatabase" localSheetId="26" hidden="1">EOEDOF!$A$5:$O$21</definedName>
    <definedName name="_xlnm._FilterDatabase" localSheetId="5" hidden="1">EOEMOP!$A$5:$O$21</definedName>
    <definedName name="_xlnm._FilterDatabase" localSheetId="62" hidden="1">EOUSEF!$A$5:$O$21</definedName>
    <definedName name="_xlnm._FilterDatabase" localSheetId="41" hidden="1">EOUSTF!$A$5:$O$21</definedName>
    <definedName name="_xlnm._FilterDatabase" localSheetId="63" hidden="1">ESLVRE!$A$5:$O$23</definedName>
    <definedName name="_xlnm._FilterDatabase" localSheetId="0" hidden="1">Index!$A$3:$B$66</definedName>
    <definedName name="Hedging_Positions_through_Futures_AS_ON_MMMM_DD__YYYY___NIL" localSheetId="27">EDACBF!#REF!</definedName>
    <definedName name="Hedging_Positions_through_Futures_AS_ON_MMMM_DD__YYYY___NIL" localSheetId="22">EDBE30!#REF!</definedName>
    <definedName name="Hedging_Positions_through_Futures_AS_ON_MMMM_DD__YYYY___NIL" localSheetId="35">EDBE31!#REF!</definedName>
    <definedName name="Hedging_Positions_through_Futures_AS_ON_MMMM_DD__YYYY___NIL" localSheetId="36">EDBE32!#REF!</definedName>
    <definedName name="Hedging_Positions_through_Futures_AS_ON_MMMM_DD__YYYY___NIL" localSheetId="28">EDBE33!#REF!</definedName>
    <definedName name="Hedging_Positions_through_Futures_AS_ON_MMMM_DD__YYYY___NIL" localSheetId="6">EDBPDF!#REF!</definedName>
    <definedName name="Hedging_Positions_through_Futures_AS_ON_MMMM_DD__YYYY___NIL" localSheetId="7">EDCF27!#REF!</definedName>
    <definedName name="Hedging_Positions_through_Futures_AS_ON_MMMM_DD__YYYY___NIL" localSheetId="51">EDCF28!#REF!</definedName>
    <definedName name="Hedging_Positions_through_Futures_AS_ON_MMMM_DD__YYYY___NIL" localSheetId="29">EDCG27!#REF!</definedName>
    <definedName name="Hedging_Positions_through_Futures_AS_ON_MMMM_DD__YYYY___NIL" localSheetId="42">EDCG37!#REF!</definedName>
    <definedName name="Hedging_Positions_through_Futures_AS_ON_MMMM_DD__YYYY___NIL" localSheetId="8">EDCPSF!#REF!</definedName>
    <definedName name="Hedging_Positions_through_Futures_AS_ON_MMMM_DD__YYYY___NIL" localSheetId="9">EDCSDF!#REF!</definedName>
    <definedName name="Hedging_Positions_through_Futures_AS_ON_MMMM_DD__YYYY___NIL" localSheetId="43">EDFF30!#REF!</definedName>
    <definedName name="Hedging_Positions_through_Futures_AS_ON_MMMM_DD__YYYY___NIL" localSheetId="44">EDFF31!#REF!</definedName>
    <definedName name="Hedging_Positions_through_Futures_AS_ON_MMMM_DD__YYYY___NIL" localSheetId="52">EDFF32!#REF!</definedName>
    <definedName name="Hedging_Positions_through_Futures_AS_ON_MMMM_DD__YYYY___NIL" localSheetId="15">EDFF33!#REF!</definedName>
    <definedName name="Hedging_Positions_through_Futures_AS_ON_MMMM_DD__YYYY___NIL" localSheetId="16">EDGSEC!#REF!</definedName>
    <definedName name="Hedging_Positions_through_Futures_AS_ON_MMMM_DD__YYYY___NIL" localSheetId="37">EDLDUF!#REF!</definedName>
    <definedName name="Hedging_Positions_through_Futures_AS_ON_MMMM_DD__YYYY___NIL" localSheetId="45">EDNP27!#REF!</definedName>
    <definedName name="Hedging_Positions_through_Futures_AS_ON_MMMM_DD__YYYY___NIL" localSheetId="30">EDNPSF!#REF!</definedName>
    <definedName name="Hedging_Positions_through_Futures_AS_ON_MMMM_DD__YYYY___NIL" localSheetId="17">EDONTF!#REF!</definedName>
    <definedName name="Hedging_Positions_through_Futures_AS_ON_MMMM_DD__YYYY___NIL" localSheetId="53">EEALVF!#REF!</definedName>
    <definedName name="Hedging_Positions_through_Futures_AS_ON_MMMM_DD__YYYY___NIL" localSheetId="54">EEARBF!#REF!</definedName>
    <definedName name="Hedging_Positions_through_Futures_AS_ON_MMMM_DD__YYYY___NIL" localSheetId="55">EEARFD!#REF!</definedName>
    <definedName name="Hedging_Positions_through_Futures_AS_ON_MMMM_DD__YYYY___NIL" localSheetId="56">EEBCIE!#REF!</definedName>
    <definedName name="Hedging_Positions_through_Futures_AS_ON_MMMM_DD__YYYY___NIL" localSheetId="38">EEBCYF!#REF!</definedName>
    <definedName name="Hedging_Positions_through_Futures_AS_ON_MMMM_DD__YYYY___NIL" localSheetId="57">EEBIEF!#REF!</definedName>
    <definedName name="Hedging_Positions_through_Futures_AS_ON_MMMM_DD__YYYY___NIL" localSheetId="18">EECONF!#REF!</definedName>
    <definedName name="Hedging_Positions_through_Futures_AS_ON_MMMM_DD__YYYY___NIL" localSheetId="39">EEDGEF!#REF!</definedName>
    <definedName name="Hedging_Positions_through_Futures_AS_ON_MMMM_DD__YYYY___NIL" localSheetId="31">EEECRF!#REF!</definedName>
    <definedName name="Hedging_Positions_through_Futures_AS_ON_MMMM_DD__YYYY___NIL" localSheetId="2">EEELSS!#REF!</definedName>
    <definedName name="Hedging_Positions_through_Futures_AS_ON_MMMM_DD__YYYY___NIL" localSheetId="23">EEEQTF!#REF!</definedName>
    <definedName name="Hedging_Positions_through_Futures_AS_ON_MMMM_DD__YYYY___NIL" localSheetId="19">EEESCF!#REF!</definedName>
    <definedName name="Hedging_Positions_through_Futures_AS_ON_MMMM_DD__YYYY___NIL" localSheetId="58">EEESSF!#REF!</definedName>
    <definedName name="Hedging_Positions_through_Futures_AS_ON_MMMM_DD__YYYY___NIL" localSheetId="3">EEFOCF!#REF!</definedName>
    <definedName name="Hedging_Positions_through_Futures_AS_ON_MMMM_DD__YYYY___NIL" localSheetId="10">EEIAFF!#REF!</definedName>
    <definedName name="Hedging_Positions_through_Futures_AS_ON_MMMM_DD__YYYY___NIL" localSheetId="11">EEIF30!#REF!</definedName>
    <definedName name="Hedging_Positions_through_Futures_AS_ON_MMMM_DD__YYYY___NIL" localSheetId="32">EEIF50!#REF!</definedName>
    <definedName name="Hedging_Positions_through_Futures_AS_ON_MMMM_DD__YYYY___NIL" localSheetId="20">EELMIF!#REF!</definedName>
    <definedName name="Hedging_Positions_through_Futures_AS_ON_MMMM_DD__YYYY___NIL" localSheetId="33">'EEM150'!#REF!</definedName>
    <definedName name="Hedging_Positions_through_Futures_AS_ON_MMMM_DD__YYYY___NIL" localSheetId="46">EEMAAF!#REF!</definedName>
    <definedName name="Hedging_Positions_through_Futures_AS_ON_MMMM_DD__YYYY___NIL" localSheetId="59">EEMCPF!#REF!</definedName>
    <definedName name="Hedging_Positions_through_Futures_AS_ON_MMMM_DD__YYYY___NIL" localSheetId="40">EEMMQE!#REF!</definedName>
    <definedName name="Hedging_Positions_through_Futures_AS_ON_MMMM_DD__YYYY___NIL" localSheetId="4">EEMMQI!#REF!</definedName>
    <definedName name="Hedging_Positions_through_Futures_AS_ON_MMMM_DD__YYYY___NIL" localSheetId="12">EEMOF1!#REF!</definedName>
    <definedName name="Hedging_Positions_through_Futures_AS_ON_MMMM_DD__YYYY___NIL" localSheetId="34">EENBEF!#REF!</definedName>
    <definedName name="Hedging_Positions_through_Futures_AS_ON_MMMM_DD__YYYY___NIL" localSheetId="47">EENN50!#REF!</definedName>
    <definedName name="Hedging_Positions_through_Futures_AS_ON_MMMM_DD__YYYY___NIL" localSheetId="24">EEPRUA!#REF!</definedName>
    <definedName name="Hedging_Positions_through_Futures_AS_ON_MMMM_DD__YYYY___NIL" localSheetId="48">'EES250'!#REF!</definedName>
    <definedName name="Hedging_Positions_through_Futures_AS_ON_MMMM_DD__YYYY___NIL" localSheetId="60">EESMCF!#REF!</definedName>
    <definedName name="Hedging_Positions_through_Futures_AS_ON_MMMM_DD__YYYY___NIL" localSheetId="25">EETECF!#REF!</definedName>
    <definedName name="Hedging_Positions_through_Futures_AS_ON_MMMM_DD__YYYY___NIL" localSheetId="49">EGOLDE!#REF!</definedName>
    <definedName name="Hedging_Positions_through_Futures_AS_ON_MMMM_DD__YYYY___NIL" localSheetId="21">EGSFOF!#REF!</definedName>
    <definedName name="Hedging_Positions_through_Futures_AS_ON_MMMM_DD__YYYY___NIL" localSheetId="50">ELLIQF!#REF!</definedName>
    <definedName name="Hedging_Positions_through_Futures_AS_ON_MMMM_DD__YYYY___NIL" localSheetId="61">EOASEF!#REF!</definedName>
    <definedName name="Hedging_Positions_through_Futures_AS_ON_MMMM_DD__YYYY___NIL" localSheetId="13">EOCHIF!#REF!</definedName>
    <definedName name="Hedging_Positions_through_Futures_AS_ON_MMMM_DD__YYYY___NIL" localSheetId="14">EODWHF!#REF!</definedName>
    <definedName name="Hedging_Positions_through_Futures_AS_ON_MMMM_DD__YYYY___NIL" localSheetId="26">EOEDOF!#REF!</definedName>
    <definedName name="Hedging_Positions_through_Futures_AS_ON_MMMM_DD__YYYY___NIL" localSheetId="5">EOEMOP!#REF!</definedName>
    <definedName name="Hedging_Positions_through_Futures_AS_ON_MMMM_DD__YYYY___NIL" localSheetId="62">EOUSEF!#REF!</definedName>
    <definedName name="Hedging_Positions_through_Futures_AS_ON_MMMM_DD__YYYY___NIL" localSheetId="41">EOUSTF!#REF!</definedName>
    <definedName name="Hedging_Positions_through_Futures_AS_ON_MMMM_DD__YYYY___NIL" localSheetId="63">ESLVRE!#REF!</definedName>
    <definedName name="Hedging_Positions_through_Futures_AS_ON_MMMM_DD__YYYY___NIL">EDCG28!#REF!</definedName>
    <definedName name="JPM_Footer_disp" localSheetId="27">EDACBF!#REF!</definedName>
    <definedName name="JPM_Footer_disp" localSheetId="22">EDBE30!#REF!</definedName>
    <definedName name="JPM_Footer_disp" localSheetId="35">EDBE31!#REF!</definedName>
    <definedName name="JPM_Footer_disp" localSheetId="36">EDBE32!#REF!</definedName>
    <definedName name="JPM_Footer_disp" localSheetId="28">EDBE33!#REF!</definedName>
    <definedName name="JPM_Footer_disp" localSheetId="6">EDBPDF!#REF!</definedName>
    <definedName name="JPM_Footer_disp" localSheetId="7">EDCF27!#REF!</definedName>
    <definedName name="JPM_Footer_disp" localSheetId="51">EDCF28!#REF!</definedName>
    <definedName name="JPM_Footer_disp" localSheetId="29">EDCG27!#REF!</definedName>
    <definedName name="JPM_Footer_disp" localSheetId="42">EDCG37!#REF!</definedName>
    <definedName name="JPM_Footer_disp" localSheetId="8">EDCPSF!#REF!</definedName>
    <definedName name="JPM_Footer_disp" localSheetId="9">EDCSDF!#REF!</definedName>
    <definedName name="JPM_Footer_disp" localSheetId="43">EDFF30!#REF!</definedName>
    <definedName name="JPM_Footer_disp" localSheetId="44">EDFF31!#REF!</definedName>
    <definedName name="JPM_Footer_disp" localSheetId="52">EDFF32!#REF!</definedName>
    <definedName name="JPM_Footer_disp" localSheetId="15">EDFF33!#REF!</definedName>
    <definedName name="JPM_Footer_disp" localSheetId="16">EDGSEC!#REF!</definedName>
    <definedName name="JPM_Footer_disp" localSheetId="37">EDLDUF!#REF!</definedName>
    <definedName name="JPM_Footer_disp" localSheetId="45">EDNP27!#REF!</definedName>
    <definedName name="JPM_Footer_disp" localSheetId="30">EDNPSF!#REF!</definedName>
    <definedName name="JPM_Footer_disp" localSheetId="17">EDONTF!#REF!</definedName>
    <definedName name="JPM_Footer_disp" localSheetId="53">EEALVF!#REF!</definedName>
    <definedName name="JPM_Footer_disp" localSheetId="54">EEARBF!#REF!</definedName>
    <definedName name="JPM_Footer_disp" localSheetId="55">EEARFD!#REF!</definedName>
    <definedName name="JPM_Footer_disp" localSheetId="56">EEBCIE!#REF!</definedName>
    <definedName name="JPM_Footer_disp" localSheetId="38">EEBCYF!#REF!</definedName>
    <definedName name="JPM_Footer_disp" localSheetId="57">EEBIEF!#REF!</definedName>
    <definedName name="JPM_Footer_disp" localSheetId="18">EECONF!#REF!</definedName>
    <definedName name="JPM_Footer_disp" localSheetId="39">EEDGEF!#REF!</definedName>
    <definedName name="JPM_Footer_disp" localSheetId="31">EEECRF!#REF!</definedName>
    <definedName name="JPM_Footer_disp" localSheetId="2">EEELSS!#REF!</definedName>
    <definedName name="JPM_Footer_disp" localSheetId="23">EEEQTF!#REF!</definedName>
    <definedName name="JPM_Footer_disp" localSheetId="19">EEESCF!#REF!</definedName>
    <definedName name="JPM_Footer_disp" localSheetId="58">EEESSF!#REF!</definedName>
    <definedName name="JPM_Footer_disp" localSheetId="3">EEFOCF!#REF!</definedName>
    <definedName name="JPM_Footer_disp" localSheetId="10">EEIAFF!#REF!</definedName>
    <definedName name="JPM_Footer_disp" localSheetId="11">EEIF30!#REF!</definedName>
    <definedName name="JPM_Footer_disp" localSheetId="32">EEIF50!#REF!</definedName>
    <definedName name="JPM_Footer_disp" localSheetId="20">EELMIF!#REF!</definedName>
    <definedName name="JPM_Footer_disp" localSheetId="33">'EEM150'!#REF!</definedName>
    <definedName name="JPM_Footer_disp" localSheetId="46">EEMAAF!#REF!</definedName>
    <definedName name="JPM_Footer_disp" localSheetId="59">EEMCPF!#REF!</definedName>
    <definedName name="JPM_Footer_disp" localSheetId="40">EEMMQE!#REF!</definedName>
    <definedName name="JPM_Footer_disp" localSheetId="4">EEMMQI!#REF!</definedName>
    <definedName name="JPM_Footer_disp" localSheetId="12">EEMOF1!#REF!</definedName>
    <definedName name="JPM_Footer_disp" localSheetId="34">EENBEF!#REF!</definedName>
    <definedName name="JPM_Footer_disp" localSheetId="47">EENN50!#REF!</definedName>
    <definedName name="JPM_Footer_disp" localSheetId="24">EEPRUA!#REF!</definedName>
    <definedName name="JPM_Footer_disp" localSheetId="48">'EES250'!#REF!</definedName>
    <definedName name="JPM_Footer_disp" localSheetId="60">EESMCF!#REF!</definedName>
    <definedName name="JPM_Footer_disp" localSheetId="25">EETECF!#REF!</definedName>
    <definedName name="JPM_Footer_disp" localSheetId="49">EGOLDE!#REF!</definedName>
    <definedName name="JPM_Footer_disp" localSheetId="21">EGSFOF!#REF!</definedName>
    <definedName name="JPM_Footer_disp" localSheetId="50">ELLIQF!#REF!</definedName>
    <definedName name="JPM_Footer_disp" localSheetId="61">EOASEF!#REF!</definedName>
    <definedName name="JPM_Footer_disp" localSheetId="13">EOCHIF!#REF!</definedName>
    <definedName name="JPM_Footer_disp" localSheetId="14">EODWHF!#REF!</definedName>
    <definedName name="JPM_Footer_disp" localSheetId="26">EOEDOF!#REF!</definedName>
    <definedName name="JPM_Footer_disp" localSheetId="5">EOEMOP!#REF!</definedName>
    <definedName name="JPM_Footer_disp" localSheetId="62">EOUSEF!#REF!</definedName>
    <definedName name="JPM_Footer_disp" localSheetId="41">EOUSTF!#REF!</definedName>
    <definedName name="JPM_Footer_disp" localSheetId="63">ESLVRE!#REF!</definedName>
    <definedName name="JPM_Footer_disp">EDCG28!#REF!</definedName>
    <definedName name="JPM_Footer_disp12" localSheetId="27">EDACBF!#REF!</definedName>
    <definedName name="JPM_Footer_disp12" localSheetId="22">EDBE30!#REF!</definedName>
    <definedName name="JPM_Footer_disp12" localSheetId="35">EDBE31!#REF!</definedName>
    <definedName name="JPM_Footer_disp12" localSheetId="36">EDBE32!#REF!</definedName>
    <definedName name="JPM_Footer_disp12" localSheetId="28">EDBE33!#REF!</definedName>
    <definedName name="JPM_Footer_disp12" localSheetId="6">EDBPDF!#REF!</definedName>
    <definedName name="JPM_Footer_disp12" localSheetId="7">EDCF27!#REF!</definedName>
    <definedName name="JPM_Footer_disp12" localSheetId="51">EDCF28!#REF!</definedName>
    <definedName name="JPM_Footer_disp12" localSheetId="29">EDCG27!#REF!</definedName>
    <definedName name="JPM_Footer_disp12" localSheetId="42">EDCG37!#REF!</definedName>
    <definedName name="JPM_Footer_disp12" localSheetId="8">EDCPSF!#REF!</definedName>
    <definedName name="JPM_Footer_disp12" localSheetId="9">EDCSDF!#REF!</definedName>
    <definedName name="JPM_Footer_disp12" localSheetId="43">EDFF30!#REF!</definedName>
    <definedName name="JPM_Footer_disp12" localSheetId="44">EDFF31!#REF!</definedName>
    <definedName name="JPM_Footer_disp12" localSheetId="52">EDFF32!#REF!</definedName>
    <definedName name="JPM_Footer_disp12" localSheetId="15">EDFF33!#REF!</definedName>
    <definedName name="JPM_Footer_disp12" localSheetId="16">EDGSEC!#REF!</definedName>
    <definedName name="JPM_Footer_disp12" localSheetId="37">EDLDUF!#REF!</definedName>
    <definedName name="JPM_Footer_disp12" localSheetId="45">EDNP27!#REF!</definedName>
    <definedName name="JPM_Footer_disp12" localSheetId="30">EDNPSF!#REF!</definedName>
    <definedName name="JPM_Footer_disp12" localSheetId="17">EDONTF!#REF!</definedName>
    <definedName name="JPM_Footer_disp12" localSheetId="53">EEALVF!#REF!</definedName>
    <definedName name="JPM_Footer_disp12" localSheetId="54">EEARBF!#REF!</definedName>
    <definedName name="JPM_Footer_disp12" localSheetId="55">EEARFD!#REF!</definedName>
    <definedName name="JPM_Footer_disp12" localSheetId="56">EEBCIE!#REF!</definedName>
    <definedName name="JPM_Footer_disp12" localSheetId="38">EEBCYF!#REF!</definedName>
    <definedName name="JPM_Footer_disp12" localSheetId="57">EEBIEF!#REF!</definedName>
    <definedName name="JPM_Footer_disp12" localSheetId="18">EECONF!#REF!</definedName>
    <definedName name="JPM_Footer_disp12" localSheetId="39">EEDGEF!#REF!</definedName>
    <definedName name="JPM_Footer_disp12" localSheetId="31">EEECRF!#REF!</definedName>
    <definedName name="JPM_Footer_disp12" localSheetId="2">EEELSS!#REF!</definedName>
    <definedName name="JPM_Footer_disp12" localSheetId="23">EEEQTF!#REF!</definedName>
    <definedName name="JPM_Footer_disp12" localSheetId="19">EEESCF!#REF!</definedName>
    <definedName name="JPM_Footer_disp12" localSheetId="58">EEESSF!#REF!</definedName>
    <definedName name="JPM_Footer_disp12" localSheetId="3">EEFOCF!#REF!</definedName>
    <definedName name="JPM_Footer_disp12" localSheetId="10">EEIAFF!#REF!</definedName>
    <definedName name="JPM_Footer_disp12" localSheetId="11">EEIF30!#REF!</definedName>
    <definedName name="JPM_Footer_disp12" localSheetId="32">EEIF50!#REF!</definedName>
    <definedName name="JPM_Footer_disp12" localSheetId="20">EELMIF!#REF!</definedName>
    <definedName name="JPM_Footer_disp12" localSheetId="33">'EEM150'!#REF!</definedName>
    <definedName name="JPM_Footer_disp12" localSheetId="46">EEMAAF!#REF!</definedName>
    <definedName name="JPM_Footer_disp12" localSheetId="59">EEMCPF!#REF!</definedName>
    <definedName name="JPM_Footer_disp12" localSheetId="40">EEMMQE!#REF!</definedName>
    <definedName name="JPM_Footer_disp12" localSheetId="4">EEMMQI!#REF!</definedName>
    <definedName name="JPM_Footer_disp12" localSheetId="12">EEMOF1!#REF!</definedName>
    <definedName name="JPM_Footer_disp12" localSheetId="34">EENBEF!#REF!</definedName>
    <definedName name="JPM_Footer_disp12" localSheetId="47">EENN50!#REF!</definedName>
    <definedName name="JPM_Footer_disp12" localSheetId="24">EEPRUA!#REF!</definedName>
    <definedName name="JPM_Footer_disp12" localSheetId="48">'EES250'!#REF!</definedName>
    <definedName name="JPM_Footer_disp12" localSheetId="60">EESMCF!#REF!</definedName>
    <definedName name="JPM_Footer_disp12" localSheetId="25">EETECF!#REF!</definedName>
    <definedName name="JPM_Footer_disp12" localSheetId="49">EGOLDE!#REF!</definedName>
    <definedName name="JPM_Footer_disp12" localSheetId="21">EGSFOF!#REF!</definedName>
    <definedName name="JPM_Footer_disp12" localSheetId="50">ELLIQF!#REF!</definedName>
    <definedName name="JPM_Footer_disp12" localSheetId="61">EOASEF!#REF!</definedName>
    <definedName name="JPM_Footer_disp12" localSheetId="13">EOCHIF!#REF!</definedName>
    <definedName name="JPM_Footer_disp12" localSheetId="14">EODWHF!#REF!</definedName>
    <definedName name="JPM_Footer_disp12" localSheetId="26">EOEDOF!#REF!</definedName>
    <definedName name="JPM_Footer_disp12" localSheetId="5">EOEMOP!#REF!</definedName>
    <definedName name="JPM_Footer_disp12" localSheetId="62">EOUSEF!#REF!</definedName>
    <definedName name="JPM_Footer_disp12" localSheetId="41">EOUSTF!#REF!</definedName>
    <definedName name="JPM_Footer_disp12" localSheetId="63">ESLVRE!#REF!</definedName>
    <definedName name="JPM_Footer_disp12">EDCG28!#REF!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51" l="1"/>
  <c r="B180" i="50"/>
  <c r="B254" i="46"/>
  <c r="B84" i="45"/>
  <c r="B70" i="42"/>
  <c r="B83" i="37"/>
  <c r="B78" i="36"/>
  <c r="B93" i="35"/>
  <c r="B111" i="30"/>
  <c r="B61" i="29"/>
  <c r="B71" i="28"/>
  <c r="B120" i="27"/>
  <c r="B126" i="22"/>
  <c r="B59" i="17"/>
  <c r="B77" i="16"/>
  <c r="B64" i="9"/>
  <c r="B76" i="8"/>
  <c r="B62" i="7"/>
  <c r="B95" i="6"/>
  <c r="B59" i="1"/>
  <c r="B40" i="52" l="1"/>
  <c r="B40" i="44"/>
  <c r="B40" i="43"/>
  <c r="B40" i="15"/>
  <c r="F144" i="55"/>
  <c r="F159" i="55" s="1"/>
  <c r="E144" i="55"/>
  <c r="E159" i="55" s="1"/>
  <c r="F110" i="55"/>
  <c r="F112" i="55" s="1"/>
  <c r="E110" i="55"/>
  <c r="E112" i="55" s="1"/>
  <c r="F12" i="49"/>
  <c r="F13" i="49" s="1"/>
  <c r="E13" i="49"/>
  <c r="F8" i="49"/>
  <c r="E8" i="49"/>
  <c r="F12" i="63"/>
  <c r="F13" i="63" s="1"/>
  <c r="E13" i="63"/>
  <c r="F8" i="63"/>
  <c r="E8" i="63"/>
  <c r="B256" i="46"/>
  <c r="F164" i="46"/>
  <c r="F167" i="46" s="1"/>
  <c r="F217" i="46"/>
  <c r="F215" i="46"/>
  <c r="E218" i="46"/>
  <c r="E220" i="46" s="1"/>
  <c r="E164" i="46"/>
  <c r="E167" i="46" s="1"/>
  <c r="F218" i="46" l="1"/>
  <c r="F220" i="46" s="1"/>
  <c r="B66" i="65" l="1"/>
  <c r="B65" i="65"/>
  <c r="B64" i="65"/>
  <c r="B63" i="65"/>
  <c r="B62" i="65"/>
  <c r="B61" i="65"/>
  <c r="B60" i="65"/>
  <c r="B59" i="65"/>
  <c r="B58" i="65"/>
  <c r="B57" i="65"/>
  <c r="B56" i="65"/>
  <c r="B55" i="65"/>
  <c r="B54" i="65"/>
  <c r="B53" i="65"/>
  <c r="B52" i="65"/>
  <c r="B51" i="65"/>
  <c r="B50" i="65"/>
  <c r="B49" i="65"/>
  <c r="B48" i="65"/>
  <c r="B47" i="65"/>
  <c r="B46" i="65"/>
  <c r="B45" i="65"/>
  <c r="B44" i="65"/>
  <c r="B43" i="65"/>
  <c r="B42" i="65"/>
  <c r="B41" i="65"/>
  <c r="B40" i="65"/>
  <c r="B39" i="65"/>
  <c r="B38" i="65"/>
  <c r="B37" i="65"/>
  <c r="B36" i="65"/>
  <c r="B35" i="65"/>
  <c r="B34" i="65"/>
  <c r="B33" i="65"/>
  <c r="B32" i="65"/>
  <c r="B31" i="65"/>
  <c r="B30" i="65"/>
  <c r="B29" i="65"/>
  <c r="B28" i="65"/>
  <c r="B27" i="65"/>
  <c r="B26" i="65"/>
  <c r="B25" i="65"/>
  <c r="B24" i="65"/>
  <c r="B23" i="65"/>
  <c r="B22" i="65"/>
  <c r="B21" i="65"/>
  <c r="B20" i="65"/>
  <c r="B19" i="65"/>
  <c r="B18" i="65"/>
  <c r="B17" i="65"/>
  <c r="B16" i="65"/>
  <c r="B15" i="65"/>
  <c r="B14" i="65"/>
  <c r="B13" i="65"/>
  <c r="B12" i="65"/>
  <c r="B11" i="65"/>
  <c r="B10" i="65"/>
  <c r="B9" i="65"/>
  <c r="B8" i="65"/>
  <c r="B7" i="65"/>
  <c r="B6" i="65"/>
  <c r="B5" i="65"/>
  <c r="B4" i="65"/>
</calcChain>
</file>

<file path=xl/sharedStrings.xml><?xml version="1.0" encoding="utf-8"?>
<sst xmlns="http://schemas.openxmlformats.org/spreadsheetml/2006/main" count="13694" uniqueCount="3035">
  <si>
    <t>Name of the Instrument</t>
  </si>
  <si>
    <t>ISIN</t>
  </si>
  <si>
    <t>Quantity</t>
  </si>
  <si>
    <t>% to Net Assets</t>
  </si>
  <si>
    <t>Market/Fair Value(Rs. In Lacs)</t>
  </si>
  <si>
    <t>Rating/Industry</t>
  </si>
  <si>
    <t>YIELD</t>
  </si>
  <si>
    <t>PORTFOLIO STATEMENT OF EDELWEISS CRISIL IBX 50:50 GILT PLUS SDL SEP 2028 INDEX FUND AS ON JULY 31, 2025</t>
  </si>
  <si>
    <t>(An open-ended target maturity Index Fund investing in the constituents of CRISIL IBX 50:50 Gilt Plus SDL Index – Sep 2028. A relatively high interest)</t>
  </si>
  <si>
    <t>PORTFOLIO STATEMENT OF EDELWEISS ELSS TAX SAVER FUND AS ON JULY 31, 2025</t>
  </si>
  <si>
    <t>(An open ended equity linked saving scheme with a statutory lock in of 3 years and tax benefit)</t>
  </si>
  <si>
    <t>PORTFOLIO STATEMENT OF EDELWEISS FOCUSED FUND AS ON JULY 31, 2025</t>
  </si>
  <si>
    <t>(An open-ended equity scheme investing in maximum 30 stocks, with focus in multi-cap space)</t>
  </si>
  <si>
    <t>PORTFOLIO STATEMENT OF EDELWEISS NIFTY500 MULTICAP MOMENTUM QUALITY 50 INDEX FUND AS ON JULY 31, 2025</t>
  </si>
  <si>
    <t>(An open-ended index scheme replicating Nifty500 Multicap Momentum Quality 50 Index)</t>
  </si>
  <si>
    <t>PORTFOLIO STATEMENT OF EDELWEISS  EMERGING MARKETS OPPORTUNITIES EQUITY OFF-SHORE FUND AS ON JULY 31, 2025</t>
  </si>
  <si>
    <t>(An open ended fund of fund scheme investing in JPMorgan Funds – Emerging Market Opportunities Fund)</t>
  </si>
  <si>
    <t>PORTFOLIO STATEMENT OF EDELWEISS  BANKING AND PSU DEBT FUND AS ON JULY 31, 2025</t>
  </si>
  <si>
    <t>PORTFOLIO STATEMENT OF EDELWEISS CRISIL-IBX AAA BOND NBFC-HFC - JUN 2027 INDEX FUND AS ON JULY 31, 2025</t>
  </si>
  <si>
    <t>PORTFOLIO STATEMENT OF EDELWEISS CRL PSU PL SDL 50:50 OCT-25 FD AS ON JULY 31, 2025</t>
  </si>
  <si>
    <t>(An open-ended target maturity Index Fund investing in the constituents of CRISIL [IBX] 50:50 PSU + SDL Index – October 2025. A moderate interest rate risk and relatively low credit risk.)</t>
  </si>
  <si>
    <t>PORTFOLIO STATEMENT OF EDELWEISS CRISIL IBX 50:50 GILT PLUS SDL SHORT DURATION INDEX FUND AS ON JULY 31, 2025</t>
  </si>
  <si>
    <t>PORTFOLIO STATEMENT OF EDELWEISS INCOME PLUS ARBITRAGE ACTIVE FUND OF FUND AS ON JULY 31, 2025</t>
  </si>
  <si>
    <t>(An open-ended fund of funds scheme investing in units of actively managed debt oriented mutual fund schemes and actively managed arbitrage mutual fund)</t>
  </si>
  <si>
    <t>PORTFOLIO STATEMENT OF EDELWEISS NIFTY 100 QUALITY 30 INDEX FND AS ON JULY 31, 2025</t>
  </si>
  <si>
    <t>(An open ended scheme replicating Nifty 100 Quality 30 Index)</t>
  </si>
  <si>
    <t>PORTFOLIO STATEMENT OF EDELWEISS RECENTLY LISTED IPO FUND AS ON JULY 31, 2025</t>
  </si>
  <si>
    <t>(An open ended equity scheme following investment theme of investing in recently listed 100 companies or upcoming Initial Public Offer (IPOs).)</t>
  </si>
  <si>
    <t>PORTFOLIO STATEMENT OF EDELWEISS  GREATER CHINA EQUITY OFF-SHORE FUND AS ON JULY 31, 2025</t>
  </si>
  <si>
    <t>(An open ended fund of fund scheme investing in JPMorgan Funds – Greater China Fund)</t>
  </si>
  <si>
    <t>PORTFOLIO STATEMENT OF EDELWEISS MSCI INDIA DOMESTIC &amp; WORLD HEALTHCARE 45 INDEX AS ON JULY 31, 2025</t>
  </si>
  <si>
    <t>(An Open-ended Equity Scheme replicating MSCI India Domestic &amp; World Healthcare 45 Index)</t>
  </si>
  <si>
    <t>PORTFOLIO STATEMENT OF BHARAT BOND FOF – APRIL 2033 AS ON JULY 31, 2025</t>
  </si>
  <si>
    <t>(An open-ended Target Maturity fund of funds scheme investing in units of BHARAT Bond ETF – April 2033)</t>
  </si>
  <si>
    <t>PORTFOLIO STATEMENT OF EDELWEISS  GOVERNMENT SECURITIES FUND AS ON JULY 31, 2025</t>
  </si>
  <si>
    <t>(An open ended debt scheme investing in government securities across maturity)</t>
  </si>
  <si>
    <t>PORTFOLIO STATEMENT OF EDELWEISS OVERNIGHT FUND AS ON JULY 31, 2025</t>
  </si>
  <si>
    <t>(An open-ended debt scheme investing in overnight instruments.)</t>
  </si>
  <si>
    <t>PORTFOLIO STATEMENT OF EDELWEISS CONSUMPTION FUND AS ON JULY 31, 2025</t>
  </si>
  <si>
    <t>(An open-ended equity scheme following consumption theme)</t>
  </si>
  <si>
    <t>PORTFOLIO STATEMENT OF EDELWEISS SMALL CAP FUND AS ON JULY 31, 2025</t>
  </si>
  <si>
    <t>(An open ended scheme predominantly investing in small cap stocks)</t>
  </si>
  <si>
    <t>PORTFOLIO STATEMENT OF EDELWEISS NIFTY LARGE MID CAP 250 INDEX FUND AS ON JULY 31, 2025</t>
  </si>
  <si>
    <t>(An Open-ended Equity Scheme replicating Nifty LargeMidcap 250 Index)</t>
  </si>
  <si>
    <t>PORTFOLIO STATEMENT OF EDELWEISS GOLD AND SILVER ETF FOF AS ON JULY 31, 2025</t>
  </si>
  <si>
    <t>(An open-ended fund of funds scheme investing in units of Gold ETF and Silver ETF)</t>
  </si>
  <si>
    <t>PORTFOLIO STATEMENT OF BHARAT BOND ETF – APRIL 2030 AS ON JULY 31, 2025</t>
  </si>
  <si>
    <t>(An open ended Target Maturity Exchange Traded Bond Fund predominately investing in constituents of Nifty BHARAT Bond Index - April 2030)</t>
  </si>
  <si>
    <t>PORTFOLIO STATEMENT OF EDELWEISS LARGE &amp; MID CAP FUND AS ON JULY 31, 2025</t>
  </si>
  <si>
    <t>(An open ended equity scheme investing in both large cap and mid cap stocks)</t>
  </si>
  <si>
    <t>PORTFOLIO STATEMENT OF EDELWEISS AGGRESSIVE HYBRID FUND AS ON JULY 31, 2025</t>
  </si>
  <si>
    <t>(An open ended hybrid scheme investing predominantly in equity and equity related instruments)</t>
  </si>
  <si>
    <t>PORTFOLIO STATEMENT OF EDELWEISS TECHNOLOGY FUND AS ON JULY 31, 2025</t>
  </si>
  <si>
    <t>(An open-ended equity scheme investing in technology &amp; technology-related companies)</t>
  </si>
  <si>
    <t>PORTFOLIO STATEMENT OF EDELWEISS  EUROPE DYNAMIC EQUITY OFF-SHORE FUND AS ON JULY 31, 2025</t>
  </si>
  <si>
    <t>(An open ended fund of fund scheme investing in JPMorgan Funds – Europe Dynamic Fund)</t>
  </si>
  <si>
    <t>PORTFOLIO STATEMENT OF EDELWEISS MONEY MARKET FUND AS ON JULY 31, 2025</t>
  </si>
  <si>
    <t>(An open-ended debt scheme investing in money market instruments)</t>
  </si>
  <si>
    <t>PORTFOLIO STATEMENT OF BHARAT BOND ETF – APRIL 2033 AS ON JULY 31, 2025</t>
  </si>
  <si>
    <t>PORTFOLIO STATEMENT OF EDELWEISS CRISIL IBX 50:50 GILT PLUS SDL JUNE 2027 INDEX FUND AS ON JULY 31, 2025</t>
  </si>
  <si>
    <t>(An open-ended target maturity Index Fund investing in the constituents of CRISIL IBX 50:50 Gilt Plus SDL Index – June 2027. A relatively high interest)</t>
  </si>
  <si>
    <t>PORTFOLIO STATEMENT OF EDELWEISS NIFTY PSU BOND PLUS SDL APR 2026 50 50 INDEX FUND AS ON JULY 31, 2025</t>
  </si>
  <si>
    <t>(An open-ended target Maturuty index fund predominantly investing in the constituents of Nifty PSU Bond Plus SDL April 2026 50:50 Index)</t>
  </si>
  <si>
    <t>PORTFOLIO STATEMENT OF EDELWEISS FLEXI-CAP FUND AS ON JULY 31, 2025</t>
  </si>
  <si>
    <t>(An open ended dynamic equity scheme investing across large cap, mid cap, small cap stocks)</t>
  </si>
  <si>
    <t>PORTFOLIO STATEMENT OF EDELWEISS NIFTY 50 INDEX FUND AS ON JULY 31, 2025</t>
  </si>
  <si>
    <t>(An open ended scheme replicating Nifty 50 Index)</t>
  </si>
  <si>
    <t>PORTFOLIO STATEMENT OF EDELWEISS NIFTY MIDCAP150 MOMENTUM 50 INDEX FUND AS ON JULY 31, 2025</t>
  </si>
  <si>
    <t>(An Open-ended Equity Scheme replicating Nifty Midcap150 Momentum 50 Index)</t>
  </si>
  <si>
    <t>PORTFOLIO STATEMENT OF EDELWEISS NIFTY BANK ETF AS ON JULY 31, 2025</t>
  </si>
  <si>
    <t>(An open-ended exchange traded scheme replicating/tracking Nifty Bank Total return index)</t>
  </si>
  <si>
    <t>PORTFOLIO STATEMENT OF BHARAT BOND ETF – APRIL 2031 AS ON JULY 31, 2025</t>
  </si>
  <si>
    <t>(An open ended Target Maturity Exchange Traded Bond Fund predominantly investing in constituents of Nifty BHARAT Bond Index - April 2031)</t>
  </si>
  <si>
    <t>PORTFOLIO STATEMENT OF BHARAT BOND ETF – APRIL 2032 AS ON JULY 31, 2025</t>
  </si>
  <si>
    <t>(An open ended Target Maturity Exchange Traded Bond Fund predominantly investing in constituents of Nifty BHARAT Bond Index - April 2032)</t>
  </si>
  <si>
    <t>PORTFOLIO STATEMENT OF EDELWEISS LOW DURATION FUND AS ON JULY 31, 2025</t>
  </si>
  <si>
    <t>PORTFOLIO STATEMENT OF EDELWEISS BUSINESS CYCLE FUND AS ON JULY 31, 2025</t>
  </si>
  <si>
    <t>(An open-ended equity scheme following business cycle-based investing theme))</t>
  </si>
  <si>
    <t>PORTFOLIO STATEMENT OF EDELWEISS LARGE CAP FUND AS ON JULY 31, 2025</t>
  </si>
  <si>
    <t>(An open ended equity scheme predominantly investing in large cap stocks)</t>
  </si>
  <si>
    <t>PORTFOLIO STATEMENT OF EDELWEISS NIFTY500 MULTICAP MOMENTUM QUALITY 50 ETF AS ON JULY 31, 2025</t>
  </si>
  <si>
    <t>(An open-ended exchange traded scheme replicating/tracking Nifty500 Multicap Momentum Quality 50 Total Return Index)</t>
  </si>
  <si>
    <t>PORTFOLIO STATEMENT OF EDELWEISS  US TECHNOLOGY EQUITY FOF AS ON JULY 31, 2025</t>
  </si>
  <si>
    <t>(An open ended fund of fund scheme investing in JPMorgan Funds – US TECHNOLOGY EQUITY FOF)</t>
  </si>
  <si>
    <t>PORTFOLIO STATEMENT OF EDELWEISS CRISIL IBX 50:50 GILT PLUS SDL APRIL 2037 INDEX FUND AS ON JULY 31, 2025</t>
  </si>
  <si>
    <t>(An open-ended target maturity Index Fund investing in the constituents of CRISIL IBX 50:50 Gilt Plus SDL Index – April 2037. A relatively high interes)</t>
  </si>
  <si>
    <t>PORTFOLIO STATEMENT OF BHARAT BOND FOF – APRIL 2030 AS ON JULY 31, 2025</t>
  </si>
  <si>
    <t>(An open-ended Target Maturity fund of funds scheme investing in units of BHARAT Bond ETF – April 2030)</t>
  </si>
  <si>
    <t>PORTFOLIO STATEMENT OF BHARAT BOND FOF – APRIL 2031 AS ON JULY 31, 2025</t>
  </si>
  <si>
    <t>(An open-ended Target Maturity fund of funds scheme investing in units of BHARAT Bond ETF – April 2031)</t>
  </si>
  <si>
    <t>PORTFOLIO STATEMENT OF EDELWEISS NIFTY PSU BOND PLUS SDL APR 2027 50 50 INDEX AS ON JULY 31, 2025</t>
  </si>
  <si>
    <t>(An open-ended target Maturuty index fund predominantly investing in the constituents of Nifty PSU Bond Plus SDL April 2027 50:50 Index)</t>
  </si>
  <si>
    <t>PORTFOLIO STATEMENT OF EDELWEISS MULTI ASSET ALLOCATION FUND AS ON JULY 31, 2025</t>
  </si>
  <si>
    <t>(An open-ended scheme investing in Equity, Debt, Commodities and in units of REITs &amp; InvITs)</t>
  </si>
  <si>
    <t>PORTFOLIO STATEMENT OF EDELWEISS NIFTY NEXT 50 INDEX FUND AS ON JULY 31, 2025</t>
  </si>
  <si>
    <t>(An Open-ended Equity Scheme replicating Nifty Next 50 Index)</t>
  </si>
  <si>
    <t>PORTFOLIO STATEMENT OF EDELWEISS NIFTY SMALLCAP 250 INDEX FUND AS ON JULY 31, 2025</t>
  </si>
  <si>
    <t>(An Open-ended Equity Scheme replicating Nifty Smallcap 250 Index)</t>
  </si>
  <si>
    <t>PORTFOLIO STATEMENT OF EDELWEISS GOLD ETF FUND AS ON JULY 31, 2025</t>
  </si>
  <si>
    <t>((An open ended exchange traded fund replicating/tracking domestic prices of Gold))</t>
  </si>
  <si>
    <t>PORTFOLIO STATEMENT OF EDELWEISS  LIQUID FUND AS ON JULY 31, 2025</t>
  </si>
  <si>
    <t>(An open-ended liquid scheme)</t>
  </si>
  <si>
    <t>PORTFOLIO STATEMENT OF EDELWEISS CRISIL IBX AAA FINANCIAL SERVICES BOND – JAN 2028 INDEX FUND AS ON JULY 31, 2025</t>
  </si>
  <si>
    <t>PORTFOLIO STATEMENT OF BHARAT BOND FOF – APRIL 2032 AS ON JULY 31, 2025</t>
  </si>
  <si>
    <t>(An open-ended Target Maturity fund of funds scheme investing in units of BHARAT Bond ETF – April 2032)</t>
  </si>
  <si>
    <t>PORTFOLIO STATEMENT OF EDEL NIFTY ALPHA LOW VOLATILITY 30 INDEX FUND AS ON JULY 31, 2025</t>
  </si>
  <si>
    <t>(An Open-ended Scheme replicating Nifty Alpha Low Volatility 30 Index.)</t>
  </si>
  <si>
    <t>PORTFOLIO STATEMENT OF EDELWEISS ARBITRAGE FUND AS ON JULY 31, 2025</t>
  </si>
  <si>
    <t>(An open ended scheme investing in arbitrage opportunities)</t>
  </si>
  <si>
    <t>PORTFOLIO STATEMENT OF EDELWEISS BALANCED ADVANTAGE FUND AS ON JULY 31, 2025</t>
  </si>
  <si>
    <t>(An open ended dynamic asset allocation fund)</t>
  </si>
  <si>
    <t>PORTFOLIO STATEMENT OF EDEL BSE CAPITAL MARKETS &amp; INSURANCE ETF AS ON JULY 31, 2025</t>
  </si>
  <si>
    <t>(An open-ended exchange traded scheme replicating/tracking BSE Capital Markets &amp; Insurance Total Return Index.)</t>
  </si>
  <si>
    <t>PORTFOLIO STATEMENT OF EDELWEISS BSE INTERNET ECONOMY INDEX FUND AS ON JULY 31, 2025</t>
  </si>
  <si>
    <t>(An open-ended index scheme replicating BSE Internet Economy Index)</t>
  </si>
  <si>
    <t>PORTFOLIO STATEMENT OF EDELWEISS EQUITY SAVINGS FUND AS ON JULY 31, 2025</t>
  </si>
  <si>
    <t>(An Open ended scheme investing in equity, arbitrage and debt)</t>
  </si>
  <si>
    <t>PORTFOLIO STATEMENT OF EDELWEISS MULTI CAP FUND AS ON JULY 31, 2025</t>
  </si>
  <si>
    <t>(An open-ended equity scheme investing across large cap, mid cap, small cap stocks)</t>
  </si>
  <si>
    <t>PORTFOLIO STATEMENT OF EDELWEISS MID CAP FUND AS ON JULY 31, 2025</t>
  </si>
  <si>
    <t>(An open ended equity scheme predominantly investing in mid cap stocks)</t>
  </si>
  <si>
    <t>PORTFOLIO STATEMENT OF EDELWEISS  ASEAN EQUITY OFF-SHORE FUND AS ON JULY 31, 2025</t>
  </si>
  <si>
    <t>(An open ended fund of fund scheme investing in JPMorgan Funds – ASEAN Equity Fund)</t>
  </si>
  <si>
    <t>PORTFOLIO STATEMENT OF EDELWEISS  US VALUE EQUITY OFF-SHORE FUND AS ON JULY 31, 2025</t>
  </si>
  <si>
    <t>(An open ended fund of fund scheme investing in JPMorgan Funds – US Value Fund)</t>
  </si>
  <si>
    <t>PORTFOLIO STATEMENT OF EDELWEISS SILVER ETF FUND AS ON JULY 31, 2025</t>
  </si>
  <si>
    <t>(An open ended exchange traded fund replicating/tracking domestic prices of Silver)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</si>
  <si>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</si>
  <si>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</si>
  <si>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</si>
  <si>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</si>
  <si>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</si>
  <si>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</si>
  <si>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</si>
  <si>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</si>
  <si>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</si>
  <si>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</si>
  <si>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</si>
  <si>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</si>
  <si>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</si>
  <si>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</si>
  <si>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</si>
  <si>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</si>
  <si>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</si>
  <si>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</si>
  <si>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(b)Privately Placed/Unlisted</t>
  </si>
  <si>
    <t>(c)Securitised Debt Instruments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</si>
  <si>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</si>
  <si>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</si>
  <si>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</si>
  <si>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</si>
  <si>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</si>
  <si>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</si>
  <si>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</si>
  <si>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</si>
  <si>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</si>
  <si>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</si>
  <si>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</si>
  <si>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</si>
  <si>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</si>
  <si>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</si>
  <si>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ICICI Bank Ltd.</t>
  </si>
  <si>
    <t>INE090A01021</t>
  </si>
  <si>
    <t>Bharti Airtel Ltd.</t>
  </si>
  <si>
    <t>INE397D01024</t>
  </si>
  <si>
    <t>Telecom - Services</t>
  </si>
  <si>
    <t>Larsen &amp; Toubro Ltd.</t>
  </si>
  <si>
    <t>INE018A01030</t>
  </si>
  <si>
    <t>Construction</t>
  </si>
  <si>
    <t>State Bank of India</t>
  </si>
  <si>
    <t>INE062A01020</t>
  </si>
  <si>
    <t>BSE Ltd.</t>
  </si>
  <si>
    <t>INE118H01025</t>
  </si>
  <si>
    <t>Capital Markets</t>
  </si>
  <si>
    <t>Infosys Ltd.</t>
  </si>
  <si>
    <t>INE009A01021</t>
  </si>
  <si>
    <t>IT - Software</t>
  </si>
  <si>
    <t>Bharat Electronics Ltd.</t>
  </si>
  <si>
    <t>INE263A01024</t>
  </si>
  <si>
    <t>Aerospace &amp; Defense</t>
  </si>
  <si>
    <t>Mahindra &amp; Mahindra Ltd.</t>
  </si>
  <si>
    <t>INE101A01026</t>
  </si>
  <si>
    <t>Automobiles</t>
  </si>
  <si>
    <t>Trent Ltd.</t>
  </si>
  <si>
    <t>INE849A01020</t>
  </si>
  <si>
    <t>Retailing</t>
  </si>
  <si>
    <t>Ultratech Cement Ltd.</t>
  </si>
  <si>
    <t>INE481G01011</t>
  </si>
  <si>
    <t>Cement &amp; Cement Products</t>
  </si>
  <si>
    <t>Kotak Mahindra Bank Ltd.</t>
  </si>
  <si>
    <t>INE237A01028</t>
  </si>
  <si>
    <t>Muthoot Finance Ltd.</t>
  </si>
  <si>
    <t>INE414G01012</t>
  </si>
  <si>
    <t>Finance</t>
  </si>
  <si>
    <t>Sun Pharmaceutical Industries Ltd.</t>
  </si>
  <si>
    <t>INE044A01036</t>
  </si>
  <si>
    <t>Pharmaceuticals &amp; Biotechnology</t>
  </si>
  <si>
    <t>Hindustan Unilever Ltd.</t>
  </si>
  <si>
    <t>INE030A01027</t>
  </si>
  <si>
    <t>Diversified FMCG</t>
  </si>
  <si>
    <t>NTPC Ltd.</t>
  </si>
  <si>
    <t>INE733E01010</t>
  </si>
  <si>
    <t>Power</t>
  </si>
  <si>
    <t>Multi Commodity Exchange Of India Ltd.</t>
  </si>
  <si>
    <t>INE745G01035</t>
  </si>
  <si>
    <t>Bikaji Foods International Ltd.</t>
  </si>
  <si>
    <t>INE00E101023</t>
  </si>
  <si>
    <t>Food Products</t>
  </si>
  <si>
    <t>Karur Vysya Bank Ltd.</t>
  </si>
  <si>
    <t>INE036D01028</t>
  </si>
  <si>
    <t>ITC Ltd.</t>
  </si>
  <si>
    <t>INE154A01025</t>
  </si>
  <si>
    <t>HCL Technologies Ltd.</t>
  </si>
  <si>
    <t>INE860A01027</t>
  </si>
  <si>
    <t>Max Healthcare Institute Ltd.</t>
  </si>
  <si>
    <t>INE027H01010</t>
  </si>
  <si>
    <t>Healthcare Services</t>
  </si>
  <si>
    <t>Gabriel India Ltd.</t>
  </si>
  <si>
    <t>INE524A01029</t>
  </si>
  <si>
    <t>Auto Components</t>
  </si>
  <si>
    <t>Tech Mahindra Ltd.</t>
  </si>
  <si>
    <t>INE669C01036</t>
  </si>
  <si>
    <t>PB Fintech Ltd.</t>
  </si>
  <si>
    <t>INE417T01026</t>
  </si>
  <si>
    <t>Financial Technology (Fintech)</t>
  </si>
  <si>
    <t>SBI Life Insurance Company Ltd.</t>
  </si>
  <si>
    <t>INE123W01016</t>
  </si>
  <si>
    <t>Insurance</t>
  </si>
  <si>
    <t>Power Finance Corporation Ltd.</t>
  </si>
  <si>
    <t>INE134E01011</t>
  </si>
  <si>
    <t>Tata Consultancy Services Ltd.</t>
  </si>
  <si>
    <t>INE467B01029</t>
  </si>
  <si>
    <t>Shriram Finance Ltd.</t>
  </si>
  <si>
    <t>INE721A01047</t>
  </si>
  <si>
    <t>Axis Bank Ltd.</t>
  </si>
  <si>
    <t>INE238A01034</t>
  </si>
  <si>
    <t>City Union Bank Ltd.</t>
  </si>
  <si>
    <t>INE491A01021</t>
  </si>
  <si>
    <t>Torrent Pharmaceuticals Ltd.</t>
  </si>
  <si>
    <t>INE685A01028</t>
  </si>
  <si>
    <t>Samvardhana Motherson International Ltd.</t>
  </si>
  <si>
    <t>INE775A01035</t>
  </si>
  <si>
    <t>Cholamandalam Investment &amp; Finance Company Ltd.</t>
  </si>
  <si>
    <t>INE121A01024</t>
  </si>
  <si>
    <t>Persistent Systems Ltd.</t>
  </si>
  <si>
    <t>INE262H01021</t>
  </si>
  <si>
    <t>Coforge Ltd.</t>
  </si>
  <si>
    <t>INE591G01025</t>
  </si>
  <si>
    <t>Hindustan Petroleum Corporation Ltd.</t>
  </si>
  <si>
    <t>INE094A01015</t>
  </si>
  <si>
    <t>Zensar Technologies Ltd.</t>
  </si>
  <si>
    <t>INE520A01027</t>
  </si>
  <si>
    <t>Power Mech Projects Ltd.</t>
  </si>
  <si>
    <t>INE211R01019</t>
  </si>
  <si>
    <t>India Shelter Finance Corporation Ltd.</t>
  </si>
  <si>
    <t>INE922K01024</t>
  </si>
  <si>
    <t>Indian Bank</t>
  </si>
  <si>
    <t>INE562A01011</t>
  </si>
  <si>
    <t>Lupin Ltd.</t>
  </si>
  <si>
    <t>INE326A01037</t>
  </si>
  <si>
    <t>Mphasis Ltd.</t>
  </si>
  <si>
    <t>INE356A01018</t>
  </si>
  <si>
    <t>Creditaccess Grameen Ltd.</t>
  </si>
  <si>
    <t>INE741K01010</t>
  </si>
  <si>
    <t>Abbott India Ltd.</t>
  </si>
  <si>
    <t>INE358A01014</t>
  </si>
  <si>
    <t>Titan Company Ltd.</t>
  </si>
  <si>
    <t>INE280A01028</t>
  </si>
  <si>
    <t>Consumer Durables</t>
  </si>
  <si>
    <t>Maruti Suzuki India Ltd.</t>
  </si>
  <si>
    <t>INE585B01010</t>
  </si>
  <si>
    <t>Bharat Heavy Electricals Ltd.</t>
  </si>
  <si>
    <t>INE257A01026</t>
  </si>
  <si>
    <t>Electrical Equipment</t>
  </si>
  <si>
    <t>TVS Motor Company Ltd.</t>
  </si>
  <si>
    <t>INE494B01023</t>
  </si>
  <si>
    <t>Netweb Technologies India Ltd.</t>
  </si>
  <si>
    <t>INE0NT901020</t>
  </si>
  <si>
    <t>IT - Services</t>
  </si>
  <si>
    <t>Home First Finance Company India Ltd.</t>
  </si>
  <si>
    <t>INE481N01025</t>
  </si>
  <si>
    <t>UNO Minda Ltd.</t>
  </si>
  <si>
    <t>INE405E01023</t>
  </si>
  <si>
    <t>Tata Consumer Products Ltd.</t>
  </si>
  <si>
    <t>INE192A01025</t>
  </si>
  <si>
    <t>Agricultural Food &amp; other Products</t>
  </si>
  <si>
    <t>Bajaj Finance Ltd.</t>
  </si>
  <si>
    <t>INE296A01032</t>
  </si>
  <si>
    <t>IPCA Laboratories Ltd.</t>
  </si>
  <si>
    <t>INE571A01038</t>
  </si>
  <si>
    <t>KEI Industries Ltd.</t>
  </si>
  <si>
    <t>INE878B01027</t>
  </si>
  <si>
    <t>Industrial Products</t>
  </si>
  <si>
    <t>Endurance Technologies Ltd.</t>
  </si>
  <si>
    <t>INE913H01037</t>
  </si>
  <si>
    <t>Tata Steel Ltd.</t>
  </si>
  <si>
    <t>INE081A01020</t>
  </si>
  <si>
    <t>Ferrous Metals</t>
  </si>
  <si>
    <t>Jindal Steel &amp; Power Ltd.</t>
  </si>
  <si>
    <t>INE749A01030</t>
  </si>
  <si>
    <t>Hyundai Motor India Ltd.</t>
  </si>
  <si>
    <t>INE0V6F01027</t>
  </si>
  <si>
    <t>Brigade Enterprises Ltd.</t>
  </si>
  <si>
    <t>INE791I01019</t>
  </si>
  <si>
    <t>Realty</t>
  </si>
  <si>
    <t>JB Chemicals &amp; Pharmaceuticals Ltd.</t>
  </si>
  <si>
    <t>INE572A01036</t>
  </si>
  <si>
    <t>Krishna Inst of Medical Sciences Ltd.</t>
  </si>
  <si>
    <t>INE967H01025</t>
  </si>
  <si>
    <t>KFIN Technologies Ltd.</t>
  </si>
  <si>
    <t>INE138Y01010</t>
  </si>
  <si>
    <t>JSW Steel Ltd.</t>
  </si>
  <si>
    <t>INE019A01038</t>
  </si>
  <si>
    <t>Divi's Laboratories Ltd.</t>
  </si>
  <si>
    <t>INE361B01024</t>
  </si>
  <si>
    <t>Jubilant Ingrevia Ltd.</t>
  </si>
  <si>
    <t>INE0BY001018</t>
  </si>
  <si>
    <t>Chemicals &amp; Petrochemicals</t>
  </si>
  <si>
    <t>Concord Biotech Ltd.</t>
  </si>
  <si>
    <t>INE338H01029</t>
  </si>
  <si>
    <t>Oil India Ltd.</t>
  </si>
  <si>
    <t>INE274J01014</t>
  </si>
  <si>
    <t>Oil</t>
  </si>
  <si>
    <t>JSW Energy Ltd.</t>
  </si>
  <si>
    <t>INE121E01018</t>
  </si>
  <si>
    <t>Godrej Properties Ltd.</t>
  </si>
  <si>
    <t>INE484J01027</t>
  </si>
  <si>
    <t>Radico Khaitan Ltd.</t>
  </si>
  <si>
    <t>INE944F01028</t>
  </si>
  <si>
    <t>Beverages</t>
  </si>
  <si>
    <t>Jio Financial Services Ltd.</t>
  </si>
  <si>
    <t>INE758E01017</t>
  </si>
  <si>
    <t>Alembic Pharmaceuticals Ltd.</t>
  </si>
  <si>
    <t>INE901L01018</t>
  </si>
  <si>
    <t>Hindalco Industries Ltd.</t>
  </si>
  <si>
    <t>INE038A01020</t>
  </si>
  <si>
    <t>Non - Ferrous Metals</t>
  </si>
  <si>
    <t>Jyoti CNC Automation Ltd.</t>
  </si>
  <si>
    <t>INE980O01024</t>
  </si>
  <si>
    <t>Industrial Manufacturing</t>
  </si>
  <si>
    <t>CG Power and Industrial Solutions Ltd.</t>
  </si>
  <si>
    <t>INE067A01029</t>
  </si>
  <si>
    <t>Havells India Ltd.</t>
  </si>
  <si>
    <t>INE176B01034</t>
  </si>
  <si>
    <t>APL Apollo Tubes Ltd.</t>
  </si>
  <si>
    <t>INE702C01027</t>
  </si>
  <si>
    <t>NTPC Green Energy Ltd.</t>
  </si>
  <si>
    <t>INE0ONG01011</t>
  </si>
  <si>
    <t>Dixon Technologies (India) Ltd.</t>
  </si>
  <si>
    <t>INE935N01020</t>
  </si>
  <si>
    <t>The Phoenix Mills Ltd.</t>
  </si>
  <si>
    <t>INE211B01039</t>
  </si>
  <si>
    <t>SRF Ltd.</t>
  </si>
  <si>
    <t>INE647A01010</t>
  </si>
  <si>
    <t>Siemens Energy India Ltd.</t>
  </si>
  <si>
    <t>INE1NPP01017</t>
  </si>
  <si>
    <t>P I INDUSTRIES LIMITED</t>
  </si>
  <si>
    <t>INE603J01030</t>
  </si>
  <si>
    <t>Fertilizers &amp; Agrochemicals</t>
  </si>
  <si>
    <t>Siemens Ltd.</t>
  </si>
  <si>
    <t>INE003A01024</t>
  </si>
  <si>
    <t>HDB Financial Services Ltd.</t>
  </si>
  <si>
    <t>INE756I01012</t>
  </si>
  <si>
    <t>ITC Hotels Ltd.</t>
  </si>
  <si>
    <t>INE379A01028</t>
  </si>
  <si>
    <t>Leisure Services</t>
  </si>
  <si>
    <t>Vishal Mega Mart Ltd</t>
  </si>
  <si>
    <t>INE01EA01019</t>
  </si>
  <si>
    <t>(b) Unlisted</t>
  </si>
  <si>
    <t>Marico Ltd.</t>
  </si>
  <si>
    <t>INE196A01026</t>
  </si>
  <si>
    <t>ABB India Ltd.</t>
  </si>
  <si>
    <t>INE117A01022</t>
  </si>
  <si>
    <t>Britannia Industries Ltd.</t>
  </si>
  <si>
    <t>INE216A01030</t>
  </si>
  <si>
    <t>Nestle India Ltd.</t>
  </si>
  <si>
    <t>INE239A01024</t>
  </si>
  <si>
    <t>Suzlon Energy Ltd.</t>
  </si>
  <si>
    <t>INE040H01021</t>
  </si>
  <si>
    <t>Eicher Motors Ltd.</t>
  </si>
  <si>
    <t>INE066A01021</t>
  </si>
  <si>
    <t>Hindustan Aeronautics Ltd.</t>
  </si>
  <si>
    <t>INE066F01020</t>
  </si>
  <si>
    <t>HDFC Asset Management Company Ltd.</t>
  </si>
  <si>
    <t>INE127D01025</t>
  </si>
  <si>
    <t>Bharat Petroleum Corporation Ltd.</t>
  </si>
  <si>
    <t>INE029A01011</t>
  </si>
  <si>
    <t>Solar Industries India Ltd.</t>
  </si>
  <si>
    <t>INE343H01029</t>
  </si>
  <si>
    <t>Coromandel International Ltd.</t>
  </si>
  <si>
    <t>INE169A01031</t>
  </si>
  <si>
    <t>Page Industries Ltd.</t>
  </si>
  <si>
    <t>INE761H01022</t>
  </si>
  <si>
    <t>Textiles &amp; Apparels</t>
  </si>
  <si>
    <t>Mazagon Dock Shipbuilders Ltd.</t>
  </si>
  <si>
    <t>INE249Z01020</t>
  </si>
  <si>
    <t>Central Depository Services (I) Ltd.</t>
  </si>
  <si>
    <t>INE736A01011</t>
  </si>
  <si>
    <t>Narayana Hrudayalaya ltd.</t>
  </si>
  <si>
    <t>INE410P01011</t>
  </si>
  <si>
    <t>Manappuram Finance Ltd.</t>
  </si>
  <si>
    <t>INE522D01027</t>
  </si>
  <si>
    <t>360 One Wam Ltd.</t>
  </si>
  <si>
    <t>INE466L01038</t>
  </si>
  <si>
    <t>GlaxoSmithKline Pharmaceuticals Ltd.</t>
  </si>
  <si>
    <t>INE159A01016</t>
  </si>
  <si>
    <t>Godfrey Phillips India Ltd.</t>
  </si>
  <si>
    <t>INE260B01028</t>
  </si>
  <si>
    <t>Cigarettes &amp; Tobacco Products</t>
  </si>
  <si>
    <t>Computer Age Management Services Ltd.</t>
  </si>
  <si>
    <t>INE596I01012</t>
  </si>
  <si>
    <t>Nippon Life India Asset Management Ltd.</t>
  </si>
  <si>
    <t>INE298J01013</t>
  </si>
  <si>
    <t>Angel One Ltd.</t>
  </si>
  <si>
    <t>INE732I01013</t>
  </si>
  <si>
    <t>Affle 3i Ltd.</t>
  </si>
  <si>
    <t>INE00WC01027</t>
  </si>
  <si>
    <t>Motilal Oswal Financial Services Ltd.</t>
  </si>
  <si>
    <t>INE338I01027</t>
  </si>
  <si>
    <t>Intellect Design Arena Ltd.</t>
  </si>
  <si>
    <t>INE306R01017</t>
  </si>
  <si>
    <t>Indian Energy Exchange Ltd.</t>
  </si>
  <si>
    <t>INE022Q01020</t>
  </si>
  <si>
    <t>Garden Reach Shipbuilders &amp; Engineers</t>
  </si>
  <si>
    <t>INE382Z01011</t>
  </si>
  <si>
    <t>Cohance Lifesciences Ltd.</t>
  </si>
  <si>
    <t>INE03QK01018</t>
  </si>
  <si>
    <t>Castrol India Ltd.</t>
  </si>
  <si>
    <t>INE172A01027</t>
  </si>
  <si>
    <t>Gillette India Ltd.</t>
  </si>
  <si>
    <t>INE322A01010</t>
  </si>
  <si>
    <t>Personal Products</t>
  </si>
  <si>
    <t>Eclerx Services Ltd.</t>
  </si>
  <si>
    <t>INE738I01010</t>
  </si>
  <si>
    <t>Commercial Services &amp; Supplies</t>
  </si>
  <si>
    <t>Zen Technologies Ltd.</t>
  </si>
  <si>
    <t>INE251B01027</t>
  </si>
  <si>
    <t>LT Foods Ltd.</t>
  </si>
  <si>
    <t>INE818H01020</t>
  </si>
  <si>
    <t>Mahanagar Gas Ltd.</t>
  </si>
  <si>
    <t>INE002S01010</t>
  </si>
  <si>
    <t>Gas</t>
  </si>
  <si>
    <t>Astrazeneca Pharma India Ltd.</t>
  </si>
  <si>
    <t>INE203A01020</t>
  </si>
  <si>
    <t>Schneider Electric Infrastructure Ltd.</t>
  </si>
  <si>
    <t>INE839M01018</t>
  </si>
  <si>
    <t>Newgen Software Technologies Ltd.</t>
  </si>
  <si>
    <t>INE619B01017</t>
  </si>
  <si>
    <t>Elecon Engineering Company Ltd.</t>
  </si>
  <si>
    <t>INE205B01031</t>
  </si>
  <si>
    <t>BLS International Services Ltd.</t>
  </si>
  <si>
    <t>INE153T01027</t>
  </si>
  <si>
    <t>Caplin Point Laboratories Ltd.</t>
  </si>
  <si>
    <t>INE475E01026</t>
  </si>
  <si>
    <t>Action Construction Equipment Ltd.</t>
  </si>
  <si>
    <t>INE731H01025</t>
  </si>
  <si>
    <t>Agricultural, Commercial &amp; Construction Vehicles</t>
  </si>
  <si>
    <t>Foreign Securities and/or Overseas ETFs</t>
  </si>
  <si>
    <t>International  Mutual Fund Units</t>
  </si>
  <si>
    <t>JPMORGAN ASSET MGM - EMG MKT OPPS I USD</t>
  </si>
  <si>
    <t>LU0431993749</t>
  </si>
  <si>
    <t>(a)Listed / Awaiting listing on stock Exchanges</t>
  </si>
  <si>
    <t>7.41% IOC NCD RED 22-10-2029**</t>
  </si>
  <si>
    <t>INE242A08437</t>
  </si>
  <si>
    <t>FITCH AAA</t>
  </si>
  <si>
    <t>7.48% IRFC NCD RED 13-08-2029**</t>
  </si>
  <si>
    <t>INE053F07BU3</t>
  </si>
  <si>
    <t>CRISIL AAA</t>
  </si>
  <si>
    <t>7.03% HPCL NCD RED 12-04-2030**</t>
  </si>
  <si>
    <t>INE094A08069</t>
  </si>
  <si>
    <t>7.64% FOOD CORP GOI GRNT NCD 12-12-2029**</t>
  </si>
  <si>
    <t>INE861G08050</t>
  </si>
  <si>
    <t>CRISIL AAA(CE)</t>
  </si>
  <si>
    <t>8.85% REC LTD. NCD RED 16-04-2029**</t>
  </si>
  <si>
    <t>INE020B08BQ7</t>
  </si>
  <si>
    <t>7.49% NHAI NCD RED 01-08-2029**</t>
  </si>
  <si>
    <t>INE906B07HG7</t>
  </si>
  <si>
    <t>8.83% EXIM BK OF INDIA NCD RED 03-11-29**</t>
  </si>
  <si>
    <t>INE514E08EE3</t>
  </si>
  <si>
    <t>8.41% HUDCO NCD GOI SERVICED 15-03-2029**</t>
  </si>
  <si>
    <t>INE031A08699</t>
  </si>
  <si>
    <t>ICRA AAA</t>
  </si>
  <si>
    <t>8.12% NHPC NCD GOI SERVICED 22-03-2029**</t>
  </si>
  <si>
    <t>INE848E08136</t>
  </si>
  <si>
    <t>CARE AAA</t>
  </si>
  <si>
    <t>8.13% NUCLEAR POWER CORP NCD 28-03-2029**</t>
  </si>
  <si>
    <t>INE206D08386</t>
  </si>
  <si>
    <t>8.27% NHAI NCD RED 28-03-2029**</t>
  </si>
  <si>
    <t>INE906B07GP0</t>
  </si>
  <si>
    <t>8.09% NLC INDIA LTD NCD RED 29-05-2029**</t>
  </si>
  <si>
    <t>INE589A07037</t>
  </si>
  <si>
    <t>7.34% POWER GRID CORP NCD 13-07-2029**</t>
  </si>
  <si>
    <t>INE752E08577</t>
  </si>
  <si>
    <t>7.41% POWER FIN CORP NCD RED 25-02-2030**</t>
  </si>
  <si>
    <t>INE134E08KL2</t>
  </si>
  <si>
    <t>7.50% REC LTD. NCD RED 28-02-2030**</t>
  </si>
  <si>
    <t>INE020B08CP7</t>
  </si>
  <si>
    <t>8.40% NUCLEAR POW COR IN LTD NCD28-11-29**</t>
  </si>
  <si>
    <t>INE206D08253</t>
  </si>
  <si>
    <t>8.79% INDIAN RAIL FIN NCD RED 04-05-2030**</t>
  </si>
  <si>
    <t>INE053F09GX2</t>
  </si>
  <si>
    <t>8.7% LIC HOUS FIN NCD RED 23-03-2029**</t>
  </si>
  <si>
    <t>INE115A07OB4</t>
  </si>
  <si>
    <t>6.33% GOVT OF INDIA RED 05-05-2035</t>
  </si>
  <si>
    <t>IN0020250026</t>
  </si>
  <si>
    <t>7.18% GOVT OF INDIA RED 14-08-2033</t>
  </si>
  <si>
    <t>IN0020230085</t>
  </si>
  <si>
    <t>7.10% GOVT OF INDIA RED 08-04-2034</t>
  </si>
  <si>
    <t>IN0020240019</t>
  </si>
  <si>
    <t>Investment in Mutual fund</t>
  </si>
  <si>
    <t>SBI CDMDF--A2</t>
  </si>
  <si>
    <t>INF0RQ622028</t>
  </si>
  <si>
    <t>8.33% ADITYA BIRLA CAP SR L1 NCD19-05-27**</t>
  </si>
  <si>
    <t>INE860H07IY4</t>
  </si>
  <si>
    <t>7.8989% ADITYA BIRLA HSG SR K2 08-06-27**</t>
  </si>
  <si>
    <t>INE831R07557</t>
  </si>
  <si>
    <t>8.3774% KOTAK MAHINDRA INV NCD 21-06-27**</t>
  </si>
  <si>
    <t>INE975F07IR8</t>
  </si>
  <si>
    <t>8.285% TATA CAPITAL LTD NCD 10-05-2027**</t>
  </si>
  <si>
    <t>INE976I07CT9</t>
  </si>
  <si>
    <t>8.30% SMFG IND CRD SR109 OP I R 30-06-27**</t>
  </si>
  <si>
    <t>INE535H07CJ6</t>
  </si>
  <si>
    <t>8.12% KOTAK MAH PRIME TR GID01 R21-06-27**</t>
  </si>
  <si>
    <t>INE916DA7SU4</t>
  </si>
  <si>
    <t>8.35% AXIS FIN SR 14 NCD OP B 07-05-27**</t>
  </si>
  <si>
    <t>INE891K07952</t>
  </si>
  <si>
    <t>7.90% LIC HSG FIN TR421 NCD R 23-06-2027**</t>
  </si>
  <si>
    <t>INE115A07PV9</t>
  </si>
  <si>
    <t>8.24% L&amp;T FIN LTD SR J NCD RED 16-06-27**</t>
  </si>
  <si>
    <t>INE498L07038</t>
  </si>
  <si>
    <t>8.2378% HDB FIN SER SR 207 R 06-04-27**</t>
  </si>
  <si>
    <t>INE756I07EX3</t>
  </si>
  <si>
    <t>8.25% MAH &amp; MAH FIN SR RED 25-03-2027**</t>
  </si>
  <si>
    <t>INE774D07VE1</t>
  </si>
  <si>
    <t>7.75% TATA CAP HSG FIN SR A 18-05-2027**</t>
  </si>
  <si>
    <t>INE033L07HQ8</t>
  </si>
  <si>
    <t>7.7% BAJAJ HOUSING FIN NCD RED 21-05-27**</t>
  </si>
  <si>
    <t>INE377Y07300</t>
  </si>
  <si>
    <t>7.70% BAJAJ FIN LTD OP I NCD R 07-06-27**</t>
  </si>
  <si>
    <t>INE296A07RZ4</t>
  </si>
  <si>
    <t>8.11% REC LTD NCD 07-10-2025 SR136</t>
  </si>
  <si>
    <t>INE020B08963</t>
  </si>
  <si>
    <t>7.75% SIDBI NCD RED 27-10-2025</t>
  </si>
  <si>
    <t>INE556F08KD0</t>
  </si>
  <si>
    <t>6.50% POWER FIN CORP NCD RED 17-09-2025**</t>
  </si>
  <si>
    <t>INE134E08LD7</t>
  </si>
  <si>
    <t>7.34% NHB LTD NCD RED 07-08-2025**</t>
  </si>
  <si>
    <t>INE557F08FN7</t>
  </si>
  <si>
    <t>7.20% NABARD NCD RED 23-09-2025</t>
  </si>
  <si>
    <t>INE261F08DR2</t>
  </si>
  <si>
    <t>7.50% NHPC LTD SR Y STR A NCD 07-10-2025**</t>
  </si>
  <si>
    <t>INE848E07AO4</t>
  </si>
  <si>
    <t>5.45% NTPC LTD NCD RED 15-10-2025**</t>
  </si>
  <si>
    <t>INE733E08163</t>
  </si>
  <si>
    <t>8.85% POWER GRID CORP NCD JRED 19-10-25**</t>
  </si>
  <si>
    <t>INE752E07KK5</t>
  </si>
  <si>
    <t>7.25% NABARD NCD RED 01-08-2025**</t>
  </si>
  <si>
    <t>INE261F08DQ4</t>
  </si>
  <si>
    <t>7.97% TAMIL NADU SDL RED 14-10-2025</t>
  </si>
  <si>
    <t>IN3120150112</t>
  </si>
  <si>
    <t>7.98% KARNATAKA SDL RED 14-10-2025</t>
  </si>
  <si>
    <t>IN1920150019</t>
  </si>
  <si>
    <t>7.99% MAHARASHTRA SDL RED 28-10-2025</t>
  </si>
  <si>
    <t>IN2220150113</t>
  </si>
  <si>
    <t>8.27% KERALA SDL RED 12-08-2025</t>
  </si>
  <si>
    <t>IN2020150073</t>
  </si>
  <si>
    <t>7.96% MAHARASHTRA SDL RED 14-10-2025</t>
  </si>
  <si>
    <t>IN2220150105</t>
  </si>
  <si>
    <t>8% TAMIL NADU SDL RED 28-10-2025</t>
  </si>
  <si>
    <t>IN3120150120</t>
  </si>
  <si>
    <t>8.16% MAHARASHTRA SDL RED 23-09-2025</t>
  </si>
  <si>
    <t>IN2220150097</t>
  </si>
  <si>
    <t>Money Market Instruments</t>
  </si>
  <si>
    <t>Treasury bills</t>
  </si>
  <si>
    <t>91 DAYS TBILL RED 16-10-2025</t>
  </si>
  <si>
    <t>IN002025X166</t>
  </si>
  <si>
    <t>364 DAYS TBILL RED 09-10-2025</t>
  </si>
  <si>
    <t>IN002024Z263</t>
  </si>
  <si>
    <t>7.32% GOVT OF INDIA RED 13-11-2030</t>
  </si>
  <si>
    <t>IN0020230135</t>
  </si>
  <si>
    <t>7.17% GOVT OF INDIA RED 17-04-2030</t>
  </si>
  <si>
    <t>IN0020230036</t>
  </si>
  <si>
    <t>7.10% GOVT OF INDIA RED 18-04-2029</t>
  </si>
  <si>
    <t>IN0020220011</t>
  </si>
  <si>
    <t>7.38% GOVT OF INDIA RED 20-06-2027</t>
  </si>
  <si>
    <t>IN0020220037</t>
  </si>
  <si>
    <t>6.75% GOVT OF INDIA RED 23-12-2029</t>
  </si>
  <si>
    <t>IN0020240183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</si>
  <si>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</si>
  <si>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</si>
  <si>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</si>
  <si>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</si>
  <si>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</si>
  <si>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</si>
  <si>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</si>
  <si>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</si>
  <si>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EDELWEISS ARBITRAGE FD- DR PL- GROW OPT</t>
  </si>
  <si>
    <t>INF754K01EA4</t>
  </si>
  <si>
    <t>EDELWEISS MONEY MARKET FUND - DIRECT PL</t>
  </si>
  <si>
    <t>INF843K01CE1</t>
  </si>
  <si>
    <t>KOTAK MAHINDRA MF CORP BOND FD DIRECT GR</t>
  </si>
  <si>
    <t>INF178L01BY0</t>
  </si>
  <si>
    <t>ICICI PRUD CONST MAT GILT FD-DIR PL- GR</t>
  </si>
  <si>
    <t>INF109KA1O37</t>
  </si>
  <si>
    <t>Coal India Ltd.</t>
  </si>
  <si>
    <t>INE522F01014</t>
  </si>
  <si>
    <t>Consumable Fuels</t>
  </si>
  <si>
    <t>Asian Paints Ltd.</t>
  </si>
  <si>
    <t>INE021A01026</t>
  </si>
  <si>
    <t>Bajaj Auto Ltd.</t>
  </si>
  <si>
    <t>INE917I01010</t>
  </si>
  <si>
    <t>VARUN BEVERAGES LIMITED</t>
  </si>
  <si>
    <t>INE200M01039</t>
  </si>
  <si>
    <t>Dr. Reddy's Laboratories Ltd.</t>
  </si>
  <si>
    <t>INE089A01031</t>
  </si>
  <si>
    <t>Hero MotoCorp Ltd.</t>
  </si>
  <si>
    <t>INE158A01026</t>
  </si>
  <si>
    <t>Pidilite Industries Ltd.</t>
  </si>
  <si>
    <t>INE318A01026</t>
  </si>
  <si>
    <t>Wipro Ltd.</t>
  </si>
  <si>
    <t>INE075A01022</t>
  </si>
  <si>
    <t>LTIMindtree Ltd.</t>
  </si>
  <si>
    <t>INE214T01019</t>
  </si>
  <si>
    <t>Bosch Ltd.</t>
  </si>
  <si>
    <t>INE323A01026</t>
  </si>
  <si>
    <t>Godrej Consumer Products Ltd.</t>
  </si>
  <si>
    <t>INE102D01028</t>
  </si>
  <si>
    <t>United Spirits Ltd.</t>
  </si>
  <si>
    <t>INE854D01024</t>
  </si>
  <si>
    <t>Dabur India Ltd.</t>
  </si>
  <si>
    <t>INE016A01026</t>
  </si>
  <si>
    <t>Zydus Lifesciences Ltd.</t>
  </si>
  <si>
    <t>INE010B01027</t>
  </si>
  <si>
    <t>Bharti Hexacom Ltd.</t>
  </si>
  <si>
    <t>INE343G01021</t>
  </si>
  <si>
    <t>Bajaj Housing Finance Ltd.</t>
  </si>
  <si>
    <t>INE377Y01014</t>
  </si>
  <si>
    <t>Dr Agarwal's Health Care Ltd.</t>
  </si>
  <si>
    <t>INE943P01029</t>
  </si>
  <si>
    <t>Sagility India Ltd.</t>
  </si>
  <si>
    <t>INE0W2G01015</t>
  </si>
  <si>
    <t>Premier Energies Ltd.</t>
  </si>
  <si>
    <t>INE0BS701011</t>
  </si>
  <si>
    <t>TBO Tek Ltd.</t>
  </si>
  <si>
    <t>INE673O01025</t>
  </si>
  <si>
    <t>Aadhar Housing Finance Ltd.</t>
  </si>
  <si>
    <t>INE883F01010</t>
  </si>
  <si>
    <t>Go Digit General Insurance Ltd.</t>
  </si>
  <si>
    <t>INE03JT01014</t>
  </si>
  <si>
    <t>Swiggy Ltd.</t>
  </si>
  <si>
    <t>INE00H001014</t>
  </si>
  <si>
    <t>Sai Life Sciences Ltd</t>
  </si>
  <si>
    <t>INE570L01029</t>
  </si>
  <si>
    <t>Acme Solar Holdings Ltd.</t>
  </si>
  <si>
    <t>INE622W01025</t>
  </si>
  <si>
    <t>Inventurus Knowledge Solutions Ltd.</t>
  </si>
  <si>
    <t>INE115Q01022</t>
  </si>
  <si>
    <t>Baazar Style Retail Ltd.</t>
  </si>
  <si>
    <t>INE01FR01028</t>
  </si>
  <si>
    <t>AWFIS Space Solutions Ltd.</t>
  </si>
  <si>
    <t>INE108V01019</t>
  </si>
  <si>
    <t>Doms Industries Ltd.</t>
  </si>
  <si>
    <t>INE321T01012</t>
  </si>
  <si>
    <t>Household Products</t>
  </si>
  <si>
    <t>JSW Infrastructure Ltd.</t>
  </si>
  <si>
    <t>INE880J01026</t>
  </si>
  <si>
    <t>Transport Infrastructure</t>
  </si>
  <si>
    <t>Bansal Wire Industries Ltd.</t>
  </si>
  <si>
    <t>INE0B9K01025</t>
  </si>
  <si>
    <t>Azad Engineering Ltd.</t>
  </si>
  <si>
    <t>INE02IJ01035</t>
  </si>
  <si>
    <t>Ask Automotive Ltd.</t>
  </si>
  <si>
    <t>INE491J01022</t>
  </si>
  <si>
    <t>Kaynes Technology India Ltd.</t>
  </si>
  <si>
    <t>INE918Z01012</t>
  </si>
  <si>
    <t>P N Gadgil Jewellers Ltd.</t>
  </si>
  <si>
    <t>INE953R01016</t>
  </si>
  <si>
    <t>Unimech Aerospace And Manufacturing Ltd.</t>
  </si>
  <si>
    <t>INE0U3I01011</t>
  </si>
  <si>
    <t>Hexaware Technologies Ltd.</t>
  </si>
  <si>
    <t>INE093A01041</t>
  </si>
  <si>
    <t>Oswal Pumps Ltd.</t>
  </si>
  <si>
    <t>INE0BYP01024</t>
  </si>
  <si>
    <t>Belrise Industries Ltd.</t>
  </si>
  <si>
    <t>INE894V01022</t>
  </si>
  <si>
    <t>International Gemmological Inst Ind Ltd.</t>
  </si>
  <si>
    <t>INE0Q9301021</t>
  </si>
  <si>
    <t>Ajax Engineering Ltd.</t>
  </si>
  <si>
    <t>INE274Y01021</t>
  </si>
  <si>
    <t>Emcure Pharmaceuticals Ltd.</t>
  </si>
  <si>
    <t>INE168P01015</t>
  </si>
  <si>
    <t>Sanathan Textiles Ltd.</t>
  </si>
  <si>
    <t>INE0JPD01013</t>
  </si>
  <si>
    <t>Zinka Logistics Solutions Ltd</t>
  </si>
  <si>
    <t>INE0UIZ01018</t>
  </si>
  <si>
    <t>Transport Services</t>
  </si>
  <si>
    <t>Waaree Energies Ltd.</t>
  </si>
  <si>
    <t>INE377N01017</t>
  </si>
  <si>
    <t>Happy Forgings Ltd.</t>
  </si>
  <si>
    <t>INE330T01021</t>
  </si>
  <si>
    <t>Kross Ltd.</t>
  </si>
  <si>
    <t>INE0O6601022</t>
  </si>
  <si>
    <t>Carraro India Ltd.</t>
  </si>
  <si>
    <t>INE0V7W01012</t>
  </si>
  <si>
    <t>Godavari Biorefineries Ltd.</t>
  </si>
  <si>
    <t>INE497S01012</t>
  </si>
  <si>
    <t>Anthem Biosciences Ltd.</t>
  </si>
  <si>
    <t>INE0CZ201020</t>
  </si>
  <si>
    <t>ECOS (India) Mobility &amp; Hospitality Ltd.</t>
  </si>
  <si>
    <t>INE06HJ01020</t>
  </si>
  <si>
    <t>DAM Capital Advisors Ltd.</t>
  </si>
  <si>
    <t>INE284H01025</t>
  </si>
  <si>
    <t>GNG Electronics Ltd.</t>
  </si>
  <si>
    <t>INE18JU01028</t>
  </si>
  <si>
    <t>IT - Hardware</t>
  </si>
  <si>
    <t>Indiqube Spaces Ltd.</t>
  </si>
  <si>
    <t>INE06ST01018</t>
  </si>
  <si>
    <t>Indegene Ltd.</t>
  </si>
  <si>
    <t>INE065X01017</t>
  </si>
  <si>
    <t>Ellenbarrie Industrial Gases Ltd.</t>
  </si>
  <si>
    <t>INE236E01022</t>
  </si>
  <si>
    <t>Ather Energy Ltd.</t>
  </si>
  <si>
    <t>INE0LEZ01016</t>
  </si>
  <si>
    <t>Smartworks Coworking Spaces Ltd.</t>
  </si>
  <si>
    <t>INE0NAZ01010</t>
  </si>
  <si>
    <t>Brigade Hotel Ventures Ltd.</t>
  </si>
  <si>
    <t>INE03NU01014</t>
  </si>
  <si>
    <t>Akums Drugs And Pharmaceuticals Ltd.</t>
  </si>
  <si>
    <t>INE09XN01023</t>
  </si>
  <si>
    <t>Derivatives</t>
  </si>
  <si>
    <t>(a) Index/Stock Future</t>
  </si>
  <si>
    <t>NIFTY 28-Aug-2025</t>
  </si>
  <si>
    <t>INDEX FUTURES</t>
  </si>
  <si>
    <t>182 DAYS TBILL RED 25-09-2025</t>
  </si>
  <si>
    <t>IN002024Y506</t>
  </si>
  <si>
    <t>Net Receivables/(Payables) include Net Current Assets as well as the Mark to Market on derivative trades.</t>
  </si>
  <si>
    <t>JPM GREATER CHINA-I-I2 USD</t>
  </si>
  <si>
    <t>LU1727356906</t>
  </si>
  <si>
    <t>JPM GREATER CHINA-I AC</t>
  </si>
  <si>
    <t>LU0248053877</t>
  </si>
  <si>
    <t>Cipla Ltd.</t>
  </si>
  <si>
    <t>INE059A01026</t>
  </si>
  <si>
    <t>Apollo Hospitals Enterprise Ltd.</t>
  </si>
  <si>
    <t>INE437A01024</t>
  </si>
  <si>
    <t>Fortis Healthcare Ltd.</t>
  </si>
  <si>
    <t>INE061F01013</t>
  </si>
  <si>
    <t>Mankind Pharma Ltd.</t>
  </si>
  <si>
    <t>INE634S01028</t>
  </si>
  <si>
    <t>Laurus Labs Ltd.</t>
  </si>
  <si>
    <t>INE947Q01028</t>
  </si>
  <si>
    <t>Glenmark Pharmaceuticals Ltd.</t>
  </si>
  <si>
    <t>INE935A01035</t>
  </si>
  <si>
    <t>Aurobindo Pharma Ltd.</t>
  </si>
  <si>
    <t>INE406A01037</t>
  </si>
  <si>
    <t>Alkem Laboratories Ltd.</t>
  </si>
  <si>
    <t>INE540L01014</t>
  </si>
  <si>
    <t>Biocon Ltd.</t>
  </si>
  <si>
    <t>INE376G01013</t>
  </si>
  <si>
    <t>Gland Pharma Ltd.</t>
  </si>
  <si>
    <t>INE068V01023</t>
  </si>
  <si>
    <t>Syngene International Ltd.</t>
  </si>
  <si>
    <t>INE398R01022</t>
  </si>
  <si>
    <t>Ajanta Pharma Ltd.</t>
  </si>
  <si>
    <t>INE031B01049</t>
  </si>
  <si>
    <t>Piramal Pharma Ltd.</t>
  </si>
  <si>
    <t>INE0DK501011</t>
  </si>
  <si>
    <t>Global Health Ltd.</t>
  </si>
  <si>
    <t>INE474Q01031</t>
  </si>
  <si>
    <t>(c) Listed / Awaiting listing on International Stock Exchanges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</si>
  <si>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</si>
  <si>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</si>
  <si>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</si>
  <si>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</si>
  <si>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</si>
  <si>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</si>
  <si>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</si>
  <si>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</si>
  <si>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ABBOTT LABORATORIES</t>
  </si>
  <si>
    <t>US0028241000</t>
  </si>
  <si>
    <t>Health Care Equipment &amp; Supplies</t>
  </si>
  <si>
    <t>NOVARTIS AG</t>
  </si>
  <si>
    <t>US66987V1098</t>
  </si>
  <si>
    <t>MERCK &amp; CO.INC</t>
  </si>
  <si>
    <t>US58933Y1055</t>
  </si>
  <si>
    <t>THERMO FISHER SCIENTIFIC INC</t>
  </si>
  <si>
    <t>US8835561023</t>
  </si>
  <si>
    <t>Life Sciences Tools &amp; Services</t>
  </si>
  <si>
    <t>INTUITIVE SURGICAL INC</t>
  </si>
  <si>
    <t>US46120E6023</t>
  </si>
  <si>
    <t>AMGEN INC</t>
  </si>
  <si>
    <t>US0311621009</t>
  </si>
  <si>
    <t>Novo Nordisk A/S</t>
  </si>
  <si>
    <t>US6701002056</t>
  </si>
  <si>
    <t>GILEAD SCIENCES INC</t>
  </si>
  <si>
    <t>US3755581036</t>
  </si>
  <si>
    <t>STRYKER CORP</t>
  </si>
  <si>
    <t>US8636671013</t>
  </si>
  <si>
    <t>DANAHER CORP</t>
  </si>
  <si>
    <t>US2358511028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</si>
  <si>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</si>
  <si>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</si>
  <si>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</si>
  <si>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</si>
  <si>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</si>
  <si>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</si>
  <si>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</si>
  <si>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</si>
  <si>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</si>
  <si>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</si>
  <si>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</si>
  <si>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</si>
  <si>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ILLUMINA INC</t>
  </si>
  <si>
    <t>US4523271090</t>
  </si>
  <si>
    <t>BHARAT BOND ETF - APRIL 2033</t>
  </si>
  <si>
    <t>INF754K01QX0</t>
  </si>
  <si>
    <t>7.34% GOVT OF INDIA RED 22-04-2064</t>
  </si>
  <si>
    <t>IN0020240035</t>
  </si>
  <si>
    <t>6.9% GOVT OF INDIA RED 15-04-2065</t>
  </si>
  <si>
    <t>IN0020250018</t>
  </si>
  <si>
    <t>6.92% GOVT OF INDIA RED 18-11-2039</t>
  </si>
  <si>
    <t>IN0020240134</t>
  </si>
  <si>
    <t>8.38% GUJARAT SDL RED 27-02-2029</t>
  </si>
  <si>
    <t>IN1520180309</t>
  </si>
  <si>
    <t>Reverse Repo</t>
  </si>
  <si>
    <t>Eternal Ltd.</t>
  </si>
  <si>
    <t>INE758T01015</t>
  </si>
  <si>
    <t>Century Plyboards (India) Ltd.</t>
  </si>
  <si>
    <t>INE348B01021</t>
  </si>
  <si>
    <t>Blue Star Ltd.</t>
  </si>
  <si>
    <t>INE472A01039</t>
  </si>
  <si>
    <t>Metro Brands Ltd.</t>
  </si>
  <si>
    <t>INE317I01021</t>
  </si>
  <si>
    <t>Jubilant Foodworks Ltd.</t>
  </si>
  <si>
    <t>INE797F01020</t>
  </si>
  <si>
    <t>The Indian Hotels Company Ltd.</t>
  </si>
  <si>
    <t>INE053A01029</t>
  </si>
  <si>
    <t>Tata Power Company Ltd.</t>
  </si>
  <si>
    <t>INE245A01021</t>
  </si>
  <si>
    <t>Oberoi Realty Ltd.</t>
  </si>
  <si>
    <t>INE093I01010</t>
  </si>
  <si>
    <t>Cartrade Tech Ltd.</t>
  </si>
  <si>
    <t>INE290S01011</t>
  </si>
  <si>
    <t>Avenue Supermarts Ltd.</t>
  </si>
  <si>
    <t>INE192R01011</t>
  </si>
  <si>
    <t>K.P.R. Mill Ltd.</t>
  </si>
  <si>
    <t>INE930H01031</t>
  </si>
  <si>
    <t>Astral Ltd.</t>
  </si>
  <si>
    <t>INE006I01046</t>
  </si>
  <si>
    <t>Crompton Greaves Cons Electrical Ltd.</t>
  </si>
  <si>
    <t>INE299U01018</t>
  </si>
  <si>
    <t>Motherson Sumi Wiring India Ltd.</t>
  </si>
  <si>
    <t>INE0FS801015</t>
  </si>
  <si>
    <t>Chalet Hotels Ltd.</t>
  </si>
  <si>
    <t>INE427F01016</t>
  </si>
  <si>
    <t>PNB Housing Finance Ltd.</t>
  </si>
  <si>
    <t>INE572E01012</t>
  </si>
  <si>
    <t>Navin Fluorine International Ltd.</t>
  </si>
  <si>
    <t>INE048G01026</t>
  </si>
  <si>
    <t>Sumitomo Chemical India Ltd.</t>
  </si>
  <si>
    <t>INE258G01013</t>
  </si>
  <si>
    <t>Kirloskar Pneumatic Co.Ltd.</t>
  </si>
  <si>
    <t>INE811A01020</t>
  </si>
  <si>
    <t>Max Financial Services Ltd.</t>
  </si>
  <si>
    <t>INE180A01020</t>
  </si>
  <si>
    <t>Dodla Dairy Ltd.</t>
  </si>
  <si>
    <t>INE021O01019</t>
  </si>
  <si>
    <t>Firstsource Solutions Ltd.</t>
  </si>
  <si>
    <t>INE684F01012</t>
  </si>
  <si>
    <t>Triveni Turbine Ltd.</t>
  </si>
  <si>
    <t>INE152M01016</t>
  </si>
  <si>
    <t>Shree Cement Ltd.</t>
  </si>
  <si>
    <t>INE070A01015</t>
  </si>
  <si>
    <t>Clean Science and Technology Ltd.</t>
  </si>
  <si>
    <t>INE227W01023</t>
  </si>
  <si>
    <t>V-Mart Retail Ltd.</t>
  </si>
  <si>
    <t>INE665J01013</t>
  </si>
  <si>
    <t>Westlife Foodworld Ltd.</t>
  </si>
  <si>
    <t>INE274F01020</t>
  </si>
  <si>
    <t>Vijaya Diagnostic Centre Ltd.</t>
  </si>
  <si>
    <t>INE043W01024</t>
  </si>
  <si>
    <t>Arvind Fashions Ltd.</t>
  </si>
  <si>
    <t>INE955V01021</t>
  </si>
  <si>
    <t>Can Fin Homes Ltd.</t>
  </si>
  <si>
    <t>INE477A01020</t>
  </si>
  <si>
    <t>JK Lakshmi Cement Ltd.</t>
  </si>
  <si>
    <t>INE786A01032</t>
  </si>
  <si>
    <t>The Federal Bank Ltd.</t>
  </si>
  <si>
    <t>INE171A01029</t>
  </si>
  <si>
    <t>Craftsman Automation Ltd.</t>
  </si>
  <si>
    <t>INE00LO01017</t>
  </si>
  <si>
    <t>Ahluwalia Contracts (India) Ltd.</t>
  </si>
  <si>
    <t>INE758C01029</t>
  </si>
  <si>
    <t>Thermax Ltd.</t>
  </si>
  <si>
    <t>INE152A01029</t>
  </si>
  <si>
    <t>Voltas Ltd.</t>
  </si>
  <si>
    <t>INE226A01021</t>
  </si>
  <si>
    <t>Avalon Technologies Ltd.</t>
  </si>
  <si>
    <t>INE0LCL01028</t>
  </si>
  <si>
    <t>Aether Industries Ltd.</t>
  </si>
  <si>
    <t>INE0BWX01014</t>
  </si>
  <si>
    <t>Cholamandalam Financial Holdings Ltd.</t>
  </si>
  <si>
    <t>INE149A01033</t>
  </si>
  <si>
    <t>KSB Ltd.</t>
  </si>
  <si>
    <t>INE999A01023</t>
  </si>
  <si>
    <t>The Ramco Cements Ltd.</t>
  </si>
  <si>
    <t>INE331A01037</t>
  </si>
  <si>
    <t>Birlasoft Ltd.</t>
  </si>
  <si>
    <t>INE836A01035</t>
  </si>
  <si>
    <t>Teamlease Services Ltd.</t>
  </si>
  <si>
    <t>INE985S01024</t>
  </si>
  <si>
    <t>Garware Technical Fibres Ltd.</t>
  </si>
  <si>
    <t>INE276A01018</t>
  </si>
  <si>
    <t>Bharat Dynamics Ltd.</t>
  </si>
  <si>
    <t>INE171Z01026</t>
  </si>
  <si>
    <t>Mold-Tek Packaging Ltd.</t>
  </si>
  <si>
    <t>INE893J01029</t>
  </si>
  <si>
    <t>Cera Sanitaryware Ltd.</t>
  </si>
  <si>
    <t>INE739E01017</t>
  </si>
  <si>
    <t>KNR Constructions Ltd.</t>
  </si>
  <si>
    <t>INE634I01029</t>
  </si>
  <si>
    <t>Ratnamani Metals &amp; Tubes Ltd.</t>
  </si>
  <si>
    <t>INE703B01027</t>
  </si>
  <si>
    <t>Titagarh Rail Systems Ltd.</t>
  </si>
  <si>
    <t>INE615H01020</t>
  </si>
  <si>
    <t>GMM Pfaudler Ltd.</t>
  </si>
  <si>
    <t>INE541A01023</t>
  </si>
  <si>
    <t>RHI Magnesita India Ltd.</t>
  </si>
  <si>
    <t>INE743M01012</t>
  </si>
  <si>
    <t>Vedant Fashions Ltd.</t>
  </si>
  <si>
    <t>INE825V01034</t>
  </si>
  <si>
    <t>Voltamp Transformers Ltd.</t>
  </si>
  <si>
    <t>INE540H01012</t>
  </si>
  <si>
    <t>Tejas Networks Ltd.</t>
  </si>
  <si>
    <t>INE010J01012</t>
  </si>
  <si>
    <t>Telecom - Equipment &amp; Accessories</t>
  </si>
  <si>
    <t>Emami Ltd.</t>
  </si>
  <si>
    <t>INE548C01032</t>
  </si>
  <si>
    <t>Jamna Auto Industries Ltd.</t>
  </si>
  <si>
    <t>INE039C01032</t>
  </si>
  <si>
    <t>Praj Industries Ltd.</t>
  </si>
  <si>
    <t>INE074A01025</t>
  </si>
  <si>
    <t>Whirlpool of India Ltd.</t>
  </si>
  <si>
    <t>INE716A01013</t>
  </si>
  <si>
    <t>Rolex Rings Ltd.</t>
  </si>
  <si>
    <t>INE645S01016</t>
  </si>
  <si>
    <t>Rajratan Global Wire Ltd.</t>
  </si>
  <si>
    <t>INE451D01029</t>
  </si>
  <si>
    <t>Cummins India Ltd.</t>
  </si>
  <si>
    <t>INE298A01020</t>
  </si>
  <si>
    <t>Indus Towers Ltd.</t>
  </si>
  <si>
    <t>INE121J01017</t>
  </si>
  <si>
    <t>IDFC First Bank Ltd.</t>
  </si>
  <si>
    <t>INE092T01019</t>
  </si>
  <si>
    <t>AU Small Finance Bank Ltd.</t>
  </si>
  <si>
    <t>INE949L01017</t>
  </si>
  <si>
    <t>One 97 Communications Ltd.</t>
  </si>
  <si>
    <t>INE982J01020</t>
  </si>
  <si>
    <t>Tata Motors Ltd.</t>
  </si>
  <si>
    <t>INE155A01022</t>
  </si>
  <si>
    <t>Yes Bank Ltd.</t>
  </si>
  <si>
    <t>INE528G01035</t>
  </si>
  <si>
    <t>UPL Ltd.</t>
  </si>
  <si>
    <t>INE628A01036</t>
  </si>
  <si>
    <t>Ashok Leyland Ltd.</t>
  </si>
  <si>
    <t>INE208A01029</t>
  </si>
  <si>
    <t>Power Grid Corporation of India Ltd.</t>
  </si>
  <si>
    <t>INE752E01010</t>
  </si>
  <si>
    <t>Polycab India Ltd.</t>
  </si>
  <si>
    <t>INE455K01017</t>
  </si>
  <si>
    <t>GE Vernova T&amp;D India Limited</t>
  </si>
  <si>
    <t>INE200A01026</t>
  </si>
  <si>
    <t>Sundaram Finance Ltd.</t>
  </si>
  <si>
    <t>INE660A01013</t>
  </si>
  <si>
    <t>GMR Airports Ltd.</t>
  </si>
  <si>
    <t>INE776C01039</t>
  </si>
  <si>
    <t>Bharat Forge Ltd.</t>
  </si>
  <si>
    <t>INE465A01025</t>
  </si>
  <si>
    <t>Tube Investments Of India Ltd.</t>
  </si>
  <si>
    <t>INE974X01010</t>
  </si>
  <si>
    <t>InterGlobe Aviation Ltd.</t>
  </si>
  <si>
    <t>INE646L01027</t>
  </si>
  <si>
    <t>MRF Ltd.</t>
  </si>
  <si>
    <t>INE883A01011</t>
  </si>
  <si>
    <t>Colgate Palmolive (India) Ltd.</t>
  </si>
  <si>
    <t>INE259A01022</t>
  </si>
  <si>
    <t>FSN E-Commerce Ventures Ltd.</t>
  </si>
  <si>
    <t>INE388Y01029</t>
  </si>
  <si>
    <t>JK Cement Ltd.</t>
  </si>
  <si>
    <t>INE823G01014</t>
  </si>
  <si>
    <t>Supreme Industries Ltd.</t>
  </si>
  <si>
    <t>INE195A01028</t>
  </si>
  <si>
    <t>Bajaj Finserv Ltd.</t>
  </si>
  <si>
    <t>INE918I01026</t>
  </si>
  <si>
    <t>Prestige Estates Projects Ltd.</t>
  </si>
  <si>
    <t>INE811K01011</t>
  </si>
  <si>
    <t>Grasim Industries Ltd.</t>
  </si>
  <si>
    <t>INE047A01021</t>
  </si>
  <si>
    <t>Adani Ports &amp; Special Economic Zone Ltd.</t>
  </si>
  <si>
    <t>INE742F01042</t>
  </si>
  <si>
    <t>NHPC Ltd.</t>
  </si>
  <si>
    <t>INE848E01016</t>
  </si>
  <si>
    <t>Hitachi Energy India Ltd.</t>
  </si>
  <si>
    <t>INE07Y701011</t>
  </si>
  <si>
    <t>Union Bank of India</t>
  </si>
  <si>
    <t>INE692A01016</t>
  </si>
  <si>
    <t>Torrent Power Ltd.</t>
  </si>
  <si>
    <t>INE813H01021</t>
  </si>
  <si>
    <t>NMDC Ltd.</t>
  </si>
  <si>
    <t>INE584A01023</t>
  </si>
  <si>
    <t>Minerals &amp; Mining</t>
  </si>
  <si>
    <t>Oil &amp; Natural Gas Corporation Ltd.</t>
  </si>
  <si>
    <t>INE213A01029</t>
  </si>
  <si>
    <t>SBI Cards &amp; Payment Services Ltd.</t>
  </si>
  <si>
    <t>INE018E01016</t>
  </si>
  <si>
    <t>Kalyan Jewellers India Ltd.</t>
  </si>
  <si>
    <t>INE303R01014</t>
  </si>
  <si>
    <t>Jindal Stainless Ltd.</t>
  </si>
  <si>
    <t>INE220G01021</t>
  </si>
  <si>
    <t>Indian Railway Catering &amp;Tou. Corp. Ltd.</t>
  </si>
  <si>
    <t>INE335Y01020</t>
  </si>
  <si>
    <t>Petronet LNG Ltd.</t>
  </si>
  <si>
    <t>INE347G01014</t>
  </si>
  <si>
    <t>Balkrishna Industries Ltd.</t>
  </si>
  <si>
    <t>INE787D01026</t>
  </si>
  <si>
    <t>HDFC Life Insurance Company Ltd.</t>
  </si>
  <si>
    <t>INE795G01014</t>
  </si>
  <si>
    <t>Tata Elxsi Ltd.</t>
  </si>
  <si>
    <t>INE670A01012</t>
  </si>
  <si>
    <t>Patanjali Foods Ltd.</t>
  </si>
  <si>
    <t>INE619A01035</t>
  </si>
  <si>
    <t>Tata Communications Ltd.</t>
  </si>
  <si>
    <t>INE151A01013</t>
  </si>
  <si>
    <t>Sona BLW Precision Forgings Ltd.</t>
  </si>
  <si>
    <t>INE073K01018</t>
  </si>
  <si>
    <t>Oracle Financial Services Software Ltd.</t>
  </si>
  <si>
    <t>INE881D01027</t>
  </si>
  <si>
    <t>KPIT Technologies Ltd.</t>
  </si>
  <si>
    <t>INE04I401011</t>
  </si>
  <si>
    <t>Container Corporation Of India Ltd.</t>
  </si>
  <si>
    <t>INE111A01025</t>
  </si>
  <si>
    <t>Rail Vikas Nigam Ltd.</t>
  </si>
  <si>
    <t>INE415G01027</t>
  </si>
  <si>
    <t>Lloyds Metals And Energy Ltd.</t>
  </si>
  <si>
    <t>INE281B01032</t>
  </si>
  <si>
    <t>Vodafone Idea Ltd.</t>
  </si>
  <si>
    <t>INE669E01016</t>
  </si>
  <si>
    <t>Vedanta Ltd.</t>
  </si>
  <si>
    <t>INE205A01025</t>
  </si>
  <si>
    <t>Diversified Metals</t>
  </si>
  <si>
    <t>Aditya Birla Capital Ltd.</t>
  </si>
  <si>
    <t>INE674K01013</t>
  </si>
  <si>
    <t>Steel Authority of India Ltd.</t>
  </si>
  <si>
    <t>INE114A01011</t>
  </si>
  <si>
    <t>Dalmia Bharat Ltd.</t>
  </si>
  <si>
    <t>INE00R701025</t>
  </si>
  <si>
    <t>LIC Housing Finance Ltd.</t>
  </si>
  <si>
    <t>INE115A01026</t>
  </si>
  <si>
    <t>Exide Industries Ltd.</t>
  </si>
  <si>
    <t>INE302A01020</t>
  </si>
  <si>
    <t>Mahindra &amp; Mahindra Financial Services Ltd</t>
  </si>
  <si>
    <t>INE774D01024</t>
  </si>
  <si>
    <t>Adani Total Gas Ltd.</t>
  </si>
  <si>
    <t>INE399L01023</t>
  </si>
  <si>
    <t>National Aluminium Company Ltd.</t>
  </si>
  <si>
    <t>INE139A01034</t>
  </si>
  <si>
    <t>Schaeffler India Ltd.</t>
  </si>
  <si>
    <t>INE513A01022</t>
  </si>
  <si>
    <t>Adani Enterprises Ltd.</t>
  </si>
  <si>
    <t>INE423A01024</t>
  </si>
  <si>
    <t>Metals &amp; Minerals Trading</t>
  </si>
  <si>
    <t>L&amp;T Finance Ltd.</t>
  </si>
  <si>
    <t>INE498L01015</t>
  </si>
  <si>
    <t>Berger Paints (I) Ltd.</t>
  </si>
  <si>
    <t>INE463A01038</t>
  </si>
  <si>
    <t>Bajaj Holdings &amp; Investment Ltd.</t>
  </si>
  <si>
    <t>INE118A01012</t>
  </si>
  <si>
    <t>Hindustan Zinc Ltd.</t>
  </si>
  <si>
    <t>INE267A01025</t>
  </si>
  <si>
    <t>Apar Industries Ltd.</t>
  </si>
  <si>
    <t>INE372A01015</t>
  </si>
  <si>
    <t>Cochin Shipyard Ltd.</t>
  </si>
  <si>
    <t>INE704P01025</t>
  </si>
  <si>
    <t>Gujarat Fluorochemicals Ltd.</t>
  </si>
  <si>
    <t>INE09N301011</t>
  </si>
  <si>
    <t>Apollo Tyres Ltd.</t>
  </si>
  <si>
    <t>INE438A01022</t>
  </si>
  <si>
    <t>Indraprastha Gas Ltd.</t>
  </si>
  <si>
    <t>INE203G01027</t>
  </si>
  <si>
    <t>Bandhan Bank Ltd.</t>
  </si>
  <si>
    <t>INE545U01014</t>
  </si>
  <si>
    <t>Indian Oil Corporation Ltd.</t>
  </si>
  <si>
    <t>INE242A01010</t>
  </si>
  <si>
    <t>Info Edge (India) Ltd.</t>
  </si>
  <si>
    <t>INE663F01032</t>
  </si>
  <si>
    <t>United Breweries Ltd.</t>
  </si>
  <si>
    <t>INE686F01025</t>
  </si>
  <si>
    <t>Linde India Ltd.</t>
  </si>
  <si>
    <t>INE473A01011</t>
  </si>
  <si>
    <t>IndusInd Bank Ltd.</t>
  </si>
  <si>
    <t>INE095A01012</t>
  </si>
  <si>
    <t>Bank of India</t>
  </si>
  <si>
    <t>INE084A01016</t>
  </si>
  <si>
    <t>DLF Ltd.</t>
  </si>
  <si>
    <t>INE271C01023</t>
  </si>
  <si>
    <t>CRISIL Ltd.</t>
  </si>
  <si>
    <t>INE007A01025</t>
  </si>
  <si>
    <t>REC Ltd.</t>
  </si>
  <si>
    <t>INE020B01018</t>
  </si>
  <si>
    <t>Deepak Nitrite Ltd.</t>
  </si>
  <si>
    <t>INE288B01029</t>
  </si>
  <si>
    <t>GAIL (India) Ltd.</t>
  </si>
  <si>
    <t>INE129A01019</t>
  </si>
  <si>
    <t>AIA Engineering Ltd.</t>
  </si>
  <si>
    <t>INE212H01026</t>
  </si>
  <si>
    <t>General Insurance Corporation of India</t>
  </si>
  <si>
    <t>INE481Y01014</t>
  </si>
  <si>
    <t>ICICI Lombard General Insurance Co. Ltd.</t>
  </si>
  <si>
    <t>INE765G01017</t>
  </si>
  <si>
    <t>Adani Power Ltd.</t>
  </si>
  <si>
    <t>INE814H01011</t>
  </si>
  <si>
    <t>L&amp;T Technology Services Ltd.</t>
  </si>
  <si>
    <t>INE010V01017</t>
  </si>
  <si>
    <t>Indian Renewable Energy Dev Agency Ltd.</t>
  </si>
  <si>
    <t>INE202E01016</t>
  </si>
  <si>
    <t>ACC Ltd.</t>
  </si>
  <si>
    <t>INE012A01025</t>
  </si>
  <si>
    <t>Bank of Baroda</t>
  </si>
  <si>
    <t>INE028A01039</t>
  </si>
  <si>
    <t>Escorts Kubota Ltd.</t>
  </si>
  <si>
    <t>INE042A01014</t>
  </si>
  <si>
    <t>Tata Technologies Ltd.</t>
  </si>
  <si>
    <t>INE142M01025</t>
  </si>
  <si>
    <t>Housing &amp; Urban Development Corp Ltd.</t>
  </si>
  <si>
    <t>INE031A01017</t>
  </si>
  <si>
    <t>Ambuja Cements Ltd.</t>
  </si>
  <si>
    <t>INE079A01024</t>
  </si>
  <si>
    <t>Star Health &amp; Allied Insurance Co Ltd.</t>
  </si>
  <si>
    <t>INE575P01011</t>
  </si>
  <si>
    <t>Punjab National Bank</t>
  </si>
  <si>
    <t>INE160A01022</t>
  </si>
  <si>
    <t>Canara Bank</t>
  </si>
  <si>
    <t>INE476A01022</t>
  </si>
  <si>
    <t>Lodha Developers Ltd.</t>
  </si>
  <si>
    <t>INE670K01029</t>
  </si>
  <si>
    <t>IRB Infrastructure Developers Ltd.</t>
  </si>
  <si>
    <t>INE821I01022</t>
  </si>
  <si>
    <t>Tata Investment Corporation Ltd.</t>
  </si>
  <si>
    <t>INE672A01018</t>
  </si>
  <si>
    <t>Bank of Maharashtra</t>
  </si>
  <si>
    <t>INE457A01014</t>
  </si>
  <si>
    <t>3M India Ltd.</t>
  </si>
  <si>
    <t>INE470A01017</t>
  </si>
  <si>
    <t>Diversified</t>
  </si>
  <si>
    <t>AWL Agri Business Ltd.</t>
  </si>
  <si>
    <t>INE699H01024</t>
  </si>
  <si>
    <t>Honeywell Automation India Ltd.</t>
  </si>
  <si>
    <t>INE671A01010</t>
  </si>
  <si>
    <t>NLC India Ltd.</t>
  </si>
  <si>
    <t>INE589A01014</t>
  </si>
  <si>
    <t>Adani Green Energy Ltd.</t>
  </si>
  <si>
    <t>INE364U01010</t>
  </si>
  <si>
    <t>Adani Energy Solutions Ltd.</t>
  </si>
  <si>
    <t>INE931S01010</t>
  </si>
  <si>
    <t>Gujarat Gas Ltd.</t>
  </si>
  <si>
    <t>INE844O01030</t>
  </si>
  <si>
    <t>SJVN Ltd.</t>
  </si>
  <si>
    <t>INE002L01015</t>
  </si>
  <si>
    <t>ICICI Prudential Life Insurance Co Ltd.</t>
  </si>
  <si>
    <t>INE726G01019</t>
  </si>
  <si>
    <t>Indian Railway Finance Corporation Ltd.</t>
  </si>
  <si>
    <t>INE053F01010</t>
  </si>
  <si>
    <t>Godrej Industries Ltd.</t>
  </si>
  <si>
    <t>INE233A01035</t>
  </si>
  <si>
    <t>Sun TV Network Ltd.</t>
  </si>
  <si>
    <t>INE424H01027</t>
  </si>
  <si>
    <t>Entertainment</t>
  </si>
  <si>
    <t>Life Insurance Corporation of India</t>
  </si>
  <si>
    <t>INE0J1Y01017</t>
  </si>
  <si>
    <t>The New India Assurance Company Ltd.</t>
  </si>
  <si>
    <t>INE470Y01017</t>
  </si>
  <si>
    <t>Ola Electric Mobility Ltd.</t>
  </si>
  <si>
    <t>INE0LXG01040</t>
  </si>
  <si>
    <t>Aditya Birla Fashion and Retail Ltd.</t>
  </si>
  <si>
    <t>INE647O01011</t>
  </si>
  <si>
    <t>Mangalore Refinery &amp; Petrochemicals Ltd.</t>
  </si>
  <si>
    <t>INE103A01014</t>
  </si>
  <si>
    <t>EDELWEISS GOLD ETF</t>
  </si>
  <si>
    <t>INF754K01SE6</t>
  </si>
  <si>
    <t>EDELWEISS SILVER ETF</t>
  </si>
  <si>
    <t>INF754K01SF3</t>
  </si>
  <si>
    <t>7.39% SIDBI SR IX NCD RED 21-03-2030</t>
  </si>
  <si>
    <t>INE556F08KY6</t>
  </si>
  <si>
    <t>7.89% REC LTD. NCD RED 30-03-2030**</t>
  </si>
  <si>
    <t>INE020B08CI2</t>
  </si>
  <si>
    <t>7.86% PFC LTD NCD RED 12-04-2030**</t>
  </si>
  <si>
    <t>INE134E08KK4</t>
  </si>
  <si>
    <t>7.34% NPCIL NCD RED 23-01-2030**</t>
  </si>
  <si>
    <t>INE206D08469</t>
  </si>
  <si>
    <t>7.22% HPCL NCD RED 28-08-2029**</t>
  </si>
  <si>
    <t>INE094A08168</t>
  </si>
  <si>
    <t>7.55% IRFC NCD RED 12-04-2030**</t>
  </si>
  <si>
    <t>INE053F07BY5</t>
  </si>
  <si>
    <t>7.64% NABARD NCD SR 25B RED 06-12-2029**</t>
  </si>
  <si>
    <t>INE261F08EJ7</t>
  </si>
  <si>
    <t>7.54% NHAI NCD RED 25-01-2030**</t>
  </si>
  <si>
    <t>INE906B07HK9</t>
  </si>
  <si>
    <t>7.32% NTPC LTD NCD RED 17-07-2029**</t>
  </si>
  <si>
    <t>INE733E07KL3</t>
  </si>
  <si>
    <t>7.70% NHAI NCD RED 13-09-2029</t>
  </si>
  <si>
    <t>INE906B07HH5</t>
  </si>
  <si>
    <t>7.4% MANGALORE REF &amp; PET NCD 12-04-2030**</t>
  </si>
  <si>
    <t>INE103A08019</t>
  </si>
  <si>
    <t>7.08% IRFC NCD RED 28-02-2030**</t>
  </si>
  <si>
    <t>INE053F07CA3</t>
  </si>
  <si>
    <t>7.49% SIDBI SR VIII NCD RED 11-06-2029**</t>
  </si>
  <si>
    <t>INE556F08KX8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</si>
  <si>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</si>
  <si>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</si>
  <si>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</si>
  <si>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</si>
  <si>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</si>
  <si>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</si>
  <si>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7.43% NABARD GOI SERV NCD RED 31-01-2030**</t>
  </si>
  <si>
    <t>INE261F08BX4</t>
  </si>
  <si>
    <t>7.47% SIDBI SR II NCD RED 05-09-2029**</t>
  </si>
  <si>
    <t>INE556F08KR0</t>
  </si>
  <si>
    <t>7.68% NABARD NCD SR 24F RED 30-04-2029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</si>
  <si>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</si>
  <si>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</si>
  <si>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</si>
  <si>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</si>
  <si>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</si>
  <si>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</si>
  <si>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</si>
  <si>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8.36% NHAI NCD RED 20-05-2029**</t>
  </si>
  <si>
    <t>INE906B07HD4</t>
  </si>
  <si>
    <t>7.74% HPCL NCD RED 02-03-2028**</t>
  </si>
  <si>
    <t>INE094A08150</t>
  </si>
  <si>
    <t>8.3% REC LTD NCD RED 25-06-2029</t>
  </si>
  <si>
    <t>INE020B08BU9</t>
  </si>
  <si>
    <t>7.36% INDIAN OIL COR N SR XXVI 16-07-29**</t>
  </si>
  <si>
    <t>INE242A08551</t>
  </si>
  <si>
    <t>7.48% SIDBI SR VI NCD RED 24-05-2029**</t>
  </si>
  <si>
    <t>INE556F08KV2</t>
  </si>
  <si>
    <t>7.10% NABARD GOI SERV NCD RED 08-02-2030**</t>
  </si>
  <si>
    <t>INE261F08BY2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</si>
  <si>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</si>
  <si>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</si>
  <si>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</si>
  <si>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</si>
  <si>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</si>
  <si>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</si>
  <si>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</si>
  <si>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</si>
  <si>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</si>
  <si>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</si>
  <si>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</si>
  <si>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</si>
  <si>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7.14% EXIM BOND SR AA01 NCD 13-12-2029**</t>
  </si>
  <si>
    <t>INE514E08GD0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</si>
  <si>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</si>
  <si>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</si>
  <si>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</si>
  <si>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</si>
  <si>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</si>
  <si>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</si>
  <si>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</si>
  <si>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</si>
  <si>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</si>
  <si>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</si>
  <si>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</si>
  <si>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</si>
  <si>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</si>
  <si>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</si>
  <si>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</si>
  <si>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</si>
  <si>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6.7% REC LTD SR 249B NCD 31-12-29**</t>
  </si>
  <si>
    <t>INE020B08FY2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</si>
  <si>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</si>
  <si>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</si>
  <si>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</si>
  <si>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</si>
  <si>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</si>
  <si>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</si>
  <si>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</si>
  <si>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</si>
  <si>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</si>
  <si>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</si>
  <si>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</si>
  <si>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</si>
  <si>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</si>
  <si>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</si>
  <si>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</si>
  <si>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</si>
  <si>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</si>
  <si>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</si>
  <si>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</si>
  <si>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</si>
  <si>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</si>
  <si>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</si>
  <si>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</si>
  <si>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</si>
  <si>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</si>
  <si>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</si>
  <si>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</si>
  <si>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</si>
  <si>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</si>
  <si>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</si>
  <si>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</si>
  <si>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</si>
  <si>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</si>
  <si>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</si>
  <si>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7.04% GOVT OF INDIA RED 03-06-2029</t>
  </si>
  <si>
    <t>IN0020240050</t>
  </si>
  <si>
    <t>Grindwell Norton Ltd.</t>
  </si>
  <si>
    <t>INE536A01023</t>
  </si>
  <si>
    <t>Tata Chemicals Ltd.</t>
  </si>
  <si>
    <t>INE092A01019</t>
  </si>
  <si>
    <t>PG Electroplast Ltd.</t>
  </si>
  <si>
    <t>INE457L01029</t>
  </si>
  <si>
    <t>Granules India Ltd.</t>
  </si>
  <si>
    <t>INE101D01020</t>
  </si>
  <si>
    <t>ZF Commercial Vehicle Ctrl Sys Ind Ltd.</t>
  </si>
  <si>
    <t>INE342J01019</t>
  </si>
  <si>
    <t>Minda Corporation Ltd.</t>
  </si>
  <si>
    <t>INE842C01021</t>
  </si>
  <si>
    <t>IN9397D01014</t>
  </si>
  <si>
    <t>CCL Products (India) Ltd.</t>
  </si>
  <si>
    <t>INE421D01022</t>
  </si>
  <si>
    <t>BROOKFIELD INDIA REAL ESTATE TRUST</t>
  </si>
  <si>
    <t>INE0FDU25010</t>
  </si>
  <si>
    <t>Page Industries Ltd.28/08/2025</t>
  </si>
  <si>
    <t>Union Bank of India28/08/2025</t>
  </si>
  <si>
    <t>Shree Cement Ltd.28/08/2025</t>
  </si>
  <si>
    <t>7.40% NABARD NCD RED 30-01-2026**</t>
  </si>
  <si>
    <t>INE261F08DO9</t>
  </si>
  <si>
    <t>7.92% ADITYA BIRLA CAP NCD RED 27-12-27**</t>
  </si>
  <si>
    <t>INE860H07IG1</t>
  </si>
  <si>
    <t>7.65% HDB FIN SERV NCD 10-09-27**</t>
  </si>
  <si>
    <t>INE756I07EJ2</t>
  </si>
  <si>
    <t>8.1701% ABHFL SR D1 NCD 25-08-27**</t>
  </si>
  <si>
    <t>INE831R07466</t>
  </si>
  <si>
    <t>7.54% SIDBI NCD SR VIII RED 12-01-2026**</t>
  </si>
  <si>
    <t>INE556F08KF5</t>
  </si>
  <si>
    <t>EDEL CRIS-IBX AAA NBFC-HFC-JUN 27 IND FD</t>
  </si>
  <si>
    <t>INF754K01UG7</t>
  </si>
  <si>
    <t>EDEL CRI IBX AAA FIN S JN 28-DIRECT-GR</t>
  </si>
  <si>
    <t>INF754K01TP0</t>
  </si>
  <si>
    <t>EDELWEISS-NIFTY 50-INDEX FUND</t>
  </si>
  <si>
    <t>INF754K01NB3</t>
  </si>
  <si>
    <t>EDELWEISS LIQUID FUND - DIRECT PL -GR</t>
  </si>
  <si>
    <t>INF754K01GM4</t>
  </si>
  <si>
    <t>Cyient Ltd.</t>
  </si>
  <si>
    <t>INE136B01020</t>
  </si>
  <si>
    <t>Data Patterns (India) Ltd.</t>
  </si>
  <si>
    <t>INE0IX101010</t>
  </si>
  <si>
    <t>NVIDIA CORP</t>
  </si>
  <si>
    <t>US67066G1040</t>
  </si>
  <si>
    <t>IT-Hardware</t>
  </si>
  <si>
    <t>MICROSOFT CORP</t>
  </si>
  <si>
    <t>US5949181045</t>
  </si>
  <si>
    <t>Computers Hardware &amp; Equipments</t>
  </si>
  <si>
    <t>APPLE INC</t>
  </si>
  <si>
    <t>US0378331005</t>
  </si>
  <si>
    <t>Software Products</t>
  </si>
  <si>
    <t>BROADCOM INC</t>
  </si>
  <si>
    <t>US11135F1012</t>
  </si>
  <si>
    <t>ORACLE CORPORATION</t>
  </si>
  <si>
    <t>US68389X1054</t>
  </si>
  <si>
    <t>PALANTIR TECHNOLOGIES INC</t>
  </si>
  <si>
    <t>US69608A1088</t>
  </si>
  <si>
    <t>ADVANCED MICRO DEVICES INC</t>
  </si>
  <si>
    <t>US0079031078</t>
  </si>
  <si>
    <t>CISCO SYSTEMS INC</t>
  </si>
  <si>
    <t>US17275R1023</t>
  </si>
  <si>
    <t>SALESFORCE INC</t>
  </si>
  <si>
    <t>US79466L3024</t>
  </si>
  <si>
    <t>IBM</t>
  </si>
  <si>
    <t>US4592001014</t>
  </si>
  <si>
    <t>Computers - Software &amp; Consulting</t>
  </si>
  <si>
    <t>INTUIT INC</t>
  </si>
  <si>
    <t>US4612021034</t>
  </si>
  <si>
    <t>SERVICENOW INC.</t>
  </si>
  <si>
    <t>US81762P1021</t>
  </si>
  <si>
    <t>ACCENTURE PLC</t>
  </si>
  <si>
    <t>IE00B4BNMY34</t>
  </si>
  <si>
    <t>TEXAS INSTRUMENTS INC</t>
  </si>
  <si>
    <t>US8825081040</t>
  </si>
  <si>
    <t>QUALCOMM INC</t>
  </si>
  <si>
    <t>US7475251036</t>
  </si>
  <si>
    <t>ADOBE INC</t>
  </si>
  <si>
    <t>US00724F1012</t>
  </si>
  <si>
    <t>APPLIED MATERIALS INC</t>
  </si>
  <si>
    <t>US0382221051</t>
  </si>
  <si>
    <t>AMPHENOL CORP</t>
  </si>
  <si>
    <t>US0320951017</t>
  </si>
  <si>
    <t>LAM RESEARCH CORPORATION</t>
  </si>
  <si>
    <t>US5128073062</t>
  </si>
  <si>
    <t>ARISTA NETWORKS INC.</t>
  </si>
  <si>
    <t>US0404132054</t>
  </si>
  <si>
    <t>MICRON TECHNOLOGY INC</t>
  </si>
  <si>
    <t>US5951121038</t>
  </si>
  <si>
    <t>KLA CORP</t>
  </si>
  <si>
    <t>US4824801009</t>
  </si>
  <si>
    <t>SYNOPSYS INC</t>
  </si>
  <si>
    <t>US8716071076</t>
  </si>
  <si>
    <t>PALO ALTO NETWORKS INC</t>
  </si>
  <si>
    <t>US6974351057</t>
  </si>
  <si>
    <t>ANALOG DEVICES INC</t>
  </si>
  <si>
    <t>US0326541051</t>
  </si>
  <si>
    <t>CROWDSTRIKE HOLDINGS INC</t>
  </si>
  <si>
    <t>US22788C1053</t>
  </si>
  <si>
    <t>CADENCE DESIGN SYS INC</t>
  </si>
  <si>
    <t>US1273871087</t>
  </si>
  <si>
    <t>DELL TECHNOLOGIES INC</t>
  </si>
  <si>
    <t>US24703L2025</t>
  </si>
  <si>
    <t>INTEL CORP</t>
  </si>
  <si>
    <t>US4581401001</t>
  </si>
  <si>
    <t>MOTOROLA SOLUTIONS INC</t>
  </si>
  <si>
    <t>US6200763075</t>
  </si>
  <si>
    <t>AUTODESK INC</t>
  </si>
  <si>
    <t>US0527691069</t>
  </si>
  <si>
    <t>FORTINET INC</t>
  </si>
  <si>
    <t>US34959E1091</t>
  </si>
  <si>
    <t>TE CONNECTIVITY PLC</t>
  </si>
  <si>
    <t>IE000IVNQZ81</t>
  </si>
  <si>
    <t>ROPER TECHNOLOGIES INC</t>
  </si>
  <si>
    <t>US7766961061</t>
  </si>
  <si>
    <t>NXP SEMICONDUCTORS NV</t>
  </si>
  <si>
    <t>NL0009538784</t>
  </si>
  <si>
    <t>CORNING INC</t>
  </si>
  <si>
    <t>US2193501051</t>
  </si>
  <si>
    <t>MICROCHIP TECHNOLOGY INC</t>
  </si>
  <si>
    <t>US5950171042</t>
  </si>
  <si>
    <t>COGNIZANT TECH SOLUTIONS</t>
  </si>
  <si>
    <t>US1924461023</t>
  </si>
  <si>
    <t>FAIR ISAAC CORP</t>
  </si>
  <si>
    <t>US3032501047</t>
  </si>
  <si>
    <t>MONOLITHIC POWER SYSTEM INC</t>
  </si>
  <si>
    <t>US6098391054</t>
  </si>
  <si>
    <t>KEYSIGHT TECHNOLOGIES INC</t>
  </si>
  <si>
    <t>US49338L1035</t>
  </si>
  <si>
    <t>HEWLETT PACKARD ENTERPRISE CO</t>
  </si>
  <si>
    <t>US42824C1099</t>
  </si>
  <si>
    <t>IT Enabled Services</t>
  </si>
  <si>
    <t>GARTNER INC</t>
  </si>
  <si>
    <t>US3666511072</t>
  </si>
  <si>
    <t>TYLER TECHNOLOGIES INC.</t>
  </si>
  <si>
    <t>US9022521051</t>
  </si>
  <si>
    <t>ON SEMICONDUCTOR CORPORATION</t>
  </si>
  <si>
    <t>US6821891057</t>
  </si>
  <si>
    <t>HP INC</t>
  </si>
  <si>
    <t>US40434L1052</t>
  </si>
  <si>
    <t>CDW CORP/DE</t>
  </si>
  <si>
    <t>US12514G1085</t>
  </si>
  <si>
    <t>NETAPP INC</t>
  </si>
  <si>
    <t>US64110D1046</t>
  </si>
  <si>
    <t>FIRST SOLAR INC</t>
  </si>
  <si>
    <t>US3364331070</t>
  </si>
  <si>
    <t>JPMORGAN F-EUROPE DYNAM-I-A</t>
  </si>
  <si>
    <t>LU0248045857</t>
  </si>
  <si>
    <t>8.27% KARNATAKA SDL RED 23-12-2025</t>
  </si>
  <si>
    <t>IN1920150068</t>
  </si>
  <si>
    <t>364 DAYS TBILL RED 26-03-2026</t>
  </si>
  <si>
    <t>IN002024Z503</t>
  </si>
  <si>
    <t>364 DAYS TBILL RED 23-07-2026</t>
  </si>
  <si>
    <t>IN002025Z179</t>
  </si>
  <si>
    <t>364 DAYS TBILL RED 19-03-2026</t>
  </si>
  <si>
    <t>IN002024Z495</t>
  </si>
  <si>
    <t>91 DAYS TBILL RED 25-09-2025</t>
  </si>
  <si>
    <t>IN002025X133</t>
  </si>
  <si>
    <t>364 DAYS TBILL RED 12-03-2026</t>
  </si>
  <si>
    <t>IN002024Z487</t>
  </si>
  <si>
    <t>364 DAYS TBILL RED 04-06-2026</t>
  </si>
  <si>
    <t>IN002025Z104</t>
  </si>
  <si>
    <t>Certificate of Deposit</t>
  </si>
  <si>
    <t>BANK OF BARODA CD RED 13-03-2026#**</t>
  </si>
  <si>
    <t>INE028A16IC0</t>
  </si>
  <si>
    <t>ICRA A1+</t>
  </si>
  <si>
    <t>UNION BANK OF INDIA CD R 25-06-26#**</t>
  </si>
  <si>
    <t>INE692A16JQ1</t>
  </si>
  <si>
    <t>EXIM BANK CD RED 20-03-2026#**</t>
  </si>
  <si>
    <t>INE514E16CK7</t>
  </si>
  <si>
    <t>CRISIL A1+</t>
  </si>
  <si>
    <t>EXIM BANK CD RED 11-06-2026#**</t>
  </si>
  <si>
    <t>INE514E16CM3</t>
  </si>
  <si>
    <t>NABARD CD RED 10-03-2026#</t>
  </si>
  <si>
    <t>INE261F16975</t>
  </si>
  <si>
    <t>HDFC BANK CD RED 12-03-2026#**</t>
  </si>
  <si>
    <t>INE040A16GN6</t>
  </si>
  <si>
    <t>CARE A1+</t>
  </si>
  <si>
    <t>PUNJAB NATIONAL BK CD RD 18-03-26#**</t>
  </si>
  <si>
    <t>INE160A16RK5</t>
  </si>
  <si>
    <t>PUNJAB NATIONAL BANK CD RED 25-03-2026#**</t>
  </si>
  <si>
    <t>INE160A16RP4</t>
  </si>
  <si>
    <t>HDFC BANK CD RED 24-03-2026#</t>
  </si>
  <si>
    <t>INE040A16GS5</t>
  </si>
  <si>
    <t>AXIS BANK LTD CD RED 25-06-2026#**</t>
  </si>
  <si>
    <t>INE238AD6AZ4</t>
  </si>
  <si>
    <t>KOTAK MAHINDRA BANK CD RED 28-01-2026#**</t>
  </si>
  <si>
    <t>INE237A163Z0</t>
  </si>
  <si>
    <t>INDIAN BANK CD RED 04-02-2026#**</t>
  </si>
  <si>
    <t>INE562A16OA0</t>
  </si>
  <si>
    <t>FITCH A1+</t>
  </si>
  <si>
    <t>AXIS BANK LTD CD RED 05-03-2026#**</t>
  </si>
  <si>
    <t>INE238AD6AO8</t>
  </si>
  <si>
    <t>SIDBI CD RED 06-03-2026#**</t>
  </si>
  <si>
    <t>INE556F16BC4</t>
  </si>
  <si>
    <t>CANARA BANK CD RED 18-03-2026#**</t>
  </si>
  <si>
    <t>INE476A16B64</t>
  </si>
  <si>
    <t>SIDBI CD RED 05-05-2026#</t>
  </si>
  <si>
    <t>INE556F16BH3</t>
  </si>
  <si>
    <t>AXIS BANK LTD CD RED 11-06-2026#**</t>
  </si>
  <si>
    <t>INE238AD6AT7</t>
  </si>
  <si>
    <t>HDFC BANK CD RED 24-06-2026#**</t>
  </si>
  <si>
    <t>INE040A16HB9</t>
  </si>
  <si>
    <t>INDUSIND BANK LTD CD RED 21-11-2025#**</t>
  </si>
  <si>
    <t>INE095A16X69</t>
  </si>
  <si>
    <t>CANARA BANK CD RED 21-01-2026#**</t>
  </si>
  <si>
    <t>INE476A16A08</t>
  </si>
  <si>
    <t>KOTAK MAHINDRA BANK CD RED 27-02-2026#**</t>
  </si>
  <si>
    <t>INE237A166Z3</t>
  </si>
  <si>
    <t>CANARA BANK CD RED 04-03-2026#**</t>
  </si>
  <si>
    <t>INE476A16A73</t>
  </si>
  <si>
    <t>CANARA BANK CD RED 06-03-2026#**</t>
  </si>
  <si>
    <t>INE476A16A99</t>
  </si>
  <si>
    <t>SIDBI CD RED 11-03-2026#**</t>
  </si>
  <si>
    <t>INE556F16BD2</t>
  </si>
  <si>
    <t>NABARD CD RED 25-03-2026#**</t>
  </si>
  <si>
    <t>INE261F16AA7</t>
  </si>
  <si>
    <t>Commercial Paper</t>
  </si>
  <si>
    <t>HDB FINANCIAL SERV CP RED 16-03-2026**</t>
  </si>
  <si>
    <t>INE756I14EZ4</t>
  </si>
  <si>
    <t>TATA CAPITAL HSNG CP 25-03-26**</t>
  </si>
  <si>
    <t>INE033L14OE6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</si>
  <si>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</si>
  <si>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</si>
  <si>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</si>
  <si>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</si>
  <si>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</si>
  <si>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</si>
  <si>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</si>
  <si>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</si>
  <si>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</si>
  <si>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</si>
  <si>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L&amp;T FINANCE LTD CP RED 21-05-2026**</t>
  </si>
  <si>
    <t>INE498L14DY2</t>
  </si>
  <si>
    <t>REC LTD. CP RED 10-06-2026**</t>
  </si>
  <si>
    <t>INE020B14698</t>
  </si>
  <si>
    <t>ADITYA BIRLA CAPITAL CP RED 18-03-2026**</t>
  </si>
  <si>
    <t>INE674K14974</t>
  </si>
  <si>
    <t>CHOLAMANDALAM INV &amp; FI CP RED 22-05-2026**</t>
  </si>
  <si>
    <t>INE121A14XK0</t>
  </si>
  <si>
    <t>#  Unlisted Security</t>
  </si>
  <si>
    <t>7.55% NPCL NCD RED 23-12-2032**</t>
  </si>
  <si>
    <t>INE206D08493</t>
  </si>
  <si>
    <t>6.90% HUDCO NCD RED 23-04-2032**</t>
  </si>
  <si>
    <t>INE031A08962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</si>
  <si>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</si>
  <si>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</si>
  <si>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</si>
  <si>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</si>
  <si>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</si>
  <si>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</si>
  <si>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</si>
  <si>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</si>
  <si>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</si>
  <si>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</si>
  <si>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</si>
  <si>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</si>
  <si>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</si>
  <si>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</si>
  <si>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</si>
  <si>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</si>
  <si>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6.92% REC LTD NCD RED 20-03-2032**</t>
  </si>
  <si>
    <t>INE020B08DV3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</si>
  <si>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</si>
  <si>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</si>
  <si>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</si>
  <si>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</si>
  <si>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</si>
  <si>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</si>
  <si>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</si>
  <si>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</si>
  <si>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6.92% POWER FINANCE NCD 14-04-32**</t>
  </si>
  <si>
    <t>INE134E08LN6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</si>
  <si>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</si>
  <si>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</si>
  <si>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</si>
  <si>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</si>
  <si>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</si>
  <si>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</si>
  <si>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</si>
  <si>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</si>
  <si>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7.65% IRFC SR 168B NCD RED 18-04-2033**</t>
  </si>
  <si>
    <t>INE053F08247</t>
  </si>
  <si>
    <t>7.69% NABARD NCD SR LTIF 1E 31-03-2032**</t>
  </si>
  <si>
    <t>INE261F08832</t>
  </si>
  <si>
    <t>7.26% GOVT OF INDIA RED 06-02-2033</t>
  </si>
  <si>
    <t>IN0020220151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</si>
  <si>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</si>
  <si>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</si>
  <si>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</si>
  <si>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</si>
  <si>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</si>
  <si>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</si>
  <si>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</si>
  <si>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</si>
  <si>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</si>
  <si>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</si>
  <si>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</si>
  <si>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</si>
  <si>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7.58% POWER FIN SR 222 NCD RED 15-01-26**</t>
  </si>
  <si>
    <t>INE134E08LZ0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</si>
  <si>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</si>
  <si>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</si>
  <si>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</si>
  <si>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</si>
  <si>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</si>
  <si>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</si>
  <si>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</si>
  <si>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</si>
  <si>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7.57% NABARD NCD SR 23 G RED 19-03-2026**</t>
  </si>
  <si>
    <t>INE261F08DW2</t>
  </si>
  <si>
    <t>7.60% REC LTD. NCD SR 219 RED 27-02-2026**</t>
  </si>
  <si>
    <t>INE020B08EF4</t>
  </si>
  <si>
    <t>9.18% NUCLEAR POWER NCD RED 23-01-2026**</t>
  </si>
  <si>
    <t>INE206D08188</t>
  </si>
  <si>
    <t>6.18% MANGALORE REF &amp; PET NCD 29-12-2025**</t>
  </si>
  <si>
    <t>INE103A08043</t>
  </si>
  <si>
    <t>5.94% REC LTD. NCD RED 31-01-2026**</t>
  </si>
  <si>
    <t>INE020B08DK6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</si>
  <si>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</si>
  <si>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</si>
  <si>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</si>
  <si>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</si>
  <si>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</si>
  <si>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</si>
  <si>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</si>
  <si>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</si>
  <si>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</si>
  <si>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</si>
  <si>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</si>
  <si>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</si>
  <si>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</si>
  <si>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</si>
  <si>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</si>
  <si>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</si>
  <si>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</si>
  <si>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</si>
  <si>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</si>
  <si>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</si>
  <si>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</si>
  <si>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</si>
  <si>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</si>
  <si>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</si>
  <si>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</si>
  <si>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</si>
  <si>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</si>
  <si>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</si>
  <si>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</si>
  <si>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</si>
  <si>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</si>
  <si>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</si>
  <si>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</si>
  <si>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</si>
  <si>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</si>
  <si>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</si>
  <si>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</si>
  <si>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</si>
  <si>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</si>
  <si>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</si>
  <si>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</si>
  <si>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</si>
  <si>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</si>
  <si>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</si>
  <si>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</si>
  <si>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</si>
  <si>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</si>
  <si>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</si>
  <si>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</si>
  <si>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</si>
  <si>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</si>
  <si>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</si>
  <si>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</si>
  <si>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</si>
  <si>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</si>
  <si>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</si>
  <si>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</si>
  <si>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</si>
  <si>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</si>
  <si>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</si>
  <si>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</si>
  <si>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</si>
  <si>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</si>
  <si>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</si>
  <si>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</si>
  <si>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</si>
  <si>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</si>
  <si>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</si>
  <si>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</si>
  <si>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</si>
  <si>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8.36% MAHARASHTRA SDL RED 27-01-2026</t>
  </si>
  <si>
    <t>IN2220150170</t>
  </si>
  <si>
    <t>8.40% WEST BENGAL SDL RED 27-01-2026</t>
  </si>
  <si>
    <t>IN3420150135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</si>
  <si>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</si>
  <si>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</si>
  <si>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</si>
  <si>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</si>
  <si>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</si>
  <si>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</si>
  <si>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</si>
  <si>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</si>
  <si>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7.90% RAJASTHAN SDL RED 08-04-2026</t>
  </si>
  <si>
    <t>IN2920200028</t>
  </si>
  <si>
    <t>8.46% GUJARAT SDL RED 10-02-2026</t>
  </si>
  <si>
    <t>IN1520150120</t>
  </si>
  <si>
    <t>7.96% TAMIL NADU SDL RED 27-04-2026</t>
  </si>
  <si>
    <t>IN3120160020</t>
  </si>
  <si>
    <t>7.96% GUJARAT SDL RED 27-04-2026</t>
  </si>
  <si>
    <t>IN1520160020</t>
  </si>
  <si>
    <t>8.09% ANDHRA PRADESH SDL RED 23-03-2026</t>
  </si>
  <si>
    <t>IN1020150158</t>
  </si>
  <si>
    <t>8.09% RAJASTHAN SDL RED 23-03-2026</t>
  </si>
  <si>
    <t>IN2920150363</t>
  </si>
  <si>
    <t>6.70% ANDHRA PRADESH SDL RED 22-04-2026</t>
  </si>
  <si>
    <t>IN1020200078</t>
  </si>
  <si>
    <t>Kajaria Ceramics Ltd.</t>
  </si>
  <si>
    <t>INE217B01036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</si>
  <si>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</si>
  <si>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</si>
  <si>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</si>
  <si>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</si>
  <si>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</si>
  <si>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</si>
  <si>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</si>
  <si>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</si>
  <si>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</si>
  <si>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</si>
  <si>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</si>
  <si>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</si>
  <si>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</si>
  <si>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</si>
  <si>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</si>
  <si>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</si>
  <si>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</si>
  <si>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</si>
  <si>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</si>
  <si>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</si>
  <si>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</si>
  <si>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</si>
  <si>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</si>
  <si>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</si>
  <si>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</si>
  <si>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</si>
  <si>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</si>
  <si>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</si>
  <si>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</si>
  <si>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</si>
  <si>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</si>
  <si>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</si>
  <si>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</si>
  <si>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</si>
  <si>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</si>
  <si>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</si>
  <si>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</si>
  <si>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</si>
  <si>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</si>
  <si>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</si>
  <si>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</si>
  <si>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</si>
  <si>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</si>
  <si>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</si>
  <si>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</si>
  <si>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</si>
  <si>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</si>
  <si>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</si>
  <si>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</si>
  <si>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</si>
  <si>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</si>
  <si>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</si>
  <si>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</si>
  <si>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</si>
  <si>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</si>
  <si>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8.4% POWER GRID CORP NCD RED 27-05-2030**</t>
  </si>
  <si>
    <t>INE752E07MW6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</si>
  <si>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</si>
  <si>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</si>
  <si>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</si>
  <si>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</si>
  <si>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</si>
  <si>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</si>
  <si>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</si>
  <si>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</si>
  <si>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</si>
  <si>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</si>
  <si>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</si>
  <si>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</si>
  <si>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</si>
  <si>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</si>
  <si>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</si>
  <si>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</si>
  <si>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</si>
  <si>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</si>
  <si>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</si>
  <si>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</si>
  <si>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</si>
  <si>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</si>
  <si>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</si>
  <si>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</si>
  <si>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</si>
  <si>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</si>
  <si>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</si>
  <si>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</si>
  <si>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</si>
  <si>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</si>
  <si>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</si>
  <si>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</si>
  <si>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</t>
  </si>
  <si>
    <t>INE053F08122</t>
  </si>
  <si>
    <t>7.82% PFC SR BS225 NCD RED 12-03-2032**</t>
  </si>
  <si>
    <t>INE134E08ME3</t>
  </si>
  <si>
    <t>7.2% NAT HSG BANK NCD RED 03-10-2031**</t>
  </si>
  <si>
    <t>INE557F08GB0</t>
  </si>
  <si>
    <t>6.89% IRFC NCD RED 18-07-2031**</t>
  </si>
  <si>
    <t>INE053F08106</t>
  </si>
  <si>
    <t>7.35% NHB NCD RED 02-01-2032**</t>
  </si>
  <si>
    <t>INE557F08GD6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</si>
  <si>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</si>
  <si>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</si>
  <si>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</si>
  <si>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</si>
  <si>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</si>
  <si>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</si>
  <si>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</si>
  <si>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</si>
  <si>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</si>
  <si>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</si>
  <si>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</si>
  <si>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</si>
  <si>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</si>
  <si>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</si>
  <si>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</si>
  <si>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</si>
  <si>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</si>
  <si>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</si>
  <si>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</si>
  <si>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</si>
  <si>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</si>
  <si>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</si>
  <si>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</si>
  <si>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</si>
  <si>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</si>
  <si>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</si>
  <si>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</si>
  <si>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</si>
  <si>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</si>
  <si>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</si>
  <si>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7.7% NABARD NCD SR 25A RED 30-09-2027**</t>
  </si>
  <si>
    <t>INE261F08EI9</t>
  </si>
  <si>
    <t>7.74% LIC HSG TR448 NCD 22-10-27**</t>
  </si>
  <si>
    <t>INE115A07QZ8</t>
  </si>
  <si>
    <t>7.80% NABARD NCD SR 24E RED 15-03-2027</t>
  </si>
  <si>
    <t>INE261F08EF5</t>
  </si>
  <si>
    <t>7.123% TATA CAP HSG FI SR B R 21-07-2027**</t>
  </si>
  <si>
    <t>INE033L07IO1</t>
  </si>
  <si>
    <t>6.6%REC LTD SR 250A NCD 30-06-27**</t>
  </si>
  <si>
    <t>INE020B08FZ9</t>
  </si>
  <si>
    <t>7.1104% ADITYA BIRLA HSG SR D1 R30-07-27**</t>
  </si>
  <si>
    <t>INE831R07607</t>
  </si>
  <si>
    <t>364 DAYS TBILL RED 15-08-2025</t>
  </si>
  <si>
    <t>IN002024Z206</t>
  </si>
  <si>
    <t>KOTAK MAHINDRA BANK CD RED 13-03-2026#**</t>
  </si>
  <si>
    <t>INE237A167Z1</t>
  </si>
  <si>
    <t>INDIAN BANK CD RED 19-03-2026#**</t>
  </si>
  <si>
    <t>INE562A16OL7</t>
  </si>
  <si>
    <t>AXIS BANK LTD CD RED 12-06-2026#**</t>
  </si>
  <si>
    <t>INE238AD6AU5</t>
  </si>
  <si>
    <t>ICICI SECURITIES CP RED 06-03-2026**</t>
  </si>
  <si>
    <t>INE763G14XX9</t>
  </si>
  <si>
    <t>Anant Raj Ltd.</t>
  </si>
  <si>
    <t>INE242C01024</t>
  </si>
  <si>
    <t>Aster DM Healthcare Ltd.</t>
  </si>
  <si>
    <t>INE914M01019</t>
  </si>
  <si>
    <t>Poly Medicure Ltd.</t>
  </si>
  <si>
    <t>INE205C01021</t>
  </si>
  <si>
    <t>Healthcare Equipment &amp; Supplies</t>
  </si>
  <si>
    <t>FSN E-Commerce Ventures Ltd.28/08/2025</t>
  </si>
  <si>
    <t>SBI Cards &amp; Payment Services Ltd.28/08/2025</t>
  </si>
  <si>
    <t>Glenmark Pharmaceuticals Ltd.28/08/2025</t>
  </si>
  <si>
    <t>182 DAYS TBILL RED 18-09-2025</t>
  </si>
  <si>
    <t>IN002024Y498</t>
  </si>
  <si>
    <t>Hero MotoCorp Ltd.28/08/2025</t>
  </si>
  <si>
    <t>JPMORGAN F-US TECHNOLOGY-I A</t>
  </si>
  <si>
    <t>LU0248060906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</si>
  <si>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</si>
  <si>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</si>
  <si>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</si>
  <si>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</si>
  <si>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</si>
  <si>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</si>
  <si>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</si>
  <si>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</si>
  <si>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</si>
  <si>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</si>
  <si>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</si>
  <si>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</si>
  <si>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</si>
  <si>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</si>
  <si>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</si>
  <si>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</si>
  <si>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</si>
  <si>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</si>
  <si>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</si>
  <si>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</si>
  <si>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7.24% KARNATAKA SDL RED 10-03-2037</t>
  </si>
  <si>
    <t>IN1920200657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</si>
  <si>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</si>
  <si>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</si>
  <si>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</si>
  <si>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</si>
  <si>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</si>
  <si>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</si>
  <si>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</si>
  <si>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</si>
  <si>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</si>
  <si>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</si>
  <si>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>BHARAT BOND ETF-APRIL 2030-GROWTH</t>
  </si>
  <si>
    <t>INF754K01KO2</t>
  </si>
  <si>
    <t>BHARAT BOND ETF-APRIL 2031-GROWTH</t>
  </si>
  <si>
    <t>INF754K01LE1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</si>
  <si>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</si>
  <si>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</si>
  <si>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</si>
  <si>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</si>
  <si>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</si>
  <si>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</si>
  <si>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</si>
  <si>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</si>
  <si>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</si>
  <si>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</si>
  <si>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</si>
  <si>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</si>
  <si>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</si>
  <si>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</si>
  <si>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</si>
  <si>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</si>
  <si>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</si>
  <si>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</si>
  <si>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</si>
  <si>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</si>
  <si>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</si>
  <si>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</si>
  <si>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</si>
  <si>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</si>
  <si>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</si>
  <si>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</si>
  <si>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</si>
  <si>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</si>
  <si>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</si>
  <si>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</si>
  <si>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</si>
  <si>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</si>
  <si>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</si>
  <si>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</si>
  <si>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</si>
  <si>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</si>
  <si>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</si>
  <si>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</si>
  <si>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</si>
  <si>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</si>
  <si>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</si>
  <si>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</si>
  <si>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</si>
  <si>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</si>
  <si>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7.74% TAMIL NADU SDL RED 01-03-2027</t>
  </si>
  <si>
    <t>IN3120161309</t>
  </si>
  <si>
    <t>7.64% HARYANA SDL RED 29-03-2027</t>
  </si>
  <si>
    <t>IN1620160292</t>
  </si>
  <si>
    <t>7.61% TAMIL NADU SDL RED 15-02-2027</t>
  </si>
  <si>
    <t>IN3120160194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</si>
  <si>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</si>
  <si>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</si>
  <si>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</si>
  <si>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</si>
  <si>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</si>
  <si>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</si>
  <si>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</si>
  <si>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</si>
  <si>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</si>
  <si>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</si>
  <si>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</si>
  <si>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</si>
  <si>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</si>
  <si>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</si>
  <si>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GOLDMINI-05Aug2025-MCX</t>
  </si>
  <si>
    <t>SILVERMIC-29Aug2025-MCX</t>
  </si>
  <si>
    <t>GOLD-05Dec2025-MCX</t>
  </si>
  <si>
    <t>GOLDMINI-05Sep2025-MCX</t>
  </si>
  <si>
    <t>GOLD-03Oct2025-MCX</t>
  </si>
  <si>
    <t>SILVER-05Sep2025-MCX</t>
  </si>
  <si>
    <t>SILVERMINI-29Aug2025-MCX1</t>
  </si>
  <si>
    <t>Yes Bank Ltd.28/08/2025</t>
  </si>
  <si>
    <t>GMR Airports Ltd.28/08/2025</t>
  </si>
  <si>
    <t>Indian Railway Catering &amp;Tou. Corp. Ltd.30/09/2025</t>
  </si>
  <si>
    <t>Vedanta Ltd.28/08/2025</t>
  </si>
  <si>
    <t>JSW Energy Ltd.28/08/2025</t>
  </si>
  <si>
    <t>Aurobindo Pharma Ltd.28/08/2025</t>
  </si>
  <si>
    <t>Samvardhana Motherson International Ltd.28/08/2025</t>
  </si>
  <si>
    <t>Ambuja Cements Ltd.28/08/2025</t>
  </si>
  <si>
    <t>Jubilant Foodworks Ltd.28/08/2025</t>
  </si>
  <si>
    <t>Sun Pharmaceutical Industries Ltd.28/08/2025</t>
  </si>
  <si>
    <t>Hindustan Unilever Ltd.28/08/2025</t>
  </si>
  <si>
    <t>NTPC Ltd.28/08/2025</t>
  </si>
  <si>
    <t>Jindal Steel &amp; Power Ltd.28/08/2025</t>
  </si>
  <si>
    <t>VARUN BEVERAGES LIMITED28/08/2025</t>
  </si>
  <si>
    <t>InterGlobe Aviation Ltd.28/08/2025</t>
  </si>
  <si>
    <t>ICICI Prudential Life Insurance Co Ltd.28/08/2025</t>
  </si>
  <si>
    <t>Indus Towers Ltd.28/08/2025</t>
  </si>
  <si>
    <t>Bharat Heavy Electricals Ltd.28/08/2025</t>
  </si>
  <si>
    <t>IDFC First Bank Ltd.28/08/2025</t>
  </si>
  <si>
    <t>Coforge Ltd.28/08/2025</t>
  </si>
  <si>
    <t>Maruti Suzuki India Ltd.28/08/2025</t>
  </si>
  <si>
    <t>Canara Bank28/08/2025</t>
  </si>
  <si>
    <t>CG Power and Industrial Solutions Ltd.28/08/2025</t>
  </si>
  <si>
    <t>Steel Authority of India Ltd.28/08/2025</t>
  </si>
  <si>
    <t>Infosys Ltd.28/08/2025</t>
  </si>
  <si>
    <t>Larsen &amp; Toubro Ltd.28/08/2025</t>
  </si>
  <si>
    <t>Adani Energy Solutions Ltd.28/08/2025</t>
  </si>
  <si>
    <t>Computer Age Management Services Ltd.28/08/2025</t>
  </si>
  <si>
    <t>Indian Railway Catering &amp;Tou. Corp. Ltd.28/08/2025</t>
  </si>
  <si>
    <t>Mphasis Ltd.28/08/2025</t>
  </si>
  <si>
    <t>Polycab India Ltd.28/08/2025</t>
  </si>
  <si>
    <t>Persistent Systems Ltd.28/08/2025</t>
  </si>
  <si>
    <t>Power Finance Corporation Ltd.28/08/2025</t>
  </si>
  <si>
    <t>Cummins India Ltd.28/08/2025</t>
  </si>
  <si>
    <t>Divi's Laboratories Ltd.28/08/2025</t>
  </si>
  <si>
    <t>Tata Steel Ltd.28/08/2025</t>
  </si>
  <si>
    <t>JSW Steel Ltd.28/08/2025</t>
  </si>
  <si>
    <t>BSE Ltd.28/08/2025</t>
  </si>
  <si>
    <t>Lupin Ltd.28/08/2025</t>
  </si>
  <si>
    <t>Hindustan Petroleum Corporation Ltd.28/08/2025</t>
  </si>
  <si>
    <t>The Federal Bank Ltd.28/08/2025</t>
  </si>
  <si>
    <t>PB Fintech Ltd.28/08/2025</t>
  </si>
  <si>
    <t>Adani Ports &amp; Special Economic Zone Ltd.28/08/2025</t>
  </si>
  <si>
    <t>HCL Technologies Ltd.28/08/2025</t>
  </si>
  <si>
    <t>Bajaj Finance Ltd.28/08/2025</t>
  </si>
  <si>
    <t>Titan Company Ltd.28/08/2025</t>
  </si>
  <si>
    <t>Tata Consultancy Services Ltd.28/08/2025</t>
  </si>
  <si>
    <t>Shriram Finance Ltd.28/08/2025</t>
  </si>
  <si>
    <t>HDFC Life Insurance Company Ltd.28/08/2025</t>
  </si>
  <si>
    <t>Cipla Ltd.28/08/2025</t>
  </si>
  <si>
    <t>Hindalco Industries Ltd.28/08/2025</t>
  </si>
  <si>
    <t>Tata Motors Ltd.28/08/2025</t>
  </si>
  <si>
    <t>Marico Ltd.28/08/2025</t>
  </si>
  <si>
    <t>Mahindra &amp; Mahindra Ltd.28/08/2025</t>
  </si>
  <si>
    <t>Ultratech Cement Ltd.28/08/2025</t>
  </si>
  <si>
    <t>IndusInd Bank Ltd.28/08/2025</t>
  </si>
  <si>
    <t>Jio Financial Services Ltd.28/08/2025</t>
  </si>
  <si>
    <t>Bharat Electronics Ltd.28/08/2025</t>
  </si>
  <si>
    <t>Coal India Ltd.28/08/2025</t>
  </si>
  <si>
    <t>Adani Enterprises Ltd.28/08/2025</t>
  </si>
  <si>
    <t>HDFC Bank Ltd.28/08/2025</t>
  </si>
  <si>
    <t>Grasim Industries Ltd.28/08/2025</t>
  </si>
  <si>
    <t>ICICI Bank Ltd.28/08/2025</t>
  </si>
  <si>
    <t>Hindustan Aeronautics Ltd.28/08/2025</t>
  </si>
  <si>
    <t>State Bank of India28/08/2025</t>
  </si>
  <si>
    <t>Eternal Ltd.28/08/2025</t>
  </si>
  <si>
    <t>Bharti Airtel Ltd.28/08/2025</t>
  </si>
  <si>
    <t>Vodafone Idea Ltd.28/08/2025</t>
  </si>
  <si>
    <t>Axis Bank Ltd.28/08/2025</t>
  </si>
  <si>
    <t>Reliance Industries Ltd.28/08/2025</t>
  </si>
  <si>
    <t>7.62% NABARD NCD SR 24H RED 10-05-2029**</t>
  </si>
  <si>
    <t>INE261F08EH1</t>
  </si>
  <si>
    <t>8.3333%HDB FIN SR 213 A1 NCD 06-08-27**</t>
  </si>
  <si>
    <t>INE756I07FA8</t>
  </si>
  <si>
    <t>7.53% NABARD NCD SR 25E RED 24-03-28</t>
  </si>
  <si>
    <t>INE261F08EM1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</si>
  <si>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</si>
  <si>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</si>
  <si>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</si>
  <si>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</si>
  <si>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</si>
  <si>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</si>
  <si>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</si>
  <si>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</si>
  <si>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6.90% LIC HOUSING FIN TR 456 R 17-09-27**</t>
  </si>
  <si>
    <t>INE115A07RH4</t>
  </si>
  <si>
    <t>7.50% NABARD NCD SR 24A RED 31-08-2026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</si>
  <si>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</si>
  <si>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</si>
  <si>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</si>
  <si>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</si>
  <si>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</si>
  <si>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CAP SR I RED 09-10-2026**</t>
  </si>
  <si>
    <t>INE860H07IQ0</t>
  </si>
  <si>
    <t>7.90% BAJAJ FIN LTD NCD RED 17-11-2025</t>
  </si>
  <si>
    <t>INE296A07SF4</t>
  </si>
  <si>
    <t>6.35% HDB FIN A1 FX 169 RED 11-09-26**</t>
  </si>
  <si>
    <t>INE756I07DX5</t>
  </si>
  <si>
    <t>Delhivery Ltd.</t>
  </si>
  <si>
    <t>INE148O01028</t>
  </si>
  <si>
    <t>Amber Enterprises India Ltd.</t>
  </si>
  <si>
    <t>INE371P01015</t>
  </si>
  <si>
    <t>RBL Bank Ltd.</t>
  </si>
  <si>
    <t>INE976G01028</t>
  </si>
  <si>
    <t>Piramal Enterprises Ltd.</t>
  </si>
  <si>
    <t>INE140A01024</t>
  </si>
  <si>
    <t>REDINGTON LIMITED</t>
  </si>
  <si>
    <t>INE891D01026</t>
  </si>
  <si>
    <t>Reliance Power Ltd.</t>
  </si>
  <si>
    <t>INE614G01033</t>
  </si>
  <si>
    <t>Inox Wind Ltd.</t>
  </si>
  <si>
    <t>INE066P01011</t>
  </si>
  <si>
    <t>Wockhardt Ltd.</t>
  </si>
  <si>
    <t>INE049B01025</t>
  </si>
  <si>
    <t>Kalpataru Projects International Ltd.</t>
  </si>
  <si>
    <t>INE220B01022</t>
  </si>
  <si>
    <t>EID Parry India Ltd.</t>
  </si>
  <si>
    <t>INE126A01031</t>
  </si>
  <si>
    <t>Elgi Equipments Ltd.</t>
  </si>
  <si>
    <t>INE285A01027</t>
  </si>
  <si>
    <t>Welspun Corp Ltd.</t>
  </si>
  <si>
    <t>INE191B01025</t>
  </si>
  <si>
    <t>Poonawalla Fincorp Ltd.</t>
  </si>
  <si>
    <t>INE511C01022</t>
  </si>
  <si>
    <t>Timken India Ltd.</t>
  </si>
  <si>
    <t>INE325A01013</t>
  </si>
  <si>
    <t>Amara Raja Energy &amp; Mobility Ltd.</t>
  </si>
  <si>
    <t>INE885A01032</t>
  </si>
  <si>
    <t>Authum Investment &amp; Infrastructure Ltd.</t>
  </si>
  <si>
    <t>INE206F01022</t>
  </si>
  <si>
    <t>Dr. Lal Path Labs Ltd.</t>
  </si>
  <si>
    <t>INE600L01024</t>
  </si>
  <si>
    <t>SKF India Ltd.</t>
  </si>
  <si>
    <t>INE640A01023</t>
  </si>
  <si>
    <t>Neuland Laboratories Ltd.</t>
  </si>
  <si>
    <t>INE794A01010</t>
  </si>
  <si>
    <t>National Buildings Construction Corporation Ltd.</t>
  </si>
  <si>
    <t>INE095N01031</t>
  </si>
  <si>
    <t>KEC International Ltd.</t>
  </si>
  <si>
    <t>INE389H01022</t>
  </si>
  <si>
    <t>Himadri Speciality Chemical Ltd.</t>
  </si>
  <si>
    <t>INE019C01026</t>
  </si>
  <si>
    <t>IIFL Finance Ltd.</t>
  </si>
  <si>
    <t>INE530B01024</t>
  </si>
  <si>
    <t>Five Star Business Finance Ltd.</t>
  </si>
  <si>
    <t>INE128S01021</t>
  </si>
  <si>
    <t>Zee Entertainment Enterprises Ltd.</t>
  </si>
  <si>
    <t>INE256A01028</t>
  </si>
  <si>
    <t>Sundram Fasteners Ltd.</t>
  </si>
  <si>
    <t>INE387A01021</t>
  </si>
  <si>
    <t>Nuvama Wealth Management Ltd.</t>
  </si>
  <si>
    <t>INE531F01015</t>
  </si>
  <si>
    <t>Deepak Fertilizers &amp; Petrochem Corp Ltd.</t>
  </si>
  <si>
    <t>INE501A01019</t>
  </si>
  <si>
    <t>CESC Ltd.</t>
  </si>
  <si>
    <t>INE486A01021</t>
  </si>
  <si>
    <t>Carborundum Universal Ltd.</t>
  </si>
  <si>
    <t>INE120A01034</t>
  </si>
  <si>
    <t>Atul Ltd.</t>
  </si>
  <si>
    <t>INE100A01010</t>
  </si>
  <si>
    <t>Gujarat State Petronet Ltd.</t>
  </si>
  <si>
    <t>INE246F01010</t>
  </si>
  <si>
    <t>Jaiprakash Power Ventures Ltd.</t>
  </si>
  <si>
    <t>INE351F01018</t>
  </si>
  <si>
    <t>Anand Rathi Wealth Ltd.</t>
  </si>
  <si>
    <t>INE463V01026</t>
  </si>
  <si>
    <t>Aditya Birla Real Estate Ltd.</t>
  </si>
  <si>
    <t>INE055A01016</t>
  </si>
  <si>
    <t>Paper, Forest &amp; Jute Products</t>
  </si>
  <si>
    <t>Sammaan Capital Ltd.</t>
  </si>
  <si>
    <t>INE148I01020</t>
  </si>
  <si>
    <t>Eris Lifesciences Ltd.</t>
  </si>
  <si>
    <t>INE406M01024</t>
  </si>
  <si>
    <t>The Great Eastern Shipping Company Ltd.</t>
  </si>
  <si>
    <t>INE017A01032</t>
  </si>
  <si>
    <t>Asahi India Glass Ltd.</t>
  </si>
  <si>
    <t>INE439A01020</t>
  </si>
  <si>
    <t>Jubilant Pharmova Ltd.</t>
  </si>
  <si>
    <t>INE700A01033</t>
  </si>
  <si>
    <t>Aegis Logistics Ltd.</t>
  </si>
  <si>
    <t>INE208C01025</t>
  </si>
  <si>
    <t>PTC Industries Ltd.</t>
  </si>
  <si>
    <t>INE596F01018</t>
  </si>
  <si>
    <t>NCC Ltd.</t>
  </si>
  <si>
    <t>INE868B01028</t>
  </si>
  <si>
    <t>Nava Ltd.</t>
  </si>
  <si>
    <t>INE725A01030</t>
  </si>
  <si>
    <t>Aarti Industries Ltd.</t>
  </si>
  <si>
    <t>INE769A01020</t>
  </si>
  <si>
    <t>Natco Pharma Ltd.</t>
  </si>
  <si>
    <t>INE987B01026</t>
  </si>
  <si>
    <t>Bayer Cropscience Ltd.</t>
  </si>
  <si>
    <t>INE462A01022</t>
  </si>
  <si>
    <t>Hindustan Copper Ltd.</t>
  </si>
  <si>
    <t>INE531E01026</t>
  </si>
  <si>
    <t>Indiamart Intermesh Ltd.</t>
  </si>
  <si>
    <t>INE933S01016</t>
  </si>
  <si>
    <t>Pfizer Ltd.</t>
  </si>
  <si>
    <t>INE182A01018</t>
  </si>
  <si>
    <t>Chambal Fertilizers &amp; Chemicals Ltd.</t>
  </si>
  <si>
    <t>INE085A01013</t>
  </si>
  <si>
    <t>Sonata Software Ltd.</t>
  </si>
  <si>
    <t>INE269A01021</t>
  </si>
  <si>
    <t>Rainbow Children's Medicare Ltd.</t>
  </si>
  <si>
    <t>INE961O01016</t>
  </si>
  <si>
    <t>Bata India Ltd.</t>
  </si>
  <si>
    <t>INE176A01028</t>
  </si>
  <si>
    <t>BEML Ltd.</t>
  </si>
  <si>
    <t>INE258A01016</t>
  </si>
  <si>
    <t>Kirloskar Oil Engines Ltd.</t>
  </si>
  <si>
    <t>INE146L01010</t>
  </si>
  <si>
    <t>Sapphire Foods India Ltd.</t>
  </si>
  <si>
    <t>INE806T01020</t>
  </si>
  <si>
    <t>EIH Ltd.</t>
  </si>
  <si>
    <t>INE230A01023</t>
  </si>
  <si>
    <t>JSW Holdings Ltd.</t>
  </si>
  <si>
    <t>INE824G01012</t>
  </si>
  <si>
    <t>Lemon Tree Hotels Ltd.</t>
  </si>
  <si>
    <t>INE970X01018</t>
  </si>
  <si>
    <t>Techno Electric &amp; Engineering Co. Ltd.</t>
  </si>
  <si>
    <t>INE285K01026</t>
  </si>
  <si>
    <t>Brainbees Solutions Ltd.</t>
  </si>
  <si>
    <t>INE02RE01045</t>
  </si>
  <si>
    <t>HFCL Ltd.</t>
  </si>
  <si>
    <t>INE548A01028</t>
  </si>
  <si>
    <t>PVR Inox Ltd.</t>
  </si>
  <si>
    <t>INE191H01014</t>
  </si>
  <si>
    <t>Sobha Ltd.</t>
  </si>
  <si>
    <t>INE671H01015</t>
  </si>
  <si>
    <t>V-Guard Industries Ltd.</t>
  </si>
  <si>
    <t>INE951I01027</t>
  </si>
  <si>
    <t>CEAT Ltd.</t>
  </si>
  <si>
    <t>INE482A01020</t>
  </si>
  <si>
    <t>Shyam Metalics And Energy Ltd.</t>
  </si>
  <si>
    <t>INE810G01011</t>
  </si>
  <si>
    <t>PCBL Chemical Ltd.</t>
  </si>
  <si>
    <t>INE602A01031</t>
  </si>
  <si>
    <t>Aavas Financiers Ltd.</t>
  </si>
  <si>
    <t>INE216P01012</t>
  </si>
  <si>
    <t>Balrampur Chini Mills Ltd.</t>
  </si>
  <si>
    <t>INE119A01028</t>
  </si>
  <si>
    <t>Aptus Value Housing Finance India Ltd.</t>
  </si>
  <si>
    <t>INE852O01025</t>
  </si>
  <si>
    <t>Finolex Cables Ltd.</t>
  </si>
  <si>
    <t>INE235A01022</t>
  </si>
  <si>
    <t>HBL Engineering Ltd.</t>
  </si>
  <si>
    <t>INE292B01021</t>
  </si>
  <si>
    <t>Devyani International Ltd.</t>
  </si>
  <si>
    <t>INE872J01023</t>
  </si>
  <si>
    <t>Swan Energy Ltd.</t>
  </si>
  <si>
    <t>INE665A01038</t>
  </si>
  <si>
    <t>Usha Martin Ltd.</t>
  </si>
  <si>
    <t>INE228A01035</t>
  </si>
  <si>
    <t>JM Financial Ltd.</t>
  </si>
  <si>
    <t>INE780C01023</t>
  </si>
  <si>
    <t>Aditya Birla Sun Life AMC Ltd.</t>
  </si>
  <si>
    <t>INE404A01024</t>
  </si>
  <si>
    <t>Ramkrishna Forgings Ltd.</t>
  </si>
  <si>
    <t>INE399G01023</t>
  </si>
  <si>
    <t>Fertilizers &amp; Chemicals Travancore Ltd.</t>
  </si>
  <si>
    <t>INE188A01015</t>
  </si>
  <si>
    <t>Engineers India Ltd.</t>
  </si>
  <si>
    <t>INE510A01028</t>
  </si>
  <si>
    <t>Finolex Industries Ltd.</t>
  </si>
  <si>
    <t>INE183A01024</t>
  </si>
  <si>
    <t>Ircon International Ltd.</t>
  </si>
  <si>
    <t>INE962Y01021</t>
  </si>
  <si>
    <t>Olectra Greentech Ltd.</t>
  </si>
  <si>
    <t>INE260D01016</t>
  </si>
  <si>
    <t>BASF India Ltd.</t>
  </si>
  <si>
    <t>INE373A01013</t>
  </si>
  <si>
    <t>DCM Shriram Ltd.</t>
  </si>
  <si>
    <t>INE499A01024</t>
  </si>
  <si>
    <t>UTI Asset Management Company Ltd.</t>
  </si>
  <si>
    <t>INE094J01016</t>
  </si>
  <si>
    <t>Transformers And Rectifiers (India) Ltd.</t>
  </si>
  <si>
    <t>INE763I01026</t>
  </si>
  <si>
    <t>Gravita India Ltd.</t>
  </si>
  <si>
    <t>INE024L01027</t>
  </si>
  <si>
    <t>Capri Global Capital Ltd.</t>
  </si>
  <si>
    <t>INE180C01042</t>
  </si>
  <si>
    <t>IDBI Bank Ltd.</t>
  </si>
  <si>
    <t>INE008A01015</t>
  </si>
  <si>
    <t>Metropolis Healthcare Ltd.</t>
  </si>
  <si>
    <t>INE112L01020</t>
  </si>
  <si>
    <t>Kirloskar Brothers Ltd.</t>
  </si>
  <si>
    <t>INE732A01036</t>
  </si>
  <si>
    <t>Happiest Minds Technologies Ltd.</t>
  </si>
  <si>
    <t>INE419U01012</t>
  </si>
  <si>
    <t>Kansai Nerolac Paints Ltd.</t>
  </si>
  <si>
    <t>INE531A01024</t>
  </si>
  <si>
    <t>Jindal Saw Ltd.</t>
  </si>
  <si>
    <t>INE324A01032</t>
  </si>
  <si>
    <t>HEG Ltd.</t>
  </si>
  <si>
    <t>INE545A01024</t>
  </si>
  <si>
    <t>R R Kabel Ltd.</t>
  </si>
  <si>
    <t>INE777K01022</t>
  </si>
  <si>
    <t>Godawari Power And Ispat Ltd.</t>
  </si>
  <si>
    <t>INE177H01039</t>
  </si>
  <si>
    <t>Afcons Infrastructure Ltd.</t>
  </si>
  <si>
    <t>INE101I01011</t>
  </si>
  <si>
    <t>Syrma Sgs Technology Ltd.</t>
  </si>
  <si>
    <t>INE0DYJ01015</t>
  </si>
  <si>
    <t>The Jammu &amp; Kashmir Bank Ltd.</t>
  </si>
  <si>
    <t>INE168A01041</t>
  </si>
  <si>
    <t>Jupiter Wagons Ltd.</t>
  </si>
  <si>
    <t>INE209L01016</t>
  </si>
  <si>
    <t>Valor Estate Ltd.</t>
  </si>
  <si>
    <t>INE879I01012</t>
  </si>
  <si>
    <t>Jyothy Labs Ltd.</t>
  </si>
  <si>
    <t>INE668F01031</t>
  </si>
  <si>
    <t>JK Tyre &amp; Industries Ltd.</t>
  </si>
  <si>
    <t>INE573A01042</t>
  </si>
  <si>
    <t>Tanla Platforms Ltd.</t>
  </si>
  <si>
    <t>INE483C01032</t>
  </si>
  <si>
    <t>Gujarat Narmada Valley Fert &amp; Chem Ltd.</t>
  </si>
  <si>
    <t>INE113A01013</t>
  </si>
  <si>
    <t>Signatureglobal (India) Ltd.</t>
  </si>
  <si>
    <t>INE903U01023</t>
  </si>
  <si>
    <t>Vardhman Textiles Ltd.</t>
  </si>
  <si>
    <t>INE825A01020</t>
  </si>
  <si>
    <t>Gujarat Pipavav Port Ltd.</t>
  </si>
  <si>
    <t>INE517F01014</t>
  </si>
  <si>
    <t>NMDC Steel Ltd.</t>
  </si>
  <si>
    <t>INE0NNS01018</t>
  </si>
  <si>
    <t>Sarda Energy &amp; Minerals Ltd.</t>
  </si>
  <si>
    <t>INE385C01021</t>
  </si>
  <si>
    <t>Welspun Living Ltd.</t>
  </si>
  <si>
    <t>INE192B01031</t>
  </si>
  <si>
    <t>Indian Overseas Bank</t>
  </si>
  <si>
    <t>INE565A01014</t>
  </si>
  <si>
    <t>Graphite India Ltd.</t>
  </si>
  <si>
    <t>INE371A01025</t>
  </si>
  <si>
    <t>SBFC Finance Ltd.</t>
  </si>
  <si>
    <t>INE423Y01016</t>
  </si>
  <si>
    <t>Honasa Consumer Ltd.</t>
  </si>
  <si>
    <t>INE0J5401028</t>
  </si>
  <si>
    <t>IFCI Ltd.</t>
  </si>
  <si>
    <t>INE039A01010</t>
  </si>
  <si>
    <t>Trident Ltd.</t>
  </si>
  <si>
    <t>INE064C01022</t>
  </si>
  <si>
    <t>Shipping Corporation Of India Ltd.</t>
  </si>
  <si>
    <t>INE109A01011</t>
  </si>
  <si>
    <t>Network18 Media &amp; Investments Ltd.</t>
  </si>
  <si>
    <t>INE870H01013</t>
  </si>
  <si>
    <t>Saregama India Ltd.</t>
  </si>
  <si>
    <t>INE979A01025</t>
  </si>
  <si>
    <t>Godrej Agrovet Ltd.</t>
  </si>
  <si>
    <t>INE850D01014</t>
  </si>
  <si>
    <t>Sterling &amp; Wilson Renewable Energy Ltd.</t>
  </si>
  <si>
    <t>INE00M201021</t>
  </si>
  <si>
    <t>Central Bank of India</t>
  </si>
  <si>
    <t>INE483A01010</t>
  </si>
  <si>
    <t>Blue Dart Express Ltd.</t>
  </si>
  <si>
    <t>INE233B01017</t>
  </si>
  <si>
    <t>PNC Infratech Ltd.</t>
  </si>
  <si>
    <t>INE195J01029</t>
  </si>
  <si>
    <t>RITES LTD.</t>
  </si>
  <si>
    <t>INE320J01015</t>
  </si>
  <si>
    <t>Niva Bupa Health Insurance Company Ltd.</t>
  </si>
  <si>
    <t>INE995S01015</t>
  </si>
  <si>
    <t>UCO Bank</t>
  </si>
  <si>
    <t>INE691A01018</t>
  </si>
  <si>
    <t>Mastek Ltd.</t>
  </si>
  <si>
    <t>INE759A01021</t>
  </si>
  <si>
    <t>Chennai Petroleum Corporation Ltd.</t>
  </si>
  <si>
    <t>INE178A01016</t>
  </si>
  <si>
    <t>Bombay Burmah Trading Corporation Ltd.</t>
  </si>
  <si>
    <t>INE050A01025</t>
  </si>
  <si>
    <t>Gujarat Mineral Development Corporation Ltd.</t>
  </si>
  <si>
    <t>INE131A01031</t>
  </si>
  <si>
    <t>Alkyl Amines Chemicals Ltd.</t>
  </si>
  <si>
    <t>INE150B01039</t>
  </si>
  <si>
    <t>RailTel Corporation of India Ltd.</t>
  </si>
  <si>
    <t>INE0DD101019</t>
  </si>
  <si>
    <t>Alivus Life Sciences Ltd.</t>
  </si>
  <si>
    <t>INE03Q201024</t>
  </si>
  <si>
    <t>Raymond Lifestyle Ltd.</t>
  </si>
  <si>
    <t>INE02ID01020</t>
  </si>
  <si>
    <t>Tata Teleservices (Maharashtra) Ltd.</t>
  </si>
  <si>
    <t>INE517B01013</t>
  </si>
  <si>
    <t>Triveni Engineering &amp; Industries Ltd.</t>
  </si>
  <si>
    <t>INE256C01024</t>
  </si>
  <si>
    <t>Latent View Analytics Ltd.</t>
  </si>
  <si>
    <t>INE0I7C01011</t>
  </si>
  <si>
    <t>Maharashtra Seamless Ltd.</t>
  </si>
  <si>
    <t>INE271B01025</t>
  </si>
  <si>
    <t>ITI Ltd.</t>
  </si>
  <si>
    <t>INE248A01017</t>
  </si>
  <si>
    <t>INOX India Limited</t>
  </si>
  <si>
    <t>INE616N01034</t>
  </si>
  <si>
    <t>Jbm Auto Ltd.</t>
  </si>
  <si>
    <t>INE927D01051</t>
  </si>
  <si>
    <t>C.E. Info Systems Ltd.</t>
  </si>
  <si>
    <t>INE0BV301023</t>
  </si>
  <si>
    <t>Shree Renuka Sugars Ltd.</t>
  </si>
  <si>
    <t>INE087H01022</t>
  </si>
  <si>
    <t>Alok Industries Ltd.</t>
  </si>
  <si>
    <t>INE270A01029</t>
  </si>
  <si>
    <t>Campus Activewear Ltd.</t>
  </si>
  <si>
    <t>INE278Y01022</t>
  </si>
  <si>
    <t>Raymond Ltd.</t>
  </si>
  <si>
    <t>INE301A01014</t>
  </si>
  <si>
    <t>Rashtriya Chemicals and Fertilizers Ltd.</t>
  </si>
  <si>
    <t>INE027A01015</t>
  </si>
  <si>
    <t>RattanIndia Enterprises Ltd.</t>
  </si>
  <si>
    <t>INE834M01019</t>
  </si>
  <si>
    <t>Just Dial Ltd.</t>
  </si>
  <si>
    <t>INE599M01018</t>
  </si>
  <si>
    <t>The India Cements Ltd.</t>
  </si>
  <si>
    <t>INE383A01012</t>
  </si>
  <si>
    <t>Route Mobile Ltd.</t>
  </si>
  <si>
    <t>INE450U01017</t>
  </si>
  <si>
    <t>MMTC Ltd.</t>
  </si>
  <si>
    <t>INE123F01029</t>
  </si>
  <si>
    <t>INOX WIND LTD OFF 120 INR</t>
  </si>
  <si>
    <t>INE066P20011</t>
  </si>
  <si>
    <t>Advent Hotels International Private Ltd.</t>
  </si>
  <si>
    <t>INE28GN01010</t>
  </si>
  <si>
    <t>182 DAYS TBILL RED 23-10-2025</t>
  </si>
  <si>
    <t>IN002025Y040</t>
  </si>
  <si>
    <t>91 DAYS TBILL RED 04-09-2025</t>
  </si>
  <si>
    <t>IN002025X109</t>
  </si>
  <si>
    <t>91 DAYS TBILL RED 02-10-2025</t>
  </si>
  <si>
    <t>IN002025X141</t>
  </si>
  <si>
    <t>91 DAYS TBILL RED 09-10-2025</t>
  </si>
  <si>
    <t>IN002025X158</t>
  </si>
  <si>
    <t>182 DAYS TBILL RED 16-10-2025</t>
  </si>
  <si>
    <t>IN002025Y032</t>
  </si>
  <si>
    <t>91 DAYS TBILL RED 11-09-2025</t>
  </si>
  <si>
    <t>IN002025X117</t>
  </si>
  <si>
    <t>91 DAYS TBILL RED 18-09-2025</t>
  </si>
  <si>
    <t>IN002025X125</t>
  </si>
  <si>
    <t>91 DAYS TBILL RED 23-10-2025</t>
  </si>
  <si>
    <t>IN002025X174</t>
  </si>
  <si>
    <t>91 DAYS TBILL RED 30-10-2025</t>
  </si>
  <si>
    <t>IN002025X182</t>
  </si>
  <si>
    <t>364 DAYS TBILL RED 16-10-2025</t>
  </si>
  <si>
    <t>IN002024Z271</t>
  </si>
  <si>
    <t>CANARA BANK CD RED 26-08-25#</t>
  </si>
  <si>
    <t>INE476A16C22</t>
  </si>
  <si>
    <t>HDFC BANK CD RED 18-09-2025#**</t>
  </si>
  <si>
    <t>INE040A16HA1</t>
  </si>
  <si>
    <t>INDIAN BANK CD RED 20-10-2025#**</t>
  </si>
  <si>
    <t>INE562A16PD1</t>
  </si>
  <si>
    <t>HDFC BANK CD RED 20-10-2025#**</t>
  </si>
  <si>
    <t>INE040A16HE3</t>
  </si>
  <si>
    <t>CANARA BANK CD RED 03-09-2025#**</t>
  </si>
  <si>
    <t>INE476A16ZA9</t>
  </si>
  <si>
    <t>HDFC BANK CD RED 10-10-2025#**</t>
  </si>
  <si>
    <t>INE040A16FO6</t>
  </si>
  <si>
    <t>BANK OF BARODA CD RED 04-09-2025#**</t>
  </si>
  <si>
    <t>INE028A16IY4</t>
  </si>
  <si>
    <t>PUNJAB NATIONAL BANK CD RED 12-08-2025#**</t>
  </si>
  <si>
    <t>INE160A16RU4</t>
  </si>
  <si>
    <t>BANK OF BARODA CD RED 18-08-2025#**</t>
  </si>
  <si>
    <t>INE028A16IT4</t>
  </si>
  <si>
    <t>PUNJAB NATIONAL BANK CD RED 19-08-2025#**</t>
  </si>
  <si>
    <t>INE160A16RY6</t>
  </si>
  <si>
    <t>INDIAN BANK CD RED 20-08-2025#**</t>
  </si>
  <si>
    <t>INE562A16NH7</t>
  </si>
  <si>
    <t>UNION BANK OF INDIA CD 24-09-2025#**</t>
  </si>
  <si>
    <t>INE692A16JO6</t>
  </si>
  <si>
    <t>BANK OF BARODA CD RED 13-10-2025#**</t>
  </si>
  <si>
    <t>INE028A16IH9</t>
  </si>
  <si>
    <t>INDIAN BANK CD RED 16-10-2025#**</t>
  </si>
  <si>
    <t>INE562A16PC3</t>
  </si>
  <si>
    <t>AXIS BANK LTD CD RED 15-09-2025#**</t>
  </si>
  <si>
    <t>INE238AD6AV3</t>
  </si>
  <si>
    <t>CANARA BANK CD RED 18-09-2025#**</t>
  </si>
  <si>
    <t>INE476A16C71</t>
  </si>
  <si>
    <t>PUNJAB NATIONAL BANK CD 22-09-25#**</t>
  </si>
  <si>
    <t>INE160A16SK3</t>
  </si>
  <si>
    <t>AXIS BANK LTD CD RED 10-10-2025#**</t>
  </si>
  <si>
    <t>INE238AD6942</t>
  </si>
  <si>
    <t>PUNJAB NATIONAL BANK CD RED 04-09-2025#**</t>
  </si>
  <si>
    <t>INE160A16SE6</t>
  </si>
  <si>
    <t>SIDBI CD RED 23-10-2025#</t>
  </si>
  <si>
    <t>INE556F16AV6</t>
  </si>
  <si>
    <t>LARSEN &amp; TOUBRO LTD CP R 05-08-25**</t>
  </si>
  <si>
    <t>INE018A14LL1</t>
  </si>
  <si>
    <t>RELIANCE IND CP RED 08-09-2025**</t>
  </si>
  <si>
    <t>INE002A14LJ9</t>
  </si>
  <si>
    <t>RELIANCE RETAIL VENTURES CP RED 22-09-25**</t>
  </si>
  <si>
    <t>INE929O14DS2</t>
  </si>
  <si>
    <t>ICICI SECURITIES CP RED 08-08-25**</t>
  </si>
  <si>
    <t>INE763G14YG2</t>
  </si>
  <si>
    <t>INDIAN OIL CORP LTD CP RED 04-09-2025**</t>
  </si>
  <si>
    <t>INE242A14XX7</t>
  </si>
  <si>
    <t>KOTAK SECURITIES LTD CP RED 09-09-2025**</t>
  </si>
  <si>
    <t>INE028E14RN5</t>
  </si>
  <si>
    <t>HDFC SECURITIES LTD. CP RED 20-10-2025**</t>
  </si>
  <si>
    <t>INE700G14PE7</t>
  </si>
  <si>
    <t>ICICI SECURITIES CP RED 05-08-2025**</t>
  </si>
  <si>
    <t>INE763G14YE7</t>
  </si>
  <si>
    <t>CHENNAI PETROLEUM COR CP 18-08-25**</t>
  </si>
  <si>
    <t>INE178A14HO5</t>
  </si>
  <si>
    <t>RELIANCE RETAIL VENT CP 26-08-25**</t>
  </si>
  <si>
    <t>INE929O14DM5</t>
  </si>
  <si>
    <t>TATA CAPITAL LTD CP RED 25-08-2025**</t>
  </si>
  <si>
    <t>INE976I14ON3</t>
  </si>
  <si>
    <t>SUNDARAM HOME FIN CP 26-08-2025**</t>
  </si>
  <si>
    <t>INE667F14GQ3</t>
  </si>
  <si>
    <t>KOTAK SECURITIES LTD CP RED 25-08-2025**</t>
  </si>
  <si>
    <t>INE028E14RF1</t>
  </si>
  <si>
    <t>KOTAK SEC LTD CP RED 26-08-2025**</t>
  </si>
  <si>
    <t>INE028E14RE4</t>
  </si>
  <si>
    <t>SIDBI CP RED 04-09-2025**</t>
  </si>
  <si>
    <t>INE556F14LE4</t>
  </si>
  <si>
    <t>KOTAK SECURITIES LTD CP RED 04-09-2025**</t>
  </si>
  <si>
    <t>INE028E14RJ3</t>
  </si>
  <si>
    <t>MOTILAL OSWAL FIN SER CP RED 03-09-2025**</t>
  </si>
  <si>
    <t>INE338I14KK0</t>
  </si>
  <si>
    <t>TITAN COMPANY LTD. CP RED 08-09-2025**</t>
  </si>
  <si>
    <t>INE280A14443</t>
  </si>
  <si>
    <t>INDIAN OIL CORP CP RED 10-09-25**</t>
  </si>
  <si>
    <t>INE242A14XZ2</t>
  </si>
  <si>
    <t>RELIANCE JIO INFO CP RD 15-09-25**</t>
  </si>
  <si>
    <t>INE110L14TZ6</t>
  </si>
  <si>
    <t>LARSEN &amp; TOUBRO LTD CP R 17-09-25**</t>
  </si>
  <si>
    <t>INE018A14LO5</t>
  </si>
  <si>
    <t>INDIAN OIL CORP LTD CP 22-09-25**</t>
  </si>
  <si>
    <t>INE242A14YD7</t>
  </si>
  <si>
    <t>RELIANCE JIO INFO LTD CP RED 17-10-2025</t>
  </si>
  <si>
    <t>INE110L14UE9</t>
  </si>
  <si>
    <t>TATA CAPITAL HSNG FIN CP RED 17-10-2025**</t>
  </si>
  <si>
    <t>INE033L14OG1</t>
  </si>
  <si>
    <t>ADITYA BIRLA HSG FIN CP RED 20-10-2025**</t>
  </si>
  <si>
    <t>INE831R14FC2</t>
  </si>
  <si>
    <t>SIDBI CP RED 24-10-2025**</t>
  </si>
  <si>
    <t>INE556F14LH7</t>
  </si>
  <si>
    <t>ADITYA BIRLA CAPITAL CP RED 01-09-2025**</t>
  </si>
  <si>
    <t>INE674K14AD0</t>
  </si>
  <si>
    <t>GODREJ AGROVET CP RED 12-09-2025**</t>
  </si>
  <si>
    <t>INE850D14UE7</t>
  </si>
  <si>
    <t>LIC HSG FIN CP RED 19-09-2025</t>
  </si>
  <si>
    <t>INE115A14FO1</t>
  </si>
  <si>
    <t>NABARD CP RED 24-09-2025**</t>
  </si>
  <si>
    <t>INE261F14OB1</t>
  </si>
  <si>
    <t>GODREJ INDUSTRIES LTD CP 08-10-25**</t>
  </si>
  <si>
    <t>INE233A142T1</t>
  </si>
  <si>
    <t>MANGALORE REF &amp; PETRO CP RED 06-08-2025**</t>
  </si>
  <si>
    <t>INE103A14454</t>
  </si>
  <si>
    <t>ADITYA BIRLA HSG FIN CP RED 07-08-2025**</t>
  </si>
  <si>
    <t>INE831R14EX1</t>
  </si>
  <si>
    <t>ADITYA BIRLA CAPITAL CP RED 18-08-2025**</t>
  </si>
  <si>
    <t>INE674K14AB4</t>
  </si>
  <si>
    <t>BAJAJ AUTO CREDIT LTD. CP RED 20-08-25**</t>
  </si>
  <si>
    <t>INE18UV14018</t>
  </si>
  <si>
    <t>LIC HSG FIN CP RED 11-09-2025**</t>
  </si>
  <si>
    <t>INE115A14FF9</t>
  </si>
  <si>
    <t>ADITYA BIRLA HSG FIN CP 18-09-25**</t>
  </si>
  <si>
    <t>INE831R14FA6</t>
  </si>
  <si>
    <t>TATA POWER COMPANY CP RD 18-09-25**</t>
  </si>
  <si>
    <t>INE245A14JY7</t>
  </si>
  <si>
    <t>ADITYA BIRLA MONEY CP RD 15-09-25**</t>
  </si>
  <si>
    <t>INE865C14OA8</t>
  </si>
  <si>
    <t>ICICI SECURITIES CP RED 16-09-25**</t>
  </si>
  <si>
    <t>INE763G14ZC8</t>
  </si>
  <si>
    <t>ICICI SECURITIES CP RED 18-09-25**</t>
  </si>
  <si>
    <t>INE763G14ZE4</t>
  </si>
  <si>
    <t>GODREJ AGROVET CP RED 25-09-2025**</t>
  </si>
  <si>
    <t>INE850D14UB3</t>
  </si>
  <si>
    <t>ADITYA BIRLA CAPITAL CP RED 20-10-2025**</t>
  </si>
  <si>
    <t>INE674K14AI9</t>
  </si>
  <si>
    <t>KOTAK SECURITIES LTD CP RED 27-10-2025**</t>
  </si>
  <si>
    <t>INE028E14SA0</t>
  </si>
  <si>
    <t>ICICI SEC PRIMARY DEALER LTD CP 09-09-25**</t>
  </si>
  <si>
    <t>INE849D14HU2</t>
  </si>
  <si>
    <t>8.29% AXIS FIN SR 01 NCD R 19-08-27**</t>
  </si>
  <si>
    <t>INE891K07978</t>
  </si>
  <si>
    <t>8.01% MAH &amp; MAH FIN SR RED 24-12-2027**</t>
  </si>
  <si>
    <t>INE774D07VG6</t>
  </si>
  <si>
    <t>8.3721% KOTAK MAH INVEST NCD R 20-08-27**</t>
  </si>
  <si>
    <t>INE975F07IS6</t>
  </si>
  <si>
    <t>7.712% TATA CAP HSG FIN SR D 14-01-2028**</t>
  </si>
  <si>
    <t>INE033L07IK9</t>
  </si>
  <si>
    <t>7.7951% BAJAJ FIN LTD NCD RED 10-12-2027**</t>
  </si>
  <si>
    <t>INE296A07TF2</t>
  </si>
  <si>
    <t>7.70% RECL NCD SR156 RED 10-12-2027**</t>
  </si>
  <si>
    <t>INE020B08AQ9</t>
  </si>
  <si>
    <t>7.74% PFC SR 172 NCD RED 29-01-2028**</t>
  </si>
  <si>
    <t>INE134E08JI0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</si>
  <si>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</si>
  <si>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</si>
  <si>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</si>
  <si>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</si>
  <si>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</si>
  <si>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</si>
  <si>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BHARAT BOND ETF–APRIL 2032-GROWTH</t>
  </si>
  <si>
    <t>INF754K01OB1</t>
  </si>
  <si>
    <t>NTPC Ltd.30/09/2025</t>
  </si>
  <si>
    <t>Larsen &amp; Toubro Ltd.30/09/2025</t>
  </si>
  <si>
    <t>Axis Bank Ltd.30/09/2025</t>
  </si>
  <si>
    <t>P I INDUSTRIES LIMITED28/08/2025</t>
  </si>
  <si>
    <t>Torrent Power Ltd.28/08/2025</t>
  </si>
  <si>
    <t>Bharat Petroleum Corporation Ltd.28/08/2025</t>
  </si>
  <si>
    <t>UNO Minda Ltd.28/08/2025</t>
  </si>
  <si>
    <t>Colgate Palmolive (India) Ltd.28/08/2025</t>
  </si>
  <si>
    <t>NHPC Ltd.28/08/2025</t>
  </si>
  <si>
    <t>Supreme Industries Ltd.28/08/2025</t>
  </si>
  <si>
    <t>Tata Consultancy Services Ltd.30/09/2025</t>
  </si>
  <si>
    <t>Oberoi Realty Ltd.28/08/2025</t>
  </si>
  <si>
    <t>Indian Energy Exchange Ltd.28/08/2025</t>
  </si>
  <si>
    <t>Adani Total Gas Ltd.28/08/2025</t>
  </si>
  <si>
    <t>Siemens Ltd.28/08/2025</t>
  </si>
  <si>
    <t>Piramal Pharma Ltd.28/08/2025</t>
  </si>
  <si>
    <t>PG Electroplast Ltd.28/08/2025</t>
  </si>
  <si>
    <t>CESC Ltd.28/08/2025</t>
  </si>
  <si>
    <t>Max Financial Services Ltd.28/08/2025</t>
  </si>
  <si>
    <t>Zydus Lifesciences Ltd.28/08/2025</t>
  </si>
  <si>
    <t>KEI Industries Ltd.28/08/2025</t>
  </si>
  <si>
    <t>L&amp;T Finance Ltd.28/08/2025</t>
  </si>
  <si>
    <t>Indian Bank28/08/2025</t>
  </si>
  <si>
    <t>Aditya Birla Fashion and Retail Ltd.28/08/2025</t>
  </si>
  <si>
    <t>NCC Ltd.28/08/2025</t>
  </si>
  <si>
    <t>Oil India Ltd.28/08/2025</t>
  </si>
  <si>
    <t>Indian Railway Finance Corporation Ltd.28/08/2025</t>
  </si>
  <si>
    <t>SJVN Ltd.28/08/2025</t>
  </si>
  <si>
    <t>Container Corporation Of India Ltd.28/08/2025</t>
  </si>
  <si>
    <t>Fortis Healthcare Ltd.28/08/2025</t>
  </si>
  <si>
    <t>Steel Authority of India Ltd.30/09/2025</t>
  </si>
  <si>
    <t>Alkem Laboratories Ltd.28/08/2025</t>
  </si>
  <si>
    <t>Indian Renewable Energy Dev Agency Ltd.28/08/2025</t>
  </si>
  <si>
    <t>Tata Technologies Ltd.28/08/2025</t>
  </si>
  <si>
    <t>Tube Investments Of India Ltd.28/08/2025</t>
  </si>
  <si>
    <t>Amber Enterprises India Ltd.28/08/2025</t>
  </si>
  <si>
    <t>Poonawalla Fincorp Ltd.28/08/2025</t>
  </si>
  <si>
    <t>Pidilite Industries Ltd.28/08/2025</t>
  </si>
  <si>
    <t>Titagarh Rail Systems Ltd.28/08/2025</t>
  </si>
  <si>
    <t>Eicher Motors Ltd.28/08/2025</t>
  </si>
  <si>
    <t>Cyient Ltd.28/08/2025</t>
  </si>
  <si>
    <t>KFIN Technologies Ltd.28/08/2025</t>
  </si>
  <si>
    <t>IRB Infrastructure Developers Ltd.28/08/2025</t>
  </si>
  <si>
    <t>Kaynes Technology India Ltd.28/08/2025</t>
  </si>
  <si>
    <t>Coal India Ltd.30/09/2025</t>
  </si>
  <si>
    <t>Muthoot Finance Ltd.28/08/2025</t>
  </si>
  <si>
    <t>Exide Industries Ltd.28/08/2025</t>
  </si>
  <si>
    <t>SBI Life Insurance Company Ltd.28/08/2025</t>
  </si>
  <si>
    <t>Life Insurance Corporation of India28/08/2025</t>
  </si>
  <si>
    <t>Bharat Forge Ltd.28/08/2025</t>
  </si>
  <si>
    <t>AU Small Finance Bank Ltd.28/08/2025</t>
  </si>
  <si>
    <t>National Buildings Construction Corporation Ltd.28/08/2025</t>
  </si>
  <si>
    <t>Cholamandalam Investment &amp; Finance Company Ltd.28/08/2025</t>
  </si>
  <si>
    <t>Central Depository Services (I) Ltd.28/08/2025</t>
  </si>
  <si>
    <t>Dr. Reddy's Laboratories Ltd.28/08/2025</t>
  </si>
  <si>
    <t>The Phoenix Mills Ltd.28/08/2025</t>
  </si>
  <si>
    <t>Tata Power Company Ltd.28/08/2025</t>
  </si>
  <si>
    <t>Oracle Financial Services Software Ltd.28/08/2025</t>
  </si>
  <si>
    <t>Godrej Consumer Products Ltd.28/08/2025</t>
  </si>
  <si>
    <t>Bank of India28/08/2025</t>
  </si>
  <si>
    <t>Syngene International Ltd.28/08/2025</t>
  </si>
  <si>
    <t>360 One Wam Ltd.28/08/2025</t>
  </si>
  <si>
    <t>Indian Oil Corporation Ltd.28/08/2025</t>
  </si>
  <si>
    <t>Prestige Estates Projects Ltd.28/08/2025</t>
  </si>
  <si>
    <t>Delhivery Ltd.28/08/2025</t>
  </si>
  <si>
    <t>Housing &amp; Urban Development Corp Ltd.28/08/2025</t>
  </si>
  <si>
    <t>Aditya Birla Capital Ltd.28/08/2025</t>
  </si>
  <si>
    <t>Bharat Dynamics Ltd.28/08/2025</t>
  </si>
  <si>
    <t>UPL Ltd.28/08/2025</t>
  </si>
  <si>
    <t>APL Apollo Tubes Ltd.28/08/2025</t>
  </si>
  <si>
    <t>Bandhan Bank Ltd.28/08/2025</t>
  </si>
  <si>
    <t>HDFC Bank Ltd.30/09/2025</t>
  </si>
  <si>
    <t>Trent Ltd.28/08/2025</t>
  </si>
  <si>
    <t>Nestle India Ltd.28/08/2025</t>
  </si>
  <si>
    <t>Mazagon Dock Shipbuilders Ltd.28/08/2025</t>
  </si>
  <si>
    <t>Granules India Ltd.28/08/2025</t>
  </si>
  <si>
    <t>Solar Industries India Ltd.28/08/2025</t>
  </si>
  <si>
    <t>Biocon Ltd.28/08/2025</t>
  </si>
  <si>
    <t>Dalmia Bharat Ltd.28/08/2025</t>
  </si>
  <si>
    <t>GAIL (India) Ltd.28/08/2025</t>
  </si>
  <si>
    <t>Bajaj Auto Ltd.28/08/2025</t>
  </si>
  <si>
    <t>Bank of Baroda28/08/2025</t>
  </si>
  <si>
    <t>LIC Housing Finance Ltd.30/09/2025</t>
  </si>
  <si>
    <t>Lodha Developers Ltd.28/08/2025</t>
  </si>
  <si>
    <t>Hindustan Zinc Ltd.28/08/2025</t>
  </si>
  <si>
    <t>Asian Paints Ltd.28/08/2025</t>
  </si>
  <si>
    <t>Petronet LNG Ltd.28/08/2025</t>
  </si>
  <si>
    <t>ABB India Ltd.28/08/2025</t>
  </si>
  <si>
    <t>Laurus Labs Ltd.28/08/2025</t>
  </si>
  <si>
    <t>Godrej Properties Ltd.28/08/2025</t>
  </si>
  <si>
    <t>Tata Chemicals Ltd.28/08/2025</t>
  </si>
  <si>
    <t>Tata Consumer Products Ltd.28/08/2025</t>
  </si>
  <si>
    <t>National Aluminium Company Ltd.28/08/2025</t>
  </si>
  <si>
    <t>Punjab National Bank28/08/2025</t>
  </si>
  <si>
    <t>United Spirits Ltd.28/08/2025</t>
  </si>
  <si>
    <t>Ashok Leyland Ltd.28/08/2025</t>
  </si>
  <si>
    <t>Manappuram Finance Ltd.28/08/2025</t>
  </si>
  <si>
    <t>Info Edge (India) Ltd.28/08/2025</t>
  </si>
  <si>
    <t>Torrent Pharmaceuticals Ltd.28/08/2025</t>
  </si>
  <si>
    <t>Patanjali Foods Ltd.28/08/2025</t>
  </si>
  <si>
    <t>PNB Housing Finance Ltd.28/08/2025</t>
  </si>
  <si>
    <t>Bosch Ltd.28/08/2025</t>
  </si>
  <si>
    <t>DLF Ltd.28/08/2025</t>
  </si>
  <si>
    <t>HFCL Ltd.28/08/2025</t>
  </si>
  <si>
    <t>The Indian Hotels Company Ltd.28/08/2025</t>
  </si>
  <si>
    <t>Max Healthcare Institute Ltd.28/08/2025</t>
  </si>
  <si>
    <t>Power Grid Corporation of India Ltd.28/08/2025</t>
  </si>
  <si>
    <t>Tech Mahindra Ltd.28/08/2025</t>
  </si>
  <si>
    <t>SRF Ltd.28/08/2025</t>
  </si>
  <si>
    <t>Dixon Technologies (India) Ltd.28/08/2025</t>
  </si>
  <si>
    <t>Kalyan Jewellers India Ltd.28/08/2025</t>
  </si>
  <si>
    <t>Apollo Hospitals Enterprise Ltd.28/08/2025</t>
  </si>
  <si>
    <t>IIFL Finance Ltd.28/08/2025</t>
  </si>
  <si>
    <t>Crompton Greaves Cons Electrical Ltd.28/08/2025</t>
  </si>
  <si>
    <t>Oil &amp; Natural Gas Corporation Ltd.28/08/2025</t>
  </si>
  <si>
    <t>ITC Ltd.28/08/2025</t>
  </si>
  <si>
    <t>NMDC Ltd.30/09/2025</t>
  </si>
  <si>
    <t>Bajaj Finserv Ltd.28/08/2025</t>
  </si>
  <si>
    <t>Adani Green Energy Ltd.28/08/2025</t>
  </si>
  <si>
    <t>RBL Bank Ltd.28/08/2025</t>
  </si>
  <si>
    <t>Kotak Mahindra Bank Ltd.28/08/2025</t>
  </si>
  <si>
    <t>Multi Commodity Exchange Of India Ltd.28/08/2025</t>
  </si>
  <si>
    <t>Britannia Industries Ltd.28/08/2025</t>
  </si>
  <si>
    <t>REC Ltd.28/08/2025</t>
  </si>
  <si>
    <t>One 97 Communications Ltd.28/08/2025</t>
  </si>
  <si>
    <t>7.19% JIO CRDT LTD NCD SR I RED 15-03-28**</t>
  </si>
  <si>
    <t>INE282H07018</t>
  </si>
  <si>
    <t>7.02% GOVT OF INDIA RED 27-05-2027</t>
  </si>
  <si>
    <t>IN0020240043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</si>
  <si>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</si>
  <si>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</si>
  <si>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</si>
  <si>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</si>
  <si>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</si>
  <si>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</si>
  <si>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</si>
  <si>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</si>
  <si>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KOTAK MAHINDRA BANK CD RED 11-12-2025#**</t>
  </si>
  <si>
    <t>INE237A160Z6</t>
  </si>
  <si>
    <t>SIDBI CD RED 20-05-2026#**</t>
  </si>
  <si>
    <t>INE556F16BI1</t>
  </si>
  <si>
    <t>NABARD CD RED 20-01-2026#**</t>
  </si>
  <si>
    <t>INE261F16892</t>
  </si>
  <si>
    <t>HDFC BANK CD RED 19-05-2026#**</t>
  </si>
  <si>
    <t>INE040A16GW7</t>
  </si>
  <si>
    <t>NABARD CD RED 27-02-2026#**</t>
  </si>
  <si>
    <t>INE261F16967</t>
  </si>
  <si>
    <t>AXIS BANK LTD CD RED 04-02-2026#**</t>
  </si>
  <si>
    <t>INE238AD6AM2</t>
  </si>
  <si>
    <t>NABARD CD RED 13-03-2026#**</t>
  </si>
  <si>
    <t>INE261F16983</t>
  </si>
  <si>
    <t>SIDBI CD RED 26-03-2026#**</t>
  </si>
  <si>
    <t>INE556F16BG5</t>
  </si>
  <si>
    <t>L&amp;T FINANCE LTD CP RED 15-05-2026**</t>
  </si>
  <si>
    <t>INE498L14DW6</t>
  </si>
  <si>
    <t>EDEL NIFTY PSU BND PL SDL IDX FD 2026 DP</t>
  </si>
  <si>
    <t>INF754K01MD1</t>
  </si>
  <si>
    <t>EDELWEISS LOW DURATION FUND</t>
  </si>
  <si>
    <t>INF754K01UP8</t>
  </si>
  <si>
    <t>(B)Index / Stock Option</t>
  </si>
  <si>
    <t>PUT NIFTY 28-Aug-2025 26000</t>
  </si>
  <si>
    <t>INDEX OPTIONS</t>
  </si>
  <si>
    <t>CALL RELIANCE 28-Aug-2025 1500</t>
  </si>
  <si>
    <t>SHARE OPTIONS</t>
  </si>
  <si>
    <t>7.51% RECL NCD SR221 RED 31-07-2026**</t>
  </si>
  <si>
    <t>INE020B08EI8</t>
  </si>
  <si>
    <t>7.3789% ADITYA BIRLA CAP SR B2 14-02-28**</t>
  </si>
  <si>
    <t>INE674K07036</t>
  </si>
  <si>
    <t>7.5% CHOLAMANDALM INV &amp; FIN CCD 30-09-26**</t>
  </si>
  <si>
    <t>INE121A08PJ0</t>
  </si>
  <si>
    <t>7.99% HDB FIN SR A1 FX 189 NCD R16-03-26**</t>
  </si>
  <si>
    <t>INE756I07EO2</t>
  </si>
  <si>
    <t>7.70% PFC SR BS227A NCD RED 15-09-2026**</t>
  </si>
  <si>
    <t>INE134E08MK0</t>
  </si>
  <si>
    <t>7.59% POWER FIN NCD SR 221B R 17-01-2028**</t>
  </si>
  <si>
    <t>INE134E08LX5</t>
  </si>
  <si>
    <t>6.5% SAMVARDHANA MOTHERSON CCD 20-09-27**</t>
  </si>
  <si>
    <t>INE775A08105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</si>
  <si>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</si>
  <si>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</si>
  <si>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</si>
  <si>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</si>
  <si>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</si>
  <si>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</si>
  <si>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IN9628A01026</t>
  </si>
  <si>
    <t>Stylam Industries Ltd.</t>
  </si>
  <si>
    <t>INE239C01020</t>
  </si>
  <si>
    <t>MINDSPACE BUSINESS PARKS REIT</t>
  </si>
  <si>
    <t>INE0CCU25019</t>
  </si>
  <si>
    <t>NMDC Ltd.28/08/2025</t>
  </si>
  <si>
    <t>JPM ASEAN EQUITY-I ACC USD</t>
  </si>
  <si>
    <t>LU0441852299</t>
  </si>
  <si>
    <t>JPMORGAN F-JPM US VALUE-I AC</t>
  </si>
  <si>
    <t>LU0248060658</t>
  </si>
  <si>
    <t>Fund Id</t>
  </si>
  <si>
    <t>Fund Desc</t>
  </si>
  <si>
    <t>EDELWEISS MUTUAL FUND</t>
  </si>
  <si>
    <t>PORTFOLIO STATEMENT as on 31 Jul 02025</t>
  </si>
  <si>
    <t>EDCG28</t>
  </si>
  <si>
    <t>EEELSS</t>
  </si>
  <si>
    <t>EEFOCF</t>
  </si>
  <si>
    <t>EEMMQI</t>
  </si>
  <si>
    <t>EOEMOP</t>
  </si>
  <si>
    <t>EDBPDF</t>
  </si>
  <si>
    <t>EDCF27</t>
  </si>
  <si>
    <t>EDCPSF</t>
  </si>
  <si>
    <t>EDCSDF</t>
  </si>
  <si>
    <t>EEIAFF</t>
  </si>
  <si>
    <t>EEIF30</t>
  </si>
  <si>
    <t>EEMOF1</t>
  </si>
  <si>
    <t>EOCHIF</t>
  </si>
  <si>
    <t>EODWHF</t>
  </si>
  <si>
    <t>EDFF33</t>
  </si>
  <si>
    <t>EDGSEC</t>
  </si>
  <si>
    <t>EDONTF</t>
  </si>
  <si>
    <t>EECONF</t>
  </si>
  <si>
    <t>EEESCF</t>
  </si>
  <si>
    <t>EELMIF</t>
  </si>
  <si>
    <t>EGSFOF</t>
  </si>
  <si>
    <t>EDBE30</t>
  </si>
  <si>
    <t>EEEQTF</t>
  </si>
  <si>
    <t>EEPRUA</t>
  </si>
  <si>
    <t>EETECF</t>
  </si>
  <si>
    <t>EOEDOF</t>
  </si>
  <si>
    <t>EDACBF</t>
  </si>
  <si>
    <t>EDBE33</t>
  </si>
  <si>
    <t>EDCG27</t>
  </si>
  <si>
    <t>EDNPSF</t>
  </si>
  <si>
    <t>EEECRF</t>
  </si>
  <si>
    <t>EEIF50</t>
  </si>
  <si>
    <t>EEM150</t>
  </si>
  <si>
    <t>EENBEF</t>
  </si>
  <si>
    <t>EDBE31</t>
  </si>
  <si>
    <t>EDBE32</t>
  </si>
  <si>
    <t>EDLDUF</t>
  </si>
  <si>
    <t>EEBCYF</t>
  </si>
  <si>
    <t>EEDGEF</t>
  </si>
  <si>
    <t>EEMMQE</t>
  </si>
  <si>
    <t>EOUSTF</t>
  </si>
  <si>
    <t>EDCG37</t>
  </si>
  <si>
    <t>EDFF30</t>
  </si>
  <si>
    <t>EDFF31</t>
  </si>
  <si>
    <t>EDNP27</t>
  </si>
  <si>
    <t>EEMAAF</t>
  </si>
  <si>
    <t>EENN50</t>
  </si>
  <si>
    <t>EES250</t>
  </si>
  <si>
    <t>EGOLDE</t>
  </si>
  <si>
    <t>ELLIQF</t>
  </si>
  <si>
    <t>EDCF28</t>
  </si>
  <si>
    <t>EDFF32</t>
  </si>
  <si>
    <t>EEALVF</t>
  </si>
  <si>
    <t>EEARBF</t>
  </si>
  <si>
    <t>EEARFD</t>
  </si>
  <si>
    <t>EEBCIE</t>
  </si>
  <si>
    <t>EEBIEF</t>
  </si>
  <si>
    <t>EEESSF</t>
  </si>
  <si>
    <t>EEMCPF</t>
  </si>
  <si>
    <t>EESMCF</t>
  </si>
  <si>
    <t>EOASEF</t>
  </si>
  <si>
    <t>EOUSEF</t>
  </si>
  <si>
    <t>ESLVRE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</si>
  <si>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</si>
  <si>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</si>
  <si>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</si>
  <si>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</si>
  <si>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</si>
  <si>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 Growth Option</t>
  </si>
  <si>
    <t>Direct Plan IDCW Option</t>
  </si>
  <si>
    <t>Regular Plan  Growth Option</t>
  </si>
  <si>
    <t>Regular Plan IDCW Option</t>
  </si>
  <si>
    <t xml:space="preserve">3. Total Dividend (Net) declared during the month </t>
  </si>
  <si>
    <t>4. Bonus was declared during the month</t>
  </si>
  <si>
    <t>5. Investment in Repo of Corporate Debt Securities during the month ended July 31,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</si>
  <si>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</si>
  <si>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</si>
  <si>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</si>
  <si>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</si>
  <si>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</si>
  <si>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</si>
  <si>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</si>
  <si>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Direct Plan Growth Option</t>
  </si>
  <si>
    <t>Regular Plan Growth Option</t>
  </si>
  <si>
    <t>7. Portfolio Turnover Ratio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</si>
  <si>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</si>
  <si>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</si>
  <si>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</si>
  <si>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</si>
  <si>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</si>
  <si>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</si>
  <si>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</si>
  <si>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</si>
  <si>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</si>
  <si>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</si>
  <si>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</si>
  <si>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</si>
  <si>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</si>
  <si>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</si>
  <si>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</si>
  <si>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</si>
  <si>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</si>
  <si>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</si>
  <si>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</si>
  <si>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</si>
  <si>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</si>
  <si>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</si>
  <si>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</si>
  <si>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</si>
  <si>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</si>
  <si>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</si>
  <si>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</si>
  <si>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Direct Plan Annual IDCW Option</t>
  </si>
  <si>
    <t>Regular Plan - Annual IDCW Option</t>
  </si>
  <si>
    <t>Plan /option (Face Value 1000)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</si>
  <si>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</si>
  <si>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</si>
  <si>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</si>
  <si>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</si>
  <si>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</si>
  <si>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</si>
  <si>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</si>
  <si>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</si>
  <si>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</si>
  <si>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</si>
  <si>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</si>
  <si>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</si>
  <si>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</si>
  <si>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Growth Option</t>
  </si>
  <si>
    <t>Plan B - Growth option</t>
  </si>
  <si>
    <t>Plan B - IDCW option</t>
  </si>
  <si>
    <t>Direct Plan IDCW</t>
  </si>
  <si>
    <t>Regular Plan IDCW</t>
  </si>
  <si>
    <t>Institutional Annual IDCW Option</t>
  </si>
  <si>
    <t>Institutional Growth Option</t>
  </si>
  <si>
    <t>Institutional IDCW Option</t>
  </si>
  <si>
    <t>Regular Plan - Bonus Option</t>
  </si>
  <si>
    <t>Regular Plan - Growth</t>
  </si>
  <si>
    <t>Regular Plan - IDCW Option</t>
  </si>
  <si>
    <t>Plan C - Growth option</t>
  </si>
  <si>
    <t>Plan C - IDCW option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</si>
  <si>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</si>
  <si>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</si>
  <si>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</si>
  <si>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</si>
  <si>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</si>
  <si>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</si>
  <si>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</si>
  <si>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</si>
  <si>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</si>
  <si>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</si>
  <si>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</si>
  <si>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</si>
  <si>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Monthly IDCW</t>
  </si>
  <si>
    <t>Retail Plan Weekly IDCW</t>
  </si>
  <si>
    <t>Direct plan -Quarterly IDCW option</t>
  </si>
  <si>
    <t>Regular Plan -Quarterly IDCW option</t>
  </si>
  <si>
    <t>Direct Plan - Monthly IDCW</t>
  </si>
  <si>
    <t>Regular Plan - Monthly IDCW</t>
  </si>
  <si>
    <t>(b) Exchange Traded Commodity Derivatives</t>
  </si>
  <si>
    <t>Others</t>
  </si>
  <si>
    <t>a) Gold</t>
  </si>
  <si>
    <t>Gold</t>
  </si>
  <si>
    <t>IDIA00500001</t>
  </si>
  <si>
    <t>a) Silver</t>
  </si>
  <si>
    <t>Silver</t>
  </si>
  <si>
    <t>IDIA00500002</t>
  </si>
  <si>
    <t xml:space="preserve">a) Silver </t>
  </si>
  <si>
    <t xml:space="preserve">a) Gold </t>
  </si>
  <si>
    <t>(c) Investment - CCD</t>
  </si>
  <si>
    <t>(An open-ended Target Maturity Debt Index Fund predominantly investing in the constituents of CRISIL-IBX AAA NBFCHFC
Index – Jun 2027. A moderate interest rate risk and relatively low credit risk)</t>
  </si>
  <si>
    <t>(An open-ended target maturity debt Index Fund predominantly investing in the constituents of CRISIL IBX AAA Financial
Services – Jan 2028 Index. A relatively high-interest rate risk and relatively low credit risk.)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</si>
  <si>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</si>
  <si>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</si>
  <si>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</si>
  <si>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</si>
  <si>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</si>
  <si>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</si>
  <si>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</si>
  <si>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</si>
  <si>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</si>
  <si>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BHARAT Bond ETF - April 2030</t>
  </si>
  <si>
    <t>Debt ETFs</t>
  </si>
  <si>
    <t>BHARAT Bond ETF - April 2031</t>
  </si>
  <si>
    <t>BHARAT Bond ETF - April 2032</t>
  </si>
  <si>
    <t>BHARAT Bond ETF - April 2033</t>
  </si>
  <si>
    <t>Edelweiss Banking and PSU Debt Fund</t>
  </si>
  <si>
    <t>Banking and PSU Fund</t>
  </si>
  <si>
    <t xml:space="preserve">EDELWEISS CRISIL IBX 50:50 GILT PLUS SDL JUNE 2027 INDEX FUND </t>
  </si>
  <si>
    <t>CRISIL Gilt Plus SDL 5050 Jun 2027 Index Fund</t>
  </si>
  <si>
    <t xml:space="preserve">EDELWEISS CRISIL IBX 50:50 GILT PLUS SDL SEP 2028 INDEX FUND </t>
  </si>
  <si>
    <t>CRISIL Gilt Plus SDL 5050 Sep 2028 Index Fund</t>
  </si>
  <si>
    <t xml:space="preserve">EDELWEISS CRISIL IBX 50:50 GILT PLUS SDL APRIL 2037 INDEX FUND </t>
  </si>
  <si>
    <t>CRISIL Gilt Plus SDL 5050 Apr 2037 Index Fund</t>
  </si>
  <si>
    <t>Edelweiss CRL PSU PL SDL 50 50 Oct-25 FD</t>
  </si>
  <si>
    <t>CRISIL PSU Plus SDL 5050 Oct 2025 Index Fund</t>
  </si>
  <si>
    <t>EDELWEISS CRISIL IBX 50:50 GILT PLUS SDL SHORT DURATION INDEX FUND</t>
  </si>
  <si>
    <t>CRISIL IBX 50:50 GPS SHORT DURATION INDEX FUND</t>
  </si>
  <si>
    <t>BHARAT Bond FOF - April 2030</t>
  </si>
  <si>
    <t>Fund of funds scheme (Domestic)</t>
  </si>
  <si>
    <t>BHARAT Bond FOF - April 2031</t>
  </si>
  <si>
    <t>BHARAT Bond FOF - April 2032</t>
  </si>
  <si>
    <t>BHARAT Bond FOF - April 2033</t>
  </si>
  <si>
    <t>Edelweiss Government Securities Fund</t>
  </si>
  <si>
    <t>Gilt Fund</t>
  </si>
  <si>
    <t>Edelweiss Nifty PSU Bond Plus SDL Apr2027 50 50 Index</t>
  </si>
  <si>
    <t>NY PSU BD PL SDL IDX Fund-2027</t>
  </si>
  <si>
    <t>Edelweiss Nifty PSU Bond Plus SDL Apr2026 50 50 Index Fund</t>
  </si>
  <si>
    <t>NY PSU BD PL SDL IDX Fund-2026</t>
  </si>
  <si>
    <t>EDELWEISS OVERNIGHT FUND</t>
  </si>
  <si>
    <t>Overnight Fund</t>
  </si>
  <si>
    <t>Edelweiss Liquid Fund</t>
  </si>
  <si>
    <t>Liquid Fund</t>
  </si>
  <si>
    <t>Edelweiss Multi Asset Allocation Fund</t>
  </si>
  <si>
    <t>Multi Asset Allocation Fund</t>
  </si>
  <si>
    <t>EDELWEISS CRISIL IBX AAA FINANCIAL SERVICES BOND – JAN 2028 INDEX FUND</t>
  </si>
  <si>
    <t>CRISIL IBX AAA Financial Services Bond – Jan 2028 Index</t>
  </si>
  <si>
    <t>Edelweiss CRISIL-IBX AAA Bond NBFC-HFC - Jun 2027 Index Fund</t>
  </si>
  <si>
    <t>CRISIL-IBX AAA NBFC-HFC
Index – Jun 2027</t>
  </si>
  <si>
    <t>Edelweiss Low Duration Fund</t>
  </si>
  <si>
    <t>CRISIL Low Duration Debt A-I Index</t>
  </si>
  <si>
    <t>As on (Date)</t>
  </si>
  <si>
    <t>In accordance with SEBI Circular no. SEBI/HO/IMD/PoD2/P/CIR/2024/183 dated December 13, 2024, Debt Index Replication Factor (DIRF) is 99.32%.</t>
  </si>
  <si>
    <t>In accordance with SEBI Circular no. SEBI/HO/IMD/PoD2/P/CIR/2024/183 dated December 13, 2024, Debt Index Replication Factor (DIRF) is 75.61%.</t>
  </si>
  <si>
    <t>In accordance with SEBI Circular no. SEBI/HO/IMD/PoD2/P/CIR/2024/183 dated December 13, 2024, Debt Index Replication Factor (DIRF) is 70.02%.</t>
  </si>
  <si>
    <t>In accordance with SEBI Circular no. SEBI/HO/IMD/PoD2/P/CIR/2024/183 dated December 13, 2024, Debt Index Replication Factor (DIRF) is 65.98%.</t>
  </si>
  <si>
    <t>In accordance with SEBI Circular no. SEBI/HO/IMD/PoD2/P/CIR/2024/183 dated December 13, 2024, Debt Index Replication Factor (DIRF) is 68.32%.</t>
  </si>
  <si>
    <t>In accordance with SEBI Circular no. SEBI/HO/IMD/PoD2/P/CIR/2024/183 dated December 13, 2024, Debt Index Replication Factor (DIRF) is 62.07%.</t>
  </si>
  <si>
    <t>In accordance with SEBI Circular no. SEBI/HO/IMD/PoD2/P/CIR/2024/183 dated December 13, 2024, Debt Index Replication Factor (DIRF) is 73.29%.</t>
  </si>
  <si>
    <t>In accordance with SEBI Circular no. SEBI/HO/IMD/PoD2/P/CIR/2024/183 dated December 13, 2024, Debt Index Replication Factor (DIRF) is 52.98%.</t>
  </si>
  <si>
    <t>In accordance with SEBI Circular no. SEBI/HO/IMD/PoD2/P/CIR/2024/183 dated December 13, 2024, Debt Index Replication Factor (DIRF) is 73.43%.</t>
  </si>
  <si>
    <t>In accordance with SEBI Circular no. SEBI/HO/IMD/PoD2/P/CIR/2024/183 dated December 13, 2024, Debt Index Replication Factor (DIRF) is 75.9%.</t>
  </si>
  <si>
    <t>In accordance with SEBI Circular no. SEBI/HO/IMD/PoD2/P/CIR/2024/183 dated December 13, 2024, Debt Index Replication Factor (DIRF) is 96.02%.</t>
  </si>
  <si>
    <t>In accordance with SEBI Circular no. SEBI/HO/IMD/PoD2/P/CIR/2024/183 dated December 13, 2024, Debt Index Replication Factor (DIRF) is 98.17%.</t>
  </si>
  <si>
    <t>In accordance with SEBI Circular no. SEBI/HO/IMD/PoD2/P/CIR/2024/183 dated December 13, 2024, Debt Index Replication Factor (DIRF) is 96.23%.</t>
  </si>
  <si>
    <t>(An open ended debt scheme predominantly investing in Debt Instruments of Banks, Public Sector Undertakings,
Public Financial Institutions and Municipal Bonds.  A relatively high interest rate risk and relatively low credit risk.)</t>
  </si>
  <si>
    <t>(An open-ended debt Index Fund investing in the constituents of CRISIL IBX 50:50 Gilt Plus SDL Short Duration Index. A relatively high interest rate risk and relatively low credit risk.)</t>
  </si>
  <si>
    <t>(An open-ended Target Maturity Exchange Traded Bond Fund investing in constituents of Nifty BHARAT Bond Index - April 2033.A relatively high interest rate risk and relatively low credit risk.)</t>
  </si>
  <si>
    <t>(An open-ended low duration debt scheme investing in debt and money market instruments such that the Macaulay duration of the portfolio is between 6 - 12 months. A relatively high interest rate risk and moderate credit risk.)</t>
  </si>
  <si>
    <t>As on*</t>
  </si>
  <si>
    <t>* NAV at the end of the month is not available as the first NAV was declared on 21st July 2025.</t>
  </si>
  <si>
    <t>NA</t>
  </si>
  <si>
    <t>Investment in 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</si>
</sst>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5" fontId="0" fillId="0" borderId="4" xfId="0" applyNumberForma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15" fontId="3" fillId="0" borderId="0" xfId="0" applyNumberFormat="1" applyFont="1"/>
    <xf numFmtId="166" fontId="3" fillId="0" borderId="4" xfId="0" applyNumberFormat="1" applyFont="1" applyBorder="1"/>
    <xf numFmtId="167" fontId="3" fillId="0" borderId="4" xfId="0" applyNumberFormat="1" applyFont="1" applyBorder="1"/>
    <xf numFmtId="0" fontId="0" fillId="0" borderId="0" xfId="0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4" fontId="0" fillId="0" borderId="0" xfId="0" applyNumberFormat="1"/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0" fontId="0" fillId="0" borderId="0" xfId="0" applyAlignment="1">
      <alignment horizontal="right" vertical="center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7" xfId="0" applyBorder="1"/>
    <xf numFmtId="4" fontId="0" fillId="0" borderId="7" xfId="2" applyNumberFormat="1" applyFont="1" applyFill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170" fontId="6" fillId="0" borderId="0" xfId="0" applyNumberFormat="1" applyFont="1"/>
    <xf numFmtId="0" fontId="0" fillId="0" borderId="7" xfId="0" applyBorder="1" applyAlignment="1">
      <alignment vertical="center" wrapText="1"/>
    </xf>
    <xf numFmtId="2" fontId="0" fillId="0" borderId="7" xfId="0" applyNumberFormat="1" applyBorder="1" applyAlignment="1">
      <alignment vertical="center" wrapText="1"/>
    </xf>
    <xf numFmtId="0" fontId="0" fillId="3" borderId="0" xfId="0" applyFill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9569-9FB6-4313-A259-40F90C84A3EF}">
  <dimension ref="A1:B66"/>
  <sheetViews>
    <sheetView tabSelected="1" workbookViewId="0">
      <selection sqref="A1:B1"/>
    </sheetView>
  </sheetViews>
  <sheetFormatPr defaultRowHeight="14.5" x14ac:dyDescent="0.35"/>
  <cols>
    <col min="1" max="1" width="8.6328125" bestFit="1" customWidth="1"/>
    <col min="2" max="2" width="61" bestFit="1" customWidth="1"/>
  </cols>
  <sheetData>
    <row r="1" spans="1:2" s="1" customFormat="1" x14ac:dyDescent="0.35">
      <c r="A1" s="74" t="s">
        <v>2790</v>
      </c>
      <c r="B1" s="74"/>
    </row>
    <row r="2" spans="1:2" s="1" customFormat="1" x14ac:dyDescent="0.35">
      <c r="A2" s="74" t="s">
        <v>2791</v>
      </c>
      <c r="B2" s="74"/>
    </row>
    <row r="3" spans="1:2" s="1" customFormat="1" x14ac:dyDescent="0.35">
      <c r="A3" s="1" t="s">
        <v>2788</v>
      </c>
      <c r="B3" s="1" t="s">
        <v>2789</v>
      </c>
    </row>
    <row r="4" spans="1:2" x14ac:dyDescent="0.35">
      <c r="A4" t="s">
        <v>2792</v>
      </c>
      <c r="B4" s="47" t="str">
        <f>HYPERLINK("[EDEL_Portfolio Monthly Notes 31-Jul-2025.xlsx]EDCG28!A1","Edelweiss_CRISIL_IBX 50 50 Gilt Plus SDL Sep 2028 Index Fund")</f>
        <v>Edelweiss_CRISIL_IBX 50 50 Gilt Plus SDL Sep 2028 Index Fund</v>
      </c>
    </row>
    <row r="5" spans="1:2" x14ac:dyDescent="0.35">
      <c r="A5" t="s">
        <v>2793</v>
      </c>
      <c r="B5" s="47" t="str">
        <f>HYPERLINK("[EDEL_Portfolio Monthly Notes 31-Jul-2025.xlsx]EEELSS!A1","Edelweiss ELSS Tax saver Fund")</f>
        <v>Edelweiss ELSS Tax saver Fund</v>
      </c>
    </row>
    <row r="6" spans="1:2" x14ac:dyDescent="0.35">
      <c r="A6" t="s">
        <v>2794</v>
      </c>
      <c r="B6" s="47" t="str">
        <f>HYPERLINK("[EDEL_Portfolio Monthly Notes 31-Jul-2025.xlsx]EEFOCF!A1","Edelweiss Focused Fund")</f>
        <v>Edelweiss Focused Fund</v>
      </c>
    </row>
    <row r="7" spans="1:2" x14ac:dyDescent="0.35">
      <c r="A7" t="s">
        <v>2795</v>
      </c>
      <c r="B7" s="47" t="str">
        <f>HYPERLINK("[EDEL_Portfolio Monthly Notes 31-Jul-2025.xlsx]EEMMQI!A1","Edelweiss Nifty500 Multicap Momentum Quality 50 Index Fund")</f>
        <v>Edelweiss Nifty500 Multicap Momentum Quality 50 Index Fund</v>
      </c>
    </row>
    <row r="8" spans="1:2" x14ac:dyDescent="0.35">
      <c r="A8" t="s">
        <v>2796</v>
      </c>
      <c r="B8" s="47" t="str">
        <f>HYPERLINK("[EDEL_Portfolio Monthly Notes 31-Jul-2025.xlsx]EOEMOP!A1","Edelweiss Emerging Markets Opportunities Equity Offshore Fund")</f>
        <v>Edelweiss Emerging Markets Opportunities Equity Offshore Fund</v>
      </c>
    </row>
    <row r="9" spans="1:2" x14ac:dyDescent="0.35">
      <c r="A9" t="s">
        <v>2797</v>
      </c>
      <c r="B9" s="47" t="str">
        <f>HYPERLINK("[EDEL_Portfolio Monthly Notes 31-Jul-2025.xlsx]EDBPDF!A1","Edelweiss Banking and PSU Debt Fund")</f>
        <v>Edelweiss Banking and PSU Debt Fund</v>
      </c>
    </row>
    <row r="10" spans="1:2" x14ac:dyDescent="0.35">
      <c r="A10" t="s">
        <v>2798</v>
      </c>
      <c r="B10" s="47" t="str">
        <f>HYPERLINK("[EDEL_Portfolio Monthly Notes 31-Jul-2025.xlsx]EDCF27!A1","Edelweiss CRISIL-IBX AAA Bond NBFC-HFC - Jun 2027 Index Fund")</f>
        <v>Edelweiss CRISIL-IBX AAA Bond NBFC-HFC - Jun 2027 Index Fund</v>
      </c>
    </row>
    <row r="11" spans="1:2" x14ac:dyDescent="0.35">
      <c r="A11" t="s">
        <v>2799</v>
      </c>
      <c r="B11" s="47" t="str">
        <f>HYPERLINK("[EDEL_Portfolio Monthly Notes 31-Jul-2025.xlsx]EDCPSF!A1","Edelweiss CRL PSU PL SDL 50 50 Oct-25 FD")</f>
        <v>Edelweiss CRL PSU PL SDL 50 50 Oct-25 FD</v>
      </c>
    </row>
    <row r="12" spans="1:2" x14ac:dyDescent="0.35">
      <c r="A12" t="s">
        <v>2800</v>
      </c>
      <c r="B12" s="47" t="str">
        <f>HYPERLINK("[EDEL_Portfolio Monthly Notes 31-Jul-2025.xlsx]EDCSDF!A1","Edelweiss CRL IBX 50 50 Gilt Plus SDL Short Duration Index Fund")</f>
        <v>Edelweiss CRL IBX 50 50 Gilt Plus SDL Short Duration Index Fund</v>
      </c>
    </row>
    <row r="13" spans="1:2" x14ac:dyDescent="0.35">
      <c r="A13" t="s">
        <v>2801</v>
      </c>
      <c r="B13" s="47" t="str">
        <f>HYPERLINK("[EDEL_Portfolio Monthly Notes 31-Jul-2025.xlsx]EEIAFF!A1","Edelweiss Income Plus Arbitrage Active Fund of Fund")</f>
        <v>Edelweiss Income Plus Arbitrage Active Fund of Fund</v>
      </c>
    </row>
    <row r="14" spans="1:2" x14ac:dyDescent="0.35">
      <c r="A14" t="s">
        <v>2802</v>
      </c>
      <c r="B14" s="47" t="str">
        <f>HYPERLINK("[EDEL_Portfolio Monthly Notes 31-Jul-2025.xlsx]EEIF30!A1","Edelweiss Nifty 100 Quality 30 Index Fnd")</f>
        <v>Edelweiss Nifty 100 Quality 30 Index Fnd</v>
      </c>
    </row>
    <row r="15" spans="1:2" x14ac:dyDescent="0.35">
      <c r="A15" t="s">
        <v>2803</v>
      </c>
      <c r="B15" s="47" t="str">
        <f>HYPERLINK("[EDEL_Portfolio Monthly Notes 31-Jul-2025.xlsx]EEMOF1!A1","EDELWEISS RECENTLY LISTED IPO FUND")</f>
        <v>EDELWEISS RECENTLY LISTED IPO FUND</v>
      </c>
    </row>
    <row r="16" spans="1:2" x14ac:dyDescent="0.35">
      <c r="A16" t="s">
        <v>2804</v>
      </c>
      <c r="B16" s="47" t="str">
        <f>HYPERLINK("[EDEL_Portfolio Monthly Notes 31-Jul-2025.xlsx]EOCHIF!A1","Edelweiss Greater China Equity Off-shore Fund")</f>
        <v>Edelweiss Greater China Equity Off-shore Fund</v>
      </c>
    </row>
    <row r="17" spans="1:2" x14ac:dyDescent="0.35">
      <c r="A17" t="s">
        <v>2805</v>
      </c>
      <c r="B17" s="47" t="str">
        <f>HYPERLINK("[EDEL_Portfolio Monthly Notes 31-Jul-2025.xlsx]EODWHF!A1","Edelweiss MSCI (I) DM &amp; WD HC 45 ID Fund")</f>
        <v>Edelweiss MSCI (I) DM &amp; WD HC 45 ID Fund</v>
      </c>
    </row>
    <row r="18" spans="1:2" x14ac:dyDescent="0.35">
      <c r="A18" t="s">
        <v>2806</v>
      </c>
      <c r="B18" s="47" t="str">
        <f>HYPERLINK("[EDEL_Portfolio Monthly Notes 31-Jul-2025.xlsx]EDFF33!A1","BHARAT Bond FOF - April 2033")</f>
        <v>BHARAT Bond FOF - April 2033</v>
      </c>
    </row>
    <row r="19" spans="1:2" x14ac:dyDescent="0.35">
      <c r="A19" t="s">
        <v>2807</v>
      </c>
      <c r="B19" s="47" t="str">
        <f>HYPERLINK("[EDEL_Portfolio Monthly Notes 31-Jul-2025.xlsx]EDGSEC!A1","Edelweiss Government Securities Fund")</f>
        <v>Edelweiss Government Securities Fund</v>
      </c>
    </row>
    <row r="20" spans="1:2" x14ac:dyDescent="0.35">
      <c r="A20" t="s">
        <v>2808</v>
      </c>
      <c r="B20" s="47" t="str">
        <f>HYPERLINK("[EDEL_Portfolio Monthly Notes 31-Jul-2025.xlsx]EDONTF!A1","EDELWEISS OVERNIGHT FUND")</f>
        <v>EDELWEISS OVERNIGHT FUND</v>
      </c>
    </row>
    <row r="21" spans="1:2" x14ac:dyDescent="0.35">
      <c r="A21" t="s">
        <v>2809</v>
      </c>
      <c r="B21" s="47" t="str">
        <f>HYPERLINK("[EDEL_Portfolio Monthly Notes 31-Jul-2025.xlsx]EECONF!A1","Edelweiss Consumption Fund")</f>
        <v>Edelweiss Consumption Fund</v>
      </c>
    </row>
    <row r="22" spans="1:2" x14ac:dyDescent="0.35">
      <c r="A22" t="s">
        <v>2810</v>
      </c>
      <c r="B22" s="47" t="str">
        <f>HYPERLINK("[EDEL_Portfolio Monthly Notes 31-Jul-2025.xlsx]EEESCF!A1","Edelweiss Small Cap Fund")</f>
        <v>Edelweiss Small Cap Fund</v>
      </c>
    </row>
    <row r="23" spans="1:2" x14ac:dyDescent="0.35">
      <c r="A23" t="s">
        <v>2811</v>
      </c>
      <c r="B23" s="47" t="str">
        <f>HYPERLINK("[EDEL_Portfolio Monthly Notes 31-Jul-2025.xlsx]EELMIF!A1","Edelweiss NIFTY Large Mid Cap 250 Index Fund")</f>
        <v>Edelweiss NIFTY Large Mid Cap 250 Index Fund</v>
      </c>
    </row>
    <row r="24" spans="1:2" x14ac:dyDescent="0.35">
      <c r="A24" t="s">
        <v>2812</v>
      </c>
      <c r="B24" s="47" t="str">
        <f>HYPERLINK("[EDEL_Portfolio Monthly Notes 31-Jul-2025.xlsx]EGSFOF!A1","Edelweiss Gold and Silver ETF FOF")</f>
        <v>Edelweiss Gold and Silver ETF FOF</v>
      </c>
    </row>
    <row r="25" spans="1:2" x14ac:dyDescent="0.35">
      <c r="A25" t="s">
        <v>2813</v>
      </c>
      <c r="B25" s="47" t="str">
        <f>HYPERLINK("[EDEL_Portfolio Monthly Notes 31-Jul-2025.xlsx]EDBE30!A1","BHARAT Bond ETF - April 2030")</f>
        <v>BHARAT Bond ETF - April 2030</v>
      </c>
    </row>
    <row r="26" spans="1:2" x14ac:dyDescent="0.35">
      <c r="A26" t="s">
        <v>2814</v>
      </c>
      <c r="B26" s="47" t="str">
        <f>HYPERLINK("[EDEL_Portfolio Monthly Notes 31-Jul-2025.xlsx]EEEQTF!A1","Edelweiss Large &amp; Mid Cap Fund")</f>
        <v>Edelweiss Large &amp; Mid Cap Fund</v>
      </c>
    </row>
    <row r="27" spans="1:2" x14ac:dyDescent="0.35">
      <c r="A27" t="s">
        <v>2815</v>
      </c>
      <c r="B27" s="47" t="str">
        <f>HYPERLINK("[EDEL_Portfolio Monthly Notes 31-Jul-2025.xlsx]EEPRUA!A1","Edelweiss Aggressive Hybrid Fund")</f>
        <v>Edelweiss Aggressive Hybrid Fund</v>
      </c>
    </row>
    <row r="28" spans="1:2" x14ac:dyDescent="0.35">
      <c r="A28" t="s">
        <v>2816</v>
      </c>
      <c r="B28" s="47" t="str">
        <f>HYPERLINK("[EDEL_Portfolio Monthly Notes 31-Jul-2025.xlsx]EETECF!A1","Edelweiss Technology Fund")</f>
        <v>Edelweiss Technology Fund</v>
      </c>
    </row>
    <row r="29" spans="1:2" x14ac:dyDescent="0.35">
      <c r="A29" t="s">
        <v>2817</v>
      </c>
      <c r="B29" s="47" t="str">
        <f>HYPERLINK("[EDEL_Portfolio Monthly Notes 31-Jul-2025.xlsx]EOEDOF!A1","Edelweiss Europe Dynamic Equity Offshore Fund")</f>
        <v>Edelweiss Europe Dynamic Equity Offshore Fund</v>
      </c>
    </row>
    <row r="30" spans="1:2" x14ac:dyDescent="0.35">
      <c r="A30" t="s">
        <v>2818</v>
      </c>
      <c r="B30" s="47" t="str">
        <f>HYPERLINK("[EDEL_Portfolio Monthly Notes 31-Jul-2025.xlsx]EDACBF!A1","Edelweiss Money Market Fund")</f>
        <v>Edelweiss Money Market Fund</v>
      </c>
    </row>
    <row r="31" spans="1:2" x14ac:dyDescent="0.35">
      <c r="A31" t="s">
        <v>2819</v>
      </c>
      <c r="B31" s="47" t="str">
        <f>HYPERLINK("[EDEL_Portfolio Monthly Notes 31-Jul-2025.xlsx]EDBE33!A1","BHARAT Bond ETF - April 2033")</f>
        <v>BHARAT Bond ETF - April 2033</v>
      </c>
    </row>
    <row r="32" spans="1:2" x14ac:dyDescent="0.35">
      <c r="A32" t="s">
        <v>2820</v>
      </c>
      <c r="B32" s="47" t="str">
        <f>HYPERLINK("[EDEL_Portfolio Monthly Notes 31-Jul-2025.xlsx]EDCG27!A1","Edelweiss CRISIL IBX 50 50 Gilt Plus SDL June 2027 Index Fund")</f>
        <v>Edelweiss CRISIL IBX 50 50 Gilt Plus SDL June 2027 Index Fund</v>
      </c>
    </row>
    <row r="33" spans="1:2" x14ac:dyDescent="0.35">
      <c r="A33" t="s">
        <v>2821</v>
      </c>
      <c r="B33" s="47" t="str">
        <f>HYPERLINK("[EDEL_Portfolio Monthly Notes 31-Jul-2025.xlsx]EDNPSF!A1","Edelweiss Nifty PSU Bond Plus SDL Apr2026 50 50 Index Fund")</f>
        <v>Edelweiss Nifty PSU Bond Plus SDL Apr2026 50 50 Index Fund</v>
      </c>
    </row>
    <row r="34" spans="1:2" x14ac:dyDescent="0.35">
      <c r="A34" t="s">
        <v>2822</v>
      </c>
      <c r="B34" s="47" t="str">
        <f>HYPERLINK("[EDEL_Portfolio Monthly Notes 31-Jul-2025.xlsx]EEECRF!A1","Edelweiss Flexi-Cap Fund")</f>
        <v>Edelweiss Flexi-Cap Fund</v>
      </c>
    </row>
    <row r="35" spans="1:2" x14ac:dyDescent="0.35">
      <c r="A35" t="s">
        <v>2823</v>
      </c>
      <c r="B35" s="47" t="str">
        <f>HYPERLINK("[EDEL_Portfolio Monthly Notes 31-Jul-2025.xlsx]EEIF50!A1","Edelweiss Nifty 50 Index Fund")</f>
        <v>Edelweiss Nifty 50 Index Fund</v>
      </c>
    </row>
    <row r="36" spans="1:2" x14ac:dyDescent="0.35">
      <c r="A36" t="s">
        <v>2824</v>
      </c>
      <c r="B36" s="47" t="str">
        <f>HYPERLINK("[EDEL_Portfolio Monthly Notes 31-Jul-2025.xlsx]EEM150!A1","Edelweiss Nifty Midcap150 Momentum 50 Index Fund")</f>
        <v>Edelweiss Nifty Midcap150 Momentum 50 Index Fund</v>
      </c>
    </row>
    <row r="37" spans="1:2" x14ac:dyDescent="0.35">
      <c r="A37" t="s">
        <v>2825</v>
      </c>
      <c r="B37" s="47" t="str">
        <f>HYPERLINK("[EDEL_Portfolio Monthly Notes 31-Jul-2025.xlsx]EENBEF!A1","Edelweiss Nifty Bank ETF")</f>
        <v>Edelweiss Nifty Bank ETF</v>
      </c>
    </row>
    <row r="38" spans="1:2" x14ac:dyDescent="0.35">
      <c r="A38" t="s">
        <v>2826</v>
      </c>
      <c r="B38" s="47" t="str">
        <f>HYPERLINK("[EDEL_Portfolio Monthly Notes 31-Jul-2025.xlsx]EDBE31!A1","BHARAT Bond ETF - April 2031")</f>
        <v>BHARAT Bond ETF - April 2031</v>
      </c>
    </row>
    <row r="39" spans="1:2" x14ac:dyDescent="0.35">
      <c r="A39" t="s">
        <v>2827</v>
      </c>
      <c r="B39" s="47" t="str">
        <f>HYPERLINK("[EDEL_Portfolio Monthly Notes 31-Jul-2025.xlsx]EDBE32!A1","BHARAT Bond ETF - April 2032")</f>
        <v>BHARAT Bond ETF - April 2032</v>
      </c>
    </row>
    <row r="40" spans="1:2" x14ac:dyDescent="0.35">
      <c r="A40" t="s">
        <v>2828</v>
      </c>
      <c r="B40" s="47" t="str">
        <f>HYPERLINK("[EDEL_Portfolio Monthly Notes 31-Jul-2025.xlsx]EDLDUF!A1","Edelweiss Low Duration Fund")</f>
        <v>Edelweiss Low Duration Fund</v>
      </c>
    </row>
    <row r="41" spans="1:2" x14ac:dyDescent="0.35">
      <c r="A41" t="s">
        <v>2829</v>
      </c>
      <c r="B41" s="47" t="str">
        <f>HYPERLINK("[EDEL_Portfolio Monthly Notes 31-Jul-2025.xlsx]EEBCYF!A1","Edelweiss Business Cycle Fund")</f>
        <v>Edelweiss Business Cycle Fund</v>
      </c>
    </row>
    <row r="42" spans="1:2" x14ac:dyDescent="0.35">
      <c r="A42" t="s">
        <v>2830</v>
      </c>
      <c r="B42" s="47" t="str">
        <f>HYPERLINK("[EDEL_Portfolio Monthly Notes 31-Jul-2025.xlsx]EEDGEF!A1","Edelweiss Large Cap Fund")</f>
        <v>Edelweiss Large Cap Fund</v>
      </c>
    </row>
    <row r="43" spans="1:2" x14ac:dyDescent="0.35">
      <c r="A43" t="s">
        <v>2831</v>
      </c>
      <c r="B43" s="47" t="str">
        <f>HYPERLINK("[EDEL_Portfolio Monthly Notes 31-Jul-2025.xlsx]EEMMQE!A1","Edelweiss Nifty500 Multicap Momentum Quality 50 ETF")</f>
        <v>Edelweiss Nifty500 Multicap Momentum Quality 50 ETF</v>
      </c>
    </row>
    <row r="44" spans="1:2" x14ac:dyDescent="0.35">
      <c r="A44" t="s">
        <v>2832</v>
      </c>
      <c r="B44" s="47" t="str">
        <f>HYPERLINK("[EDEL_Portfolio Monthly Notes 31-Jul-2025.xlsx]EOUSTF!A1","EDELWEISS US TECHNOLOGY EQUITY FOF")</f>
        <v>EDELWEISS US TECHNOLOGY EQUITY FOF</v>
      </c>
    </row>
    <row r="45" spans="1:2" x14ac:dyDescent="0.35">
      <c r="A45" t="s">
        <v>2833</v>
      </c>
      <c r="B45" s="47" t="str">
        <f>HYPERLINK("[EDEL_Portfolio Monthly Notes 31-Jul-2025.xlsx]EDCG37!A1","Edelweiss_CRISIL IBX 50 50 Gilt Plus SDL April 2037 Index Fund")</f>
        <v>Edelweiss_CRISIL IBX 50 50 Gilt Plus SDL April 2037 Index Fund</v>
      </c>
    </row>
    <row r="46" spans="1:2" x14ac:dyDescent="0.35">
      <c r="A46" t="s">
        <v>2834</v>
      </c>
      <c r="B46" s="47" t="str">
        <f>HYPERLINK("[EDEL_Portfolio Monthly Notes 31-Jul-2025.xlsx]EDFF30!A1","BHARAT Bond FOF - April 2030")</f>
        <v>BHARAT Bond FOF - April 2030</v>
      </c>
    </row>
    <row r="47" spans="1:2" x14ac:dyDescent="0.35">
      <c r="A47" t="s">
        <v>2835</v>
      </c>
      <c r="B47" s="47" t="str">
        <f>HYPERLINK("[EDEL_Portfolio Monthly Notes 31-Jul-2025.xlsx]EDFF31!A1","BHARAT Bond FOF - April 2031")</f>
        <v>BHARAT Bond FOF - April 2031</v>
      </c>
    </row>
    <row r="48" spans="1:2" x14ac:dyDescent="0.35">
      <c r="A48" t="s">
        <v>2836</v>
      </c>
      <c r="B48" s="47" t="str">
        <f>HYPERLINK("[EDEL_Portfolio Monthly Notes 31-Jul-2025.xlsx]EDNP27!A1","Edelweiss Nifty PSU Bond Plus SDL Apr2027 50 50 Index")</f>
        <v>Edelweiss Nifty PSU Bond Plus SDL Apr2027 50 50 Index</v>
      </c>
    </row>
    <row r="49" spans="1:2" x14ac:dyDescent="0.35">
      <c r="A49" t="s">
        <v>2837</v>
      </c>
      <c r="B49" s="47" t="str">
        <f>HYPERLINK("[EDEL_Portfolio Monthly Notes 31-Jul-2025.xlsx]EEMAAF!A1","Edelweiss Multi Asset Allocation Fund")</f>
        <v>Edelweiss Multi Asset Allocation Fund</v>
      </c>
    </row>
    <row r="50" spans="1:2" x14ac:dyDescent="0.35">
      <c r="A50" t="s">
        <v>2838</v>
      </c>
      <c r="B50" s="47" t="str">
        <f>HYPERLINK("[EDEL_Portfolio Monthly Notes 31-Jul-2025.xlsx]EENN50!A1","Edelweiss Nifty Next 50 Index Fund")</f>
        <v>Edelweiss Nifty Next 50 Index Fund</v>
      </c>
    </row>
    <row r="51" spans="1:2" x14ac:dyDescent="0.35">
      <c r="A51" t="s">
        <v>2839</v>
      </c>
      <c r="B51" s="47" t="str">
        <f>HYPERLINK("[EDEL_Portfolio Monthly Notes 31-Jul-2025.xlsx]EES250!A1","Edelweiss Nifty Smallcap 250 Index Fund")</f>
        <v>Edelweiss Nifty Smallcap 250 Index Fund</v>
      </c>
    </row>
    <row r="52" spans="1:2" x14ac:dyDescent="0.35">
      <c r="A52" t="s">
        <v>2840</v>
      </c>
      <c r="B52" s="47" t="str">
        <f>HYPERLINK("[EDEL_Portfolio Monthly Notes 31-Jul-2025.xlsx]EGOLDE!A1","Edelweiss Gold ETF Fund")</f>
        <v>Edelweiss Gold ETF Fund</v>
      </c>
    </row>
    <row r="53" spans="1:2" x14ac:dyDescent="0.35">
      <c r="A53" t="s">
        <v>2841</v>
      </c>
      <c r="B53" s="47" t="str">
        <f>HYPERLINK("[EDEL_Portfolio Monthly Notes 31-Jul-2025.xlsx]ELLIQF!A1","Edelweiss Liquid Fund")</f>
        <v>Edelweiss Liquid Fund</v>
      </c>
    </row>
    <row r="54" spans="1:2" x14ac:dyDescent="0.35">
      <c r="A54" t="s">
        <v>2842</v>
      </c>
      <c r="B54" s="47" t="str">
        <f>HYPERLINK("[EDEL_Portfolio Monthly Notes 31-Jul-2025.xlsx]EDCF28!A1","Edelweiss CRISIL IBX AAA Financial Services Bond – Jan 2028 Index Fund")</f>
        <v>Edelweiss CRISIL IBX AAA Financial Services Bond – Jan 2028 Index Fund</v>
      </c>
    </row>
    <row r="55" spans="1:2" x14ac:dyDescent="0.35">
      <c r="A55" t="s">
        <v>2843</v>
      </c>
      <c r="B55" s="47" t="str">
        <f>HYPERLINK("[EDEL_Portfolio Monthly Notes 31-Jul-2025.xlsx]EDFF32!A1","BHARAT Bond FOF - April 2032")</f>
        <v>BHARAT Bond FOF - April 2032</v>
      </c>
    </row>
    <row r="56" spans="1:2" x14ac:dyDescent="0.35">
      <c r="A56" t="s">
        <v>2844</v>
      </c>
      <c r="B56" s="47" t="str">
        <f>HYPERLINK("[EDEL_Portfolio Monthly Notes 31-Jul-2025.xlsx]EEALVF!A1","Edel Nifty Alpha Low Volatility 30 Index Fund")</f>
        <v>Edel Nifty Alpha Low Volatility 30 Index Fund</v>
      </c>
    </row>
    <row r="57" spans="1:2" x14ac:dyDescent="0.35">
      <c r="A57" t="s">
        <v>2845</v>
      </c>
      <c r="B57" s="47" t="str">
        <f>HYPERLINK("[EDEL_Portfolio Monthly Notes 31-Jul-2025.xlsx]EEARBF!A1","Edelweiss Arbitrage Fund")</f>
        <v>Edelweiss Arbitrage Fund</v>
      </c>
    </row>
    <row r="58" spans="1:2" x14ac:dyDescent="0.35">
      <c r="A58" t="s">
        <v>2846</v>
      </c>
      <c r="B58" s="47" t="str">
        <f>HYPERLINK("[EDEL_Portfolio Monthly Notes 31-Jul-2025.xlsx]EEARFD!A1","Edelweiss Balanced Advantage Fund")</f>
        <v>Edelweiss Balanced Advantage Fund</v>
      </c>
    </row>
    <row r="59" spans="1:2" x14ac:dyDescent="0.35">
      <c r="A59" t="s">
        <v>2847</v>
      </c>
      <c r="B59" s="47" t="str">
        <f>HYPERLINK("[EDEL_Portfolio Monthly Notes 31-Jul-2025.xlsx]EEBCIE!A1","Edel BSE Capital Markets &amp; Insurance ETF")</f>
        <v>Edel BSE Capital Markets &amp; Insurance ETF</v>
      </c>
    </row>
    <row r="60" spans="1:2" x14ac:dyDescent="0.35">
      <c r="A60" t="s">
        <v>2848</v>
      </c>
      <c r="B60" s="47" t="str">
        <f>HYPERLINK("[EDEL_Portfolio Monthly Notes 31-Jul-2025.xlsx]EEBIEF!A1","Edelweiss BSE Internet Economy Index Fund")</f>
        <v>Edelweiss BSE Internet Economy Index Fund</v>
      </c>
    </row>
    <row r="61" spans="1:2" x14ac:dyDescent="0.35">
      <c r="A61" t="s">
        <v>2849</v>
      </c>
      <c r="B61" s="47" t="str">
        <f>HYPERLINK("[EDEL_Portfolio Monthly Notes 31-Jul-2025.xlsx]EEESSF!A1","Edelweiss Equity Savings Fund")</f>
        <v>Edelweiss Equity Savings Fund</v>
      </c>
    </row>
    <row r="62" spans="1:2" x14ac:dyDescent="0.35">
      <c r="A62" t="s">
        <v>2850</v>
      </c>
      <c r="B62" s="47" t="str">
        <f>HYPERLINK("[EDEL_Portfolio Monthly Notes 31-Jul-2025.xlsx]EEMCPF!A1","Edelweiss Multi Cap Fund")</f>
        <v>Edelweiss Multi Cap Fund</v>
      </c>
    </row>
    <row r="63" spans="1:2" x14ac:dyDescent="0.35">
      <c r="A63" t="s">
        <v>2851</v>
      </c>
      <c r="B63" s="47" t="str">
        <f>HYPERLINK("[EDEL_Portfolio Monthly Notes 31-Jul-2025.xlsx]EESMCF!A1","Edelweiss Mid Cap Fund")</f>
        <v>Edelweiss Mid Cap Fund</v>
      </c>
    </row>
    <row r="64" spans="1:2" x14ac:dyDescent="0.35">
      <c r="A64" t="s">
        <v>2852</v>
      </c>
      <c r="B64" s="47" t="str">
        <f>HYPERLINK("[EDEL_Portfolio Monthly Notes 31-Jul-2025.xlsx]EOASEF!A1","Edelweiss ASEAN Equity Off-shore Fund")</f>
        <v>Edelweiss ASEAN Equity Off-shore Fund</v>
      </c>
    </row>
    <row r="65" spans="1:2" x14ac:dyDescent="0.35">
      <c r="A65" t="s">
        <v>2853</v>
      </c>
      <c r="B65" s="47" t="str">
        <f>HYPERLINK("[EDEL_Portfolio Monthly Notes 31-Jul-2025.xlsx]EOUSEF!A1","Edelweiss US Value Equity Off-shore Fund")</f>
        <v>Edelweiss US Value Equity Off-shore Fund</v>
      </c>
    </row>
    <row r="66" spans="1:2" x14ac:dyDescent="0.35">
      <c r="A66" t="s">
        <v>2854</v>
      </c>
      <c r="B66" s="47" t="str">
        <f>HYPERLINK("[EDEL_Portfolio Monthly Notes 31-Jul-2025.xlsx]ESLVRE!A1","Edelweiss Silver ETF Fund")</f>
        <v>Edelweiss Silver ETF Fund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C20B-7C5A-4155-9275-8019C7B45AB5}">
  <dimension ref="A1:G8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21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3028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132</v>
      </c>
      <c r="B12" s="33"/>
      <c r="C12" s="33"/>
      <c r="D12" s="14"/>
      <c r="E12" s="15"/>
      <c r="F12" s="16"/>
      <c r="G12" s="16"/>
    </row>
    <row r="13" spans="1:7" x14ac:dyDescent="0.35">
      <c r="A13" s="13" t="s">
        <v>578</v>
      </c>
      <c r="B13" s="33" t="s">
        <v>579</v>
      </c>
      <c r="C13" s="33" t="s">
        <v>135</v>
      </c>
      <c r="D13" s="14">
        <v>2500000</v>
      </c>
      <c r="E13" s="15">
        <v>2634.38</v>
      </c>
      <c r="F13" s="16">
        <v>0.17680000000000001</v>
      </c>
      <c r="G13" s="16">
        <v>6.2045999999999997E-2</v>
      </c>
    </row>
    <row r="14" spans="1:7" x14ac:dyDescent="0.35">
      <c r="A14" s="13" t="s">
        <v>580</v>
      </c>
      <c r="B14" s="33" t="s">
        <v>581</v>
      </c>
      <c r="C14" s="33" t="s">
        <v>135</v>
      </c>
      <c r="D14" s="14">
        <v>2500000</v>
      </c>
      <c r="E14" s="15">
        <v>2611.19</v>
      </c>
      <c r="F14" s="16">
        <v>0.17519999999999999</v>
      </c>
      <c r="G14" s="16">
        <v>6.1592000000000001E-2</v>
      </c>
    </row>
    <row r="15" spans="1:7" x14ac:dyDescent="0.35">
      <c r="A15" s="13" t="s">
        <v>582</v>
      </c>
      <c r="B15" s="33" t="s">
        <v>583</v>
      </c>
      <c r="C15" s="33" t="s">
        <v>135</v>
      </c>
      <c r="D15" s="14">
        <v>1000000</v>
      </c>
      <c r="E15" s="15">
        <v>1036.33</v>
      </c>
      <c r="F15" s="16">
        <v>6.9500000000000006E-2</v>
      </c>
      <c r="G15" s="16">
        <v>6.0802000000000002E-2</v>
      </c>
    </row>
    <row r="16" spans="1:7" x14ac:dyDescent="0.35">
      <c r="A16" s="13" t="s">
        <v>584</v>
      </c>
      <c r="B16" s="33" t="s">
        <v>585</v>
      </c>
      <c r="C16" s="33" t="s">
        <v>135</v>
      </c>
      <c r="D16" s="14">
        <v>575000</v>
      </c>
      <c r="E16" s="15">
        <v>591.91</v>
      </c>
      <c r="F16" s="16">
        <v>3.9699999999999999E-2</v>
      </c>
      <c r="G16" s="16">
        <v>5.79E-2</v>
      </c>
    </row>
    <row r="17" spans="1:7" x14ac:dyDescent="0.35">
      <c r="A17" s="13" t="s">
        <v>586</v>
      </c>
      <c r="B17" s="33" t="s">
        <v>587</v>
      </c>
      <c r="C17" s="33" t="s">
        <v>135</v>
      </c>
      <c r="D17" s="14">
        <v>500000</v>
      </c>
      <c r="E17" s="15">
        <v>513.95000000000005</v>
      </c>
      <c r="F17" s="16">
        <v>3.4500000000000003E-2</v>
      </c>
      <c r="G17" s="16">
        <v>6.1061999999999998E-2</v>
      </c>
    </row>
    <row r="18" spans="1:7" x14ac:dyDescent="0.35">
      <c r="A18" s="13" t="s">
        <v>133</v>
      </c>
      <c r="B18" s="33" t="s">
        <v>134</v>
      </c>
      <c r="C18" s="33" t="s">
        <v>135</v>
      </c>
      <c r="D18" s="14">
        <v>400000</v>
      </c>
      <c r="E18" s="15">
        <v>411.68</v>
      </c>
      <c r="F18" s="16">
        <v>2.76E-2</v>
      </c>
      <c r="G18" s="16">
        <v>5.9525000000000002E-2</v>
      </c>
    </row>
    <row r="19" spans="1:7" x14ac:dyDescent="0.35">
      <c r="A19" s="17" t="s">
        <v>131</v>
      </c>
      <c r="B19" s="34"/>
      <c r="C19" s="34"/>
      <c r="D19" s="20"/>
      <c r="E19" s="21">
        <v>7799.44</v>
      </c>
      <c r="F19" s="22">
        <v>0.52329999999999999</v>
      </c>
      <c r="G19" s="23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17" t="s">
        <v>138</v>
      </c>
      <c r="B21" s="33"/>
      <c r="C21" s="33"/>
      <c r="D21" s="14"/>
      <c r="E21" s="15"/>
      <c r="F21" s="16"/>
      <c r="G21" s="16"/>
    </row>
    <row r="22" spans="1:7" x14ac:dyDescent="0.35">
      <c r="A22" s="13" t="s">
        <v>588</v>
      </c>
      <c r="B22" s="33" t="s">
        <v>589</v>
      </c>
      <c r="C22" s="33" t="s">
        <v>135</v>
      </c>
      <c r="D22" s="14">
        <v>3000000</v>
      </c>
      <c r="E22" s="15">
        <v>3070.34</v>
      </c>
      <c r="F22" s="16">
        <v>0.20599999999999999</v>
      </c>
      <c r="G22" s="16">
        <v>6.0592E-2</v>
      </c>
    </row>
    <row r="23" spans="1:7" x14ac:dyDescent="0.35">
      <c r="A23" s="13" t="s">
        <v>590</v>
      </c>
      <c r="B23" s="33" t="s">
        <v>591</v>
      </c>
      <c r="C23" s="33" t="s">
        <v>135</v>
      </c>
      <c r="D23" s="14">
        <v>2500000</v>
      </c>
      <c r="E23" s="15">
        <v>2558.61</v>
      </c>
      <c r="F23" s="16">
        <v>0.17169999999999999</v>
      </c>
      <c r="G23" s="16">
        <v>6.0592E-2</v>
      </c>
    </row>
    <row r="24" spans="1:7" x14ac:dyDescent="0.35">
      <c r="A24" s="13" t="s">
        <v>592</v>
      </c>
      <c r="B24" s="33" t="s">
        <v>593</v>
      </c>
      <c r="C24" s="33" t="s">
        <v>135</v>
      </c>
      <c r="D24" s="14">
        <v>500000</v>
      </c>
      <c r="E24" s="15">
        <v>530.91</v>
      </c>
      <c r="F24" s="16">
        <v>3.56E-2</v>
      </c>
      <c r="G24" s="16">
        <v>6.3991999999999993E-2</v>
      </c>
    </row>
    <row r="25" spans="1:7" x14ac:dyDescent="0.35">
      <c r="A25" s="13" t="s">
        <v>594</v>
      </c>
      <c r="B25" s="33" t="s">
        <v>595</v>
      </c>
      <c r="C25" s="33" t="s">
        <v>135</v>
      </c>
      <c r="D25" s="14">
        <v>500000</v>
      </c>
      <c r="E25" s="15">
        <v>519.21</v>
      </c>
      <c r="F25" s="16">
        <v>3.4799999999999998E-2</v>
      </c>
      <c r="G25" s="16">
        <v>6.0796999999999997E-2</v>
      </c>
    </row>
    <row r="26" spans="1:7" x14ac:dyDescent="0.35">
      <c r="A26" s="17" t="s">
        <v>131</v>
      </c>
      <c r="B26" s="34"/>
      <c r="C26" s="34"/>
      <c r="D26" s="20"/>
      <c r="E26" s="21">
        <v>6679.07</v>
      </c>
      <c r="F26" s="22">
        <v>0.4481</v>
      </c>
      <c r="G26" s="23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145</v>
      </c>
      <c r="B29" s="33"/>
      <c r="C29" s="33"/>
      <c r="D29" s="14"/>
      <c r="E29" s="15"/>
      <c r="F29" s="16"/>
      <c r="G29" s="16"/>
    </row>
    <row r="30" spans="1:7" x14ac:dyDescent="0.35">
      <c r="A30" s="17" t="s">
        <v>131</v>
      </c>
      <c r="B30" s="33"/>
      <c r="C30" s="33"/>
      <c r="D30" s="14"/>
      <c r="E30" s="18" t="s">
        <v>128</v>
      </c>
      <c r="F30" s="19" t="s">
        <v>128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7" t="s">
        <v>146</v>
      </c>
      <c r="B32" s="33"/>
      <c r="C32" s="33"/>
      <c r="D32" s="14"/>
      <c r="E32" s="15"/>
      <c r="F32" s="16"/>
      <c r="G32" s="16"/>
    </row>
    <row r="33" spans="1:7" x14ac:dyDescent="0.35">
      <c r="A33" s="17" t="s">
        <v>131</v>
      </c>
      <c r="B33" s="33"/>
      <c r="C33" s="33"/>
      <c r="D33" s="14"/>
      <c r="E33" s="18" t="s">
        <v>128</v>
      </c>
      <c r="F33" s="19" t="s">
        <v>128</v>
      </c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24" t="s">
        <v>147</v>
      </c>
      <c r="B35" s="35"/>
      <c r="C35" s="35"/>
      <c r="D35" s="25"/>
      <c r="E35" s="21">
        <v>14478.51</v>
      </c>
      <c r="F35" s="22">
        <v>0.97140000000000004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17" t="s">
        <v>148</v>
      </c>
      <c r="B38" s="33"/>
      <c r="C38" s="33"/>
      <c r="D38" s="14"/>
      <c r="E38" s="15"/>
      <c r="F38" s="16"/>
      <c r="G38" s="16"/>
    </row>
    <row r="39" spans="1:7" x14ac:dyDescent="0.35">
      <c r="A39" s="13" t="s">
        <v>149</v>
      </c>
      <c r="B39" s="33"/>
      <c r="C39" s="33"/>
      <c r="D39" s="14"/>
      <c r="E39" s="15">
        <v>74.989999999999995</v>
      </c>
      <c r="F39" s="16">
        <v>5.0000000000000001E-3</v>
      </c>
      <c r="G39" s="16">
        <v>5.4205000000000003E-2</v>
      </c>
    </row>
    <row r="40" spans="1:7" x14ac:dyDescent="0.35">
      <c r="A40" s="17" t="s">
        <v>131</v>
      </c>
      <c r="B40" s="34"/>
      <c r="C40" s="34"/>
      <c r="D40" s="20"/>
      <c r="E40" s="21">
        <v>74.989999999999995</v>
      </c>
      <c r="F40" s="22">
        <v>5.0000000000000001E-3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24" t="s">
        <v>147</v>
      </c>
      <c r="B42" s="35"/>
      <c r="C42" s="35"/>
      <c r="D42" s="25"/>
      <c r="E42" s="21">
        <v>74.989999999999995</v>
      </c>
      <c r="F42" s="22">
        <v>5.0000000000000001E-3</v>
      </c>
      <c r="G42" s="23"/>
    </row>
    <row r="43" spans="1:7" x14ac:dyDescent="0.35">
      <c r="A43" s="13" t="s">
        <v>150</v>
      </c>
      <c r="B43" s="33"/>
      <c r="C43" s="33"/>
      <c r="D43" s="14"/>
      <c r="E43" s="15">
        <v>345.84523350000001</v>
      </c>
      <c r="F43" s="16">
        <v>2.3209E-2</v>
      </c>
      <c r="G43" s="16"/>
    </row>
    <row r="44" spans="1:7" x14ac:dyDescent="0.35">
      <c r="A44" s="13" t="s">
        <v>151</v>
      </c>
      <c r="B44" s="33"/>
      <c r="C44" s="33"/>
      <c r="D44" s="14"/>
      <c r="E44" s="15">
        <v>1.8447665</v>
      </c>
      <c r="F44" s="16">
        <v>3.9100000000000002E-4</v>
      </c>
      <c r="G44" s="16">
        <v>5.4205000000000003E-2</v>
      </c>
    </row>
    <row r="45" spans="1:7" x14ac:dyDescent="0.35">
      <c r="A45" s="28" t="s">
        <v>152</v>
      </c>
      <c r="B45" s="36"/>
      <c r="C45" s="36"/>
      <c r="D45" s="29"/>
      <c r="E45" s="30">
        <v>14901.19</v>
      </c>
      <c r="F45" s="31">
        <v>1</v>
      </c>
      <c r="G45" s="31"/>
    </row>
    <row r="47" spans="1:7" x14ac:dyDescent="0.35">
      <c r="A47" s="1" t="s">
        <v>153</v>
      </c>
    </row>
    <row r="48" spans="1:7" x14ac:dyDescent="0.35">
      <c r="A48" s="1" t="s">
        <v>3026</v>
      </c>
    </row>
    <row r="50" spans="1:7" x14ac:dyDescent="0.35">
      <c r="A50" s="1" t="s">
        <v>2855</v>
      </c>
    </row>
    <row r="51" spans="1:7" x14ac:dyDescent="0.35">
      <c r="A51" s="48" t="s">
        <v>2856</v>
      </c>
      <c r="B51" s="3" t="s">
        <v>128</v>
      </c>
    </row>
    <row r="52" spans="1:7" x14ac:dyDescent="0.35">
      <c r="A52" t="s">
        <v>2857</v>
      </c>
    </row>
    <row r="53" spans="1:7" x14ac:dyDescent="0.35">
      <c r="A53" t="s">
        <v>2858</v>
      </c>
      <c r="B53" t="s">
        <v>2859</v>
      </c>
      <c r="C53" t="s">
        <v>2859</v>
      </c>
    </row>
    <row r="54" spans="1:7" x14ac:dyDescent="0.35">
      <c r="B54" s="49">
        <v>45838</v>
      </c>
      <c r="C54" s="49">
        <v>45869</v>
      </c>
    </row>
    <row r="55" spans="1:7" x14ac:dyDescent="0.35">
      <c r="A55" t="s">
        <v>2860</v>
      </c>
      <c r="B55">
        <v>12.1477</v>
      </c>
      <c r="C55">
        <v>12.215</v>
      </c>
      <c r="G55"/>
    </row>
    <row r="56" spans="1:7" x14ac:dyDescent="0.35">
      <c r="A56" t="s">
        <v>2861</v>
      </c>
      <c r="B56">
        <v>12.1479</v>
      </c>
      <c r="C56">
        <v>12.215299999999999</v>
      </c>
      <c r="G56"/>
    </row>
    <row r="57" spans="1:7" x14ac:dyDescent="0.35">
      <c r="A57" t="s">
        <v>2862</v>
      </c>
      <c r="B57">
        <v>12.021699999999999</v>
      </c>
      <c r="C57">
        <v>12.084300000000001</v>
      </c>
      <c r="G57"/>
    </row>
    <row r="58" spans="1:7" x14ac:dyDescent="0.35">
      <c r="A58" t="s">
        <v>2863</v>
      </c>
      <c r="B58">
        <v>12.0227</v>
      </c>
      <c r="C58">
        <v>12.0853</v>
      </c>
      <c r="G58"/>
    </row>
    <row r="59" spans="1:7" x14ac:dyDescent="0.35">
      <c r="G59"/>
    </row>
    <row r="60" spans="1:7" x14ac:dyDescent="0.35">
      <c r="A60" t="s">
        <v>2864</v>
      </c>
      <c r="B60" s="3" t="s">
        <v>128</v>
      </c>
    </row>
    <row r="61" spans="1:7" x14ac:dyDescent="0.35">
      <c r="A61" t="s">
        <v>2865</v>
      </c>
      <c r="B61" s="3" t="s">
        <v>128</v>
      </c>
    </row>
    <row r="62" spans="1:7" ht="29" x14ac:dyDescent="0.35">
      <c r="A62" s="48" t="s">
        <v>2866</v>
      </c>
      <c r="B62" s="3" t="s">
        <v>128</v>
      </c>
    </row>
    <row r="63" spans="1:7" ht="29" x14ac:dyDescent="0.35">
      <c r="A63" s="48" t="s">
        <v>2867</v>
      </c>
      <c r="B63" s="3" t="s">
        <v>128</v>
      </c>
    </row>
    <row r="64" spans="1:7" x14ac:dyDescent="0.35">
      <c r="A64" t="s">
        <v>2868</v>
      </c>
      <c r="B64" s="50">
        <f>+B79</f>
        <v>3.1752246569296787</v>
      </c>
    </row>
    <row r="65" spans="1:2" ht="43.5" x14ac:dyDescent="0.35">
      <c r="A65" s="48" t="s">
        <v>2869</v>
      </c>
      <c r="B65" s="3" t="s">
        <v>128</v>
      </c>
    </row>
    <row r="66" spans="1:2" x14ac:dyDescent="0.35">
      <c r="B66" s="3"/>
    </row>
    <row r="67" spans="1:2" ht="29" x14ac:dyDescent="0.35">
      <c r="A67" s="48" t="s">
        <v>2870</v>
      </c>
      <c r="B67" s="3" t="s">
        <v>128</v>
      </c>
    </row>
    <row r="68" spans="1:2" ht="29" x14ac:dyDescent="0.35">
      <c r="A68" s="48" t="s">
        <v>2871</v>
      </c>
      <c r="B68" t="s">
        <v>128</v>
      </c>
    </row>
    <row r="69" spans="1:2" ht="29" x14ac:dyDescent="0.35">
      <c r="A69" s="48" t="s">
        <v>2872</v>
      </c>
      <c r="B69" s="3" t="s">
        <v>128</v>
      </c>
    </row>
    <row r="70" spans="1:2" ht="29" x14ac:dyDescent="0.35">
      <c r="A70" s="48" t="s">
        <v>2873</v>
      </c>
      <c r="B70" s="3" t="s">
        <v>128</v>
      </c>
    </row>
    <row r="72" spans="1:2" x14ac:dyDescent="0.35">
      <c r="A72" t="s">
        <v>2964</v>
      </c>
    </row>
    <row r="73" spans="1:2" ht="72.5" x14ac:dyDescent="0.35">
      <c r="A73" s="65" t="s">
        <v>2965</v>
      </c>
      <c r="B73" s="69" t="s">
        <v>2988</v>
      </c>
    </row>
    <row r="74" spans="1:2" ht="58" x14ac:dyDescent="0.35">
      <c r="A74" s="65" t="s">
        <v>2967</v>
      </c>
      <c r="B74" s="69" t="s">
        <v>2989</v>
      </c>
    </row>
    <row r="75" spans="1:2" x14ac:dyDescent="0.35">
      <c r="A75" s="65"/>
      <c r="B75" s="65"/>
    </row>
    <row r="76" spans="1:2" x14ac:dyDescent="0.35">
      <c r="A76" s="65" t="s">
        <v>2969</v>
      </c>
      <c r="B76" s="66">
        <v>6.1024255501336482</v>
      </c>
    </row>
    <row r="77" spans="1:2" x14ac:dyDescent="0.35">
      <c r="A77" s="65"/>
      <c r="B77" s="65"/>
    </row>
    <row r="78" spans="1:2" x14ac:dyDescent="0.35">
      <c r="A78" s="65" t="s">
        <v>2970</v>
      </c>
      <c r="B78" s="67">
        <v>2.7705000000000002</v>
      </c>
    </row>
    <row r="79" spans="1:2" x14ac:dyDescent="0.35">
      <c r="A79" s="65" t="s">
        <v>2971</v>
      </c>
      <c r="B79" s="67">
        <v>3.1752246569296787</v>
      </c>
    </row>
    <row r="80" spans="1:2" x14ac:dyDescent="0.35">
      <c r="A80" s="65"/>
      <c r="B80" s="65"/>
    </row>
    <row r="81" spans="1:2" x14ac:dyDescent="0.35">
      <c r="A81" s="65" t="s">
        <v>2972</v>
      </c>
      <c r="B81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98DA-3CE8-45BB-B268-F298F62AE482}">
  <dimension ref="A1:G4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22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596</v>
      </c>
      <c r="B9" s="33" t="s">
        <v>597</v>
      </c>
      <c r="C9" s="33"/>
      <c r="D9" s="14">
        <v>45527862.162100002</v>
      </c>
      <c r="E9" s="15">
        <v>9522.56</v>
      </c>
      <c r="F9" s="16">
        <v>0.44340000000000002</v>
      </c>
      <c r="G9" s="16"/>
    </row>
    <row r="10" spans="1:7" x14ac:dyDescent="0.35">
      <c r="A10" s="13" t="s">
        <v>598</v>
      </c>
      <c r="B10" s="33" t="s">
        <v>599</v>
      </c>
      <c r="C10" s="33"/>
      <c r="D10" s="14">
        <v>18394946.4727</v>
      </c>
      <c r="E10" s="15">
        <v>5811.66</v>
      </c>
      <c r="F10" s="16">
        <v>0.27060000000000001</v>
      </c>
      <c r="G10" s="16"/>
    </row>
    <row r="11" spans="1:7" x14ac:dyDescent="0.35">
      <c r="A11" s="13" t="s">
        <v>600</v>
      </c>
      <c r="B11" s="33" t="s">
        <v>601</v>
      </c>
      <c r="C11" s="33"/>
      <c r="D11" s="14">
        <v>77967.747000000003</v>
      </c>
      <c r="E11" s="15">
        <v>3103.89</v>
      </c>
      <c r="F11" s="16">
        <v>0.14449999999999999</v>
      </c>
      <c r="G11" s="16"/>
    </row>
    <row r="12" spans="1:7" x14ac:dyDescent="0.35">
      <c r="A12" s="13" t="s">
        <v>602</v>
      </c>
      <c r="B12" s="33" t="s">
        <v>603</v>
      </c>
      <c r="C12" s="33"/>
      <c r="D12" s="14">
        <v>11742694.140999999</v>
      </c>
      <c r="E12" s="15">
        <v>2992</v>
      </c>
      <c r="F12" s="16">
        <v>0.13930000000000001</v>
      </c>
      <c r="G12" s="16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24" t="s">
        <v>147</v>
      </c>
      <c r="B14" s="35"/>
      <c r="C14" s="35"/>
      <c r="D14" s="25"/>
      <c r="E14" s="21">
        <v>21430.11</v>
      </c>
      <c r="F14" s="22">
        <v>0.99780000000000002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148</v>
      </c>
      <c r="B16" s="33"/>
      <c r="C16" s="33"/>
      <c r="D16" s="14"/>
      <c r="E16" s="15"/>
      <c r="F16" s="16"/>
      <c r="G16" s="16"/>
    </row>
    <row r="17" spans="1:7" x14ac:dyDescent="0.35">
      <c r="A17" s="13" t="s">
        <v>149</v>
      </c>
      <c r="B17" s="33"/>
      <c r="C17" s="33"/>
      <c r="D17" s="14"/>
      <c r="E17" s="15">
        <v>91.99</v>
      </c>
      <c r="F17" s="16">
        <v>4.3E-3</v>
      </c>
      <c r="G17" s="16">
        <v>5.4205000000000003E-2</v>
      </c>
    </row>
    <row r="18" spans="1:7" x14ac:dyDescent="0.35">
      <c r="A18" s="17" t="s">
        <v>131</v>
      </c>
      <c r="B18" s="34"/>
      <c r="C18" s="34"/>
      <c r="D18" s="20"/>
      <c r="E18" s="21">
        <v>91.99</v>
      </c>
      <c r="F18" s="22">
        <v>4.3E-3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147</v>
      </c>
      <c r="B20" s="35"/>
      <c r="C20" s="35"/>
      <c r="D20" s="25"/>
      <c r="E20" s="21">
        <v>91.99</v>
      </c>
      <c r="F20" s="22">
        <v>4.3E-3</v>
      </c>
      <c r="G20" s="23"/>
    </row>
    <row r="21" spans="1:7" x14ac:dyDescent="0.35">
      <c r="A21" s="13" t="s">
        <v>150</v>
      </c>
      <c r="B21" s="33"/>
      <c r="C21" s="33"/>
      <c r="D21" s="14"/>
      <c r="E21" s="15">
        <v>1.36606E-2</v>
      </c>
      <c r="F21" s="16">
        <v>0</v>
      </c>
      <c r="G21" s="16"/>
    </row>
    <row r="22" spans="1:7" x14ac:dyDescent="0.35">
      <c r="A22" s="13" t="s">
        <v>151</v>
      </c>
      <c r="B22" s="33"/>
      <c r="C22" s="33"/>
      <c r="D22" s="14"/>
      <c r="E22" s="26">
        <v>-43.4836606</v>
      </c>
      <c r="F22" s="27">
        <v>-2.0999999999999999E-3</v>
      </c>
      <c r="G22" s="16">
        <v>5.4205000000000003E-2</v>
      </c>
    </row>
    <row r="23" spans="1:7" x14ac:dyDescent="0.35">
      <c r="A23" s="28" t="s">
        <v>152</v>
      </c>
      <c r="B23" s="36"/>
      <c r="C23" s="36"/>
      <c r="D23" s="29"/>
      <c r="E23" s="30">
        <v>21478.63</v>
      </c>
      <c r="F23" s="31">
        <v>1</v>
      </c>
      <c r="G23" s="31"/>
    </row>
    <row r="28" spans="1:7" x14ac:dyDescent="0.35">
      <c r="A28" s="1" t="s">
        <v>2855</v>
      </c>
    </row>
    <row r="29" spans="1:7" x14ac:dyDescent="0.35">
      <c r="A29" s="48" t="s">
        <v>2856</v>
      </c>
      <c r="B29" s="3" t="s">
        <v>128</v>
      </c>
    </row>
    <row r="30" spans="1:7" x14ac:dyDescent="0.35">
      <c r="A30" t="s">
        <v>2857</v>
      </c>
    </row>
    <row r="31" spans="1:7" x14ac:dyDescent="0.35">
      <c r="A31" t="s">
        <v>2858</v>
      </c>
      <c r="B31" t="s">
        <v>3031</v>
      </c>
      <c r="C31" t="s">
        <v>2859</v>
      </c>
    </row>
    <row r="32" spans="1:7" x14ac:dyDescent="0.35">
      <c r="B32" s="49">
        <v>45838</v>
      </c>
      <c r="C32" s="49">
        <v>45869</v>
      </c>
    </row>
    <row r="33" spans="1:7" x14ac:dyDescent="0.35">
      <c r="A33" t="s">
        <v>2860</v>
      </c>
      <c r="B33" s="62" t="s">
        <v>3033</v>
      </c>
      <c r="C33">
        <v>10.0168</v>
      </c>
      <c r="G33"/>
    </row>
    <row r="34" spans="1:7" x14ac:dyDescent="0.35">
      <c r="A34" t="s">
        <v>2861</v>
      </c>
      <c r="B34" s="62" t="s">
        <v>3033</v>
      </c>
      <c r="C34">
        <v>10.0168</v>
      </c>
      <c r="G34"/>
    </row>
    <row r="35" spans="1:7" x14ac:dyDescent="0.35">
      <c r="A35" t="s">
        <v>2862</v>
      </c>
      <c r="B35" s="62" t="s">
        <v>3033</v>
      </c>
      <c r="C35">
        <v>10.015599999999999</v>
      </c>
      <c r="G35"/>
    </row>
    <row r="36" spans="1:7" x14ac:dyDescent="0.35">
      <c r="A36" t="s">
        <v>2863</v>
      </c>
      <c r="B36" s="62" t="s">
        <v>3033</v>
      </c>
      <c r="C36">
        <v>10.015599999999999</v>
      </c>
      <c r="G36"/>
    </row>
    <row r="37" spans="1:7" x14ac:dyDescent="0.35">
      <c r="A37" s="73" t="s">
        <v>3032</v>
      </c>
      <c r="G37"/>
    </row>
    <row r="39" spans="1:7" x14ac:dyDescent="0.35">
      <c r="A39" t="s">
        <v>2864</v>
      </c>
      <c r="B39" s="3" t="s">
        <v>128</v>
      </c>
    </row>
    <row r="40" spans="1:7" x14ac:dyDescent="0.35">
      <c r="A40" t="s">
        <v>2865</v>
      </c>
      <c r="B40" s="3" t="s">
        <v>128</v>
      </c>
    </row>
    <row r="41" spans="1:7" ht="29" x14ac:dyDescent="0.35">
      <c r="A41" s="48" t="s">
        <v>2866</v>
      </c>
      <c r="B41" s="3" t="s">
        <v>128</v>
      </c>
    </row>
    <row r="42" spans="1:7" ht="29" x14ac:dyDescent="0.35">
      <c r="A42" s="48" t="s">
        <v>2867</v>
      </c>
      <c r="B42" s="3" t="s">
        <v>128</v>
      </c>
    </row>
    <row r="43" spans="1:7" x14ac:dyDescent="0.35">
      <c r="A43" t="s">
        <v>2876</v>
      </c>
      <c r="B43" s="50" t="s">
        <v>128</v>
      </c>
    </row>
    <row r="44" spans="1:7" ht="43.5" x14ac:dyDescent="0.35">
      <c r="A44" s="48" t="s">
        <v>2877</v>
      </c>
      <c r="B44" s="3" t="s">
        <v>128</v>
      </c>
    </row>
    <row r="45" spans="1:7" x14ac:dyDescent="0.35">
      <c r="B45" s="3"/>
    </row>
    <row r="46" spans="1:7" ht="29" x14ac:dyDescent="0.35">
      <c r="A46" s="48" t="s">
        <v>2878</v>
      </c>
      <c r="B46" s="3" t="s">
        <v>128</v>
      </c>
    </row>
    <row r="47" spans="1:7" ht="29" x14ac:dyDescent="0.35">
      <c r="A47" s="48" t="s">
        <v>2879</v>
      </c>
      <c r="B47" t="s">
        <v>128</v>
      </c>
    </row>
    <row r="48" spans="1:7" ht="29" x14ac:dyDescent="0.35">
      <c r="A48" s="48" t="s">
        <v>2880</v>
      </c>
      <c r="B48" s="3" t="s">
        <v>128</v>
      </c>
    </row>
    <row r="49" spans="1:2" ht="29" x14ac:dyDescent="0.35">
      <c r="A49" s="48" t="s">
        <v>2881</v>
      </c>
      <c r="B49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8E5B-5967-4FF5-B0F1-7F8F604EDC2F}">
  <dimension ref="A1:G7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24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33293</v>
      </c>
      <c r="E8" s="15">
        <v>839.38</v>
      </c>
      <c r="F8" s="16">
        <v>5.4800000000000001E-2</v>
      </c>
      <c r="G8" s="16"/>
    </row>
    <row r="9" spans="1:7" x14ac:dyDescent="0.35">
      <c r="A9" s="13" t="s">
        <v>155</v>
      </c>
      <c r="B9" s="33" t="s">
        <v>156</v>
      </c>
      <c r="C9" s="33" t="s">
        <v>157</v>
      </c>
      <c r="D9" s="14">
        <v>39489</v>
      </c>
      <c r="E9" s="15">
        <v>796.97</v>
      </c>
      <c r="F9" s="16">
        <v>5.1999999999999998E-2</v>
      </c>
      <c r="G9" s="16"/>
    </row>
    <row r="10" spans="1:7" x14ac:dyDescent="0.35">
      <c r="A10" s="13" t="s">
        <v>210</v>
      </c>
      <c r="B10" s="33" t="s">
        <v>211</v>
      </c>
      <c r="C10" s="33" t="s">
        <v>199</v>
      </c>
      <c r="D10" s="14">
        <v>187817</v>
      </c>
      <c r="E10" s="15">
        <v>773.71</v>
      </c>
      <c r="F10" s="16">
        <v>5.0500000000000003E-2</v>
      </c>
      <c r="G10" s="16"/>
    </row>
    <row r="11" spans="1:7" x14ac:dyDescent="0.35">
      <c r="A11" s="13" t="s">
        <v>375</v>
      </c>
      <c r="B11" s="33" t="s">
        <v>376</v>
      </c>
      <c r="C11" s="33" t="s">
        <v>207</v>
      </c>
      <c r="D11" s="14">
        <v>32523</v>
      </c>
      <c r="E11" s="15">
        <v>731.02</v>
      </c>
      <c r="F11" s="16">
        <v>4.7699999999999999E-2</v>
      </c>
      <c r="G11" s="16"/>
    </row>
    <row r="12" spans="1:7" x14ac:dyDescent="0.35">
      <c r="A12" s="13" t="s">
        <v>174</v>
      </c>
      <c r="B12" s="33" t="s">
        <v>175</v>
      </c>
      <c r="C12" s="33" t="s">
        <v>176</v>
      </c>
      <c r="D12" s="14">
        <v>48421</v>
      </c>
      <c r="E12" s="15">
        <v>730.67</v>
      </c>
      <c r="F12" s="16">
        <v>4.7699999999999999E-2</v>
      </c>
      <c r="G12" s="16"/>
    </row>
    <row r="13" spans="1:7" x14ac:dyDescent="0.35">
      <c r="A13" s="13" t="s">
        <v>230</v>
      </c>
      <c r="B13" s="33" t="s">
        <v>231</v>
      </c>
      <c r="C13" s="33" t="s">
        <v>176</v>
      </c>
      <c r="D13" s="14">
        <v>22699</v>
      </c>
      <c r="E13" s="15">
        <v>689.32</v>
      </c>
      <c r="F13" s="16">
        <v>4.4999999999999998E-2</v>
      </c>
      <c r="G13" s="16"/>
    </row>
    <row r="14" spans="1:7" x14ac:dyDescent="0.35">
      <c r="A14" s="13" t="s">
        <v>604</v>
      </c>
      <c r="B14" s="33" t="s">
        <v>605</v>
      </c>
      <c r="C14" s="33" t="s">
        <v>606</v>
      </c>
      <c r="D14" s="14">
        <v>181097</v>
      </c>
      <c r="E14" s="15">
        <v>681.56</v>
      </c>
      <c r="F14" s="16">
        <v>4.4499999999999998E-2</v>
      </c>
      <c r="G14" s="16"/>
    </row>
    <row r="15" spans="1:7" x14ac:dyDescent="0.35">
      <c r="A15" s="13" t="s">
        <v>177</v>
      </c>
      <c r="B15" s="33" t="s">
        <v>178</v>
      </c>
      <c r="C15" s="33" t="s">
        <v>179</v>
      </c>
      <c r="D15" s="14">
        <v>174841</v>
      </c>
      <c r="E15" s="15">
        <v>669.82</v>
      </c>
      <c r="F15" s="16">
        <v>4.3700000000000003E-2</v>
      </c>
      <c r="G15" s="16"/>
    </row>
    <row r="16" spans="1:7" x14ac:dyDescent="0.35">
      <c r="A16" s="13" t="s">
        <v>212</v>
      </c>
      <c r="B16" s="33" t="s">
        <v>213</v>
      </c>
      <c r="C16" s="33" t="s">
        <v>176</v>
      </c>
      <c r="D16" s="14">
        <v>44081</v>
      </c>
      <c r="E16" s="15">
        <v>647.05999999999995</v>
      </c>
      <c r="F16" s="16">
        <v>4.2200000000000001E-2</v>
      </c>
      <c r="G16" s="16"/>
    </row>
    <row r="17" spans="1:7" x14ac:dyDescent="0.35">
      <c r="A17" s="13" t="s">
        <v>373</v>
      </c>
      <c r="B17" s="33" t="s">
        <v>374</v>
      </c>
      <c r="C17" s="33" t="s">
        <v>207</v>
      </c>
      <c r="D17" s="14">
        <v>11201</v>
      </c>
      <c r="E17" s="15">
        <v>646.41</v>
      </c>
      <c r="F17" s="16">
        <v>4.2200000000000001E-2</v>
      </c>
      <c r="G17" s="16"/>
    </row>
    <row r="18" spans="1:7" x14ac:dyDescent="0.35">
      <c r="A18" s="13" t="s">
        <v>607</v>
      </c>
      <c r="B18" s="33" t="s">
        <v>608</v>
      </c>
      <c r="C18" s="33" t="s">
        <v>268</v>
      </c>
      <c r="D18" s="14">
        <v>26883</v>
      </c>
      <c r="E18" s="15">
        <v>644.14</v>
      </c>
      <c r="F18" s="16">
        <v>4.2000000000000003E-2</v>
      </c>
      <c r="G18" s="16"/>
    </row>
    <row r="19" spans="1:7" x14ac:dyDescent="0.35">
      <c r="A19" s="13" t="s">
        <v>269</v>
      </c>
      <c r="B19" s="33" t="s">
        <v>270</v>
      </c>
      <c r="C19" s="33" t="s">
        <v>182</v>
      </c>
      <c r="D19" s="14">
        <v>5065</v>
      </c>
      <c r="E19" s="15">
        <v>638.6</v>
      </c>
      <c r="F19" s="16">
        <v>4.1700000000000001E-2</v>
      </c>
      <c r="G19" s="16"/>
    </row>
    <row r="20" spans="1:7" x14ac:dyDescent="0.35">
      <c r="A20" s="13" t="s">
        <v>609</v>
      </c>
      <c r="B20" s="33" t="s">
        <v>610</v>
      </c>
      <c r="C20" s="33" t="s">
        <v>182</v>
      </c>
      <c r="D20" s="14">
        <v>6726</v>
      </c>
      <c r="E20" s="15">
        <v>538.62</v>
      </c>
      <c r="F20" s="16">
        <v>3.5200000000000002E-2</v>
      </c>
      <c r="G20" s="16"/>
    </row>
    <row r="21" spans="1:7" x14ac:dyDescent="0.35">
      <c r="A21" s="13" t="s">
        <v>381</v>
      </c>
      <c r="B21" s="33" t="s">
        <v>382</v>
      </c>
      <c r="C21" s="33" t="s">
        <v>179</v>
      </c>
      <c r="D21" s="14">
        <v>10868</v>
      </c>
      <c r="E21" s="15">
        <v>492.74</v>
      </c>
      <c r="F21" s="16">
        <v>3.2199999999999999E-2</v>
      </c>
      <c r="G21" s="16"/>
    </row>
    <row r="22" spans="1:7" x14ac:dyDescent="0.35">
      <c r="A22" s="13" t="s">
        <v>379</v>
      </c>
      <c r="B22" s="33" t="s">
        <v>380</v>
      </c>
      <c r="C22" s="33" t="s">
        <v>182</v>
      </c>
      <c r="D22" s="14">
        <v>8498</v>
      </c>
      <c r="E22" s="15">
        <v>464.71</v>
      </c>
      <c r="F22" s="16">
        <v>3.0300000000000001E-2</v>
      </c>
      <c r="G22" s="16"/>
    </row>
    <row r="23" spans="1:7" x14ac:dyDescent="0.35">
      <c r="A23" s="13" t="s">
        <v>611</v>
      </c>
      <c r="B23" s="33" t="s">
        <v>612</v>
      </c>
      <c r="C23" s="33" t="s">
        <v>329</v>
      </c>
      <c r="D23" s="14">
        <v>86706</v>
      </c>
      <c r="E23" s="15">
        <v>453.13</v>
      </c>
      <c r="F23" s="16">
        <v>2.9600000000000001E-2</v>
      </c>
      <c r="G23" s="16"/>
    </row>
    <row r="24" spans="1:7" x14ac:dyDescent="0.35">
      <c r="A24" s="13" t="s">
        <v>613</v>
      </c>
      <c r="B24" s="33" t="s">
        <v>614</v>
      </c>
      <c r="C24" s="33" t="s">
        <v>196</v>
      </c>
      <c r="D24" s="14">
        <v>35196</v>
      </c>
      <c r="E24" s="15">
        <v>447.09</v>
      </c>
      <c r="F24" s="16">
        <v>2.92E-2</v>
      </c>
      <c r="G24" s="16"/>
    </row>
    <row r="25" spans="1:7" x14ac:dyDescent="0.35">
      <c r="A25" s="13" t="s">
        <v>313</v>
      </c>
      <c r="B25" s="33" t="s">
        <v>314</v>
      </c>
      <c r="C25" s="33" t="s">
        <v>196</v>
      </c>
      <c r="D25" s="14">
        <v>6359</v>
      </c>
      <c r="E25" s="15">
        <v>419.41</v>
      </c>
      <c r="F25" s="16">
        <v>2.7400000000000001E-2</v>
      </c>
      <c r="G25" s="16"/>
    </row>
    <row r="26" spans="1:7" x14ac:dyDescent="0.35">
      <c r="A26" s="13" t="s">
        <v>615</v>
      </c>
      <c r="B26" s="33" t="s">
        <v>616</v>
      </c>
      <c r="C26" s="33" t="s">
        <v>182</v>
      </c>
      <c r="D26" s="14">
        <v>9586</v>
      </c>
      <c r="E26" s="15">
        <v>408.43</v>
      </c>
      <c r="F26" s="16">
        <v>2.6700000000000002E-2</v>
      </c>
      <c r="G26" s="16"/>
    </row>
    <row r="27" spans="1:7" x14ac:dyDescent="0.35">
      <c r="A27" s="13" t="s">
        <v>220</v>
      </c>
      <c r="B27" s="33" t="s">
        <v>221</v>
      </c>
      <c r="C27" s="33" t="s">
        <v>176</v>
      </c>
      <c r="D27" s="14">
        <v>25849</v>
      </c>
      <c r="E27" s="15">
        <v>378.35</v>
      </c>
      <c r="F27" s="16">
        <v>2.47E-2</v>
      </c>
      <c r="G27" s="16"/>
    </row>
    <row r="28" spans="1:7" x14ac:dyDescent="0.35">
      <c r="A28" s="13" t="s">
        <v>617</v>
      </c>
      <c r="B28" s="33" t="s">
        <v>618</v>
      </c>
      <c r="C28" s="33" t="s">
        <v>317</v>
      </c>
      <c r="D28" s="14">
        <v>12582</v>
      </c>
      <c r="E28" s="15">
        <v>361.08</v>
      </c>
      <c r="F28" s="16">
        <v>2.3599999999999999E-2</v>
      </c>
      <c r="G28" s="16"/>
    </row>
    <row r="29" spans="1:7" x14ac:dyDescent="0.35">
      <c r="A29" s="13" t="s">
        <v>619</v>
      </c>
      <c r="B29" s="33" t="s">
        <v>620</v>
      </c>
      <c r="C29" s="33" t="s">
        <v>176</v>
      </c>
      <c r="D29" s="14">
        <v>143216</v>
      </c>
      <c r="E29" s="15">
        <v>355.61</v>
      </c>
      <c r="F29" s="16">
        <v>2.3199999999999998E-2</v>
      </c>
      <c r="G29" s="16"/>
    </row>
    <row r="30" spans="1:7" x14ac:dyDescent="0.35">
      <c r="A30" s="13" t="s">
        <v>621</v>
      </c>
      <c r="B30" s="33" t="s">
        <v>622</v>
      </c>
      <c r="C30" s="33" t="s">
        <v>176</v>
      </c>
      <c r="D30" s="14">
        <v>6799</v>
      </c>
      <c r="E30" s="15">
        <v>347.16</v>
      </c>
      <c r="F30" s="16">
        <v>2.2700000000000001E-2</v>
      </c>
      <c r="G30" s="16"/>
    </row>
    <row r="31" spans="1:7" x14ac:dyDescent="0.35">
      <c r="A31" s="13" t="s">
        <v>623</v>
      </c>
      <c r="B31" s="33" t="s">
        <v>624</v>
      </c>
      <c r="C31" s="33" t="s">
        <v>219</v>
      </c>
      <c r="D31" s="14">
        <v>804</v>
      </c>
      <c r="E31" s="15">
        <v>324.7</v>
      </c>
      <c r="F31" s="16">
        <v>2.12E-2</v>
      </c>
      <c r="G31" s="16"/>
    </row>
    <row r="32" spans="1:7" x14ac:dyDescent="0.35">
      <c r="A32" s="13" t="s">
        <v>625</v>
      </c>
      <c r="B32" s="33" t="s">
        <v>626</v>
      </c>
      <c r="C32" s="33" t="s">
        <v>431</v>
      </c>
      <c r="D32" s="14">
        <v>25079</v>
      </c>
      <c r="E32" s="15">
        <v>315.74</v>
      </c>
      <c r="F32" s="16">
        <v>2.06E-2</v>
      </c>
      <c r="G32" s="16"/>
    </row>
    <row r="33" spans="1:7" x14ac:dyDescent="0.35">
      <c r="A33" s="13" t="s">
        <v>627</v>
      </c>
      <c r="B33" s="33" t="s">
        <v>628</v>
      </c>
      <c r="C33" s="33" t="s">
        <v>329</v>
      </c>
      <c r="D33" s="14">
        <v>23213</v>
      </c>
      <c r="E33" s="15">
        <v>311.10000000000002</v>
      </c>
      <c r="F33" s="16">
        <v>2.0299999999999999E-2</v>
      </c>
      <c r="G33" s="16"/>
    </row>
    <row r="34" spans="1:7" x14ac:dyDescent="0.35">
      <c r="A34" s="13" t="s">
        <v>371</v>
      </c>
      <c r="B34" s="33" t="s">
        <v>372</v>
      </c>
      <c r="C34" s="33" t="s">
        <v>273</v>
      </c>
      <c r="D34" s="14">
        <v>5642</v>
      </c>
      <c r="E34" s="15">
        <v>310.87</v>
      </c>
      <c r="F34" s="16">
        <v>2.0299999999999999E-2</v>
      </c>
      <c r="G34" s="16"/>
    </row>
    <row r="35" spans="1:7" x14ac:dyDescent="0.35">
      <c r="A35" s="13" t="s">
        <v>342</v>
      </c>
      <c r="B35" s="33" t="s">
        <v>343</v>
      </c>
      <c r="C35" s="33" t="s">
        <v>268</v>
      </c>
      <c r="D35" s="14">
        <v>20399</v>
      </c>
      <c r="E35" s="15">
        <v>306.11</v>
      </c>
      <c r="F35" s="16">
        <v>0.02</v>
      </c>
      <c r="G35" s="16"/>
    </row>
    <row r="36" spans="1:7" x14ac:dyDescent="0.35">
      <c r="A36" s="13" t="s">
        <v>629</v>
      </c>
      <c r="B36" s="33" t="s">
        <v>630</v>
      </c>
      <c r="C36" s="33" t="s">
        <v>431</v>
      </c>
      <c r="D36" s="14">
        <v>54884</v>
      </c>
      <c r="E36" s="15">
        <v>290.33999999999997</v>
      </c>
      <c r="F36" s="16">
        <v>1.9E-2</v>
      </c>
      <c r="G36" s="16"/>
    </row>
    <row r="37" spans="1:7" x14ac:dyDescent="0.35">
      <c r="A37" s="13" t="s">
        <v>631</v>
      </c>
      <c r="B37" s="33" t="s">
        <v>632</v>
      </c>
      <c r="C37" s="33" t="s">
        <v>196</v>
      </c>
      <c r="D37" s="14">
        <v>25555</v>
      </c>
      <c r="E37" s="15">
        <v>247.83</v>
      </c>
      <c r="F37" s="16">
        <v>1.6199999999999999E-2</v>
      </c>
      <c r="G37" s="16"/>
    </row>
    <row r="38" spans="1:7" x14ac:dyDescent="0.35">
      <c r="A38" s="17" t="s">
        <v>131</v>
      </c>
      <c r="B38" s="34"/>
      <c r="C38" s="34"/>
      <c r="D38" s="20"/>
      <c r="E38" s="37">
        <v>15261.68</v>
      </c>
      <c r="F38" s="38">
        <v>0.99639999999999995</v>
      </c>
      <c r="G38" s="23"/>
    </row>
    <row r="39" spans="1:7" x14ac:dyDescent="0.35">
      <c r="A39" s="17" t="s">
        <v>368</v>
      </c>
      <c r="B39" s="33"/>
      <c r="C39" s="33"/>
      <c r="D39" s="14"/>
      <c r="E39" s="15"/>
      <c r="F39" s="16"/>
      <c r="G39" s="16"/>
    </row>
    <row r="40" spans="1:7" x14ac:dyDescent="0.35">
      <c r="A40" s="17" t="s">
        <v>131</v>
      </c>
      <c r="B40" s="33"/>
      <c r="C40" s="33"/>
      <c r="D40" s="14"/>
      <c r="E40" s="39" t="s">
        <v>128</v>
      </c>
      <c r="F40" s="40" t="s">
        <v>128</v>
      </c>
      <c r="G40" s="16"/>
    </row>
    <row r="41" spans="1:7" x14ac:dyDescent="0.35">
      <c r="A41" s="24" t="s">
        <v>147</v>
      </c>
      <c r="B41" s="35"/>
      <c r="C41" s="35"/>
      <c r="D41" s="25"/>
      <c r="E41" s="30">
        <v>15261.68</v>
      </c>
      <c r="F41" s="31">
        <v>0.99639999999999995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148</v>
      </c>
      <c r="B44" s="33"/>
      <c r="C44" s="33"/>
      <c r="D44" s="14"/>
      <c r="E44" s="15"/>
      <c r="F44" s="16"/>
      <c r="G44" s="16"/>
    </row>
    <row r="45" spans="1:7" x14ac:dyDescent="0.35">
      <c r="A45" s="13" t="s">
        <v>149</v>
      </c>
      <c r="B45" s="33"/>
      <c r="C45" s="33"/>
      <c r="D45" s="14"/>
      <c r="E45" s="15">
        <v>23</v>
      </c>
      <c r="F45" s="16">
        <v>1.5E-3</v>
      </c>
      <c r="G45" s="16">
        <v>5.4205000000000003E-2</v>
      </c>
    </row>
    <row r="46" spans="1:7" x14ac:dyDescent="0.35">
      <c r="A46" s="17" t="s">
        <v>131</v>
      </c>
      <c r="B46" s="34"/>
      <c r="C46" s="34"/>
      <c r="D46" s="20"/>
      <c r="E46" s="37">
        <v>23</v>
      </c>
      <c r="F46" s="38">
        <v>1.5E-3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147</v>
      </c>
      <c r="B48" s="35"/>
      <c r="C48" s="35"/>
      <c r="D48" s="25"/>
      <c r="E48" s="21">
        <v>23</v>
      </c>
      <c r="F48" s="22">
        <v>1.5E-3</v>
      </c>
      <c r="G48" s="23"/>
    </row>
    <row r="49" spans="1:7" x14ac:dyDescent="0.35">
      <c r="A49" s="13" t="s">
        <v>150</v>
      </c>
      <c r="B49" s="33"/>
      <c r="C49" s="33"/>
      <c r="D49" s="14"/>
      <c r="E49" s="15">
        <v>3.4152000000000002E-3</v>
      </c>
      <c r="F49" s="16">
        <v>0</v>
      </c>
      <c r="G49" s="16"/>
    </row>
    <row r="50" spans="1:7" x14ac:dyDescent="0.35">
      <c r="A50" s="13" t="s">
        <v>151</v>
      </c>
      <c r="B50" s="33"/>
      <c r="C50" s="33"/>
      <c r="D50" s="14"/>
      <c r="E50" s="15">
        <v>34.296584799999998</v>
      </c>
      <c r="F50" s="16">
        <v>2.0999999999999999E-3</v>
      </c>
      <c r="G50" s="16">
        <v>5.4205000000000003E-2</v>
      </c>
    </row>
    <row r="51" spans="1:7" x14ac:dyDescent="0.35">
      <c r="A51" s="28" t="s">
        <v>152</v>
      </c>
      <c r="B51" s="36"/>
      <c r="C51" s="36"/>
      <c r="D51" s="29"/>
      <c r="E51" s="30">
        <v>15318.98</v>
      </c>
      <c r="F51" s="31">
        <v>1</v>
      </c>
      <c r="G51" s="31"/>
    </row>
    <row r="56" spans="1:7" x14ac:dyDescent="0.35">
      <c r="A56" s="1" t="s">
        <v>2855</v>
      </c>
    </row>
    <row r="57" spans="1:7" x14ac:dyDescent="0.35">
      <c r="A57" s="48" t="s">
        <v>2856</v>
      </c>
      <c r="B57" s="3" t="s">
        <v>128</v>
      </c>
    </row>
    <row r="58" spans="1:7" x14ac:dyDescent="0.35">
      <c r="A58" t="s">
        <v>2857</v>
      </c>
    </row>
    <row r="59" spans="1:7" x14ac:dyDescent="0.35">
      <c r="A59" t="s">
        <v>2858</v>
      </c>
      <c r="B59" t="s">
        <v>2859</v>
      </c>
      <c r="C59" t="s">
        <v>2859</v>
      </c>
    </row>
    <row r="60" spans="1:7" x14ac:dyDescent="0.35">
      <c r="B60" s="49">
        <v>45838</v>
      </c>
      <c r="C60" s="49">
        <v>45869</v>
      </c>
    </row>
    <row r="61" spans="1:7" x14ac:dyDescent="0.35">
      <c r="A61" t="s">
        <v>2874</v>
      </c>
      <c r="B61">
        <v>14.676500000000001</v>
      </c>
      <c r="C61">
        <v>14.2982</v>
      </c>
      <c r="G61"/>
    </row>
    <row r="62" spans="1:7" x14ac:dyDescent="0.35">
      <c r="A62" t="s">
        <v>2861</v>
      </c>
      <c r="B62">
        <v>14.4712</v>
      </c>
      <c r="C62">
        <v>14.0982</v>
      </c>
      <c r="G62"/>
    </row>
    <row r="63" spans="1:7" x14ac:dyDescent="0.35">
      <c r="A63" t="s">
        <v>2875</v>
      </c>
      <c r="B63">
        <v>14.336</v>
      </c>
      <c r="C63">
        <v>13.96</v>
      </c>
      <c r="G63"/>
    </row>
    <row r="64" spans="1:7" x14ac:dyDescent="0.35">
      <c r="A64" t="s">
        <v>2863</v>
      </c>
      <c r="B64">
        <v>14.335100000000001</v>
      </c>
      <c r="C64">
        <v>13.959</v>
      </c>
      <c r="G64"/>
    </row>
    <row r="65" spans="1:7" x14ac:dyDescent="0.35">
      <c r="G65"/>
    </row>
    <row r="66" spans="1:7" x14ac:dyDescent="0.35">
      <c r="A66" t="s">
        <v>2864</v>
      </c>
      <c r="B66" s="3" t="s">
        <v>128</v>
      </c>
    </row>
    <row r="67" spans="1:7" x14ac:dyDescent="0.35">
      <c r="A67" t="s">
        <v>2865</v>
      </c>
      <c r="B67" s="3" t="s">
        <v>128</v>
      </c>
    </row>
    <row r="68" spans="1:7" ht="29" x14ac:dyDescent="0.35">
      <c r="A68" s="48" t="s">
        <v>2866</v>
      </c>
      <c r="B68" s="3" t="s">
        <v>128</v>
      </c>
    </row>
    <row r="69" spans="1:7" ht="29" x14ac:dyDescent="0.35">
      <c r="A69" s="48" t="s">
        <v>2867</v>
      </c>
      <c r="B69" s="3" t="s">
        <v>128</v>
      </c>
    </row>
    <row r="70" spans="1:7" x14ac:dyDescent="0.35">
      <c r="A70" t="s">
        <v>2876</v>
      </c>
      <c r="B70" s="50">
        <v>0.60519999999999996</v>
      </c>
    </row>
    <row r="71" spans="1:7" ht="43.5" x14ac:dyDescent="0.35">
      <c r="A71" s="48" t="s">
        <v>2869</v>
      </c>
      <c r="B71" s="3" t="s">
        <v>128</v>
      </c>
    </row>
    <row r="72" spans="1:7" x14ac:dyDescent="0.35">
      <c r="B72" s="3"/>
    </row>
    <row r="73" spans="1:7" ht="29" x14ac:dyDescent="0.35">
      <c r="A73" s="48" t="s">
        <v>2870</v>
      </c>
      <c r="B73" s="3" t="s">
        <v>128</v>
      </c>
    </row>
    <row r="74" spans="1:7" ht="29" x14ac:dyDescent="0.35">
      <c r="A74" s="48" t="s">
        <v>2871</v>
      </c>
      <c r="B74" t="s">
        <v>128</v>
      </c>
    </row>
    <row r="75" spans="1:7" ht="29" x14ac:dyDescent="0.35">
      <c r="A75" s="48" t="s">
        <v>2872</v>
      </c>
      <c r="B75" s="3" t="s">
        <v>128</v>
      </c>
    </row>
    <row r="76" spans="1:7" ht="29" x14ac:dyDescent="0.35">
      <c r="A76" s="48" t="s">
        <v>2873</v>
      </c>
      <c r="B7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CACA-7DB5-4FC0-AA6F-D76D355BDD8E}">
  <dimension ref="A1:G11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26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300</v>
      </c>
      <c r="B8" s="33" t="s">
        <v>301</v>
      </c>
      <c r="C8" s="33" t="s">
        <v>182</v>
      </c>
      <c r="D8" s="14">
        <v>221886</v>
      </c>
      <c r="E8" s="15">
        <v>4774.54</v>
      </c>
      <c r="F8" s="16">
        <v>5.21E-2</v>
      </c>
      <c r="G8" s="16"/>
    </row>
    <row r="9" spans="1:7" x14ac:dyDescent="0.35">
      <c r="A9" s="13" t="s">
        <v>366</v>
      </c>
      <c r="B9" s="33" t="s">
        <v>367</v>
      </c>
      <c r="C9" s="33" t="s">
        <v>185</v>
      </c>
      <c r="D9" s="14">
        <v>3200000</v>
      </c>
      <c r="E9" s="15">
        <v>4465.28</v>
      </c>
      <c r="F9" s="16">
        <v>4.87E-2</v>
      </c>
      <c r="G9" s="16"/>
    </row>
    <row r="10" spans="1:7" x14ac:dyDescent="0.35">
      <c r="A10" s="13" t="s">
        <v>633</v>
      </c>
      <c r="B10" s="33" t="s">
        <v>634</v>
      </c>
      <c r="C10" s="33" t="s">
        <v>165</v>
      </c>
      <c r="D10" s="14">
        <v>208000</v>
      </c>
      <c r="E10" s="15">
        <v>3843.22</v>
      </c>
      <c r="F10" s="16">
        <v>4.19E-2</v>
      </c>
      <c r="G10" s="16"/>
    </row>
    <row r="11" spans="1:7" x14ac:dyDescent="0.35">
      <c r="A11" s="13" t="s">
        <v>635</v>
      </c>
      <c r="B11" s="33" t="s">
        <v>636</v>
      </c>
      <c r="C11" s="33" t="s">
        <v>193</v>
      </c>
      <c r="D11" s="14">
        <v>3300000</v>
      </c>
      <c r="E11" s="15">
        <v>3757.71</v>
      </c>
      <c r="F11" s="16">
        <v>4.1000000000000002E-2</v>
      </c>
      <c r="G11" s="16"/>
    </row>
    <row r="12" spans="1:7" x14ac:dyDescent="0.35">
      <c r="A12" s="13" t="s">
        <v>637</v>
      </c>
      <c r="B12" s="33" t="s">
        <v>638</v>
      </c>
      <c r="C12" s="33" t="s">
        <v>216</v>
      </c>
      <c r="D12" s="14">
        <v>770000</v>
      </c>
      <c r="E12" s="15">
        <v>3517.75</v>
      </c>
      <c r="F12" s="16">
        <v>3.8399999999999997E-2</v>
      </c>
      <c r="G12" s="16"/>
    </row>
    <row r="13" spans="1:7" x14ac:dyDescent="0.35">
      <c r="A13" s="13" t="s">
        <v>346</v>
      </c>
      <c r="B13" s="33" t="s">
        <v>347</v>
      </c>
      <c r="C13" s="33" t="s">
        <v>202</v>
      </c>
      <c r="D13" s="14">
        <v>3350000</v>
      </c>
      <c r="E13" s="15">
        <v>3493.05</v>
      </c>
      <c r="F13" s="16">
        <v>3.8100000000000002E-2</v>
      </c>
      <c r="G13" s="16"/>
    </row>
    <row r="14" spans="1:7" x14ac:dyDescent="0.35">
      <c r="A14" s="13" t="s">
        <v>639</v>
      </c>
      <c r="B14" s="33" t="s">
        <v>640</v>
      </c>
      <c r="C14" s="33" t="s">
        <v>278</v>
      </c>
      <c r="D14" s="14">
        <v>7377962</v>
      </c>
      <c r="E14" s="15">
        <v>3439.61</v>
      </c>
      <c r="F14" s="16">
        <v>3.7499999999999999E-2</v>
      </c>
      <c r="G14" s="16"/>
    </row>
    <row r="15" spans="1:7" x14ac:dyDescent="0.35">
      <c r="A15" s="13" t="s">
        <v>641</v>
      </c>
      <c r="B15" s="33" t="s">
        <v>642</v>
      </c>
      <c r="C15" s="33" t="s">
        <v>273</v>
      </c>
      <c r="D15" s="14">
        <v>310000</v>
      </c>
      <c r="E15" s="15">
        <v>3199.51</v>
      </c>
      <c r="F15" s="16">
        <v>3.49E-2</v>
      </c>
      <c r="G15" s="16"/>
    </row>
    <row r="16" spans="1:7" x14ac:dyDescent="0.35">
      <c r="A16" s="13" t="s">
        <v>643</v>
      </c>
      <c r="B16" s="33" t="s">
        <v>644</v>
      </c>
      <c r="C16" s="33" t="s">
        <v>365</v>
      </c>
      <c r="D16" s="14">
        <v>232000</v>
      </c>
      <c r="E16" s="15">
        <v>3142.67</v>
      </c>
      <c r="F16" s="16">
        <v>3.4299999999999997E-2</v>
      </c>
      <c r="G16" s="16"/>
    </row>
    <row r="17" spans="1:7" x14ac:dyDescent="0.35">
      <c r="A17" s="13" t="s">
        <v>645</v>
      </c>
      <c r="B17" s="33" t="s">
        <v>646</v>
      </c>
      <c r="C17" s="33" t="s">
        <v>193</v>
      </c>
      <c r="D17" s="14">
        <v>600000</v>
      </c>
      <c r="E17" s="15">
        <v>3042.3</v>
      </c>
      <c r="F17" s="16">
        <v>3.32E-2</v>
      </c>
      <c r="G17" s="16"/>
    </row>
    <row r="18" spans="1:7" x14ac:dyDescent="0.35">
      <c r="A18" s="13" t="s">
        <v>647</v>
      </c>
      <c r="B18" s="33" t="s">
        <v>648</v>
      </c>
      <c r="C18" s="33" t="s">
        <v>227</v>
      </c>
      <c r="D18" s="14">
        <v>760000</v>
      </c>
      <c r="E18" s="15">
        <v>2812.38</v>
      </c>
      <c r="F18" s="16">
        <v>3.0700000000000002E-2</v>
      </c>
      <c r="G18" s="16"/>
    </row>
    <row r="19" spans="1:7" x14ac:dyDescent="0.35">
      <c r="A19" s="13" t="s">
        <v>649</v>
      </c>
      <c r="B19" s="33" t="s">
        <v>650</v>
      </c>
      <c r="C19" s="33" t="s">
        <v>185</v>
      </c>
      <c r="D19" s="14">
        <v>630000</v>
      </c>
      <c r="E19" s="15">
        <v>2543.63</v>
      </c>
      <c r="F19" s="16">
        <v>2.7799999999999998E-2</v>
      </c>
      <c r="G19" s="16"/>
    </row>
    <row r="20" spans="1:7" x14ac:dyDescent="0.35">
      <c r="A20" s="13" t="s">
        <v>651</v>
      </c>
      <c r="B20" s="33" t="s">
        <v>652</v>
      </c>
      <c r="C20" s="33" t="s">
        <v>196</v>
      </c>
      <c r="D20" s="14">
        <v>300000</v>
      </c>
      <c r="E20" s="15">
        <v>2425.35</v>
      </c>
      <c r="F20" s="16">
        <v>2.6499999999999999E-2</v>
      </c>
      <c r="G20" s="16"/>
    </row>
    <row r="21" spans="1:7" x14ac:dyDescent="0.35">
      <c r="A21" s="13" t="s">
        <v>653</v>
      </c>
      <c r="B21" s="33" t="s">
        <v>654</v>
      </c>
      <c r="C21" s="33" t="s">
        <v>202</v>
      </c>
      <c r="D21" s="14">
        <v>830000</v>
      </c>
      <c r="E21" s="15">
        <v>2309.48</v>
      </c>
      <c r="F21" s="16">
        <v>2.52E-2</v>
      </c>
      <c r="G21" s="16"/>
    </row>
    <row r="22" spans="1:7" x14ac:dyDescent="0.35">
      <c r="A22" s="13" t="s">
        <v>361</v>
      </c>
      <c r="B22" s="33" t="s">
        <v>362</v>
      </c>
      <c r="C22" s="33" t="s">
        <v>193</v>
      </c>
      <c r="D22" s="14">
        <v>269800</v>
      </c>
      <c r="E22" s="15">
        <v>2046.57</v>
      </c>
      <c r="F22" s="16">
        <v>2.23E-2</v>
      </c>
      <c r="G22" s="16"/>
    </row>
    <row r="23" spans="1:7" x14ac:dyDescent="0.35">
      <c r="A23" s="13" t="s">
        <v>337</v>
      </c>
      <c r="B23" s="33" t="s">
        <v>338</v>
      </c>
      <c r="C23" s="33" t="s">
        <v>339</v>
      </c>
      <c r="D23" s="14">
        <v>200000</v>
      </c>
      <c r="E23" s="15">
        <v>2040</v>
      </c>
      <c r="F23" s="16">
        <v>2.23E-2</v>
      </c>
      <c r="G23" s="16"/>
    </row>
    <row r="24" spans="1:7" x14ac:dyDescent="0.35">
      <c r="A24" s="13" t="s">
        <v>655</v>
      </c>
      <c r="B24" s="33" t="s">
        <v>656</v>
      </c>
      <c r="C24" s="33" t="s">
        <v>278</v>
      </c>
      <c r="D24" s="14">
        <v>123350</v>
      </c>
      <c r="E24" s="15">
        <v>1957.56</v>
      </c>
      <c r="F24" s="16">
        <v>2.1399999999999999E-2</v>
      </c>
      <c r="G24" s="16"/>
    </row>
    <row r="25" spans="1:7" x14ac:dyDescent="0.35">
      <c r="A25" s="13" t="s">
        <v>657</v>
      </c>
      <c r="B25" s="33" t="s">
        <v>658</v>
      </c>
      <c r="C25" s="33" t="s">
        <v>185</v>
      </c>
      <c r="D25" s="14">
        <v>660000</v>
      </c>
      <c r="E25" s="15">
        <v>1825.56</v>
      </c>
      <c r="F25" s="16">
        <v>1.9900000000000001E-2</v>
      </c>
      <c r="G25" s="16"/>
    </row>
    <row r="26" spans="1:7" x14ac:dyDescent="0.35">
      <c r="A26" s="13" t="s">
        <v>659</v>
      </c>
      <c r="B26" s="33" t="s">
        <v>660</v>
      </c>
      <c r="C26" s="33" t="s">
        <v>434</v>
      </c>
      <c r="D26" s="14">
        <v>294000</v>
      </c>
      <c r="E26" s="15">
        <v>1750.48</v>
      </c>
      <c r="F26" s="16">
        <v>1.9099999999999999E-2</v>
      </c>
      <c r="G26" s="16"/>
    </row>
    <row r="27" spans="1:7" x14ac:dyDescent="0.35">
      <c r="A27" s="13" t="s">
        <v>661</v>
      </c>
      <c r="B27" s="33" t="s">
        <v>662</v>
      </c>
      <c r="C27" s="33" t="s">
        <v>663</v>
      </c>
      <c r="D27" s="14">
        <v>71050</v>
      </c>
      <c r="E27" s="15">
        <v>1664.42</v>
      </c>
      <c r="F27" s="16">
        <v>1.8200000000000001E-2</v>
      </c>
      <c r="G27" s="16"/>
    </row>
    <row r="28" spans="1:7" x14ac:dyDescent="0.35">
      <c r="A28" s="13" t="s">
        <v>664</v>
      </c>
      <c r="B28" s="33" t="s">
        <v>665</v>
      </c>
      <c r="C28" s="33" t="s">
        <v>666</v>
      </c>
      <c r="D28" s="14">
        <v>500000</v>
      </c>
      <c r="E28" s="15">
        <v>1523.75</v>
      </c>
      <c r="F28" s="16">
        <v>1.66E-2</v>
      </c>
      <c r="G28" s="16"/>
    </row>
    <row r="29" spans="1:7" x14ac:dyDescent="0.35">
      <c r="A29" s="13" t="s">
        <v>667</v>
      </c>
      <c r="B29" s="33" t="s">
        <v>668</v>
      </c>
      <c r="C29" s="33" t="s">
        <v>292</v>
      </c>
      <c r="D29" s="14">
        <v>380000</v>
      </c>
      <c r="E29" s="15">
        <v>1507.46</v>
      </c>
      <c r="F29" s="16">
        <v>1.6400000000000001E-2</v>
      </c>
      <c r="G29" s="16"/>
    </row>
    <row r="30" spans="1:7" x14ac:dyDescent="0.35">
      <c r="A30" s="13" t="s">
        <v>669</v>
      </c>
      <c r="B30" s="33" t="s">
        <v>670</v>
      </c>
      <c r="C30" s="33" t="s">
        <v>273</v>
      </c>
      <c r="D30" s="14">
        <v>100000</v>
      </c>
      <c r="E30" s="15">
        <v>1473.8</v>
      </c>
      <c r="F30" s="16">
        <v>1.61E-2</v>
      </c>
      <c r="G30" s="16"/>
    </row>
    <row r="31" spans="1:7" x14ac:dyDescent="0.35">
      <c r="A31" s="13" t="s">
        <v>671</v>
      </c>
      <c r="B31" s="33" t="s">
        <v>672</v>
      </c>
      <c r="C31" s="33" t="s">
        <v>219</v>
      </c>
      <c r="D31" s="14">
        <v>280000</v>
      </c>
      <c r="E31" s="15">
        <v>1419.74</v>
      </c>
      <c r="F31" s="16">
        <v>1.55E-2</v>
      </c>
      <c r="G31" s="16"/>
    </row>
    <row r="32" spans="1:7" x14ac:dyDescent="0.35">
      <c r="A32" s="13" t="s">
        <v>673</v>
      </c>
      <c r="B32" s="33" t="s">
        <v>674</v>
      </c>
      <c r="C32" s="33" t="s">
        <v>339</v>
      </c>
      <c r="D32" s="14">
        <v>23000</v>
      </c>
      <c r="E32" s="15">
        <v>1419.56</v>
      </c>
      <c r="F32" s="16">
        <v>1.55E-2</v>
      </c>
      <c r="G32" s="16"/>
    </row>
    <row r="33" spans="1:7" x14ac:dyDescent="0.35">
      <c r="A33" s="13" t="s">
        <v>675</v>
      </c>
      <c r="B33" s="33" t="s">
        <v>676</v>
      </c>
      <c r="C33" s="33" t="s">
        <v>268</v>
      </c>
      <c r="D33" s="14">
        <v>233283</v>
      </c>
      <c r="E33" s="15">
        <v>1362.37</v>
      </c>
      <c r="F33" s="16">
        <v>1.49E-2</v>
      </c>
      <c r="G33" s="16"/>
    </row>
    <row r="34" spans="1:7" x14ac:dyDescent="0.35">
      <c r="A34" s="13" t="s">
        <v>205</v>
      </c>
      <c r="B34" s="33" t="s">
        <v>206</v>
      </c>
      <c r="C34" s="33" t="s">
        <v>207</v>
      </c>
      <c r="D34" s="14">
        <v>180000</v>
      </c>
      <c r="E34" s="15">
        <v>1350</v>
      </c>
      <c r="F34" s="16">
        <v>1.47E-2</v>
      </c>
      <c r="G34" s="16"/>
    </row>
    <row r="35" spans="1:7" x14ac:dyDescent="0.35">
      <c r="A35" s="13" t="s">
        <v>677</v>
      </c>
      <c r="B35" s="33" t="s">
        <v>678</v>
      </c>
      <c r="C35" s="33" t="s">
        <v>179</v>
      </c>
      <c r="D35" s="14">
        <v>110000</v>
      </c>
      <c r="E35" s="15">
        <v>1272.7</v>
      </c>
      <c r="F35" s="16">
        <v>1.3899999999999999E-2</v>
      </c>
      <c r="G35" s="16"/>
    </row>
    <row r="36" spans="1:7" x14ac:dyDescent="0.35">
      <c r="A36" s="13" t="s">
        <v>679</v>
      </c>
      <c r="B36" s="33" t="s">
        <v>680</v>
      </c>
      <c r="C36" s="33" t="s">
        <v>176</v>
      </c>
      <c r="D36" s="14">
        <v>170000</v>
      </c>
      <c r="E36" s="15">
        <v>1196.8</v>
      </c>
      <c r="F36" s="16">
        <v>1.3100000000000001E-2</v>
      </c>
      <c r="G36" s="16"/>
    </row>
    <row r="37" spans="1:7" x14ac:dyDescent="0.35">
      <c r="A37" s="13" t="s">
        <v>681</v>
      </c>
      <c r="B37" s="33" t="s">
        <v>682</v>
      </c>
      <c r="C37" s="33" t="s">
        <v>292</v>
      </c>
      <c r="D37" s="14">
        <v>160844</v>
      </c>
      <c r="E37" s="15">
        <v>1195.3900000000001</v>
      </c>
      <c r="F37" s="16">
        <v>1.2999999999999999E-2</v>
      </c>
      <c r="G37" s="16"/>
    </row>
    <row r="38" spans="1:7" x14ac:dyDescent="0.35">
      <c r="A38" s="13" t="s">
        <v>683</v>
      </c>
      <c r="B38" s="33" t="s">
        <v>684</v>
      </c>
      <c r="C38" s="33" t="s">
        <v>219</v>
      </c>
      <c r="D38" s="14">
        <v>856633</v>
      </c>
      <c r="E38" s="15">
        <v>1183.27</v>
      </c>
      <c r="F38" s="16">
        <v>1.29E-2</v>
      </c>
      <c r="G38" s="16"/>
    </row>
    <row r="39" spans="1:7" x14ac:dyDescent="0.35">
      <c r="A39" s="13" t="s">
        <v>685</v>
      </c>
      <c r="B39" s="33" t="s">
        <v>686</v>
      </c>
      <c r="C39" s="33" t="s">
        <v>434</v>
      </c>
      <c r="D39" s="14">
        <v>293400</v>
      </c>
      <c r="E39" s="15">
        <v>1156.44</v>
      </c>
      <c r="F39" s="16">
        <v>1.26E-2</v>
      </c>
      <c r="G39" s="16"/>
    </row>
    <row r="40" spans="1:7" x14ac:dyDescent="0.35">
      <c r="A40" s="13" t="s">
        <v>687</v>
      </c>
      <c r="B40" s="33" t="s">
        <v>688</v>
      </c>
      <c r="C40" s="33" t="s">
        <v>456</v>
      </c>
      <c r="D40" s="14">
        <v>165382</v>
      </c>
      <c r="E40" s="15">
        <v>1150.6500000000001</v>
      </c>
      <c r="F40" s="16">
        <v>1.26E-2</v>
      </c>
      <c r="G40" s="16"/>
    </row>
    <row r="41" spans="1:7" x14ac:dyDescent="0.35">
      <c r="A41" s="13" t="s">
        <v>689</v>
      </c>
      <c r="B41" s="33" t="s">
        <v>690</v>
      </c>
      <c r="C41" s="33" t="s">
        <v>196</v>
      </c>
      <c r="D41" s="14">
        <v>79345</v>
      </c>
      <c r="E41" s="15">
        <v>1118.45</v>
      </c>
      <c r="F41" s="16">
        <v>1.2200000000000001E-2</v>
      </c>
      <c r="G41" s="16"/>
    </row>
    <row r="42" spans="1:7" x14ac:dyDescent="0.35">
      <c r="A42" s="13" t="s">
        <v>691</v>
      </c>
      <c r="B42" s="33" t="s">
        <v>692</v>
      </c>
      <c r="C42" s="33" t="s">
        <v>393</v>
      </c>
      <c r="D42" s="14">
        <v>200000</v>
      </c>
      <c r="E42" s="15">
        <v>1027.7</v>
      </c>
      <c r="F42" s="16">
        <v>1.12E-2</v>
      </c>
      <c r="G42" s="16"/>
    </row>
    <row r="43" spans="1:7" x14ac:dyDescent="0.35">
      <c r="A43" s="13" t="s">
        <v>693</v>
      </c>
      <c r="B43" s="33" t="s">
        <v>694</v>
      </c>
      <c r="C43" s="33" t="s">
        <v>695</v>
      </c>
      <c r="D43" s="14">
        <v>209600</v>
      </c>
      <c r="E43" s="15">
        <v>976.84</v>
      </c>
      <c r="F43" s="16">
        <v>1.0699999999999999E-2</v>
      </c>
      <c r="G43" s="16"/>
    </row>
    <row r="44" spans="1:7" x14ac:dyDescent="0.35">
      <c r="A44" s="13" t="s">
        <v>696</v>
      </c>
      <c r="B44" s="33" t="s">
        <v>697</v>
      </c>
      <c r="C44" s="33" t="s">
        <v>273</v>
      </c>
      <c r="D44" s="14">
        <v>32340</v>
      </c>
      <c r="E44" s="15">
        <v>967.74</v>
      </c>
      <c r="F44" s="16">
        <v>1.06E-2</v>
      </c>
      <c r="G44" s="16"/>
    </row>
    <row r="45" spans="1:7" x14ac:dyDescent="0.35">
      <c r="A45" s="13" t="s">
        <v>698</v>
      </c>
      <c r="B45" s="33" t="s">
        <v>699</v>
      </c>
      <c r="C45" s="33" t="s">
        <v>292</v>
      </c>
      <c r="D45" s="14">
        <v>100000</v>
      </c>
      <c r="E45" s="15">
        <v>945.6</v>
      </c>
      <c r="F45" s="16">
        <v>1.03E-2</v>
      </c>
      <c r="G45" s="16"/>
    </row>
    <row r="46" spans="1:7" x14ac:dyDescent="0.35">
      <c r="A46" s="13" t="s">
        <v>700</v>
      </c>
      <c r="B46" s="33" t="s">
        <v>701</v>
      </c>
      <c r="C46" s="33" t="s">
        <v>219</v>
      </c>
      <c r="D46" s="14">
        <v>508382</v>
      </c>
      <c r="E46" s="15">
        <v>892.46</v>
      </c>
      <c r="F46" s="16">
        <v>9.7000000000000003E-3</v>
      </c>
      <c r="G46" s="16"/>
    </row>
    <row r="47" spans="1:7" x14ac:dyDescent="0.35">
      <c r="A47" s="13" t="s">
        <v>702</v>
      </c>
      <c r="B47" s="33" t="s">
        <v>703</v>
      </c>
      <c r="C47" s="33" t="s">
        <v>219</v>
      </c>
      <c r="D47" s="14">
        <v>180000</v>
      </c>
      <c r="E47" s="15">
        <v>865.71</v>
      </c>
      <c r="F47" s="16">
        <v>9.4000000000000004E-3</v>
      </c>
      <c r="G47" s="16"/>
    </row>
    <row r="48" spans="1:7" x14ac:dyDescent="0.35">
      <c r="A48" s="13" t="s">
        <v>704</v>
      </c>
      <c r="B48" s="33" t="s">
        <v>705</v>
      </c>
      <c r="C48" s="33" t="s">
        <v>199</v>
      </c>
      <c r="D48" s="14">
        <v>255654</v>
      </c>
      <c r="E48" s="15">
        <v>798.05</v>
      </c>
      <c r="F48" s="16">
        <v>8.6999999999999994E-3</v>
      </c>
      <c r="G48" s="16"/>
    </row>
    <row r="49" spans="1:7" x14ac:dyDescent="0.35">
      <c r="A49" s="13" t="s">
        <v>706</v>
      </c>
      <c r="B49" s="33" t="s">
        <v>707</v>
      </c>
      <c r="C49" s="33" t="s">
        <v>196</v>
      </c>
      <c r="D49" s="14">
        <v>100000</v>
      </c>
      <c r="E49" s="15">
        <v>759.15</v>
      </c>
      <c r="F49" s="16">
        <v>8.3000000000000001E-3</v>
      </c>
      <c r="G49" s="16"/>
    </row>
    <row r="50" spans="1:7" x14ac:dyDescent="0.35">
      <c r="A50" s="13" t="s">
        <v>708</v>
      </c>
      <c r="B50" s="33" t="s">
        <v>709</v>
      </c>
      <c r="C50" s="33" t="s">
        <v>695</v>
      </c>
      <c r="D50" s="14">
        <v>240000</v>
      </c>
      <c r="E50" s="15">
        <v>739.92</v>
      </c>
      <c r="F50" s="16">
        <v>8.0999999999999996E-3</v>
      </c>
      <c r="G50" s="16"/>
    </row>
    <row r="51" spans="1:7" x14ac:dyDescent="0.35">
      <c r="A51" s="13" t="s">
        <v>710</v>
      </c>
      <c r="B51" s="33" t="s">
        <v>711</v>
      </c>
      <c r="C51" s="33" t="s">
        <v>173</v>
      </c>
      <c r="D51" s="14">
        <v>320000</v>
      </c>
      <c r="E51" s="15">
        <v>707.52</v>
      </c>
      <c r="F51" s="16">
        <v>7.7000000000000002E-3</v>
      </c>
      <c r="G51" s="16"/>
    </row>
    <row r="52" spans="1:7" x14ac:dyDescent="0.35">
      <c r="A52" s="13" t="s">
        <v>712</v>
      </c>
      <c r="B52" s="33" t="s">
        <v>713</v>
      </c>
      <c r="C52" s="33" t="s">
        <v>714</v>
      </c>
      <c r="D52" s="14">
        <v>204167</v>
      </c>
      <c r="E52" s="15">
        <v>675.98</v>
      </c>
      <c r="F52" s="16">
        <v>7.4000000000000003E-3</v>
      </c>
      <c r="G52" s="16"/>
    </row>
    <row r="53" spans="1:7" x14ac:dyDescent="0.35">
      <c r="A53" s="13" t="s">
        <v>715</v>
      </c>
      <c r="B53" s="33" t="s">
        <v>716</v>
      </c>
      <c r="C53" s="33" t="s">
        <v>434</v>
      </c>
      <c r="D53" s="14">
        <v>299189</v>
      </c>
      <c r="E53" s="15">
        <v>653.49</v>
      </c>
      <c r="F53" s="16">
        <v>7.1000000000000004E-3</v>
      </c>
      <c r="G53" s="16"/>
    </row>
    <row r="54" spans="1:7" x14ac:dyDescent="0.35">
      <c r="A54" s="13" t="s">
        <v>717</v>
      </c>
      <c r="B54" s="33" t="s">
        <v>718</v>
      </c>
      <c r="C54" s="33" t="s">
        <v>216</v>
      </c>
      <c r="D54" s="14">
        <v>107840</v>
      </c>
      <c r="E54" s="15">
        <v>585.57000000000005</v>
      </c>
      <c r="F54" s="16">
        <v>6.4000000000000003E-3</v>
      </c>
      <c r="G54" s="16"/>
    </row>
    <row r="55" spans="1:7" x14ac:dyDescent="0.35">
      <c r="A55" s="13" t="s">
        <v>719</v>
      </c>
      <c r="B55" s="33" t="s">
        <v>720</v>
      </c>
      <c r="C55" s="33" t="s">
        <v>317</v>
      </c>
      <c r="D55" s="14">
        <v>96066</v>
      </c>
      <c r="E55" s="15">
        <v>554.92999999999995</v>
      </c>
      <c r="F55" s="16">
        <v>6.1000000000000004E-3</v>
      </c>
      <c r="G55" s="16"/>
    </row>
    <row r="56" spans="1:7" x14ac:dyDescent="0.35">
      <c r="A56" s="13" t="s">
        <v>721</v>
      </c>
      <c r="B56" s="33" t="s">
        <v>722</v>
      </c>
      <c r="C56" s="33" t="s">
        <v>182</v>
      </c>
      <c r="D56" s="14">
        <v>135000</v>
      </c>
      <c r="E56" s="15">
        <v>472.97</v>
      </c>
      <c r="F56" s="16">
        <v>5.1999999999999998E-3</v>
      </c>
      <c r="G56" s="16"/>
    </row>
    <row r="57" spans="1:7" x14ac:dyDescent="0.35">
      <c r="A57" s="13" t="s">
        <v>723</v>
      </c>
      <c r="B57" s="33" t="s">
        <v>724</v>
      </c>
      <c r="C57" s="33" t="s">
        <v>434</v>
      </c>
      <c r="D57" s="14">
        <v>100000</v>
      </c>
      <c r="E57" s="15">
        <v>425.5</v>
      </c>
      <c r="F57" s="16">
        <v>4.5999999999999999E-3</v>
      </c>
      <c r="G57" s="16"/>
    </row>
    <row r="58" spans="1:7" x14ac:dyDescent="0.35">
      <c r="A58" s="13" t="s">
        <v>725</v>
      </c>
      <c r="B58" s="33" t="s">
        <v>726</v>
      </c>
      <c r="C58" s="33" t="s">
        <v>365</v>
      </c>
      <c r="D58" s="14">
        <v>388938</v>
      </c>
      <c r="E58" s="15">
        <v>331.84</v>
      </c>
      <c r="F58" s="16">
        <v>3.5999999999999999E-3</v>
      </c>
      <c r="G58" s="16"/>
    </row>
    <row r="59" spans="1:7" x14ac:dyDescent="0.35">
      <c r="A59" s="13" t="s">
        <v>727</v>
      </c>
      <c r="B59" s="33" t="s">
        <v>728</v>
      </c>
      <c r="C59" s="33" t="s">
        <v>196</v>
      </c>
      <c r="D59" s="14">
        <v>7526</v>
      </c>
      <c r="E59" s="15">
        <v>39.08</v>
      </c>
      <c r="F59" s="16">
        <v>4.0000000000000002E-4</v>
      </c>
      <c r="G59" s="16"/>
    </row>
    <row r="60" spans="1:7" x14ac:dyDescent="0.35">
      <c r="A60" s="17" t="s">
        <v>131</v>
      </c>
      <c r="B60" s="34"/>
      <c r="C60" s="34"/>
      <c r="D60" s="20"/>
      <c r="E60" s="37">
        <v>88801.5</v>
      </c>
      <c r="F60" s="38">
        <v>0.96899999999999997</v>
      </c>
      <c r="G60" s="23"/>
    </row>
    <row r="61" spans="1:7" x14ac:dyDescent="0.35">
      <c r="A61" s="17" t="s">
        <v>368</v>
      </c>
      <c r="B61" s="33"/>
      <c r="C61" s="33"/>
      <c r="D61" s="14"/>
      <c r="E61" s="15"/>
      <c r="F61" s="16"/>
      <c r="G61" s="16"/>
    </row>
    <row r="62" spans="1:7" x14ac:dyDescent="0.35">
      <c r="A62" s="17" t="s">
        <v>131</v>
      </c>
      <c r="B62" s="33"/>
      <c r="C62" s="33"/>
      <c r="D62" s="14"/>
      <c r="E62" s="39" t="s">
        <v>128</v>
      </c>
      <c r="F62" s="40" t="s">
        <v>128</v>
      </c>
      <c r="G62" s="16"/>
    </row>
    <row r="63" spans="1:7" x14ac:dyDescent="0.35">
      <c r="A63" s="24" t="s">
        <v>147</v>
      </c>
      <c r="B63" s="35"/>
      <c r="C63" s="35"/>
      <c r="D63" s="25"/>
      <c r="E63" s="30">
        <v>88801.5</v>
      </c>
      <c r="F63" s="31">
        <v>0.96899999999999997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7" t="s">
        <v>729</v>
      </c>
      <c r="B65" s="33"/>
      <c r="C65" s="33"/>
      <c r="D65" s="14"/>
      <c r="E65" s="15"/>
      <c r="F65" s="16"/>
      <c r="G65" s="16"/>
    </row>
    <row r="66" spans="1:7" x14ac:dyDescent="0.35">
      <c r="A66" s="17" t="s">
        <v>730</v>
      </c>
      <c r="B66" s="33"/>
      <c r="C66" s="33"/>
      <c r="D66" s="14"/>
      <c r="E66" s="15"/>
      <c r="F66" s="16"/>
      <c r="G66" s="16"/>
    </row>
    <row r="67" spans="1:7" x14ac:dyDescent="0.35">
      <c r="A67" s="13" t="s">
        <v>731</v>
      </c>
      <c r="B67" s="33"/>
      <c r="C67" s="33" t="s">
        <v>732</v>
      </c>
      <c r="D67" s="14">
        <v>7950</v>
      </c>
      <c r="E67" s="15">
        <v>1977.29</v>
      </c>
      <c r="F67" s="16">
        <v>2.1573999999999999E-2</v>
      </c>
      <c r="G67" s="16"/>
    </row>
    <row r="68" spans="1:7" x14ac:dyDescent="0.35">
      <c r="A68" s="17" t="s">
        <v>131</v>
      </c>
      <c r="B68" s="34"/>
      <c r="C68" s="34"/>
      <c r="D68" s="20"/>
      <c r="E68" s="37">
        <v>1977.29</v>
      </c>
      <c r="F68" s="38">
        <v>2.1573999999999999E-2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3"/>
      <c r="B70" s="33"/>
      <c r="C70" s="33"/>
      <c r="D70" s="14"/>
      <c r="E70" s="15"/>
      <c r="F70" s="16"/>
      <c r="G70" s="16"/>
    </row>
    <row r="71" spans="1:7" x14ac:dyDescent="0.35">
      <c r="A71" s="13"/>
      <c r="B71" s="33"/>
      <c r="C71" s="33"/>
      <c r="D71" s="14"/>
      <c r="E71" s="15"/>
      <c r="F71" s="16"/>
      <c r="G71" s="16"/>
    </row>
    <row r="72" spans="1:7" x14ac:dyDescent="0.35">
      <c r="A72" s="24" t="s">
        <v>147</v>
      </c>
      <c r="B72" s="35"/>
      <c r="C72" s="35"/>
      <c r="D72" s="25"/>
      <c r="E72" s="21">
        <v>1977.29</v>
      </c>
      <c r="F72" s="22">
        <v>2.1573999999999999E-2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17" t="s">
        <v>572</v>
      </c>
      <c r="B74" s="33"/>
      <c r="C74" s="33"/>
      <c r="D74" s="14"/>
      <c r="E74" s="15"/>
      <c r="F74" s="16"/>
      <c r="G74" s="16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17" t="s">
        <v>573</v>
      </c>
      <c r="B76" s="33"/>
      <c r="C76" s="33"/>
      <c r="D76" s="14"/>
      <c r="E76" s="15"/>
      <c r="F76" s="16"/>
      <c r="G76" s="16"/>
    </row>
    <row r="77" spans="1:7" x14ac:dyDescent="0.35">
      <c r="A77" s="13" t="s">
        <v>733</v>
      </c>
      <c r="B77" s="33" t="s">
        <v>734</v>
      </c>
      <c r="C77" s="33" t="s">
        <v>135</v>
      </c>
      <c r="D77" s="14">
        <v>300000</v>
      </c>
      <c r="E77" s="15">
        <v>297.61</v>
      </c>
      <c r="F77" s="16">
        <v>3.2000000000000002E-3</v>
      </c>
      <c r="G77" s="16">
        <v>5.3303000000000003E-2</v>
      </c>
    </row>
    <row r="78" spans="1:7" x14ac:dyDescent="0.35">
      <c r="A78" s="17" t="s">
        <v>131</v>
      </c>
      <c r="B78" s="34"/>
      <c r="C78" s="34"/>
      <c r="D78" s="20"/>
      <c r="E78" s="37">
        <v>297.61</v>
      </c>
      <c r="F78" s="38">
        <v>3.2000000000000002E-3</v>
      </c>
      <c r="G78" s="23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24" t="s">
        <v>147</v>
      </c>
      <c r="B80" s="35"/>
      <c r="C80" s="35"/>
      <c r="D80" s="25"/>
      <c r="E80" s="21">
        <v>297.61</v>
      </c>
      <c r="F80" s="22">
        <v>3.2000000000000002E-3</v>
      </c>
      <c r="G80" s="23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17" t="s">
        <v>148</v>
      </c>
      <c r="B83" s="33"/>
      <c r="C83" s="33"/>
      <c r="D83" s="14"/>
      <c r="E83" s="15"/>
      <c r="F83" s="16"/>
      <c r="G83" s="16"/>
    </row>
    <row r="84" spans="1:7" x14ac:dyDescent="0.35">
      <c r="A84" s="13" t="s">
        <v>149</v>
      </c>
      <c r="B84" s="33"/>
      <c r="C84" s="33"/>
      <c r="D84" s="14"/>
      <c r="E84" s="15">
        <v>201.97</v>
      </c>
      <c r="F84" s="16">
        <v>2.2000000000000001E-3</v>
      </c>
      <c r="G84" s="16">
        <v>5.4205000000000003E-2</v>
      </c>
    </row>
    <row r="85" spans="1:7" x14ac:dyDescent="0.35">
      <c r="A85" s="17" t="s">
        <v>131</v>
      </c>
      <c r="B85" s="34"/>
      <c r="C85" s="34"/>
      <c r="D85" s="20"/>
      <c r="E85" s="37">
        <v>201.97</v>
      </c>
      <c r="F85" s="38">
        <v>2.2000000000000001E-3</v>
      </c>
      <c r="G85" s="23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24" t="s">
        <v>147</v>
      </c>
      <c r="B87" s="35"/>
      <c r="C87" s="35"/>
      <c r="D87" s="25"/>
      <c r="E87" s="21">
        <v>201.97</v>
      </c>
      <c r="F87" s="22">
        <v>2.2000000000000001E-3</v>
      </c>
      <c r="G87" s="23"/>
    </row>
    <row r="88" spans="1:7" x14ac:dyDescent="0.35">
      <c r="A88" s="13" t="s">
        <v>150</v>
      </c>
      <c r="B88" s="33"/>
      <c r="C88" s="33"/>
      <c r="D88" s="14"/>
      <c r="E88" s="15">
        <v>2.99939E-2</v>
      </c>
      <c r="F88" s="16">
        <v>0</v>
      </c>
      <c r="G88" s="16"/>
    </row>
    <row r="89" spans="1:7" x14ac:dyDescent="0.35">
      <c r="A89" s="13" t="s">
        <v>151</v>
      </c>
      <c r="B89" s="33"/>
      <c r="C89" s="33"/>
      <c r="D89" s="14"/>
      <c r="E89" s="15">
        <v>2348.0400061</v>
      </c>
      <c r="F89" s="16">
        <v>2.5600000000000001E-2</v>
      </c>
      <c r="G89" s="16">
        <v>5.4205000000000003E-2</v>
      </c>
    </row>
    <row r="90" spans="1:7" x14ac:dyDescent="0.35">
      <c r="A90" s="28" t="s">
        <v>152</v>
      </c>
      <c r="B90" s="36"/>
      <c r="C90" s="36"/>
      <c r="D90" s="29"/>
      <c r="E90" s="30">
        <v>91649.15</v>
      </c>
      <c r="F90" s="31">
        <v>1</v>
      </c>
      <c r="G90" s="31"/>
    </row>
    <row r="92" spans="1:7" x14ac:dyDescent="0.35">
      <c r="A92" s="1" t="s">
        <v>735</v>
      </c>
    </row>
    <row r="95" spans="1:7" x14ac:dyDescent="0.35">
      <c r="A95" s="1" t="s">
        <v>2855</v>
      </c>
    </row>
    <row r="96" spans="1:7" x14ac:dyDescent="0.35">
      <c r="A96" s="48" t="s">
        <v>2856</v>
      </c>
      <c r="B96" s="3" t="s">
        <v>128</v>
      </c>
    </row>
    <row r="97" spans="1:7" x14ac:dyDescent="0.35">
      <c r="A97" t="s">
        <v>2857</v>
      </c>
    </row>
    <row r="98" spans="1:7" x14ac:dyDescent="0.35">
      <c r="A98" t="s">
        <v>2858</v>
      </c>
      <c r="B98" t="s">
        <v>2859</v>
      </c>
      <c r="C98" t="s">
        <v>2859</v>
      </c>
    </row>
    <row r="99" spans="1:7" x14ac:dyDescent="0.35">
      <c r="B99" s="49">
        <v>45838</v>
      </c>
      <c r="C99" s="49">
        <v>45869</v>
      </c>
    </row>
    <row r="100" spans="1:7" x14ac:dyDescent="0.35">
      <c r="A100" t="s">
        <v>2874</v>
      </c>
      <c r="B100">
        <v>28.374099999999999</v>
      </c>
      <c r="C100">
        <v>28.450700000000001</v>
      </c>
      <c r="G100"/>
    </row>
    <row r="101" spans="1:7" x14ac:dyDescent="0.35">
      <c r="A101" t="s">
        <v>2861</v>
      </c>
      <c r="B101">
        <v>28.374199999999998</v>
      </c>
      <c r="C101">
        <v>28.450700000000001</v>
      </c>
      <c r="G101"/>
    </row>
    <row r="102" spans="1:7" x14ac:dyDescent="0.35">
      <c r="A102" t="s">
        <v>2875</v>
      </c>
      <c r="B102">
        <v>26.520099999999999</v>
      </c>
      <c r="C102">
        <v>26.5623</v>
      </c>
      <c r="G102"/>
    </row>
    <row r="103" spans="1:7" x14ac:dyDescent="0.35">
      <c r="A103" t="s">
        <v>2863</v>
      </c>
      <c r="B103">
        <v>26.518699999999999</v>
      </c>
      <c r="C103">
        <v>26.561</v>
      </c>
      <c r="G103"/>
    </row>
    <row r="104" spans="1:7" x14ac:dyDescent="0.35">
      <c r="G104"/>
    </row>
    <row r="105" spans="1:7" x14ac:dyDescent="0.35">
      <c r="A105" t="s">
        <v>2864</v>
      </c>
      <c r="B105" s="3" t="s">
        <v>128</v>
      </c>
    </row>
    <row r="106" spans="1:7" x14ac:dyDescent="0.35">
      <c r="A106" t="s">
        <v>2865</v>
      </c>
      <c r="B106" s="3" t="s">
        <v>128</v>
      </c>
    </row>
    <row r="107" spans="1:7" ht="29" x14ac:dyDescent="0.35">
      <c r="A107" s="48" t="s">
        <v>2866</v>
      </c>
      <c r="B107" s="3" t="s">
        <v>128</v>
      </c>
    </row>
    <row r="108" spans="1:7" ht="29" x14ac:dyDescent="0.35">
      <c r="A108" s="48" t="s">
        <v>2867</v>
      </c>
      <c r="B108" s="3" t="s">
        <v>128</v>
      </c>
    </row>
    <row r="109" spans="1:7" x14ac:dyDescent="0.35">
      <c r="A109" t="s">
        <v>2876</v>
      </c>
      <c r="B109" s="50">
        <v>1.1195999999999999</v>
      </c>
    </row>
    <row r="110" spans="1:7" ht="43.5" x14ac:dyDescent="0.35">
      <c r="A110" s="48" t="s">
        <v>2869</v>
      </c>
      <c r="B110" s="3">
        <v>1977.2922000000001</v>
      </c>
    </row>
    <row r="111" spans="1:7" x14ac:dyDescent="0.35">
      <c r="B111" s="3"/>
    </row>
    <row r="112" spans="1:7" ht="29" x14ac:dyDescent="0.35">
      <c r="A112" s="48" t="s">
        <v>2870</v>
      </c>
      <c r="B112" s="3" t="s">
        <v>128</v>
      </c>
    </row>
    <row r="113" spans="1:2" ht="29" x14ac:dyDescent="0.35">
      <c r="A113" s="48" t="s">
        <v>2871</v>
      </c>
      <c r="B113" t="s">
        <v>128</v>
      </c>
    </row>
    <row r="114" spans="1:2" ht="29" x14ac:dyDescent="0.35">
      <c r="A114" s="48" t="s">
        <v>2872</v>
      </c>
      <c r="B114" s="3" t="s">
        <v>128</v>
      </c>
    </row>
    <row r="115" spans="1:2" ht="29" x14ac:dyDescent="0.35">
      <c r="A115" s="48" t="s">
        <v>2873</v>
      </c>
      <c r="B115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0F73-1D72-40A6-B45F-3D2DB8C9D719}">
  <dimension ref="A1:G4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28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736</v>
      </c>
      <c r="B9" s="33" t="s">
        <v>737</v>
      </c>
      <c r="C9" s="33"/>
      <c r="D9" s="14">
        <v>737797.16799999995</v>
      </c>
      <c r="E9" s="15">
        <v>112651.39</v>
      </c>
      <c r="F9" s="16">
        <v>0.54249999999999998</v>
      </c>
      <c r="G9" s="16"/>
    </row>
    <row r="10" spans="1:7" x14ac:dyDescent="0.35">
      <c r="A10" s="13" t="s">
        <v>738</v>
      </c>
      <c r="B10" s="33" t="s">
        <v>739</v>
      </c>
      <c r="C10" s="33"/>
      <c r="D10" s="14">
        <v>413168.96100000001</v>
      </c>
      <c r="E10" s="15">
        <v>93837.33</v>
      </c>
      <c r="F10" s="16">
        <v>0.45190000000000002</v>
      </c>
      <c r="G10" s="16"/>
    </row>
    <row r="11" spans="1:7" x14ac:dyDescent="0.35">
      <c r="A11" s="17" t="s">
        <v>131</v>
      </c>
      <c r="B11" s="34"/>
      <c r="C11" s="34"/>
      <c r="D11" s="20"/>
      <c r="E11" s="21">
        <v>206488.72</v>
      </c>
      <c r="F11" s="22">
        <v>0.99439999999999995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147</v>
      </c>
      <c r="B13" s="35"/>
      <c r="C13" s="35"/>
      <c r="D13" s="25"/>
      <c r="E13" s="21">
        <v>206488.72</v>
      </c>
      <c r="F13" s="22">
        <v>0.99439999999999995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148</v>
      </c>
      <c r="B15" s="33"/>
      <c r="C15" s="33"/>
      <c r="D15" s="14"/>
      <c r="E15" s="15"/>
      <c r="F15" s="16"/>
      <c r="G15" s="16"/>
    </row>
    <row r="16" spans="1:7" x14ac:dyDescent="0.35">
      <c r="A16" s="13" t="s">
        <v>149</v>
      </c>
      <c r="B16" s="33"/>
      <c r="C16" s="33"/>
      <c r="D16" s="14"/>
      <c r="E16" s="15">
        <v>1776.74</v>
      </c>
      <c r="F16" s="16">
        <v>8.6E-3</v>
      </c>
      <c r="G16" s="16">
        <v>5.4205000000000003E-2</v>
      </c>
    </row>
    <row r="17" spans="1:7" x14ac:dyDescent="0.35">
      <c r="A17" s="17" t="s">
        <v>131</v>
      </c>
      <c r="B17" s="34"/>
      <c r="C17" s="34"/>
      <c r="D17" s="20"/>
      <c r="E17" s="21">
        <v>1776.74</v>
      </c>
      <c r="F17" s="22">
        <v>8.6E-3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147</v>
      </c>
      <c r="B19" s="35"/>
      <c r="C19" s="35"/>
      <c r="D19" s="25"/>
      <c r="E19" s="21">
        <v>1776.74</v>
      </c>
      <c r="F19" s="22">
        <v>8.6E-3</v>
      </c>
      <c r="G19" s="23"/>
    </row>
    <row r="20" spans="1:7" x14ac:dyDescent="0.35">
      <c r="A20" s="13" t="s">
        <v>150</v>
      </c>
      <c r="B20" s="33"/>
      <c r="C20" s="33"/>
      <c r="D20" s="14"/>
      <c r="E20" s="15">
        <v>0.26385750000000002</v>
      </c>
      <c r="F20" s="16">
        <v>9.9999999999999995E-7</v>
      </c>
      <c r="G20" s="16"/>
    </row>
    <row r="21" spans="1:7" x14ac:dyDescent="0.35">
      <c r="A21" s="13" t="s">
        <v>151</v>
      </c>
      <c r="B21" s="33"/>
      <c r="C21" s="33"/>
      <c r="D21" s="14"/>
      <c r="E21" s="26">
        <v>-622.49385749999999</v>
      </c>
      <c r="F21" s="27">
        <v>-3.0010000000000002E-3</v>
      </c>
      <c r="G21" s="16">
        <v>5.4205000000000003E-2</v>
      </c>
    </row>
    <row r="22" spans="1:7" x14ac:dyDescent="0.35">
      <c r="A22" s="28" t="s">
        <v>152</v>
      </c>
      <c r="B22" s="36"/>
      <c r="C22" s="36"/>
      <c r="D22" s="29"/>
      <c r="E22" s="30">
        <v>207643.23</v>
      </c>
      <c r="F22" s="31">
        <v>1</v>
      </c>
      <c r="G22" s="31"/>
    </row>
    <row r="27" spans="1:7" x14ac:dyDescent="0.35">
      <c r="A27" s="1" t="s">
        <v>2855</v>
      </c>
    </row>
    <row r="28" spans="1:7" x14ac:dyDescent="0.35">
      <c r="A28" s="48" t="s">
        <v>2856</v>
      </c>
      <c r="B28" s="3" t="s">
        <v>128</v>
      </c>
    </row>
    <row r="29" spans="1:7" x14ac:dyDescent="0.35">
      <c r="A29" t="s">
        <v>2857</v>
      </c>
    </row>
    <row r="30" spans="1:7" x14ac:dyDescent="0.35">
      <c r="A30" t="s">
        <v>2858</v>
      </c>
      <c r="B30" t="s">
        <v>2859</v>
      </c>
      <c r="C30" t="s">
        <v>2859</v>
      </c>
    </row>
    <row r="31" spans="1:7" x14ac:dyDescent="0.35">
      <c r="B31" s="49">
        <v>45838</v>
      </c>
      <c r="C31" s="49">
        <v>45869</v>
      </c>
    </row>
    <row r="32" spans="1:7" x14ac:dyDescent="0.35">
      <c r="A32" t="s">
        <v>2874</v>
      </c>
      <c r="B32">
        <v>47.097000000000001</v>
      </c>
      <c r="C32">
        <v>50.63</v>
      </c>
      <c r="G32"/>
    </row>
    <row r="33" spans="1:7" x14ac:dyDescent="0.35">
      <c r="A33" t="s">
        <v>2875</v>
      </c>
      <c r="B33">
        <v>41.924999999999997</v>
      </c>
      <c r="C33">
        <v>45.033999999999999</v>
      </c>
      <c r="G33"/>
    </row>
    <row r="34" spans="1:7" x14ac:dyDescent="0.35">
      <c r="G34"/>
    </row>
    <row r="35" spans="1:7" x14ac:dyDescent="0.35">
      <c r="A35" t="s">
        <v>2864</v>
      </c>
      <c r="B35" s="3" t="s">
        <v>128</v>
      </c>
    </row>
    <row r="36" spans="1:7" x14ac:dyDescent="0.35">
      <c r="A36" t="s">
        <v>2865</v>
      </c>
      <c r="B36" s="3" t="s">
        <v>128</v>
      </c>
    </row>
    <row r="37" spans="1:7" ht="29" x14ac:dyDescent="0.35">
      <c r="A37" s="48" t="s">
        <v>2866</v>
      </c>
      <c r="B37" s="3" t="s">
        <v>128</v>
      </c>
    </row>
    <row r="38" spans="1:7" ht="29" x14ac:dyDescent="0.35">
      <c r="A38" s="48" t="s">
        <v>2867</v>
      </c>
      <c r="B38" s="50">
        <v>206488.71425300001</v>
      </c>
    </row>
    <row r="39" spans="1:7" ht="43.5" x14ac:dyDescent="0.35">
      <c r="A39" s="48" t="s">
        <v>2877</v>
      </c>
      <c r="B39" s="3" t="s">
        <v>128</v>
      </c>
    </row>
    <row r="40" spans="1:7" x14ac:dyDescent="0.35">
      <c r="B40" s="3"/>
    </row>
    <row r="41" spans="1:7" ht="29" x14ac:dyDescent="0.35">
      <c r="A41" s="48" t="s">
        <v>2878</v>
      </c>
      <c r="B41" s="3" t="s">
        <v>128</v>
      </c>
    </row>
    <row r="42" spans="1:7" ht="29" x14ac:dyDescent="0.35">
      <c r="A42" s="48" t="s">
        <v>2879</v>
      </c>
      <c r="B42" t="s">
        <v>128</v>
      </c>
    </row>
    <row r="43" spans="1:7" ht="29" x14ac:dyDescent="0.35">
      <c r="A43" s="48" t="s">
        <v>2880</v>
      </c>
      <c r="B43" s="3" t="s">
        <v>128</v>
      </c>
    </row>
    <row r="44" spans="1:7" ht="29" x14ac:dyDescent="0.35">
      <c r="A44" s="48" t="s">
        <v>2881</v>
      </c>
      <c r="B44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9279-2B03-4C70-BE61-3227884E1399}">
  <dimension ref="A1:G9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30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194</v>
      </c>
      <c r="B8" s="33" t="s">
        <v>195</v>
      </c>
      <c r="C8" s="33" t="s">
        <v>196</v>
      </c>
      <c r="D8" s="14">
        <v>111062</v>
      </c>
      <c r="E8" s="15">
        <v>1895.5</v>
      </c>
      <c r="F8" s="16">
        <v>0.1145</v>
      </c>
      <c r="G8" s="16"/>
    </row>
    <row r="9" spans="1:7" x14ac:dyDescent="0.35">
      <c r="A9" s="13" t="s">
        <v>214</v>
      </c>
      <c r="B9" s="33" t="s">
        <v>215</v>
      </c>
      <c r="C9" s="33" t="s">
        <v>216</v>
      </c>
      <c r="D9" s="14">
        <v>89999</v>
      </c>
      <c r="E9" s="15">
        <v>1121.3900000000001</v>
      </c>
      <c r="F9" s="16">
        <v>6.7699999999999996E-2</v>
      </c>
      <c r="G9" s="16"/>
    </row>
    <row r="10" spans="1:7" x14ac:dyDescent="0.35">
      <c r="A10" s="13" t="s">
        <v>740</v>
      </c>
      <c r="B10" s="33" t="s">
        <v>741</v>
      </c>
      <c r="C10" s="33" t="s">
        <v>196</v>
      </c>
      <c r="D10" s="14">
        <v>65421</v>
      </c>
      <c r="E10" s="15">
        <v>1017.03</v>
      </c>
      <c r="F10" s="16">
        <v>6.1400000000000003E-2</v>
      </c>
      <c r="G10" s="16"/>
    </row>
    <row r="11" spans="1:7" x14ac:dyDescent="0.35">
      <c r="A11" s="13" t="s">
        <v>313</v>
      </c>
      <c r="B11" s="33" t="s">
        <v>314</v>
      </c>
      <c r="C11" s="33" t="s">
        <v>196</v>
      </c>
      <c r="D11" s="14">
        <v>13824</v>
      </c>
      <c r="E11" s="15">
        <v>911.76</v>
      </c>
      <c r="F11" s="16">
        <v>5.5100000000000003E-2</v>
      </c>
      <c r="G11" s="16"/>
    </row>
    <row r="12" spans="1:7" x14ac:dyDescent="0.35">
      <c r="A12" s="13" t="s">
        <v>742</v>
      </c>
      <c r="B12" s="33" t="s">
        <v>743</v>
      </c>
      <c r="C12" s="33" t="s">
        <v>216</v>
      </c>
      <c r="D12" s="14">
        <v>11647</v>
      </c>
      <c r="E12" s="15">
        <v>873.29</v>
      </c>
      <c r="F12" s="16">
        <v>5.28E-2</v>
      </c>
      <c r="G12" s="16"/>
    </row>
    <row r="13" spans="1:7" x14ac:dyDescent="0.35">
      <c r="A13" s="13" t="s">
        <v>613</v>
      </c>
      <c r="B13" s="33" t="s">
        <v>614</v>
      </c>
      <c r="C13" s="33" t="s">
        <v>196</v>
      </c>
      <c r="D13" s="14">
        <v>67595</v>
      </c>
      <c r="E13" s="15">
        <v>858.66</v>
      </c>
      <c r="F13" s="16">
        <v>5.1900000000000002E-2</v>
      </c>
      <c r="G13" s="16"/>
    </row>
    <row r="14" spans="1:7" x14ac:dyDescent="0.35">
      <c r="A14" s="13" t="s">
        <v>238</v>
      </c>
      <c r="B14" s="33" t="s">
        <v>239</v>
      </c>
      <c r="C14" s="33" t="s">
        <v>196</v>
      </c>
      <c r="D14" s="14">
        <v>13708</v>
      </c>
      <c r="E14" s="15">
        <v>512.94000000000005</v>
      </c>
      <c r="F14" s="16">
        <v>3.1E-2</v>
      </c>
      <c r="G14" s="16"/>
    </row>
    <row r="15" spans="1:7" x14ac:dyDescent="0.35">
      <c r="A15" s="13" t="s">
        <v>258</v>
      </c>
      <c r="B15" s="33" t="s">
        <v>259</v>
      </c>
      <c r="C15" s="33" t="s">
        <v>196</v>
      </c>
      <c r="D15" s="14">
        <v>26417</v>
      </c>
      <c r="E15" s="15">
        <v>509.61</v>
      </c>
      <c r="F15" s="16">
        <v>3.0800000000000001E-2</v>
      </c>
      <c r="G15" s="16"/>
    </row>
    <row r="16" spans="1:7" x14ac:dyDescent="0.35">
      <c r="A16" s="13" t="s">
        <v>744</v>
      </c>
      <c r="B16" s="33" t="s">
        <v>745</v>
      </c>
      <c r="C16" s="33" t="s">
        <v>216</v>
      </c>
      <c r="D16" s="14">
        <v>56787</v>
      </c>
      <c r="E16" s="15">
        <v>486.92</v>
      </c>
      <c r="F16" s="16">
        <v>2.9399999999999999E-2</v>
      </c>
      <c r="G16" s="16"/>
    </row>
    <row r="17" spans="1:7" x14ac:dyDescent="0.35">
      <c r="A17" s="13" t="s">
        <v>746</v>
      </c>
      <c r="B17" s="33" t="s">
        <v>747</v>
      </c>
      <c r="C17" s="33" t="s">
        <v>196</v>
      </c>
      <c r="D17" s="14">
        <v>14323</v>
      </c>
      <c r="E17" s="15">
        <v>367.7</v>
      </c>
      <c r="F17" s="16">
        <v>2.2200000000000001E-2</v>
      </c>
      <c r="G17" s="16"/>
    </row>
    <row r="18" spans="1:7" x14ac:dyDescent="0.35">
      <c r="A18" s="13" t="s">
        <v>748</v>
      </c>
      <c r="B18" s="33" t="s">
        <v>749</v>
      </c>
      <c r="C18" s="33" t="s">
        <v>196</v>
      </c>
      <c r="D18" s="14">
        <v>40562</v>
      </c>
      <c r="E18" s="15">
        <v>354.65</v>
      </c>
      <c r="F18" s="16">
        <v>2.1399999999999999E-2</v>
      </c>
      <c r="G18" s="16"/>
    </row>
    <row r="19" spans="1:7" x14ac:dyDescent="0.35">
      <c r="A19" s="13" t="s">
        <v>750</v>
      </c>
      <c r="B19" s="33" t="s">
        <v>751</v>
      </c>
      <c r="C19" s="33" t="s">
        <v>196</v>
      </c>
      <c r="D19" s="14">
        <v>16328</v>
      </c>
      <c r="E19" s="15">
        <v>348.46</v>
      </c>
      <c r="F19" s="16">
        <v>2.1000000000000001E-2</v>
      </c>
      <c r="G19" s="16"/>
    </row>
    <row r="20" spans="1:7" x14ac:dyDescent="0.35">
      <c r="A20" s="13" t="s">
        <v>752</v>
      </c>
      <c r="B20" s="33" t="s">
        <v>753</v>
      </c>
      <c r="C20" s="33" t="s">
        <v>196</v>
      </c>
      <c r="D20" s="14">
        <v>30245</v>
      </c>
      <c r="E20" s="15">
        <v>344.73</v>
      </c>
      <c r="F20" s="16">
        <v>2.0799999999999999E-2</v>
      </c>
      <c r="G20" s="16"/>
    </row>
    <row r="21" spans="1:7" x14ac:dyDescent="0.35">
      <c r="A21" s="13" t="s">
        <v>631</v>
      </c>
      <c r="B21" s="33" t="s">
        <v>632</v>
      </c>
      <c r="C21" s="33" t="s">
        <v>196</v>
      </c>
      <c r="D21" s="14">
        <v>29111</v>
      </c>
      <c r="E21" s="15">
        <v>282.32</v>
      </c>
      <c r="F21" s="16">
        <v>1.7100000000000001E-2</v>
      </c>
      <c r="G21" s="16"/>
    </row>
    <row r="22" spans="1:7" x14ac:dyDescent="0.35">
      <c r="A22" s="13" t="s">
        <v>754</v>
      </c>
      <c r="B22" s="33" t="s">
        <v>755</v>
      </c>
      <c r="C22" s="33" t="s">
        <v>196</v>
      </c>
      <c r="D22" s="14">
        <v>4843</v>
      </c>
      <c r="E22" s="15">
        <v>243.66</v>
      </c>
      <c r="F22" s="16">
        <v>1.47E-2</v>
      </c>
      <c r="G22" s="16"/>
    </row>
    <row r="23" spans="1:7" x14ac:dyDescent="0.35">
      <c r="A23" s="13" t="s">
        <v>756</v>
      </c>
      <c r="B23" s="33" t="s">
        <v>757</v>
      </c>
      <c r="C23" s="33" t="s">
        <v>196</v>
      </c>
      <c r="D23" s="14">
        <v>61886</v>
      </c>
      <c r="E23" s="15">
        <v>242.22</v>
      </c>
      <c r="F23" s="16">
        <v>1.46E-2</v>
      </c>
      <c r="G23" s="16"/>
    </row>
    <row r="24" spans="1:7" x14ac:dyDescent="0.35">
      <c r="A24" s="13" t="s">
        <v>288</v>
      </c>
      <c r="B24" s="33" t="s">
        <v>289</v>
      </c>
      <c r="C24" s="33" t="s">
        <v>196</v>
      </c>
      <c r="D24" s="14">
        <v>16148</v>
      </c>
      <c r="E24" s="15">
        <v>238.01</v>
      </c>
      <c r="F24" s="16">
        <v>1.44E-2</v>
      </c>
      <c r="G24" s="16"/>
    </row>
    <row r="25" spans="1:7" x14ac:dyDescent="0.35">
      <c r="A25" s="13" t="s">
        <v>758</v>
      </c>
      <c r="B25" s="33" t="s">
        <v>759</v>
      </c>
      <c r="C25" s="33" t="s">
        <v>196</v>
      </c>
      <c r="D25" s="14">
        <v>8580</v>
      </c>
      <c r="E25" s="15">
        <v>177.16</v>
      </c>
      <c r="F25" s="16">
        <v>1.0699999999999999E-2</v>
      </c>
      <c r="G25" s="16"/>
    </row>
    <row r="26" spans="1:7" x14ac:dyDescent="0.35">
      <c r="A26" s="13" t="s">
        <v>398</v>
      </c>
      <c r="B26" s="33" t="s">
        <v>399</v>
      </c>
      <c r="C26" s="33" t="s">
        <v>216</v>
      </c>
      <c r="D26" s="14">
        <v>8277</v>
      </c>
      <c r="E26" s="15">
        <v>158.52000000000001</v>
      </c>
      <c r="F26" s="16">
        <v>9.5999999999999992E-3</v>
      </c>
      <c r="G26" s="16"/>
    </row>
    <row r="27" spans="1:7" x14ac:dyDescent="0.35">
      <c r="A27" s="13" t="s">
        <v>404</v>
      </c>
      <c r="B27" s="33" t="s">
        <v>405</v>
      </c>
      <c r="C27" s="33" t="s">
        <v>196</v>
      </c>
      <c r="D27" s="14">
        <v>4901</v>
      </c>
      <c r="E27" s="15">
        <v>155</v>
      </c>
      <c r="F27" s="16">
        <v>9.4000000000000004E-3</v>
      </c>
      <c r="G27" s="16"/>
    </row>
    <row r="28" spans="1:7" x14ac:dyDescent="0.35">
      <c r="A28" s="13" t="s">
        <v>760</v>
      </c>
      <c r="B28" s="33" t="s">
        <v>761</v>
      </c>
      <c r="C28" s="33" t="s">
        <v>216</v>
      </c>
      <c r="D28" s="14">
        <v>20962</v>
      </c>
      <c r="E28" s="15">
        <v>149.66999999999999</v>
      </c>
      <c r="F28" s="16">
        <v>8.9999999999999993E-3</v>
      </c>
      <c r="G28" s="16"/>
    </row>
    <row r="29" spans="1:7" x14ac:dyDescent="0.35">
      <c r="A29" s="13" t="s">
        <v>762</v>
      </c>
      <c r="B29" s="33" t="s">
        <v>763</v>
      </c>
      <c r="C29" s="33" t="s">
        <v>196</v>
      </c>
      <c r="D29" s="14">
        <v>5059</v>
      </c>
      <c r="E29" s="15">
        <v>139.19</v>
      </c>
      <c r="F29" s="16">
        <v>8.3999999999999995E-3</v>
      </c>
      <c r="G29" s="16"/>
    </row>
    <row r="30" spans="1:7" x14ac:dyDescent="0.35">
      <c r="A30" s="13" t="s">
        <v>764</v>
      </c>
      <c r="B30" s="33" t="s">
        <v>765</v>
      </c>
      <c r="C30" s="33" t="s">
        <v>196</v>
      </c>
      <c r="D30" s="14">
        <v>69038</v>
      </c>
      <c r="E30" s="15">
        <v>136.03</v>
      </c>
      <c r="F30" s="16">
        <v>8.2000000000000007E-3</v>
      </c>
      <c r="G30" s="16"/>
    </row>
    <row r="31" spans="1:7" x14ac:dyDescent="0.35">
      <c r="A31" s="13" t="s">
        <v>766</v>
      </c>
      <c r="B31" s="33" t="s">
        <v>767</v>
      </c>
      <c r="C31" s="33" t="s">
        <v>216</v>
      </c>
      <c r="D31" s="14">
        <v>9324</v>
      </c>
      <c r="E31" s="15">
        <v>122.26</v>
      </c>
      <c r="F31" s="16">
        <v>7.4000000000000003E-3</v>
      </c>
      <c r="G31" s="16"/>
    </row>
    <row r="32" spans="1:7" x14ac:dyDescent="0.35">
      <c r="A32" s="13" t="s">
        <v>425</v>
      </c>
      <c r="B32" s="33" t="s">
        <v>426</v>
      </c>
      <c r="C32" s="33" t="s">
        <v>196</v>
      </c>
      <c r="D32" s="14">
        <v>11784</v>
      </c>
      <c r="E32" s="15">
        <v>117.66</v>
      </c>
      <c r="F32" s="16">
        <v>7.1000000000000004E-3</v>
      </c>
      <c r="G32" s="16"/>
    </row>
    <row r="33" spans="1:7" x14ac:dyDescent="0.35">
      <c r="A33" s="17" t="s">
        <v>131</v>
      </c>
      <c r="B33" s="34"/>
      <c r="C33" s="34"/>
      <c r="D33" s="20"/>
      <c r="E33" s="21">
        <v>11764.34</v>
      </c>
      <c r="F33" s="22">
        <v>0.71060000000000001</v>
      </c>
      <c r="G33" s="23"/>
    </row>
    <row r="34" spans="1:7" x14ac:dyDescent="0.35">
      <c r="A34" s="17" t="s">
        <v>368</v>
      </c>
      <c r="B34" s="33"/>
      <c r="C34" s="33"/>
      <c r="D34" s="14"/>
      <c r="E34" s="15"/>
      <c r="F34" s="16"/>
      <c r="G34" s="16"/>
    </row>
    <row r="35" spans="1:7" x14ac:dyDescent="0.35">
      <c r="A35" s="17" t="s">
        <v>131</v>
      </c>
      <c r="B35" s="33"/>
      <c r="C35" s="33"/>
      <c r="D35" s="14"/>
      <c r="E35" s="18" t="s">
        <v>128</v>
      </c>
      <c r="F35" s="19" t="s">
        <v>128</v>
      </c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768</v>
      </c>
      <c r="B37" s="33"/>
      <c r="C37" s="33"/>
      <c r="D37" s="14"/>
      <c r="E37" s="15"/>
      <c r="F37" s="16"/>
      <c r="G37" s="16"/>
    </row>
    <row r="38" spans="1:7" x14ac:dyDescent="0.35">
      <c r="A38" s="13" t="s">
        <v>769</v>
      </c>
      <c r="B38" s="33" t="s">
        <v>770</v>
      </c>
      <c r="C38" s="33" t="s">
        <v>771</v>
      </c>
      <c r="D38" s="14">
        <v>1272</v>
      </c>
      <c r="E38" s="15">
        <v>824.21</v>
      </c>
      <c r="F38" s="16">
        <v>4.9799999999999997E-2</v>
      </c>
      <c r="G38" s="16"/>
    </row>
    <row r="39" spans="1:7" x14ac:dyDescent="0.35">
      <c r="A39" s="13" t="s">
        <v>772</v>
      </c>
      <c r="B39" s="33" t="s">
        <v>773</v>
      </c>
      <c r="C39" s="33" t="s">
        <v>771</v>
      </c>
      <c r="D39" s="14">
        <v>3800</v>
      </c>
      <c r="E39" s="15">
        <v>548.1</v>
      </c>
      <c r="F39" s="16">
        <v>3.3099999999999997E-2</v>
      </c>
      <c r="G39" s="16"/>
    </row>
    <row r="40" spans="1:7" x14ac:dyDescent="0.35">
      <c r="A40" s="13" t="s">
        <v>774</v>
      </c>
      <c r="B40" s="33" t="s">
        <v>775</v>
      </c>
      <c r="C40" s="33" t="s">
        <v>776</v>
      </c>
      <c r="D40" s="14">
        <v>2792</v>
      </c>
      <c r="E40" s="15">
        <v>462.06</v>
      </c>
      <c r="F40" s="16">
        <v>2.7900000000000001E-2</v>
      </c>
      <c r="G40" s="16"/>
    </row>
    <row r="41" spans="1:7" x14ac:dyDescent="0.35">
      <c r="A41" s="13" t="s">
        <v>777</v>
      </c>
      <c r="B41" s="33" t="s">
        <v>778</v>
      </c>
      <c r="C41" s="33" t="s">
        <v>779</v>
      </c>
      <c r="D41" s="14">
        <v>2735</v>
      </c>
      <c r="E41" s="15">
        <v>302.18</v>
      </c>
      <c r="F41" s="16">
        <v>1.83E-2</v>
      </c>
      <c r="G41" s="16"/>
    </row>
    <row r="42" spans="1:7" x14ac:dyDescent="0.35">
      <c r="A42" s="13" t="s">
        <v>780</v>
      </c>
      <c r="B42" s="33" t="s">
        <v>781</v>
      </c>
      <c r="C42" s="33" t="s">
        <v>771</v>
      </c>
      <c r="D42" s="14">
        <v>2998</v>
      </c>
      <c r="E42" s="15">
        <v>298.55</v>
      </c>
      <c r="F42" s="16">
        <v>1.7999999999999999E-2</v>
      </c>
      <c r="G42" s="16"/>
    </row>
    <row r="43" spans="1:7" x14ac:dyDescent="0.35">
      <c r="A43" s="13" t="s">
        <v>782</v>
      </c>
      <c r="B43" s="33" t="s">
        <v>783</v>
      </c>
      <c r="C43" s="33" t="s">
        <v>771</v>
      </c>
      <c r="D43" s="14">
        <v>3968</v>
      </c>
      <c r="E43" s="15">
        <v>271.39999999999998</v>
      </c>
      <c r="F43" s="16">
        <v>1.6400000000000001E-2</v>
      </c>
      <c r="G43" s="16"/>
    </row>
    <row r="44" spans="1:7" x14ac:dyDescent="0.35">
      <c r="A44" s="13" t="s">
        <v>784</v>
      </c>
      <c r="B44" s="33" t="s">
        <v>785</v>
      </c>
      <c r="C44" s="33" t="s">
        <v>786</v>
      </c>
      <c r="D44" s="14">
        <v>595</v>
      </c>
      <c r="E44" s="15">
        <v>243.64</v>
      </c>
      <c r="F44" s="16">
        <v>1.47E-2</v>
      </c>
      <c r="G44" s="16"/>
    </row>
    <row r="45" spans="1:7" x14ac:dyDescent="0.35">
      <c r="A45" s="13" t="s">
        <v>787</v>
      </c>
      <c r="B45" s="33" t="s">
        <v>788</v>
      </c>
      <c r="C45" s="33" t="s">
        <v>779</v>
      </c>
      <c r="D45" s="14">
        <v>564</v>
      </c>
      <c r="E45" s="15">
        <v>237.57</v>
      </c>
      <c r="F45" s="16">
        <v>1.44E-2</v>
      </c>
      <c r="G45" s="16"/>
    </row>
    <row r="46" spans="1:7" x14ac:dyDescent="0.35">
      <c r="A46" s="13" t="s">
        <v>789</v>
      </c>
      <c r="B46" s="33" t="s">
        <v>790</v>
      </c>
      <c r="C46" s="33" t="s">
        <v>776</v>
      </c>
      <c r="D46" s="14">
        <v>846</v>
      </c>
      <c r="E46" s="15">
        <v>218.58</v>
      </c>
      <c r="F46" s="16">
        <v>1.32E-2</v>
      </c>
      <c r="G46" s="16"/>
    </row>
    <row r="47" spans="1:7" x14ac:dyDescent="0.35">
      <c r="A47" s="13" t="s">
        <v>791</v>
      </c>
      <c r="B47" s="33" t="s">
        <v>792</v>
      </c>
      <c r="C47" s="33" t="s">
        <v>196</v>
      </c>
      <c r="D47" s="14">
        <v>5007</v>
      </c>
      <c r="E47" s="15">
        <v>206.35</v>
      </c>
      <c r="F47" s="16">
        <v>1.2500000000000001E-2</v>
      </c>
      <c r="G47" s="16"/>
    </row>
    <row r="48" spans="1:7" x14ac:dyDescent="0.35">
      <c r="A48" s="13" t="s">
        <v>793</v>
      </c>
      <c r="B48" s="33" t="s">
        <v>794</v>
      </c>
      <c r="C48" s="33" t="s">
        <v>776</v>
      </c>
      <c r="D48" s="14">
        <v>1964</v>
      </c>
      <c r="E48" s="15">
        <v>193.09</v>
      </c>
      <c r="F48" s="16">
        <v>1.17E-2</v>
      </c>
      <c r="G48" s="16"/>
    </row>
    <row r="49" spans="1:7" x14ac:dyDescent="0.35">
      <c r="A49" s="13" t="s">
        <v>795</v>
      </c>
      <c r="B49" s="33" t="s">
        <v>796</v>
      </c>
      <c r="C49" s="33" t="s">
        <v>779</v>
      </c>
      <c r="D49" s="14">
        <v>541</v>
      </c>
      <c r="E49" s="15">
        <v>186.02</v>
      </c>
      <c r="F49" s="16">
        <v>1.12E-2</v>
      </c>
      <c r="G49" s="16"/>
    </row>
    <row r="50" spans="1:7" x14ac:dyDescent="0.35">
      <c r="A50" s="13" t="s">
        <v>797</v>
      </c>
      <c r="B50" s="33" t="s">
        <v>798</v>
      </c>
      <c r="C50" s="33" t="s">
        <v>779</v>
      </c>
      <c r="D50" s="14">
        <v>1019</v>
      </c>
      <c r="E50" s="15">
        <v>175.9</v>
      </c>
      <c r="F50" s="16">
        <v>1.06E-2</v>
      </c>
      <c r="G50" s="16"/>
    </row>
    <row r="51" spans="1:7" x14ac:dyDescent="0.35">
      <c r="A51" s="13" t="s">
        <v>799</v>
      </c>
      <c r="B51" s="33" t="s">
        <v>800</v>
      </c>
      <c r="C51" s="33" t="s">
        <v>776</v>
      </c>
      <c r="D51" s="14">
        <v>404</v>
      </c>
      <c r="E51" s="15">
        <v>161.6</v>
      </c>
      <c r="F51" s="16">
        <v>9.7999999999999997E-3</v>
      </c>
      <c r="G51" s="16"/>
    </row>
    <row r="52" spans="1:7" x14ac:dyDescent="0.35">
      <c r="A52" s="13" t="s">
        <v>801</v>
      </c>
      <c r="B52" s="33" t="s">
        <v>802</v>
      </c>
      <c r="C52" s="33" t="s">
        <v>779</v>
      </c>
      <c r="D52" s="14">
        <v>2022</v>
      </c>
      <c r="E52" s="15">
        <v>159.76</v>
      </c>
      <c r="F52" s="16">
        <v>9.7000000000000003E-3</v>
      </c>
      <c r="G52" s="16"/>
    </row>
    <row r="53" spans="1:7" x14ac:dyDescent="0.35">
      <c r="A53" s="13" t="s">
        <v>803</v>
      </c>
      <c r="B53" s="33" t="s">
        <v>804</v>
      </c>
      <c r="C53" s="33" t="s">
        <v>771</v>
      </c>
      <c r="D53" s="14">
        <v>168</v>
      </c>
      <c r="E53" s="15">
        <v>80.23</v>
      </c>
      <c r="F53" s="16">
        <v>4.7999999999999996E-3</v>
      </c>
      <c r="G53" s="16"/>
    </row>
    <row r="54" spans="1:7" x14ac:dyDescent="0.35">
      <c r="A54" s="13" t="s">
        <v>805</v>
      </c>
      <c r="B54" s="33" t="s">
        <v>806</v>
      </c>
      <c r="C54" s="33" t="s">
        <v>779</v>
      </c>
      <c r="D54" s="14">
        <v>448</v>
      </c>
      <c r="E54" s="15">
        <v>69.92</v>
      </c>
      <c r="F54" s="16">
        <v>4.1999999999999997E-3</v>
      </c>
      <c r="G54" s="16"/>
    </row>
    <row r="55" spans="1:7" x14ac:dyDescent="0.35">
      <c r="A55" s="13" t="s">
        <v>807</v>
      </c>
      <c r="B55" s="33" t="s">
        <v>808</v>
      </c>
      <c r="C55" s="33" t="s">
        <v>786</v>
      </c>
      <c r="D55" s="14">
        <v>277</v>
      </c>
      <c r="E55" s="15">
        <v>45.08</v>
      </c>
      <c r="F55" s="16">
        <v>2.7000000000000001E-3</v>
      </c>
      <c r="G55" s="16"/>
    </row>
    <row r="56" spans="1:7" x14ac:dyDescent="0.35">
      <c r="A56" s="13" t="s">
        <v>809</v>
      </c>
      <c r="B56" s="33" t="s">
        <v>810</v>
      </c>
      <c r="C56" s="33" t="s">
        <v>786</v>
      </c>
      <c r="D56" s="14">
        <v>447</v>
      </c>
      <c r="E56" s="15">
        <v>44.93</v>
      </c>
      <c r="F56" s="16">
        <v>2.7000000000000001E-3</v>
      </c>
      <c r="G56" s="16"/>
    </row>
    <row r="57" spans="1:7" x14ac:dyDescent="0.35">
      <c r="A57" s="13" t="s">
        <v>811</v>
      </c>
      <c r="B57" s="33" t="s">
        <v>812</v>
      </c>
      <c r="C57" s="33" t="s">
        <v>786</v>
      </c>
      <c r="D57" s="14">
        <v>247</v>
      </c>
      <c r="E57" s="15">
        <v>22.21</v>
      </c>
      <c r="F57" s="16">
        <v>1.2999999999999999E-3</v>
      </c>
      <c r="G57" s="16"/>
    </row>
    <row r="58" spans="1:7" x14ac:dyDescent="0.35">
      <c r="A58" s="17" t="s">
        <v>131</v>
      </c>
      <c r="B58" s="34"/>
      <c r="C58" s="34"/>
      <c r="D58" s="20"/>
      <c r="E58" s="21">
        <v>4751.38</v>
      </c>
      <c r="F58" s="22">
        <v>0.28699999999999998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147</v>
      </c>
      <c r="B60" s="35"/>
      <c r="C60" s="35"/>
      <c r="D60" s="25"/>
      <c r="E60" s="21">
        <v>16515.72</v>
      </c>
      <c r="F60" s="22">
        <v>0.99760000000000004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7" t="s">
        <v>148</v>
      </c>
      <c r="B63" s="33"/>
      <c r="C63" s="33"/>
      <c r="D63" s="14"/>
      <c r="E63" s="15"/>
      <c r="F63" s="16"/>
      <c r="G63" s="16"/>
    </row>
    <row r="64" spans="1:7" x14ac:dyDescent="0.35">
      <c r="A64" s="13" t="s">
        <v>149</v>
      </c>
      <c r="B64" s="33"/>
      <c r="C64" s="33"/>
      <c r="D64" s="14"/>
      <c r="E64" s="15">
        <v>41.99</v>
      </c>
      <c r="F64" s="16">
        <v>2.5000000000000001E-3</v>
      </c>
      <c r="G64" s="16">
        <v>5.4205000000000003E-2</v>
      </c>
    </row>
    <row r="65" spans="1:7" x14ac:dyDescent="0.35">
      <c r="A65" s="17" t="s">
        <v>131</v>
      </c>
      <c r="B65" s="34"/>
      <c r="C65" s="34"/>
      <c r="D65" s="20"/>
      <c r="E65" s="21">
        <v>41.99</v>
      </c>
      <c r="F65" s="22">
        <v>2.5000000000000001E-3</v>
      </c>
      <c r="G65" s="23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147</v>
      </c>
      <c r="B67" s="35"/>
      <c r="C67" s="35"/>
      <c r="D67" s="25"/>
      <c r="E67" s="21">
        <v>41.99</v>
      </c>
      <c r="F67" s="22">
        <v>2.5000000000000001E-3</v>
      </c>
      <c r="G67" s="23"/>
    </row>
    <row r="68" spans="1:7" x14ac:dyDescent="0.35">
      <c r="A68" s="13" t="s">
        <v>150</v>
      </c>
      <c r="B68" s="33"/>
      <c r="C68" s="33"/>
      <c r="D68" s="14"/>
      <c r="E68" s="15">
        <v>6.2363999999999996E-3</v>
      </c>
      <c r="F68" s="16">
        <v>0</v>
      </c>
      <c r="G68" s="16"/>
    </row>
    <row r="69" spans="1:7" x14ac:dyDescent="0.35">
      <c r="A69" s="13" t="s">
        <v>151</v>
      </c>
      <c r="B69" s="33"/>
      <c r="C69" s="33"/>
      <c r="D69" s="14"/>
      <c r="E69" s="26">
        <v>-3.2862363999999999</v>
      </c>
      <c r="F69" s="27">
        <v>-1E-4</v>
      </c>
      <c r="G69" s="16">
        <v>5.4205000000000003E-2</v>
      </c>
    </row>
    <row r="70" spans="1:7" x14ac:dyDescent="0.35">
      <c r="A70" s="28" t="s">
        <v>152</v>
      </c>
      <c r="B70" s="36"/>
      <c r="C70" s="36"/>
      <c r="D70" s="29"/>
      <c r="E70" s="30">
        <v>16554.43</v>
      </c>
      <c r="F70" s="31">
        <v>1</v>
      </c>
      <c r="G70" s="31"/>
    </row>
    <row r="75" spans="1:7" x14ac:dyDescent="0.35">
      <c r="A75" s="1" t="s">
        <v>2855</v>
      </c>
    </row>
    <row r="76" spans="1:7" x14ac:dyDescent="0.35">
      <c r="A76" s="48" t="s">
        <v>2856</v>
      </c>
      <c r="B76" s="3" t="s">
        <v>128</v>
      </c>
    </row>
    <row r="77" spans="1:7" x14ac:dyDescent="0.35">
      <c r="A77" t="s">
        <v>2857</v>
      </c>
    </row>
    <row r="78" spans="1:7" x14ac:dyDescent="0.35">
      <c r="A78" t="s">
        <v>2858</v>
      </c>
      <c r="B78" t="s">
        <v>2859</v>
      </c>
      <c r="C78" t="s">
        <v>2859</v>
      </c>
    </row>
    <row r="79" spans="1:7" x14ac:dyDescent="0.35">
      <c r="B79" s="49">
        <v>45838</v>
      </c>
      <c r="C79" s="49">
        <v>45869</v>
      </c>
    </row>
    <row r="80" spans="1:7" x14ac:dyDescent="0.35">
      <c r="A80" t="s">
        <v>2874</v>
      </c>
      <c r="B80">
        <v>19.970600000000001</v>
      </c>
      <c r="C80">
        <v>20.416699999999999</v>
      </c>
      <c r="G80"/>
    </row>
    <row r="81" spans="1:7" x14ac:dyDescent="0.35">
      <c r="A81" t="s">
        <v>2861</v>
      </c>
      <c r="B81">
        <v>19.970600000000001</v>
      </c>
      <c r="C81">
        <v>20.416699999999999</v>
      </c>
      <c r="G81"/>
    </row>
    <row r="82" spans="1:7" x14ac:dyDescent="0.35">
      <c r="A82" t="s">
        <v>2875</v>
      </c>
      <c r="B82">
        <v>19.443100000000001</v>
      </c>
      <c r="C82">
        <v>19.868300000000001</v>
      </c>
      <c r="G82"/>
    </row>
    <row r="83" spans="1:7" x14ac:dyDescent="0.35">
      <c r="A83" t="s">
        <v>2863</v>
      </c>
      <c r="B83">
        <v>19.443100000000001</v>
      </c>
      <c r="C83">
        <v>19.868300000000001</v>
      </c>
      <c r="G83"/>
    </row>
    <row r="84" spans="1:7" x14ac:dyDescent="0.35">
      <c r="G84"/>
    </row>
    <row r="85" spans="1:7" x14ac:dyDescent="0.35">
      <c r="A85" t="s">
        <v>2864</v>
      </c>
      <c r="B85" s="3" t="s">
        <v>128</v>
      </c>
    </row>
    <row r="86" spans="1:7" x14ac:dyDescent="0.35">
      <c r="A86" t="s">
        <v>2865</v>
      </c>
      <c r="B86" s="3" t="s">
        <v>128</v>
      </c>
    </row>
    <row r="87" spans="1:7" ht="29" x14ac:dyDescent="0.35">
      <c r="A87" s="48" t="s">
        <v>2866</v>
      </c>
      <c r="B87" s="3" t="s">
        <v>128</v>
      </c>
    </row>
    <row r="88" spans="1:7" ht="29" x14ac:dyDescent="0.35">
      <c r="A88" s="48" t="s">
        <v>2867</v>
      </c>
      <c r="B88" s="50">
        <v>4751.3871988000001</v>
      </c>
    </row>
    <row r="89" spans="1:7" x14ac:dyDescent="0.35">
      <c r="A89" t="s">
        <v>2876</v>
      </c>
      <c r="B89" s="50">
        <v>0.18410000000000001</v>
      </c>
    </row>
    <row r="90" spans="1:7" ht="43.5" x14ac:dyDescent="0.35">
      <c r="A90" s="48" t="s">
        <v>2877</v>
      </c>
      <c r="B90" s="3" t="s">
        <v>128</v>
      </c>
    </row>
    <row r="91" spans="1:7" x14ac:dyDescent="0.35">
      <c r="B91" s="3"/>
    </row>
    <row r="92" spans="1:7" ht="29" x14ac:dyDescent="0.35">
      <c r="A92" s="48" t="s">
        <v>2878</v>
      </c>
      <c r="B92" s="3" t="s">
        <v>128</v>
      </c>
    </row>
    <row r="93" spans="1:7" ht="29" x14ac:dyDescent="0.35">
      <c r="A93" s="48" t="s">
        <v>2879</v>
      </c>
      <c r="B93" t="s">
        <v>128</v>
      </c>
    </row>
    <row r="94" spans="1:7" ht="29" x14ac:dyDescent="0.35">
      <c r="A94" s="48" t="s">
        <v>2880</v>
      </c>
      <c r="B94" s="3" t="s">
        <v>128</v>
      </c>
    </row>
    <row r="95" spans="1:7" ht="29" x14ac:dyDescent="0.35">
      <c r="A95" s="48" t="s">
        <v>2881</v>
      </c>
      <c r="B95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A3C2-CFDC-47F6-8BDB-C470FD7E29B5}">
  <dimension ref="A1:G5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32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813</v>
      </c>
      <c r="B9" s="33" t="s">
        <v>814</v>
      </c>
      <c r="C9" s="33"/>
      <c r="D9" s="14">
        <v>18455670</v>
      </c>
      <c r="E9" s="15">
        <v>230762.32</v>
      </c>
      <c r="F9" s="16">
        <v>0.99099999999999999</v>
      </c>
      <c r="G9" s="16"/>
    </row>
    <row r="10" spans="1:7" x14ac:dyDescent="0.35">
      <c r="A10" s="17" t="s">
        <v>131</v>
      </c>
      <c r="B10" s="34"/>
      <c r="C10" s="34"/>
      <c r="D10" s="20"/>
      <c r="E10" s="21">
        <v>230762.32</v>
      </c>
      <c r="F10" s="22">
        <v>0.99099999999999999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230762.32</v>
      </c>
      <c r="F12" s="22">
        <v>0.99099999999999999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2130.6799999999998</v>
      </c>
      <c r="F15" s="16">
        <v>9.1999999999999998E-3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2130.6799999999998</v>
      </c>
      <c r="F16" s="22">
        <v>9.1999999999999998E-3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2130.6799999999998</v>
      </c>
      <c r="F18" s="22">
        <v>9.1999999999999998E-3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0.31642110000000001</v>
      </c>
      <c r="F19" s="16">
        <v>9.9999999999999995E-7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-39.736421100000001</v>
      </c>
      <c r="F20" s="27">
        <v>-2.0100000000000001E-4</v>
      </c>
      <c r="G20" s="16">
        <v>5.4204000000000002E-2</v>
      </c>
    </row>
    <row r="21" spans="1:7" x14ac:dyDescent="0.35">
      <c r="A21" s="28" t="s">
        <v>152</v>
      </c>
      <c r="B21" s="36"/>
      <c r="C21" s="36"/>
      <c r="D21" s="29"/>
      <c r="E21" s="30">
        <v>232853.58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2860</v>
      </c>
      <c r="B31">
        <v>12.4739</v>
      </c>
      <c r="C31">
        <v>12.5243</v>
      </c>
      <c r="G31"/>
    </row>
    <row r="32" spans="1:7" x14ac:dyDescent="0.35">
      <c r="A32" t="s">
        <v>2861</v>
      </c>
      <c r="B32">
        <v>12.4739</v>
      </c>
      <c r="C32">
        <v>12.5243</v>
      </c>
      <c r="G32"/>
    </row>
    <row r="33" spans="1:7" x14ac:dyDescent="0.35">
      <c r="A33" t="s">
        <v>2862</v>
      </c>
      <c r="B33">
        <v>12.4739</v>
      </c>
      <c r="C33">
        <v>12.5243</v>
      </c>
      <c r="G33"/>
    </row>
    <row r="34" spans="1:7" x14ac:dyDescent="0.35">
      <c r="A34" t="s">
        <v>2863</v>
      </c>
      <c r="B34">
        <v>12.4739</v>
      </c>
      <c r="C34">
        <v>12.5243</v>
      </c>
      <c r="G34"/>
    </row>
    <row r="35" spans="1:7" x14ac:dyDescent="0.35">
      <c r="G35"/>
    </row>
    <row r="36" spans="1:7" x14ac:dyDescent="0.35">
      <c r="A36" t="s">
        <v>2864</v>
      </c>
      <c r="B36" s="3" t="s">
        <v>128</v>
      </c>
    </row>
    <row r="37" spans="1:7" x14ac:dyDescent="0.35">
      <c r="A37" t="s">
        <v>2865</v>
      </c>
      <c r="B37" s="3" t="s">
        <v>128</v>
      </c>
    </row>
    <row r="38" spans="1:7" ht="29" x14ac:dyDescent="0.35">
      <c r="A38" s="48" t="s">
        <v>2866</v>
      </c>
      <c r="B38" s="3" t="s">
        <v>128</v>
      </c>
    </row>
    <row r="39" spans="1:7" ht="29" x14ac:dyDescent="0.35">
      <c r="A39" s="48" t="s">
        <v>2867</v>
      </c>
      <c r="B39" s="3" t="s">
        <v>128</v>
      </c>
    </row>
    <row r="40" spans="1:7" x14ac:dyDescent="0.35">
      <c r="A40" t="s">
        <v>2868</v>
      </c>
      <c r="B40" s="50">
        <f>+B55</f>
        <v>7.3783227393732451</v>
      </c>
    </row>
    <row r="41" spans="1:7" ht="43.5" x14ac:dyDescent="0.35">
      <c r="A41" s="48" t="s">
        <v>2877</v>
      </c>
      <c r="B41" s="3" t="s">
        <v>128</v>
      </c>
    </row>
    <row r="42" spans="1:7" x14ac:dyDescent="0.35">
      <c r="B42" s="3"/>
    </row>
    <row r="43" spans="1:7" ht="29" x14ac:dyDescent="0.35">
      <c r="A43" s="48" t="s">
        <v>2878</v>
      </c>
      <c r="B43" s="3" t="s">
        <v>128</v>
      </c>
    </row>
    <row r="44" spans="1:7" ht="29" x14ac:dyDescent="0.35">
      <c r="A44" s="48" t="s">
        <v>2879</v>
      </c>
      <c r="B44" t="s">
        <v>128</v>
      </c>
    </row>
    <row r="45" spans="1:7" ht="29" x14ac:dyDescent="0.35">
      <c r="A45" s="48" t="s">
        <v>2880</v>
      </c>
      <c r="B45" s="3" t="s">
        <v>128</v>
      </c>
    </row>
    <row r="46" spans="1:7" ht="29" x14ac:dyDescent="0.35">
      <c r="A46" s="48" t="s">
        <v>2881</v>
      </c>
      <c r="B46" s="3" t="s">
        <v>128</v>
      </c>
    </row>
    <row r="48" spans="1:7" x14ac:dyDescent="0.35">
      <c r="A48" t="s">
        <v>2964</v>
      </c>
    </row>
    <row r="49" spans="1:2" ht="29" x14ac:dyDescent="0.35">
      <c r="A49" s="65" t="s">
        <v>2965</v>
      </c>
      <c r="B49" s="69" t="s">
        <v>2994</v>
      </c>
    </row>
    <row r="50" spans="1:2" ht="43.5" x14ac:dyDescent="0.35">
      <c r="A50" s="65" t="s">
        <v>2967</v>
      </c>
      <c r="B50" s="69" t="s">
        <v>2991</v>
      </c>
    </row>
    <row r="51" spans="1:2" x14ac:dyDescent="0.35">
      <c r="A51" s="65"/>
      <c r="B51" s="65"/>
    </row>
    <row r="52" spans="1:2" x14ac:dyDescent="0.35">
      <c r="A52" s="65" t="s">
        <v>2969</v>
      </c>
      <c r="B52" s="66">
        <v>6.859046130260336</v>
      </c>
    </row>
    <row r="53" spans="1:2" x14ac:dyDescent="0.35">
      <c r="A53" s="65"/>
      <c r="B53" s="65"/>
    </row>
    <row r="54" spans="1:2" x14ac:dyDescent="0.35">
      <c r="A54" s="65" t="s">
        <v>2970</v>
      </c>
      <c r="B54" s="67">
        <v>5.7073</v>
      </c>
    </row>
    <row r="55" spans="1:2" x14ac:dyDescent="0.35">
      <c r="A55" s="65" t="s">
        <v>2971</v>
      </c>
      <c r="B55" s="67">
        <v>7.3783227393732451</v>
      </c>
    </row>
    <row r="56" spans="1:2" x14ac:dyDescent="0.35">
      <c r="A56" s="65"/>
      <c r="B56" s="65"/>
    </row>
    <row r="57" spans="1:2" x14ac:dyDescent="0.35">
      <c r="A57" s="65" t="s">
        <v>2972</v>
      </c>
      <c r="B5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504C-7EEF-4AC5-9E47-7E9226C9ED62}">
  <dimension ref="A1:G9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34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132</v>
      </c>
      <c r="B12" s="33"/>
      <c r="C12" s="33"/>
      <c r="D12" s="14"/>
      <c r="E12" s="15"/>
      <c r="F12" s="16"/>
      <c r="G12" s="16"/>
    </row>
    <row r="13" spans="1:7" x14ac:dyDescent="0.35">
      <c r="A13" s="13" t="s">
        <v>503</v>
      </c>
      <c r="B13" s="33" t="s">
        <v>504</v>
      </c>
      <c r="C13" s="33" t="s">
        <v>135</v>
      </c>
      <c r="D13" s="14">
        <v>7100000</v>
      </c>
      <c r="E13" s="15">
        <v>7075.76</v>
      </c>
      <c r="F13" s="16">
        <v>0.4123</v>
      </c>
      <c r="G13" s="16">
        <v>6.4773999999999998E-2</v>
      </c>
    </row>
    <row r="14" spans="1:7" x14ac:dyDescent="0.35">
      <c r="A14" s="13" t="s">
        <v>815</v>
      </c>
      <c r="B14" s="33" t="s">
        <v>816</v>
      </c>
      <c r="C14" s="33" t="s">
        <v>135</v>
      </c>
      <c r="D14" s="14">
        <v>4500000</v>
      </c>
      <c r="E14" s="15">
        <v>4633.51</v>
      </c>
      <c r="F14" s="16">
        <v>0.27</v>
      </c>
      <c r="G14" s="16">
        <v>7.2391999999999998E-2</v>
      </c>
    </row>
    <row r="15" spans="1:7" x14ac:dyDescent="0.35">
      <c r="A15" s="13" t="s">
        <v>817</v>
      </c>
      <c r="B15" s="33" t="s">
        <v>818</v>
      </c>
      <c r="C15" s="33" t="s">
        <v>135</v>
      </c>
      <c r="D15" s="14">
        <v>4000000</v>
      </c>
      <c r="E15" s="15">
        <v>3903.43</v>
      </c>
      <c r="F15" s="16">
        <v>0.22739999999999999</v>
      </c>
      <c r="G15" s="16">
        <v>7.2067999999999993E-2</v>
      </c>
    </row>
    <row r="16" spans="1:7" x14ac:dyDescent="0.35">
      <c r="A16" s="13" t="s">
        <v>819</v>
      </c>
      <c r="B16" s="33" t="s">
        <v>820</v>
      </c>
      <c r="C16" s="33" t="s">
        <v>135</v>
      </c>
      <c r="D16" s="14">
        <v>1000000</v>
      </c>
      <c r="E16" s="15">
        <v>1020.11</v>
      </c>
      <c r="F16" s="16">
        <v>5.9400000000000001E-2</v>
      </c>
      <c r="G16" s="16">
        <v>6.8098000000000006E-2</v>
      </c>
    </row>
    <row r="17" spans="1:7" x14ac:dyDescent="0.35">
      <c r="A17" s="17" t="s">
        <v>131</v>
      </c>
      <c r="B17" s="34"/>
      <c r="C17" s="34"/>
      <c r="D17" s="20"/>
      <c r="E17" s="21">
        <v>16632.810000000001</v>
      </c>
      <c r="F17" s="22">
        <v>0.96909999999999996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17" t="s">
        <v>138</v>
      </c>
      <c r="B19" s="33"/>
      <c r="C19" s="33"/>
      <c r="D19" s="14"/>
      <c r="E19" s="15"/>
      <c r="F19" s="16"/>
      <c r="G19" s="16"/>
    </row>
    <row r="20" spans="1:7" x14ac:dyDescent="0.35">
      <c r="A20" s="13" t="s">
        <v>821</v>
      </c>
      <c r="B20" s="33" t="s">
        <v>822</v>
      </c>
      <c r="C20" s="33" t="s">
        <v>135</v>
      </c>
      <c r="D20" s="14">
        <v>9100</v>
      </c>
      <c r="E20" s="15">
        <v>9.6999999999999993</v>
      </c>
      <c r="F20" s="16">
        <v>5.9999999999999995E-4</v>
      </c>
      <c r="G20" s="16">
        <v>6.3991999999999993E-2</v>
      </c>
    </row>
    <row r="21" spans="1:7" x14ac:dyDescent="0.35">
      <c r="A21" s="17" t="s">
        <v>131</v>
      </c>
      <c r="B21" s="34"/>
      <c r="C21" s="34"/>
      <c r="D21" s="20"/>
      <c r="E21" s="21">
        <v>9.6999999999999993</v>
      </c>
      <c r="F21" s="22">
        <v>5.9999999999999995E-4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145</v>
      </c>
      <c r="B24" s="33"/>
      <c r="C24" s="33"/>
      <c r="D24" s="14"/>
      <c r="E24" s="15"/>
      <c r="F24" s="16"/>
      <c r="G24" s="16"/>
    </row>
    <row r="25" spans="1:7" x14ac:dyDescent="0.35">
      <c r="A25" s="17" t="s">
        <v>131</v>
      </c>
      <c r="B25" s="33"/>
      <c r="C25" s="33"/>
      <c r="D25" s="14"/>
      <c r="E25" s="18" t="s">
        <v>128</v>
      </c>
      <c r="F25" s="19" t="s">
        <v>128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146</v>
      </c>
      <c r="B27" s="33"/>
      <c r="C27" s="33"/>
      <c r="D27" s="14"/>
      <c r="E27" s="15"/>
      <c r="F27" s="16"/>
      <c r="G27" s="16"/>
    </row>
    <row r="28" spans="1:7" x14ac:dyDescent="0.35">
      <c r="A28" s="17" t="s">
        <v>131</v>
      </c>
      <c r="B28" s="33"/>
      <c r="C28" s="33"/>
      <c r="D28" s="14"/>
      <c r="E28" s="18" t="s">
        <v>128</v>
      </c>
      <c r="F28" s="19" t="s">
        <v>128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24" t="s">
        <v>147</v>
      </c>
      <c r="B30" s="35"/>
      <c r="C30" s="35"/>
      <c r="D30" s="25"/>
      <c r="E30" s="21">
        <v>16642.509999999998</v>
      </c>
      <c r="F30" s="22">
        <v>0.96970000000000001</v>
      </c>
      <c r="G30" s="23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148</v>
      </c>
      <c r="B33" s="33"/>
      <c r="C33" s="33"/>
      <c r="D33" s="14"/>
      <c r="E33" s="15"/>
      <c r="F33" s="16"/>
      <c r="G33" s="16"/>
    </row>
    <row r="34" spans="1:7" x14ac:dyDescent="0.35">
      <c r="A34" s="13" t="s">
        <v>149</v>
      </c>
      <c r="B34" s="33"/>
      <c r="C34" s="33"/>
      <c r="D34" s="14"/>
      <c r="E34" s="15">
        <v>221.97</v>
      </c>
      <c r="F34" s="16">
        <v>1.29E-2</v>
      </c>
      <c r="G34" s="16">
        <v>5.4205000000000003E-2</v>
      </c>
    </row>
    <row r="35" spans="1:7" x14ac:dyDescent="0.35">
      <c r="A35" s="17" t="s">
        <v>131</v>
      </c>
      <c r="B35" s="34"/>
      <c r="C35" s="34"/>
      <c r="D35" s="20"/>
      <c r="E35" s="21">
        <v>221.97</v>
      </c>
      <c r="F35" s="22">
        <v>1.29E-2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24" t="s">
        <v>147</v>
      </c>
      <c r="B37" s="35"/>
      <c r="C37" s="35"/>
      <c r="D37" s="25"/>
      <c r="E37" s="21">
        <v>221.97</v>
      </c>
      <c r="F37" s="22">
        <v>1.29E-2</v>
      </c>
      <c r="G37" s="23"/>
    </row>
    <row r="38" spans="1:7" x14ac:dyDescent="0.35">
      <c r="A38" s="13" t="s">
        <v>150</v>
      </c>
      <c r="B38" s="33"/>
      <c r="C38" s="33"/>
      <c r="D38" s="14"/>
      <c r="E38" s="15">
        <v>293.85440060000002</v>
      </c>
      <c r="F38" s="16">
        <v>1.712E-2</v>
      </c>
      <c r="G38" s="16"/>
    </row>
    <row r="39" spans="1:7" x14ac:dyDescent="0.35">
      <c r="A39" s="13" t="s">
        <v>151</v>
      </c>
      <c r="B39" s="33"/>
      <c r="C39" s="33"/>
      <c r="D39" s="14"/>
      <c r="E39" s="15">
        <v>5.2055993999999997</v>
      </c>
      <c r="F39" s="16">
        <v>2.7999999999999998E-4</v>
      </c>
      <c r="G39" s="16">
        <v>5.4205000000000003E-2</v>
      </c>
    </row>
    <row r="40" spans="1:7" x14ac:dyDescent="0.35">
      <c r="A40" s="28" t="s">
        <v>152</v>
      </c>
      <c r="B40" s="36"/>
      <c r="C40" s="36"/>
      <c r="D40" s="29"/>
      <c r="E40" s="30">
        <v>17163.54</v>
      </c>
      <c r="F40" s="31">
        <v>1</v>
      </c>
      <c r="G40" s="31"/>
    </row>
    <row r="42" spans="1:7" x14ac:dyDescent="0.35">
      <c r="A42" s="1" t="s">
        <v>153</v>
      </c>
    </row>
    <row r="45" spans="1:7" x14ac:dyDescent="0.35">
      <c r="A45" s="1" t="s">
        <v>2855</v>
      </c>
    </row>
    <row r="46" spans="1:7" x14ac:dyDescent="0.35">
      <c r="A46" s="48" t="s">
        <v>2856</v>
      </c>
      <c r="B46" s="3" t="s">
        <v>128</v>
      </c>
    </row>
    <row r="47" spans="1:7" x14ac:dyDescent="0.35">
      <c r="A47" t="s">
        <v>2857</v>
      </c>
    </row>
    <row r="48" spans="1:7" x14ac:dyDescent="0.35">
      <c r="A48" t="s">
        <v>2858</v>
      </c>
      <c r="B48" t="s">
        <v>2859</v>
      </c>
      <c r="C48" t="s">
        <v>2859</v>
      </c>
    </row>
    <row r="49" spans="1:7" x14ac:dyDescent="0.35">
      <c r="B49" s="49">
        <v>45838</v>
      </c>
      <c r="C49" s="49">
        <v>45869</v>
      </c>
    </row>
    <row r="50" spans="1:7" x14ac:dyDescent="0.35">
      <c r="A50" t="s">
        <v>2904</v>
      </c>
      <c r="B50">
        <v>26.099299999999999</v>
      </c>
      <c r="C50">
        <v>26.170200000000001</v>
      </c>
      <c r="G50"/>
    </row>
    <row r="51" spans="1:7" x14ac:dyDescent="0.35">
      <c r="A51" t="s">
        <v>2882</v>
      </c>
      <c r="B51" t="s">
        <v>2883</v>
      </c>
      <c r="C51" t="s">
        <v>2884</v>
      </c>
      <c r="G51"/>
    </row>
    <row r="52" spans="1:7" x14ac:dyDescent="0.35">
      <c r="A52" t="s">
        <v>2885</v>
      </c>
      <c r="B52">
        <v>23.848800000000001</v>
      </c>
      <c r="C52">
        <v>23.820599999999999</v>
      </c>
      <c r="G52"/>
    </row>
    <row r="53" spans="1:7" x14ac:dyDescent="0.35">
      <c r="A53" t="s">
        <v>2874</v>
      </c>
      <c r="B53">
        <v>26.093499999999999</v>
      </c>
      <c r="C53">
        <v>26.163900000000002</v>
      </c>
      <c r="G53"/>
    </row>
    <row r="54" spans="1:7" x14ac:dyDescent="0.35">
      <c r="A54" t="s">
        <v>2861</v>
      </c>
      <c r="B54">
        <v>25.989799999999999</v>
      </c>
      <c r="C54">
        <v>26.06</v>
      </c>
      <c r="G54"/>
    </row>
    <row r="55" spans="1:7" x14ac:dyDescent="0.35">
      <c r="A55" t="s">
        <v>2886</v>
      </c>
      <c r="B55">
        <v>16.349699999999999</v>
      </c>
      <c r="C55">
        <v>16.393799999999999</v>
      </c>
      <c r="G55"/>
    </row>
    <row r="56" spans="1:7" x14ac:dyDescent="0.35">
      <c r="A56" t="s">
        <v>2887</v>
      </c>
      <c r="B56">
        <v>14.860099999999999</v>
      </c>
      <c r="C56">
        <v>14.741</v>
      </c>
      <c r="G56"/>
    </row>
    <row r="57" spans="1:7" x14ac:dyDescent="0.35">
      <c r="A57" t="s">
        <v>2905</v>
      </c>
      <c r="B57">
        <v>24.537299999999998</v>
      </c>
      <c r="C57">
        <v>24.5901</v>
      </c>
      <c r="G57"/>
    </row>
    <row r="58" spans="1:7" x14ac:dyDescent="0.35">
      <c r="A58" t="s">
        <v>2888</v>
      </c>
      <c r="B58" t="s">
        <v>2883</v>
      </c>
      <c r="C58" t="s">
        <v>2884</v>
      </c>
      <c r="G58"/>
    </row>
    <row r="59" spans="1:7" x14ac:dyDescent="0.35">
      <c r="A59" t="s">
        <v>2889</v>
      </c>
      <c r="B59" t="s">
        <v>2883</v>
      </c>
      <c r="C59" t="s">
        <v>2884</v>
      </c>
      <c r="G59"/>
    </row>
    <row r="60" spans="1:7" x14ac:dyDescent="0.35">
      <c r="A60" t="s">
        <v>2875</v>
      </c>
      <c r="B60">
        <v>24.5261</v>
      </c>
      <c r="C60">
        <v>24.578900000000001</v>
      </c>
      <c r="G60"/>
    </row>
    <row r="61" spans="1:7" x14ac:dyDescent="0.35">
      <c r="A61" t="s">
        <v>2863</v>
      </c>
      <c r="B61">
        <v>24.5426</v>
      </c>
      <c r="C61">
        <v>24.595400000000001</v>
      </c>
      <c r="G61"/>
    </row>
    <row r="62" spans="1:7" x14ac:dyDescent="0.35">
      <c r="A62" t="s">
        <v>2890</v>
      </c>
      <c r="B62">
        <v>10.333500000000001</v>
      </c>
      <c r="C62">
        <v>10.3285</v>
      </c>
      <c r="G62"/>
    </row>
    <row r="63" spans="1:7" x14ac:dyDescent="0.35">
      <c r="A63" t="s">
        <v>2891</v>
      </c>
      <c r="B63">
        <v>10.243499999999999</v>
      </c>
      <c r="C63">
        <v>10.159599999999999</v>
      </c>
      <c r="G63"/>
    </row>
    <row r="64" spans="1:7" x14ac:dyDescent="0.35">
      <c r="A64" t="s">
        <v>2892</v>
      </c>
      <c r="G64"/>
    </row>
    <row r="66" spans="1:4" x14ac:dyDescent="0.35">
      <c r="A66" t="s">
        <v>2893</v>
      </c>
    </row>
    <row r="68" spans="1:4" x14ac:dyDescent="0.35">
      <c r="A68" s="51" t="s">
        <v>2894</v>
      </c>
      <c r="B68" s="51" t="s">
        <v>2895</v>
      </c>
      <c r="C68" s="51" t="s">
        <v>2896</v>
      </c>
      <c r="D68" s="51" t="s">
        <v>2897</v>
      </c>
    </row>
    <row r="69" spans="1:4" x14ac:dyDescent="0.35">
      <c r="A69" s="51" t="s">
        <v>2898</v>
      </c>
      <c r="B69" s="51"/>
      <c r="C69" s="51">
        <v>9.29706E-2</v>
      </c>
      <c r="D69" s="51">
        <v>9.29706E-2</v>
      </c>
    </row>
    <row r="70" spans="1:4" x14ac:dyDescent="0.35">
      <c r="A70" s="51" t="s">
        <v>2900</v>
      </c>
      <c r="B70" s="51"/>
      <c r="C70" s="51">
        <v>0.1597671</v>
      </c>
      <c r="D70" s="51">
        <v>0.1597671</v>
      </c>
    </row>
    <row r="71" spans="1:4" x14ac:dyDescent="0.35">
      <c r="A71" s="51" t="s">
        <v>2902</v>
      </c>
      <c r="B71" s="51"/>
      <c r="C71" s="51">
        <v>2.7301800000000001E-2</v>
      </c>
      <c r="D71" s="51">
        <v>2.7301800000000001E-2</v>
      </c>
    </row>
    <row r="72" spans="1:4" x14ac:dyDescent="0.35">
      <c r="A72" s="51" t="s">
        <v>2903</v>
      </c>
      <c r="B72" s="51"/>
      <c r="C72" s="51">
        <v>0.10631359999999999</v>
      </c>
      <c r="D72" s="51">
        <v>0.10631359999999999</v>
      </c>
    </row>
    <row r="74" spans="1:4" x14ac:dyDescent="0.35">
      <c r="A74" t="s">
        <v>2865</v>
      </c>
      <c r="B74" s="3" t="s">
        <v>128</v>
      </c>
    </row>
    <row r="75" spans="1:4" ht="29" x14ac:dyDescent="0.35">
      <c r="A75" s="48" t="s">
        <v>2866</v>
      </c>
      <c r="B75" s="3" t="s">
        <v>128</v>
      </c>
    </row>
    <row r="76" spans="1:4" ht="29" x14ac:dyDescent="0.35">
      <c r="A76" s="48" t="s">
        <v>2867</v>
      </c>
      <c r="B76" s="3" t="s">
        <v>128</v>
      </c>
    </row>
    <row r="77" spans="1:4" x14ac:dyDescent="0.35">
      <c r="A77" t="s">
        <v>2868</v>
      </c>
      <c r="B77" s="50">
        <f>+B92</f>
        <v>24.840988196965569</v>
      </c>
    </row>
    <row r="78" spans="1:4" ht="43.5" x14ac:dyDescent="0.35">
      <c r="A78" s="48" t="s">
        <v>2869</v>
      </c>
      <c r="B78" s="3" t="s">
        <v>128</v>
      </c>
    </row>
    <row r="79" spans="1:4" x14ac:dyDescent="0.35">
      <c r="B79" s="3"/>
    </row>
    <row r="80" spans="1:4" ht="29" x14ac:dyDescent="0.35">
      <c r="A80" s="48" t="s">
        <v>2870</v>
      </c>
      <c r="B80" s="3" t="s">
        <v>128</v>
      </c>
    </row>
    <row r="81" spans="1:2" ht="29" x14ac:dyDescent="0.35">
      <c r="A81" s="48" t="s">
        <v>2871</v>
      </c>
      <c r="B81" t="s">
        <v>128</v>
      </c>
    </row>
    <row r="82" spans="1:2" ht="29" x14ac:dyDescent="0.35">
      <c r="A82" s="48" t="s">
        <v>2872</v>
      </c>
      <c r="B82" s="3" t="s">
        <v>128</v>
      </c>
    </row>
    <row r="83" spans="1:2" ht="29" x14ac:dyDescent="0.35">
      <c r="A83" s="48" t="s">
        <v>2873</v>
      </c>
      <c r="B83" s="3" t="s">
        <v>128</v>
      </c>
    </row>
    <row r="85" spans="1:2" x14ac:dyDescent="0.35">
      <c r="A85" t="s">
        <v>2964</v>
      </c>
    </row>
    <row r="86" spans="1:2" ht="43.5" x14ac:dyDescent="0.35">
      <c r="A86" s="65" t="s">
        <v>2965</v>
      </c>
      <c r="B86" s="69" t="s">
        <v>2995</v>
      </c>
    </row>
    <row r="87" spans="1:2" x14ac:dyDescent="0.35">
      <c r="A87" s="65" t="s">
        <v>2967</v>
      </c>
      <c r="B87" s="65" t="s">
        <v>2996</v>
      </c>
    </row>
    <row r="88" spans="1:2" x14ac:dyDescent="0.35">
      <c r="A88" s="65"/>
      <c r="B88" s="65"/>
    </row>
    <row r="89" spans="1:2" x14ac:dyDescent="0.35">
      <c r="A89" s="65" t="s">
        <v>2969</v>
      </c>
      <c r="B89" s="66">
        <v>6.8623994636812835</v>
      </c>
    </row>
    <row r="90" spans="1:2" x14ac:dyDescent="0.35">
      <c r="A90" s="65"/>
      <c r="B90" s="65"/>
    </row>
    <row r="91" spans="1:2" x14ac:dyDescent="0.35">
      <c r="A91" s="65" t="s">
        <v>2970</v>
      </c>
      <c r="B91" s="67">
        <v>10.400600000000001</v>
      </c>
    </row>
    <row r="92" spans="1:2" x14ac:dyDescent="0.35">
      <c r="A92" s="65" t="s">
        <v>2971</v>
      </c>
      <c r="B92" s="39">
        <v>24.840988196965569</v>
      </c>
    </row>
    <row r="93" spans="1:2" x14ac:dyDescent="0.35">
      <c r="A93" s="65"/>
      <c r="B93" s="65"/>
    </row>
    <row r="94" spans="1:2" x14ac:dyDescent="0.35">
      <c r="A94" s="65" t="s">
        <v>2972</v>
      </c>
      <c r="B94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7ED5-DB9C-4BAD-BA9C-50BCE31124AA}">
  <dimension ref="A1:G7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36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3"/>
      <c r="B9" s="33"/>
      <c r="C9" s="33"/>
      <c r="D9" s="14"/>
      <c r="E9" s="15"/>
      <c r="F9" s="16"/>
      <c r="G9" s="16"/>
    </row>
    <row r="10" spans="1:7" x14ac:dyDescent="0.35">
      <c r="A10" s="17" t="s">
        <v>148</v>
      </c>
      <c r="B10" s="33"/>
      <c r="C10" s="33"/>
      <c r="D10" s="14"/>
      <c r="E10" s="15"/>
      <c r="F10" s="16"/>
      <c r="G10" s="16"/>
    </row>
    <row r="11" spans="1:7" x14ac:dyDescent="0.35">
      <c r="A11" s="13" t="s">
        <v>823</v>
      </c>
      <c r="B11" s="33"/>
      <c r="C11" s="33"/>
      <c r="D11" s="14"/>
      <c r="E11" s="15">
        <v>15999.26</v>
      </c>
      <c r="F11" s="16">
        <v>0.93010000000000004</v>
      </c>
      <c r="G11" s="16">
        <v>5.5E-2</v>
      </c>
    </row>
    <row r="12" spans="1:7" x14ac:dyDescent="0.35">
      <c r="A12" s="13" t="s">
        <v>149</v>
      </c>
      <c r="B12" s="33"/>
      <c r="C12" s="33"/>
      <c r="D12" s="14"/>
      <c r="E12" s="15">
        <v>1203.82</v>
      </c>
      <c r="F12" s="16">
        <v>7.0000000000000007E-2</v>
      </c>
      <c r="G12" s="16">
        <v>5.4205000000000003E-2</v>
      </c>
    </row>
    <row r="13" spans="1:7" x14ac:dyDescent="0.35">
      <c r="A13" s="17" t="s">
        <v>131</v>
      </c>
      <c r="B13" s="34"/>
      <c r="C13" s="34"/>
      <c r="D13" s="20"/>
      <c r="E13" s="21">
        <v>17203.080000000002</v>
      </c>
      <c r="F13" s="22">
        <v>1.0001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24" t="s">
        <v>147</v>
      </c>
      <c r="B15" s="35"/>
      <c r="C15" s="35"/>
      <c r="D15" s="25"/>
      <c r="E15" s="21">
        <v>17203.080000000002</v>
      </c>
      <c r="F15" s="22">
        <v>1.0001</v>
      </c>
      <c r="G15" s="23"/>
    </row>
    <row r="16" spans="1:7" x14ac:dyDescent="0.35">
      <c r="A16" s="13" t="s">
        <v>150</v>
      </c>
      <c r="B16" s="33"/>
      <c r="C16" s="33"/>
      <c r="D16" s="14"/>
      <c r="E16" s="15">
        <v>2.5896229000000002</v>
      </c>
      <c r="F16" s="16">
        <v>1.4999999999999999E-4</v>
      </c>
      <c r="G16" s="16"/>
    </row>
    <row r="17" spans="1:7" x14ac:dyDescent="0.35">
      <c r="A17" s="13" t="s">
        <v>151</v>
      </c>
      <c r="B17" s="33"/>
      <c r="C17" s="33"/>
      <c r="D17" s="14"/>
      <c r="E17" s="26">
        <v>-3.1396229</v>
      </c>
      <c r="F17" s="27">
        <v>-2.5000000000000001E-4</v>
      </c>
      <c r="G17" s="16">
        <v>5.4944E-2</v>
      </c>
    </row>
    <row r="18" spans="1:7" x14ac:dyDescent="0.35">
      <c r="A18" s="28" t="s">
        <v>152</v>
      </c>
      <c r="B18" s="36"/>
      <c r="C18" s="36"/>
      <c r="D18" s="29"/>
      <c r="E18" s="30">
        <v>17202.53</v>
      </c>
      <c r="F18" s="31">
        <v>1</v>
      </c>
      <c r="G18" s="31"/>
    </row>
    <row r="23" spans="1:7" x14ac:dyDescent="0.35">
      <c r="A23" s="1" t="s">
        <v>2855</v>
      </c>
    </row>
    <row r="24" spans="1:7" x14ac:dyDescent="0.35">
      <c r="A24" s="48" t="s">
        <v>2856</v>
      </c>
      <c r="B24" s="3" t="s">
        <v>128</v>
      </c>
    </row>
    <row r="25" spans="1:7" x14ac:dyDescent="0.35">
      <c r="A25" t="s">
        <v>2857</v>
      </c>
    </row>
    <row r="26" spans="1:7" x14ac:dyDescent="0.35">
      <c r="A26" t="s">
        <v>2906</v>
      </c>
      <c r="B26" t="s">
        <v>2859</v>
      </c>
      <c r="C26" t="s">
        <v>2859</v>
      </c>
    </row>
    <row r="27" spans="1:7" x14ac:dyDescent="0.35">
      <c r="B27" s="49">
        <v>45838</v>
      </c>
      <c r="C27" s="49">
        <v>45869</v>
      </c>
    </row>
    <row r="28" spans="1:7" x14ac:dyDescent="0.35">
      <c r="A28" t="s">
        <v>2904</v>
      </c>
      <c r="B28">
        <v>1340.4362000000001</v>
      </c>
      <c r="C28">
        <v>1346.3969999999999</v>
      </c>
      <c r="G28"/>
    </row>
    <row r="29" spans="1:7" x14ac:dyDescent="0.35">
      <c r="A29" t="s">
        <v>2907</v>
      </c>
      <c r="B29">
        <v>1000.1358</v>
      </c>
      <c r="C29">
        <v>1000.1439</v>
      </c>
      <c r="G29"/>
    </row>
    <row r="30" spans="1:7" x14ac:dyDescent="0.35">
      <c r="A30" t="s">
        <v>2885</v>
      </c>
      <c r="B30" t="s">
        <v>2883</v>
      </c>
      <c r="C30" t="s">
        <v>2884</v>
      </c>
      <c r="G30"/>
    </row>
    <row r="31" spans="1:7" x14ac:dyDescent="0.35">
      <c r="A31" t="s">
        <v>2874</v>
      </c>
      <c r="B31">
        <v>1339.9788000000001</v>
      </c>
      <c r="C31">
        <v>1345.9381000000001</v>
      </c>
      <c r="G31"/>
    </row>
    <row r="32" spans="1:7" x14ac:dyDescent="0.35">
      <c r="A32" t="s">
        <v>2886</v>
      </c>
      <c r="B32">
        <v>1058.2655</v>
      </c>
      <c r="C32">
        <v>1058.4159</v>
      </c>
      <c r="G32"/>
    </row>
    <row r="33" spans="1:7" x14ac:dyDescent="0.35">
      <c r="A33" t="s">
        <v>2887</v>
      </c>
      <c r="B33" t="s">
        <v>2883</v>
      </c>
      <c r="C33" t="s">
        <v>2884</v>
      </c>
      <c r="G33"/>
    </row>
    <row r="34" spans="1:7" x14ac:dyDescent="0.35">
      <c r="A34" t="s">
        <v>2908</v>
      </c>
      <c r="B34">
        <v>1335.5721000000001</v>
      </c>
      <c r="C34">
        <v>1341.4559999999999</v>
      </c>
      <c r="G34"/>
    </row>
    <row r="35" spans="1:7" x14ac:dyDescent="0.35">
      <c r="A35" t="s">
        <v>2909</v>
      </c>
      <c r="B35">
        <v>1008.3194999999999</v>
      </c>
      <c r="C35">
        <v>1008.3267</v>
      </c>
      <c r="G35"/>
    </row>
    <row r="36" spans="1:7" x14ac:dyDescent="0.35">
      <c r="A36" t="s">
        <v>2889</v>
      </c>
      <c r="B36">
        <v>1095.4364</v>
      </c>
      <c r="C36">
        <v>1095.5945999999999</v>
      </c>
      <c r="G36"/>
    </row>
    <row r="37" spans="1:7" x14ac:dyDescent="0.35">
      <c r="A37" t="s">
        <v>2875</v>
      </c>
      <c r="B37">
        <v>1335.5673999999999</v>
      </c>
      <c r="C37">
        <v>1341.45</v>
      </c>
      <c r="G37"/>
    </row>
    <row r="38" spans="1:7" x14ac:dyDescent="0.35">
      <c r="A38" t="s">
        <v>2890</v>
      </c>
      <c r="B38">
        <v>1005.1249</v>
      </c>
      <c r="C38">
        <v>1005.2666</v>
      </c>
      <c r="G38"/>
    </row>
    <row r="39" spans="1:7" x14ac:dyDescent="0.35">
      <c r="A39" t="s">
        <v>2891</v>
      </c>
      <c r="B39">
        <v>1017.3525</v>
      </c>
      <c r="C39">
        <v>1016.7928000000001</v>
      </c>
      <c r="G39"/>
    </row>
    <row r="40" spans="1:7" x14ac:dyDescent="0.35">
      <c r="A40" t="s">
        <v>2910</v>
      </c>
      <c r="B40">
        <v>1226.0082</v>
      </c>
      <c r="C40">
        <v>1231.4606000000001</v>
      </c>
      <c r="G40"/>
    </row>
    <row r="41" spans="1:7" x14ac:dyDescent="0.35">
      <c r="A41" t="s">
        <v>2911</v>
      </c>
      <c r="B41">
        <v>1000</v>
      </c>
      <c r="C41">
        <v>1000</v>
      </c>
      <c r="G41"/>
    </row>
    <row r="42" spans="1:7" x14ac:dyDescent="0.35">
      <c r="A42" t="s">
        <v>2912</v>
      </c>
      <c r="B42">
        <v>1226.0066999999999</v>
      </c>
      <c r="C42">
        <v>1231.4591</v>
      </c>
      <c r="G42"/>
    </row>
    <row r="43" spans="1:7" x14ac:dyDescent="0.35">
      <c r="A43" t="s">
        <v>2913</v>
      </c>
      <c r="B43">
        <v>1000</v>
      </c>
      <c r="C43">
        <v>1000</v>
      </c>
      <c r="G43"/>
    </row>
    <row r="44" spans="1:7" x14ac:dyDescent="0.35">
      <c r="A44" t="s">
        <v>2892</v>
      </c>
      <c r="G44"/>
    </row>
    <row r="46" spans="1:7" x14ac:dyDescent="0.35">
      <c r="A46" t="s">
        <v>2893</v>
      </c>
    </row>
    <row r="48" spans="1:7" x14ac:dyDescent="0.35">
      <c r="A48" s="51" t="s">
        <v>2894</v>
      </c>
      <c r="B48" s="51" t="s">
        <v>2895</v>
      </c>
      <c r="C48" s="51" t="s">
        <v>2896</v>
      </c>
      <c r="D48" s="51" t="s">
        <v>2897</v>
      </c>
    </row>
    <row r="49" spans="1:4" x14ac:dyDescent="0.35">
      <c r="A49" s="51" t="s">
        <v>2914</v>
      </c>
      <c r="B49" s="51"/>
      <c r="C49" s="51">
        <v>4.4270043000000001</v>
      </c>
      <c r="D49" s="51">
        <v>4.4270043000000001</v>
      </c>
    </row>
    <row r="50" spans="1:4" x14ac:dyDescent="0.35">
      <c r="A50" s="51" t="s">
        <v>2915</v>
      </c>
      <c r="B50" s="51"/>
      <c r="C50" s="51">
        <v>4.5500635999999997</v>
      </c>
      <c r="D50" s="51">
        <v>4.5500635999999997</v>
      </c>
    </row>
    <row r="51" spans="1:4" x14ac:dyDescent="0.35">
      <c r="A51" s="51" t="s">
        <v>2916</v>
      </c>
      <c r="B51" s="51"/>
      <c r="C51" s="51">
        <v>4.4340609000000004</v>
      </c>
      <c r="D51" s="51">
        <v>4.4340609000000004</v>
      </c>
    </row>
    <row r="52" spans="1:4" x14ac:dyDescent="0.35">
      <c r="A52" s="51" t="s">
        <v>2917</v>
      </c>
      <c r="B52" s="51"/>
      <c r="C52" s="51">
        <v>4.6447019000000003</v>
      </c>
      <c r="D52" s="51">
        <v>4.6447019000000003</v>
      </c>
    </row>
    <row r="53" spans="1:4" x14ac:dyDescent="0.35">
      <c r="A53" s="51" t="s">
        <v>2918</v>
      </c>
      <c r="B53" s="51"/>
      <c r="C53" s="51">
        <v>4.2809866999999997</v>
      </c>
      <c r="D53" s="51">
        <v>4.2809866999999997</v>
      </c>
    </row>
    <row r="54" spans="1:4" x14ac:dyDescent="0.35">
      <c r="A54" s="51" t="s">
        <v>2919</v>
      </c>
      <c r="B54" s="51"/>
      <c r="C54" s="51">
        <v>5.0158109</v>
      </c>
      <c r="D54" s="51">
        <v>5.0158109</v>
      </c>
    </row>
    <row r="56" spans="1:4" x14ac:dyDescent="0.35">
      <c r="A56" t="s">
        <v>2865</v>
      </c>
      <c r="B56" s="3" t="s">
        <v>128</v>
      </c>
    </row>
    <row r="57" spans="1:4" ht="29" x14ac:dyDescent="0.35">
      <c r="A57" s="48" t="s">
        <v>2866</v>
      </c>
      <c r="B57" s="3" t="s">
        <v>128</v>
      </c>
    </row>
    <row r="58" spans="1:4" ht="29" x14ac:dyDescent="0.35">
      <c r="A58" s="48" t="s">
        <v>2867</v>
      </c>
      <c r="B58" s="3" t="s">
        <v>128</v>
      </c>
    </row>
    <row r="59" spans="1:4" x14ac:dyDescent="0.35">
      <c r="A59" t="s">
        <v>2868</v>
      </c>
      <c r="B59" s="50">
        <f>+B74</f>
        <v>-4.9981913906637587E-7</v>
      </c>
    </row>
    <row r="60" spans="1:4" ht="43.5" x14ac:dyDescent="0.35">
      <c r="A60" s="48" t="s">
        <v>2869</v>
      </c>
      <c r="B60" s="3" t="s">
        <v>128</v>
      </c>
    </row>
    <row r="61" spans="1:4" x14ac:dyDescent="0.35">
      <c r="B61" s="3"/>
    </row>
    <row r="62" spans="1:4" ht="29" x14ac:dyDescent="0.35">
      <c r="A62" s="48" t="s">
        <v>2870</v>
      </c>
      <c r="B62" s="3" t="s">
        <v>128</v>
      </c>
    </row>
    <row r="63" spans="1:4" ht="29" x14ac:dyDescent="0.35">
      <c r="A63" s="48" t="s">
        <v>2871</v>
      </c>
      <c r="B63" t="s">
        <v>128</v>
      </c>
    </row>
    <row r="64" spans="1:4" ht="29" x14ac:dyDescent="0.35">
      <c r="A64" s="48" t="s">
        <v>2872</v>
      </c>
      <c r="B64" s="3" t="s">
        <v>128</v>
      </c>
    </row>
    <row r="65" spans="1:2" ht="29" x14ac:dyDescent="0.35">
      <c r="A65" s="48" t="s">
        <v>2873</v>
      </c>
      <c r="B65" s="3" t="s">
        <v>128</v>
      </c>
    </row>
    <row r="67" spans="1:2" x14ac:dyDescent="0.35">
      <c r="A67" t="s">
        <v>2964</v>
      </c>
    </row>
    <row r="68" spans="1:2" ht="43.5" x14ac:dyDescent="0.35">
      <c r="A68" s="65" t="s">
        <v>2965</v>
      </c>
      <c r="B68" s="69" t="s">
        <v>3001</v>
      </c>
    </row>
    <row r="69" spans="1:2" x14ac:dyDescent="0.35">
      <c r="A69" s="65" t="s">
        <v>2967</v>
      </c>
      <c r="B69" s="65" t="s">
        <v>3002</v>
      </c>
    </row>
    <row r="70" spans="1:2" x14ac:dyDescent="0.35">
      <c r="A70" s="65"/>
      <c r="B70" s="65"/>
    </row>
    <row r="71" spans="1:2" x14ac:dyDescent="0.35">
      <c r="A71" s="65" t="s">
        <v>2969</v>
      </c>
      <c r="B71" s="66">
        <v>5.4943880717904108</v>
      </c>
    </row>
    <row r="72" spans="1:2" x14ac:dyDescent="0.35">
      <c r="A72" s="65"/>
      <c r="B72" s="65"/>
    </row>
    <row r="73" spans="1:2" x14ac:dyDescent="0.35">
      <c r="A73" s="65" t="s">
        <v>2970</v>
      </c>
      <c r="B73" s="67">
        <v>2.7000000000000001E-3</v>
      </c>
    </row>
    <row r="74" spans="1:2" x14ac:dyDescent="0.35">
      <c r="A74" s="65" t="s">
        <v>2971</v>
      </c>
      <c r="B74" s="39">
        <v>-4.9981913906637587E-7</v>
      </c>
    </row>
    <row r="75" spans="1:2" x14ac:dyDescent="0.35">
      <c r="A75" s="65"/>
      <c r="B75" s="65"/>
    </row>
    <row r="76" spans="1:2" x14ac:dyDescent="0.35">
      <c r="A76" s="65" t="s">
        <v>2972</v>
      </c>
      <c r="B76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B97A-271E-4002-9385-7E9AA5A9722F}">
  <dimension ref="A1:G9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38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180</v>
      </c>
      <c r="B8" s="33" t="s">
        <v>181</v>
      </c>
      <c r="C8" s="33" t="s">
        <v>182</v>
      </c>
      <c r="D8" s="14">
        <v>94818</v>
      </c>
      <c r="E8" s="15">
        <v>3037.12</v>
      </c>
      <c r="F8" s="16">
        <v>7.6499999999999999E-2</v>
      </c>
      <c r="G8" s="16"/>
    </row>
    <row r="9" spans="1:7" x14ac:dyDescent="0.35">
      <c r="A9" s="13" t="s">
        <v>163</v>
      </c>
      <c r="B9" s="33" t="s">
        <v>164</v>
      </c>
      <c r="C9" s="33" t="s">
        <v>165</v>
      </c>
      <c r="D9" s="14">
        <v>133032</v>
      </c>
      <c r="E9" s="15">
        <v>2546.63</v>
      </c>
      <c r="F9" s="16">
        <v>6.4199999999999993E-2</v>
      </c>
      <c r="G9" s="16"/>
    </row>
    <row r="10" spans="1:7" x14ac:dyDescent="0.35">
      <c r="A10" s="13" t="s">
        <v>210</v>
      </c>
      <c r="B10" s="33" t="s">
        <v>211</v>
      </c>
      <c r="C10" s="33" t="s">
        <v>199</v>
      </c>
      <c r="D10" s="14">
        <v>613164</v>
      </c>
      <c r="E10" s="15">
        <v>2525.9299999999998</v>
      </c>
      <c r="F10" s="16">
        <v>6.3600000000000004E-2</v>
      </c>
      <c r="G10" s="16"/>
    </row>
    <row r="11" spans="1:7" x14ac:dyDescent="0.35">
      <c r="A11" s="13" t="s">
        <v>197</v>
      </c>
      <c r="B11" s="33" t="s">
        <v>198</v>
      </c>
      <c r="C11" s="33" t="s">
        <v>199</v>
      </c>
      <c r="D11" s="14">
        <v>74688</v>
      </c>
      <c r="E11" s="15">
        <v>1883.03</v>
      </c>
      <c r="F11" s="16">
        <v>4.7399999999999998E-2</v>
      </c>
      <c r="G11" s="16"/>
    </row>
    <row r="12" spans="1:7" x14ac:dyDescent="0.35">
      <c r="A12" s="13" t="s">
        <v>269</v>
      </c>
      <c r="B12" s="33" t="s">
        <v>270</v>
      </c>
      <c r="C12" s="33" t="s">
        <v>182</v>
      </c>
      <c r="D12" s="14">
        <v>14179</v>
      </c>
      <c r="E12" s="15">
        <v>1787.69</v>
      </c>
      <c r="F12" s="16">
        <v>4.4999999999999998E-2</v>
      </c>
      <c r="G12" s="16"/>
    </row>
    <row r="13" spans="1:7" x14ac:dyDescent="0.35">
      <c r="A13" s="13" t="s">
        <v>266</v>
      </c>
      <c r="B13" s="33" t="s">
        <v>267</v>
      </c>
      <c r="C13" s="33" t="s">
        <v>268</v>
      </c>
      <c r="D13" s="14">
        <v>43950</v>
      </c>
      <c r="E13" s="15">
        <v>1471.14</v>
      </c>
      <c r="F13" s="16">
        <v>3.7100000000000001E-2</v>
      </c>
      <c r="G13" s="16"/>
    </row>
    <row r="14" spans="1:7" x14ac:dyDescent="0.35">
      <c r="A14" s="13" t="s">
        <v>824</v>
      </c>
      <c r="B14" s="33" t="s">
        <v>825</v>
      </c>
      <c r="C14" s="33" t="s">
        <v>185</v>
      </c>
      <c r="D14" s="14">
        <v>452384</v>
      </c>
      <c r="E14" s="15">
        <v>1392.44</v>
      </c>
      <c r="F14" s="16">
        <v>3.5099999999999999E-2</v>
      </c>
      <c r="G14" s="16"/>
    </row>
    <row r="15" spans="1:7" x14ac:dyDescent="0.35">
      <c r="A15" s="13" t="s">
        <v>391</v>
      </c>
      <c r="B15" s="33" t="s">
        <v>392</v>
      </c>
      <c r="C15" s="33" t="s">
        <v>393</v>
      </c>
      <c r="D15" s="14">
        <v>2699</v>
      </c>
      <c r="E15" s="15">
        <v>1317.25</v>
      </c>
      <c r="F15" s="16">
        <v>3.32E-2</v>
      </c>
      <c r="G15" s="16"/>
    </row>
    <row r="16" spans="1:7" x14ac:dyDescent="0.35">
      <c r="A16" s="13" t="s">
        <v>379</v>
      </c>
      <c r="B16" s="33" t="s">
        <v>380</v>
      </c>
      <c r="C16" s="33" t="s">
        <v>182</v>
      </c>
      <c r="D16" s="14">
        <v>23090</v>
      </c>
      <c r="E16" s="15">
        <v>1262.68</v>
      </c>
      <c r="F16" s="16">
        <v>3.1800000000000002E-2</v>
      </c>
      <c r="G16" s="16"/>
    </row>
    <row r="17" spans="1:7" x14ac:dyDescent="0.35">
      <c r="A17" s="13" t="s">
        <v>286</v>
      </c>
      <c r="B17" s="33" t="s">
        <v>287</v>
      </c>
      <c r="C17" s="33" t="s">
        <v>193</v>
      </c>
      <c r="D17" s="14">
        <v>134580</v>
      </c>
      <c r="E17" s="15">
        <v>1185.92</v>
      </c>
      <c r="F17" s="16">
        <v>2.9899999999999999E-2</v>
      </c>
      <c r="G17" s="16"/>
    </row>
    <row r="18" spans="1:7" x14ac:dyDescent="0.35">
      <c r="A18" s="13" t="s">
        <v>373</v>
      </c>
      <c r="B18" s="33" t="s">
        <v>374</v>
      </c>
      <c r="C18" s="33" t="s">
        <v>207</v>
      </c>
      <c r="D18" s="14">
        <v>18479</v>
      </c>
      <c r="E18" s="15">
        <v>1066.42</v>
      </c>
      <c r="F18" s="16">
        <v>2.69E-2</v>
      </c>
      <c r="G18" s="16"/>
    </row>
    <row r="19" spans="1:7" x14ac:dyDescent="0.35">
      <c r="A19" s="13" t="s">
        <v>283</v>
      </c>
      <c r="B19" s="33" t="s">
        <v>284</v>
      </c>
      <c r="C19" s="33" t="s">
        <v>285</v>
      </c>
      <c r="D19" s="14">
        <v>93271</v>
      </c>
      <c r="E19" s="15">
        <v>1000.98</v>
      </c>
      <c r="F19" s="16">
        <v>2.52E-2</v>
      </c>
      <c r="G19" s="16"/>
    </row>
    <row r="20" spans="1:7" x14ac:dyDescent="0.35">
      <c r="A20" s="13" t="s">
        <v>615</v>
      </c>
      <c r="B20" s="33" t="s">
        <v>616</v>
      </c>
      <c r="C20" s="33" t="s">
        <v>182</v>
      </c>
      <c r="D20" s="14">
        <v>23168</v>
      </c>
      <c r="E20" s="15">
        <v>987.12</v>
      </c>
      <c r="F20" s="16">
        <v>2.4899999999999999E-2</v>
      </c>
      <c r="G20" s="16"/>
    </row>
    <row r="21" spans="1:7" x14ac:dyDescent="0.35">
      <c r="A21" s="13" t="s">
        <v>183</v>
      </c>
      <c r="B21" s="33" t="s">
        <v>184</v>
      </c>
      <c r="C21" s="33" t="s">
        <v>185</v>
      </c>
      <c r="D21" s="14">
        <v>17691</v>
      </c>
      <c r="E21" s="15">
        <v>887.73</v>
      </c>
      <c r="F21" s="16">
        <v>2.24E-2</v>
      </c>
      <c r="G21" s="16"/>
    </row>
    <row r="22" spans="1:7" x14ac:dyDescent="0.35">
      <c r="A22" s="13" t="s">
        <v>375</v>
      </c>
      <c r="B22" s="33" t="s">
        <v>376</v>
      </c>
      <c r="C22" s="33" t="s">
        <v>207</v>
      </c>
      <c r="D22" s="14">
        <v>38474</v>
      </c>
      <c r="E22" s="15">
        <v>864.78</v>
      </c>
      <c r="F22" s="16">
        <v>2.18E-2</v>
      </c>
      <c r="G22" s="16"/>
    </row>
    <row r="23" spans="1:7" x14ac:dyDescent="0.35">
      <c r="A23" s="13" t="s">
        <v>617</v>
      </c>
      <c r="B23" s="33" t="s">
        <v>618</v>
      </c>
      <c r="C23" s="33" t="s">
        <v>317</v>
      </c>
      <c r="D23" s="14">
        <v>30065</v>
      </c>
      <c r="E23" s="15">
        <v>862.81</v>
      </c>
      <c r="F23" s="16">
        <v>2.1700000000000001E-2</v>
      </c>
      <c r="G23" s="16"/>
    </row>
    <row r="24" spans="1:7" x14ac:dyDescent="0.35">
      <c r="A24" s="13" t="s">
        <v>366</v>
      </c>
      <c r="B24" s="33" t="s">
        <v>367</v>
      </c>
      <c r="C24" s="33" t="s">
        <v>185</v>
      </c>
      <c r="D24" s="14">
        <v>598087</v>
      </c>
      <c r="E24" s="15">
        <v>834.57</v>
      </c>
      <c r="F24" s="16">
        <v>2.1000000000000001E-2</v>
      </c>
      <c r="G24" s="16"/>
    </row>
    <row r="25" spans="1:7" x14ac:dyDescent="0.35">
      <c r="A25" s="13" t="s">
        <v>627</v>
      </c>
      <c r="B25" s="33" t="s">
        <v>628</v>
      </c>
      <c r="C25" s="33" t="s">
        <v>329</v>
      </c>
      <c r="D25" s="14">
        <v>61429</v>
      </c>
      <c r="E25" s="15">
        <v>823.27</v>
      </c>
      <c r="F25" s="16">
        <v>2.07E-2</v>
      </c>
      <c r="G25" s="16"/>
    </row>
    <row r="26" spans="1:7" x14ac:dyDescent="0.35">
      <c r="A26" s="13" t="s">
        <v>369</v>
      </c>
      <c r="B26" s="33" t="s">
        <v>370</v>
      </c>
      <c r="C26" s="33" t="s">
        <v>285</v>
      </c>
      <c r="D26" s="14">
        <v>115542</v>
      </c>
      <c r="E26" s="15">
        <v>820.12</v>
      </c>
      <c r="F26" s="16">
        <v>2.07E-2</v>
      </c>
      <c r="G26" s="16"/>
    </row>
    <row r="27" spans="1:7" x14ac:dyDescent="0.35">
      <c r="A27" s="13" t="s">
        <v>611</v>
      </c>
      <c r="B27" s="33" t="s">
        <v>612</v>
      </c>
      <c r="C27" s="33" t="s">
        <v>329</v>
      </c>
      <c r="D27" s="14">
        <v>140214</v>
      </c>
      <c r="E27" s="15">
        <v>732.76</v>
      </c>
      <c r="F27" s="16">
        <v>1.8499999999999999E-2</v>
      </c>
      <c r="G27" s="16"/>
    </row>
    <row r="28" spans="1:7" x14ac:dyDescent="0.35">
      <c r="A28" s="13" t="s">
        <v>826</v>
      </c>
      <c r="B28" s="33" t="s">
        <v>827</v>
      </c>
      <c r="C28" s="33" t="s">
        <v>268</v>
      </c>
      <c r="D28" s="14">
        <v>90798</v>
      </c>
      <c r="E28" s="15">
        <v>664.19</v>
      </c>
      <c r="F28" s="16">
        <v>1.67E-2</v>
      </c>
      <c r="G28" s="16"/>
    </row>
    <row r="29" spans="1:7" x14ac:dyDescent="0.35">
      <c r="A29" s="13" t="s">
        <v>828</v>
      </c>
      <c r="B29" s="33" t="s">
        <v>829</v>
      </c>
      <c r="C29" s="33" t="s">
        <v>268</v>
      </c>
      <c r="D29" s="14">
        <v>35730</v>
      </c>
      <c r="E29" s="15">
        <v>621.02</v>
      </c>
      <c r="F29" s="16">
        <v>1.5599999999999999E-2</v>
      </c>
      <c r="G29" s="16"/>
    </row>
    <row r="30" spans="1:7" x14ac:dyDescent="0.35">
      <c r="A30" s="13" t="s">
        <v>830</v>
      </c>
      <c r="B30" s="33" t="s">
        <v>831</v>
      </c>
      <c r="C30" s="33" t="s">
        <v>268</v>
      </c>
      <c r="D30" s="14">
        <v>49855</v>
      </c>
      <c r="E30" s="15">
        <v>620</v>
      </c>
      <c r="F30" s="16">
        <v>1.5599999999999999E-2</v>
      </c>
      <c r="G30" s="16"/>
    </row>
    <row r="31" spans="1:7" x14ac:dyDescent="0.35">
      <c r="A31" s="13" t="s">
        <v>832</v>
      </c>
      <c r="B31" s="33" t="s">
        <v>833</v>
      </c>
      <c r="C31" s="33" t="s">
        <v>365</v>
      </c>
      <c r="D31" s="14">
        <v>85965</v>
      </c>
      <c r="E31" s="15">
        <v>563.5</v>
      </c>
      <c r="F31" s="16">
        <v>1.4200000000000001E-2</v>
      </c>
      <c r="G31" s="16"/>
    </row>
    <row r="32" spans="1:7" x14ac:dyDescent="0.35">
      <c r="A32" s="13" t="s">
        <v>214</v>
      </c>
      <c r="B32" s="33" t="s">
        <v>215</v>
      </c>
      <c r="C32" s="33" t="s">
        <v>216</v>
      </c>
      <c r="D32" s="14">
        <v>44200</v>
      </c>
      <c r="E32" s="15">
        <v>550.73</v>
      </c>
      <c r="F32" s="16">
        <v>1.3899999999999999E-2</v>
      </c>
      <c r="G32" s="16"/>
    </row>
    <row r="33" spans="1:7" x14ac:dyDescent="0.35">
      <c r="A33" s="13" t="s">
        <v>834</v>
      </c>
      <c r="B33" s="33" t="s">
        <v>835</v>
      </c>
      <c r="C33" s="33" t="s">
        <v>365</v>
      </c>
      <c r="D33" s="14">
        <v>70914</v>
      </c>
      <c r="E33" s="15">
        <v>525.29999999999995</v>
      </c>
      <c r="F33" s="16">
        <v>1.32E-2</v>
      </c>
      <c r="G33" s="16"/>
    </row>
    <row r="34" spans="1:7" x14ac:dyDescent="0.35">
      <c r="A34" s="13" t="s">
        <v>350</v>
      </c>
      <c r="B34" s="33" t="s">
        <v>351</v>
      </c>
      <c r="C34" s="33" t="s">
        <v>304</v>
      </c>
      <c r="D34" s="14">
        <v>33733</v>
      </c>
      <c r="E34" s="15">
        <v>500.6</v>
      </c>
      <c r="F34" s="16">
        <v>1.26E-2</v>
      </c>
      <c r="G34" s="16"/>
    </row>
    <row r="35" spans="1:7" x14ac:dyDescent="0.35">
      <c r="A35" s="13" t="s">
        <v>344</v>
      </c>
      <c r="B35" s="33" t="s">
        <v>345</v>
      </c>
      <c r="C35" s="33" t="s">
        <v>292</v>
      </c>
      <c r="D35" s="14">
        <v>30525</v>
      </c>
      <c r="E35" s="15">
        <v>488.77</v>
      </c>
      <c r="F35" s="16">
        <v>1.23E-2</v>
      </c>
      <c r="G35" s="16"/>
    </row>
    <row r="36" spans="1:7" x14ac:dyDescent="0.35">
      <c r="A36" s="13" t="s">
        <v>607</v>
      </c>
      <c r="B36" s="33" t="s">
        <v>608</v>
      </c>
      <c r="C36" s="33" t="s">
        <v>268</v>
      </c>
      <c r="D36" s="14">
        <v>20321</v>
      </c>
      <c r="E36" s="15">
        <v>486.91</v>
      </c>
      <c r="F36" s="16">
        <v>1.23E-2</v>
      </c>
      <c r="G36" s="16"/>
    </row>
    <row r="37" spans="1:7" x14ac:dyDescent="0.35">
      <c r="A37" s="13" t="s">
        <v>327</v>
      </c>
      <c r="B37" s="33" t="s">
        <v>328</v>
      </c>
      <c r="C37" s="33" t="s">
        <v>329</v>
      </c>
      <c r="D37" s="14">
        <v>17720</v>
      </c>
      <c r="E37" s="15">
        <v>484.55</v>
      </c>
      <c r="F37" s="16">
        <v>1.2200000000000001E-2</v>
      </c>
      <c r="G37" s="16"/>
    </row>
    <row r="38" spans="1:7" x14ac:dyDescent="0.35">
      <c r="A38" s="13" t="s">
        <v>633</v>
      </c>
      <c r="B38" s="33" t="s">
        <v>634</v>
      </c>
      <c r="C38" s="33" t="s">
        <v>165</v>
      </c>
      <c r="D38" s="14">
        <v>26145</v>
      </c>
      <c r="E38" s="15">
        <v>483.08</v>
      </c>
      <c r="F38" s="16">
        <v>1.2200000000000001E-2</v>
      </c>
      <c r="G38" s="16"/>
    </row>
    <row r="39" spans="1:7" x14ac:dyDescent="0.35">
      <c r="A39" s="13" t="s">
        <v>836</v>
      </c>
      <c r="B39" s="33" t="s">
        <v>837</v>
      </c>
      <c r="C39" s="33" t="s">
        <v>202</v>
      </c>
      <c r="D39" s="14">
        <v>119398</v>
      </c>
      <c r="E39" s="15">
        <v>474.91</v>
      </c>
      <c r="F39" s="16">
        <v>1.2E-2</v>
      </c>
      <c r="G39" s="16"/>
    </row>
    <row r="40" spans="1:7" x14ac:dyDescent="0.35">
      <c r="A40" s="13" t="s">
        <v>838</v>
      </c>
      <c r="B40" s="33" t="s">
        <v>839</v>
      </c>
      <c r="C40" s="33" t="s">
        <v>304</v>
      </c>
      <c r="D40" s="14">
        <v>28603</v>
      </c>
      <c r="E40" s="15">
        <v>466.26</v>
      </c>
      <c r="F40" s="16">
        <v>1.17E-2</v>
      </c>
      <c r="G40" s="16"/>
    </row>
    <row r="41" spans="1:7" x14ac:dyDescent="0.35">
      <c r="A41" s="13" t="s">
        <v>744</v>
      </c>
      <c r="B41" s="33" t="s">
        <v>745</v>
      </c>
      <c r="C41" s="33" t="s">
        <v>216</v>
      </c>
      <c r="D41" s="14">
        <v>53945</v>
      </c>
      <c r="E41" s="15">
        <v>462.55</v>
      </c>
      <c r="F41" s="16">
        <v>1.17E-2</v>
      </c>
      <c r="G41" s="16"/>
    </row>
    <row r="42" spans="1:7" x14ac:dyDescent="0.35">
      <c r="A42" s="13" t="s">
        <v>258</v>
      </c>
      <c r="B42" s="33" t="s">
        <v>259</v>
      </c>
      <c r="C42" s="33" t="s">
        <v>196</v>
      </c>
      <c r="D42" s="14">
        <v>23417</v>
      </c>
      <c r="E42" s="15">
        <v>451.74</v>
      </c>
      <c r="F42" s="16">
        <v>1.14E-2</v>
      </c>
      <c r="G42" s="16"/>
    </row>
    <row r="43" spans="1:7" x14ac:dyDescent="0.35">
      <c r="A43" s="13" t="s">
        <v>840</v>
      </c>
      <c r="B43" s="33" t="s">
        <v>841</v>
      </c>
      <c r="C43" s="33" t="s">
        <v>185</v>
      </c>
      <c r="D43" s="14">
        <v>20242</v>
      </c>
      <c r="E43" s="15">
        <v>442.59</v>
      </c>
      <c r="F43" s="16">
        <v>1.12E-2</v>
      </c>
      <c r="G43" s="16"/>
    </row>
    <row r="44" spans="1:7" x14ac:dyDescent="0.35">
      <c r="A44" s="13" t="s">
        <v>842</v>
      </c>
      <c r="B44" s="33" t="s">
        <v>843</v>
      </c>
      <c r="C44" s="33" t="s">
        <v>185</v>
      </c>
      <c r="D44" s="14">
        <v>9834</v>
      </c>
      <c r="E44" s="15">
        <v>419.66</v>
      </c>
      <c r="F44" s="16">
        <v>1.06E-2</v>
      </c>
      <c r="G44" s="16"/>
    </row>
    <row r="45" spans="1:7" x14ac:dyDescent="0.35">
      <c r="A45" s="13" t="s">
        <v>844</v>
      </c>
      <c r="B45" s="33" t="s">
        <v>845</v>
      </c>
      <c r="C45" s="33" t="s">
        <v>393</v>
      </c>
      <c r="D45" s="14">
        <v>36725</v>
      </c>
      <c r="E45" s="15">
        <v>418.67</v>
      </c>
      <c r="F45" s="16">
        <v>1.0500000000000001E-2</v>
      </c>
      <c r="G45" s="16"/>
    </row>
    <row r="46" spans="1:7" x14ac:dyDescent="0.35">
      <c r="A46" s="13" t="s">
        <v>846</v>
      </c>
      <c r="B46" s="33" t="s">
        <v>847</v>
      </c>
      <c r="C46" s="33" t="s">
        <v>292</v>
      </c>
      <c r="D46" s="14">
        <v>26805</v>
      </c>
      <c r="E46" s="15">
        <v>375.59</v>
      </c>
      <c r="F46" s="16">
        <v>9.4999999999999998E-3</v>
      </c>
      <c r="G46" s="16"/>
    </row>
    <row r="47" spans="1:7" x14ac:dyDescent="0.35">
      <c r="A47" s="13" t="s">
        <v>848</v>
      </c>
      <c r="B47" s="33" t="s">
        <v>849</v>
      </c>
      <c r="C47" s="33" t="s">
        <v>268</v>
      </c>
      <c r="D47" s="14">
        <v>114847</v>
      </c>
      <c r="E47" s="15">
        <v>370.96</v>
      </c>
      <c r="F47" s="16">
        <v>9.2999999999999992E-3</v>
      </c>
      <c r="G47" s="16"/>
    </row>
    <row r="48" spans="1:7" x14ac:dyDescent="0.35">
      <c r="A48" s="13" t="s">
        <v>264</v>
      </c>
      <c r="B48" s="33" t="s">
        <v>265</v>
      </c>
      <c r="C48" s="33" t="s">
        <v>196</v>
      </c>
      <c r="D48" s="14">
        <v>1025</v>
      </c>
      <c r="E48" s="15">
        <v>352.65</v>
      </c>
      <c r="F48" s="16">
        <v>8.8999999999999999E-3</v>
      </c>
      <c r="G48" s="16"/>
    </row>
    <row r="49" spans="1:7" x14ac:dyDescent="0.35">
      <c r="A49" s="13" t="s">
        <v>850</v>
      </c>
      <c r="B49" s="33" t="s">
        <v>851</v>
      </c>
      <c r="C49" s="33" t="s">
        <v>219</v>
      </c>
      <c r="D49" s="14">
        <v>920472</v>
      </c>
      <c r="E49" s="15">
        <v>341.5</v>
      </c>
      <c r="F49" s="16">
        <v>8.6E-3</v>
      </c>
      <c r="G49" s="16"/>
    </row>
    <row r="50" spans="1:7" x14ac:dyDescent="0.35">
      <c r="A50" s="13" t="s">
        <v>290</v>
      </c>
      <c r="B50" s="33" t="s">
        <v>291</v>
      </c>
      <c r="C50" s="33" t="s">
        <v>292</v>
      </c>
      <c r="D50" s="14">
        <v>7493</v>
      </c>
      <c r="E50" s="15">
        <v>288.05</v>
      </c>
      <c r="F50" s="16">
        <v>7.3000000000000001E-3</v>
      </c>
      <c r="G50" s="16"/>
    </row>
    <row r="51" spans="1:7" x14ac:dyDescent="0.35">
      <c r="A51" s="13" t="s">
        <v>342</v>
      </c>
      <c r="B51" s="33" t="s">
        <v>343</v>
      </c>
      <c r="C51" s="33" t="s">
        <v>268</v>
      </c>
      <c r="D51" s="14">
        <v>16955</v>
      </c>
      <c r="E51" s="15">
        <v>254.43</v>
      </c>
      <c r="F51" s="16">
        <v>6.4000000000000003E-3</v>
      </c>
      <c r="G51" s="16"/>
    </row>
    <row r="52" spans="1:7" x14ac:dyDescent="0.35">
      <c r="A52" s="13" t="s">
        <v>852</v>
      </c>
      <c r="B52" s="33" t="s">
        <v>853</v>
      </c>
      <c r="C52" s="33" t="s">
        <v>365</v>
      </c>
      <c r="D52" s="14">
        <v>21725</v>
      </c>
      <c r="E52" s="15">
        <v>197.66</v>
      </c>
      <c r="F52" s="16">
        <v>5.0000000000000001E-3</v>
      </c>
      <c r="G52" s="16"/>
    </row>
    <row r="53" spans="1:7" x14ac:dyDescent="0.35">
      <c r="A53" s="17" t="s">
        <v>131</v>
      </c>
      <c r="B53" s="34"/>
      <c r="C53" s="34"/>
      <c r="D53" s="20"/>
      <c r="E53" s="37">
        <v>38596.26</v>
      </c>
      <c r="F53" s="38">
        <v>0.97250000000000003</v>
      </c>
      <c r="G53" s="23"/>
    </row>
    <row r="54" spans="1:7" x14ac:dyDescent="0.35">
      <c r="A54" s="17" t="s">
        <v>368</v>
      </c>
      <c r="B54" s="33"/>
      <c r="C54" s="33"/>
      <c r="D54" s="14"/>
      <c r="E54" s="15"/>
      <c r="F54" s="16"/>
      <c r="G54" s="16"/>
    </row>
    <row r="55" spans="1:7" x14ac:dyDescent="0.35">
      <c r="A55" s="17" t="s">
        <v>131</v>
      </c>
      <c r="B55" s="33"/>
      <c r="C55" s="33"/>
      <c r="D55" s="14"/>
      <c r="E55" s="39" t="s">
        <v>128</v>
      </c>
      <c r="F55" s="40" t="s">
        <v>128</v>
      </c>
      <c r="G55" s="16"/>
    </row>
    <row r="56" spans="1:7" x14ac:dyDescent="0.35">
      <c r="A56" s="24" t="s">
        <v>147</v>
      </c>
      <c r="B56" s="35"/>
      <c r="C56" s="35"/>
      <c r="D56" s="25"/>
      <c r="E56" s="30">
        <v>38596.26</v>
      </c>
      <c r="F56" s="31">
        <v>0.97250000000000003</v>
      </c>
      <c r="G56" s="23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17" t="s">
        <v>148</v>
      </c>
      <c r="B59" s="33"/>
      <c r="C59" s="33"/>
      <c r="D59" s="14"/>
      <c r="E59" s="15"/>
      <c r="F59" s="16"/>
      <c r="G59" s="16"/>
    </row>
    <row r="60" spans="1:7" x14ac:dyDescent="0.35">
      <c r="A60" s="13" t="s">
        <v>149</v>
      </c>
      <c r="B60" s="33"/>
      <c r="C60" s="33"/>
      <c r="D60" s="14"/>
      <c r="E60" s="15">
        <v>1287.81</v>
      </c>
      <c r="F60" s="16">
        <v>3.2399999999999998E-2</v>
      </c>
      <c r="G60" s="16">
        <v>5.4205000000000003E-2</v>
      </c>
    </row>
    <row r="61" spans="1:7" x14ac:dyDescent="0.35">
      <c r="A61" s="17" t="s">
        <v>131</v>
      </c>
      <c r="B61" s="34"/>
      <c r="C61" s="34"/>
      <c r="D61" s="20"/>
      <c r="E61" s="37">
        <v>1287.81</v>
      </c>
      <c r="F61" s="38">
        <v>3.2399999999999998E-2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24" t="s">
        <v>147</v>
      </c>
      <c r="B63" s="35"/>
      <c r="C63" s="35"/>
      <c r="D63" s="25"/>
      <c r="E63" s="21">
        <v>1287.81</v>
      </c>
      <c r="F63" s="22">
        <v>3.2399999999999998E-2</v>
      </c>
      <c r="G63" s="23"/>
    </row>
    <row r="64" spans="1:7" x14ac:dyDescent="0.35">
      <c r="A64" s="13" t="s">
        <v>150</v>
      </c>
      <c r="B64" s="33"/>
      <c r="C64" s="33"/>
      <c r="D64" s="14"/>
      <c r="E64" s="15">
        <v>0.19124840000000001</v>
      </c>
      <c r="F64" s="16">
        <v>3.9999999999999998E-6</v>
      </c>
      <c r="G64" s="16"/>
    </row>
    <row r="65" spans="1:7" x14ac:dyDescent="0.35">
      <c r="A65" s="13" t="s">
        <v>151</v>
      </c>
      <c r="B65" s="33"/>
      <c r="C65" s="33"/>
      <c r="D65" s="14"/>
      <c r="E65" s="26">
        <v>-195.22124840000001</v>
      </c>
      <c r="F65" s="27">
        <v>-4.9040000000000004E-3</v>
      </c>
      <c r="G65" s="16">
        <v>5.4204000000000002E-2</v>
      </c>
    </row>
    <row r="66" spans="1:7" x14ac:dyDescent="0.35">
      <c r="A66" s="28" t="s">
        <v>152</v>
      </c>
      <c r="B66" s="36"/>
      <c r="C66" s="36"/>
      <c r="D66" s="29"/>
      <c r="E66" s="30">
        <v>39689.040000000001</v>
      </c>
      <c r="F66" s="31">
        <v>1</v>
      </c>
      <c r="G66" s="31"/>
    </row>
    <row r="71" spans="1:7" x14ac:dyDescent="0.35">
      <c r="A71" s="1" t="s">
        <v>2855</v>
      </c>
    </row>
    <row r="72" spans="1:7" x14ac:dyDescent="0.35">
      <c r="A72" s="48" t="s">
        <v>2856</v>
      </c>
      <c r="B72" s="3" t="s">
        <v>128</v>
      </c>
    </row>
    <row r="73" spans="1:7" x14ac:dyDescent="0.35">
      <c r="A73" t="s">
        <v>2857</v>
      </c>
    </row>
    <row r="74" spans="1:7" x14ac:dyDescent="0.35">
      <c r="A74" t="s">
        <v>2858</v>
      </c>
      <c r="B74" t="s">
        <v>2859</v>
      </c>
      <c r="C74" t="s">
        <v>2859</v>
      </c>
    </row>
    <row r="75" spans="1:7" x14ac:dyDescent="0.35">
      <c r="B75" s="49">
        <v>45838</v>
      </c>
      <c r="C75" s="49">
        <v>45869</v>
      </c>
    </row>
    <row r="76" spans="1:7" x14ac:dyDescent="0.35">
      <c r="A76" t="s">
        <v>2860</v>
      </c>
      <c r="B76">
        <v>11.1929</v>
      </c>
      <c r="C76">
        <v>11.057499999999999</v>
      </c>
      <c r="G76"/>
    </row>
    <row r="77" spans="1:7" x14ac:dyDescent="0.35">
      <c r="A77" t="s">
        <v>2861</v>
      </c>
      <c r="B77">
        <v>11.1929</v>
      </c>
      <c r="C77">
        <v>11.057499999999999</v>
      </c>
      <c r="G77"/>
    </row>
    <row r="78" spans="1:7" x14ac:dyDescent="0.35">
      <c r="A78" t="s">
        <v>2862</v>
      </c>
      <c r="B78">
        <v>11.124000000000001</v>
      </c>
      <c r="C78">
        <v>10.9734</v>
      </c>
      <c r="G78"/>
    </row>
    <row r="79" spans="1:7" x14ac:dyDescent="0.35">
      <c r="A79" t="s">
        <v>2863</v>
      </c>
      <c r="B79">
        <v>11.124000000000001</v>
      </c>
      <c r="C79">
        <v>10.9734</v>
      </c>
      <c r="G79"/>
    </row>
    <row r="80" spans="1:7" x14ac:dyDescent="0.35">
      <c r="G80"/>
    </row>
    <row r="81" spans="1:2" x14ac:dyDescent="0.35">
      <c r="A81" t="s">
        <v>2864</v>
      </c>
      <c r="B81" s="3" t="s">
        <v>128</v>
      </c>
    </row>
    <row r="82" spans="1:2" x14ac:dyDescent="0.35">
      <c r="A82" t="s">
        <v>2865</v>
      </c>
      <c r="B82" s="3" t="s">
        <v>128</v>
      </c>
    </row>
    <row r="83" spans="1:2" ht="29" x14ac:dyDescent="0.35">
      <c r="A83" s="48" t="s">
        <v>2866</v>
      </c>
      <c r="B83" s="3" t="s">
        <v>128</v>
      </c>
    </row>
    <row r="84" spans="1:2" ht="29" x14ac:dyDescent="0.35">
      <c r="A84" s="48" t="s">
        <v>2867</v>
      </c>
      <c r="B84" s="3" t="s">
        <v>128</v>
      </c>
    </row>
    <row r="85" spans="1:2" x14ac:dyDescent="0.35">
      <c r="A85" t="s">
        <v>2876</v>
      </c>
      <c r="B85" s="50">
        <v>3.2099999999999997E-2</v>
      </c>
    </row>
    <row r="86" spans="1:2" ht="43.5" x14ac:dyDescent="0.35">
      <c r="A86" s="48" t="s">
        <v>2869</v>
      </c>
      <c r="B86" s="3" t="s">
        <v>128</v>
      </c>
    </row>
    <row r="87" spans="1:2" x14ac:dyDescent="0.35">
      <c r="B87" s="3"/>
    </row>
    <row r="88" spans="1:2" ht="29" x14ac:dyDescent="0.35">
      <c r="A88" s="48" t="s">
        <v>2870</v>
      </c>
      <c r="B88" s="3" t="s">
        <v>128</v>
      </c>
    </row>
    <row r="89" spans="1:2" ht="29" x14ac:dyDescent="0.35">
      <c r="A89" s="48" t="s">
        <v>2871</v>
      </c>
      <c r="B89" t="s">
        <v>128</v>
      </c>
    </row>
    <row r="90" spans="1:2" ht="29" x14ac:dyDescent="0.35">
      <c r="A90" s="48" t="s">
        <v>2872</v>
      </c>
      <c r="B90" s="3" t="s">
        <v>128</v>
      </c>
    </row>
    <row r="91" spans="1:2" ht="29" x14ac:dyDescent="0.35">
      <c r="A91" s="48" t="s">
        <v>2873</v>
      </c>
      <c r="B91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132</v>
      </c>
      <c r="B12" s="33"/>
      <c r="C12" s="33"/>
      <c r="D12" s="14"/>
      <c r="E12" s="15"/>
      <c r="F12" s="16"/>
      <c r="G12" s="16"/>
    </row>
    <row r="13" spans="1:7" x14ac:dyDescent="0.35">
      <c r="A13" s="13" t="s">
        <v>133</v>
      </c>
      <c r="B13" s="33" t="s">
        <v>134</v>
      </c>
      <c r="C13" s="33" t="s">
        <v>135</v>
      </c>
      <c r="D13" s="14">
        <v>6600000</v>
      </c>
      <c r="E13" s="15">
        <v>6792.73</v>
      </c>
      <c r="F13" s="16">
        <v>0.44900000000000001</v>
      </c>
      <c r="G13" s="16">
        <v>5.9525000000000002E-2</v>
      </c>
    </row>
    <row r="14" spans="1:7" x14ac:dyDescent="0.35">
      <c r="A14" s="13" t="s">
        <v>136</v>
      </c>
      <c r="B14" s="33" t="s">
        <v>137</v>
      </c>
      <c r="C14" s="33" t="s">
        <v>135</v>
      </c>
      <c r="D14" s="14">
        <v>500000</v>
      </c>
      <c r="E14" s="15">
        <v>503.99</v>
      </c>
      <c r="F14" s="16">
        <v>3.3300000000000003E-2</v>
      </c>
      <c r="G14" s="16">
        <v>5.9020000000000003E-2</v>
      </c>
    </row>
    <row r="15" spans="1:7" x14ac:dyDescent="0.35">
      <c r="A15" s="17" t="s">
        <v>131</v>
      </c>
      <c r="B15" s="34"/>
      <c r="C15" s="34"/>
      <c r="D15" s="20"/>
      <c r="E15" s="21">
        <v>7296.72</v>
      </c>
      <c r="F15" s="22">
        <v>0.48230000000000001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138</v>
      </c>
      <c r="B17" s="33"/>
      <c r="C17" s="33"/>
      <c r="D17" s="14"/>
      <c r="E17" s="15"/>
      <c r="F17" s="16"/>
      <c r="G17" s="16"/>
    </row>
    <row r="18" spans="1:7" x14ac:dyDescent="0.35">
      <c r="A18" s="13" t="s">
        <v>139</v>
      </c>
      <c r="B18" s="33" t="s">
        <v>140</v>
      </c>
      <c r="C18" s="33" t="s">
        <v>135</v>
      </c>
      <c r="D18" s="14">
        <v>5000000</v>
      </c>
      <c r="E18" s="15">
        <v>5323.93</v>
      </c>
      <c r="F18" s="16">
        <v>0.35189999999999999</v>
      </c>
      <c r="G18" s="16">
        <v>6.2045999999999997E-2</v>
      </c>
    </row>
    <row r="19" spans="1:7" x14ac:dyDescent="0.35">
      <c r="A19" s="13" t="s">
        <v>141</v>
      </c>
      <c r="B19" s="33" t="s">
        <v>142</v>
      </c>
      <c r="C19" s="33" t="s">
        <v>135</v>
      </c>
      <c r="D19" s="14">
        <v>1500000</v>
      </c>
      <c r="E19" s="15">
        <v>1576.88</v>
      </c>
      <c r="F19" s="16">
        <v>0.1042</v>
      </c>
      <c r="G19" s="16">
        <v>6.1994E-2</v>
      </c>
    </row>
    <row r="20" spans="1:7" x14ac:dyDescent="0.35">
      <c r="A20" s="13" t="s">
        <v>143</v>
      </c>
      <c r="B20" s="33" t="s">
        <v>144</v>
      </c>
      <c r="C20" s="33" t="s">
        <v>135</v>
      </c>
      <c r="D20" s="14">
        <v>500000</v>
      </c>
      <c r="E20" s="15">
        <v>537.4</v>
      </c>
      <c r="F20" s="16">
        <v>3.5499999999999997E-2</v>
      </c>
      <c r="G20" s="16">
        <v>6.2045999999999997E-2</v>
      </c>
    </row>
    <row r="21" spans="1:7" x14ac:dyDescent="0.35">
      <c r="A21" s="17" t="s">
        <v>131</v>
      </c>
      <c r="B21" s="34"/>
      <c r="C21" s="34"/>
      <c r="D21" s="20"/>
      <c r="E21" s="21">
        <v>7438.21</v>
      </c>
      <c r="F21" s="22">
        <v>0.49159999999999998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145</v>
      </c>
      <c r="B24" s="33"/>
      <c r="C24" s="33"/>
      <c r="D24" s="14"/>
      <c r="E24" s="15"/>
      <c r="F24" s="16"/>
      <c r="G24" s="16"/>
    </row>
    <row r="25" spans="1:7" x14ac:dyDescent="0.35">
      <c r="A25" s="17" t="s">
        <v>131</v>
      </c>
      <c r="B25" s="33"/>
      <c r="C25" s="33"/>
      <c r="D25" s="14"/>
      <c r="E25" s="18" t="s">
        <v>128</v>
      </c>
      <c r="F25" s="19" t="s">
        <v>128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146</v>
      </c>
      <c r="B27" s="33"/>
      <c r="C27" s="33"/>
      <c r="D27" s="14"/>
      <c r="E27" s="15"/>
      <c r="F27" s="16"/>
      <c r="G27" s="16"/>
    </row>
    <row r="28" spans="1:7" x14ac:dyDescent="0.35">
      <c r="A28" s="17" t="s">
        <v>131</v>
      </c>
      <c r="B28" s="33"/>
      <c r="C28" s="33"/>
      <c r="D28" s="14"/>
      <c r="E28" s="18" t="s">
        <v>128</v>
      </c>
      <c r="F28" s="19" t="s">
        <v>128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24" t="s">
        <v>147</v>
      </c>
      <c r="B30" s="35"/>
      <c r="C30" s="35"/>
      <c r="D30" s="25"/>
      <c r="E30" s="21">
        <v>14734.93</v>
      </c>
      <c r="F30" s="22">
        <v>0.97389999999999999</v>
      </c>
      <c r="G30" s="23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148</v>
      </c>
      <c r="B33" s="33"/>
      <c r="C33" s="33"/>
      <c r="D33" s="14"/>
      <c r="E33" s="15"/>
      <c r="F33" s="16"/>
      <c r="G33" s="16"/>
    </row>
    <row r="34" spans="1:7" x14ac:dyDescent="0.35">
      <c r="A34" s="13" t="s">
        <v>149</v>
      </c>
      <c r="B34" s="33"/>
      <c r="C34" s="33"/>
      <c r="D34" s="14"/>
      <c r="E34" s="15">
        <v>14</v>
      </c>
      <c r="F34" s="16">
        <v>8.9999999999999998E-4</v>
      </c>
      <c r="G34" s="16">
        <v>5.4205000000000003E-2</v>
      </c>
    </row>
    <row r="35" spans="1:7" x14ac:dyDescent="0.35">
      <c r="A35" s="17" t="s">
        <v>131</v>
      </c>
      <c r="B35" s="34"/>
      <c r="C35" s="34"/>
      <c r="D35" s="20"/>
      <c r="E35" s="21">
        <v>14</v>
      </c>
      <c r="F35" s="22">
        <v>8.9999999999999998E-4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24" t="s">
        <v>147</v>
      </c>
      <c r="B37" s="35"/>
      <c r="C37" s="35"/>
      <c r="D37" s="25"/>
      <c r="E37" s="21">
        <v>14</v>
      </c>
      <c r="F37" s="22">
        <v>8.9999999999999998E-4</v>
      </c>
      <c r="G37" s="23"/>
    </row>
    <row r="38" spans="1:7" x14ac:dyDescent="0.35">
      <c r="A38" s="13" t="s">
        <v>150</v>
      </c>
      <c r="B38" s="33"/>
      <c r="C38" s="33"/>
      <c r="D38" s="14"/>
      <c r="E38" s="15">
        <v>381.56363429999999</v>
      </c>
      <c r="F38" s="16">
        <v>2.5221E-2</v>
      </c>
      <c r="G38" s="16"/>
    </row>
    <row r="39" spans="1:7" x14ac:dyDescent="0.35">
      <c r="A39" s="13" t="s">
        <v>151</v>
      </c>
      <c r="B39" s="33"/>
      <c r="C39" s="33"/>
      <c r="D39" s="14"/>
      <c r="E39" s="26">
        <v>-2.0936343000000002</v>
      </c>
      <c r="F39" s="27">
        <v>-2.0999999999999999E-5</v>
      </c>
      <c r="G39" s="16">
        <v>5.4205000000000003E-2</v>
      </c>
    </row>
    <row r="40" spans="1:7" x14ac:dyDescent="0.35">
      <c r="A40" s="28" t="s">
        <v>152</v>
      </c>
      <c r="B40" s="36"/>
      <c r="C40" s="36"/>
      <c r="D40" s="29"/>
      <c r="E40" s="30">
        <v>15128.4</v>
      </c>
      <c r="F40" s="31">
        <v>1</v>
      </c>
      <c r="G40" s="31"/>
    </row>
    <row r="42" spans="1:7" x14ac:dyDescent="0.35">
      <c r="A42" s="1" t="s">
        <v>153</v>
      </c>
    </row>
    <row r="43" spans="1:7" x14ac:dyDescent="0.35">
      <c r="A43" s="1" t="s">
        <v>3014</v>
      </c>
    </row>
    <row r="45" spans="1:7" x14ac:dyDescent="0.35">
      <c r="A45" s="1" t="s">
        <v>2855</v>
      </c>
    </row>
    <row r="46" spans="1:7" x14ac:dyDescent="0.35">
      <c r="A46" s="48" t="s">
        <v>2856</v>
      </c>
      <c r="B46" s="3" t="s">
        <v>128</v>
      </c>
    </row>
    <row r="47" spans="1:7" x14ac:dyDescent="0.35">
      <c r="A47" t="s">
        <v>2857</v>
      </c>
    </row>
    <row r="48" spans="1:7" x14ac:dyDescent="0.35">
      <c r="A48" t="s">
        <v>2858</v>
      </c>
      <c r="B48" t="s">
        <v>2859</v>
      </c>
      <c r="C48" t="s">
        <v>2859</v>
      </c>
    </row>
    <row r="49" spans="1:7" x14ac:dyDescent="0.35">
      <c r="B49" s="49">
        <v>45838</v>
      </c>
      <c r="C49" s="49">
        <v>45869</v>
      </c>
    </row>
    <row r="50" spans="1:7" x14ac:dyDescent="0.35">
      <c r="A50" t="s">
        <v>2860</v>
      </c>
      <c r="B50">
        <v>12.5274</v>
      </c>
      <c r="C50">
        <v>12.587199999999999</v>
      </c>
      <c r="G50"/>
    </row>
    <row r="51" spans="1:7" x14ac:dyDescent="0.35">
      <c r="A51" t="s">
        <v>2861</v>
      </c>
      <c r="B51">
        <v>12.5276</v>
      </c>
      <c r="C51">
        <v>12.5875</v>
      </c>
      <c r="G51"/>
    </row>
    <row r="52" spans="1:7" x14ac:dyDescent="0.35">
      <c r="A52" t="s">
        <v>2862</v>
      </c>
      <c r="B52">
        <v>12.4412</v>
      </c>
      <c r="C52">
        <v>12.4978</v>
      </c>
      <c r="G52"/>
    </row>
    <row r="53" spans="1:7" x14ac:dyDescent="0.35">
      <c r="A53" t="s">
        <v>2863</v>
      </c>
      <c r="B53">
        <v>12.4412</v>
      </c>
      <c r="C53">
        <v>12.4978</v>
      </c>
      <c r="G53"/>
    </row>
    <row r="54" spans="1:7" x14ac:dyDescent="0.35">
      <c r="G54"/>
    </row>
    <row r="55" spans="1:7" x14ac:dyDescent="0.35">
      <c r="A55" t="s">
        <v>2864</v>
      </c>
      <c r="B55" s="3" t="s">
        <v>128</v>
      </c>
    </row>
    <row r="56" spans="1:7" x14ac:dyDescent="0.35">
      <c r="A56" t="s">
        <v>2865</v>
      </c>
      <c r="B56" s="3" t="s">
        <v>128</v>
      </c>
    </row>
    <row r="57" spans="1:7" ht="29" x14ac:dyDescent="0.35">
      <c r="A57" s="48" t="s">
        <v>2866</v>
      </c>
      <c r="B57" s="3" t="s">
        <v>128</v>
      </c>
    </row>
    <row r="58" spans="1:7" ht="29" x14ac:dyDescent="0.35">
      <c r="A58" s="48" t="s">
        <v>2867</v>
      </c>
      <c r="B58" s="3" t="s">
        <v>128</v>
      </c>
    </row>
    <row r="59" spans="1:7" x14ac:dyDescent="0.35">
      <c r="A59" t="s">
        <v>2868</v>
      </c>
      <c r="B59" s="50">
        <f>+B74</f>
        <v>2.8528544464461945</v>
      </c>
    </row>
    <row r="60" spans="1:7" ht="43.5" x14ac:dyDescent="0.35">
      <c r="A60" s="48" t="s">
        <v>2869</v>
      </c>
      <c r="B60" s="3" t="s">
        <v>128</v>
      </c>
    </row>
    <row r="61" spans="1:7" x14ac:dyDescent="0.35">
      <c r="B61" s="3"/>
    </row>
    <row r="62" spans="1:7" ht="29" x14ac:dyDescent="0.35">
      <c r="A62" s="48" t="s">
        <v>2870</v>
      </c>
      <c r="B62" s="3" t="s">
        <v>128</v>
      </c>
    </row>
    <row r="63" spans="1:7" ht="29" x14ac:dyDescent="0.35">
      <c r="A63" s="48" t="s">
        <v>2871</v>
      </c>
      <c r="B63" t="s">
        <v>128</v>
      </c>
    </row>
    <row r="64" spans="1:7" ht="29" x14ac:dyDescent="0.35">
      <c r="A64" s="48" t="s">
        <v>2872</v>
      </c>
      <c r="B64" s="3" t="s">
        <v>128</v>
      </c>
    </row>
    <row r="65" spans="1:2" ht="29" x14ac:dyDescent="0.35">
      <c r="A65" s="48" t="s">
        <v>2873</v>
      </c>
      <c r="B65" s="3" t="s">
        <v>128</v>
      </c>
    </row>
    <row r="67" spans="1:2" x14ac:dyDescent="0.35">
      <c r="A67" t="s">
        <v>2964</v>
      </c>
    </row>
    <row r="68" spans="1:2" ht="58" x14ac:dyDescent="0.35">
      <c r="A68" s="65" t="s">
        <v>2965</v>
      </c>
      <c r="B68" s="69" t="s">
        <v>2982</v>
      </c>
    </row>
    <row r="69" spans="1:2" ht="43.5" x14ac:dyDescent="0.35">
      <c r="A69" s="65" t="s">
        <v>2967</v>
      </c>
      <c r="B69" s="69" t="s">
        <v>2983</v>
      </c>
    </row>
    <row r="70" spans="1:2" x14ac:dyDescent="0.35">
      <c r="A70" s="65"/>
      <c r="B70" s="65"/>
    </row>
    <row r="71" spans="1:2" x14ac:dyDescent="0.35">
      <c r="A71" s="65" t="s">
        <v>2969</v>
      </c>
      <c r="B71" s="66">
        <v>6.077608702377943</v>
      </c>
    </row>
    <row r="72" spans="1:2" x14ac:dyDescent="0.35">
      <c r="A72" s="65"/>
      <c r="B72" s="65"/>
    </row>
    <row r="73" spans="1:2" x14ac:dyDescent="0.35">
      <c r="A73" s="65" t="s">
        <v>2970</v>
      </c>
      <c r="B73" s="67">
        <v>2.5514999999999999</v>
      </c>
    </row>
    <row r="74" spans="1:2" x14ac:dyDescent="0.35">
      <c r="A74" s="65" t="s">
        <v>2971</v>
      </c>
      <c r="B74" s="67">
        <v>2.8528544464461945</v>
      </c>
    </row>
    <row r="75" spans="1:2" x14ac:dyDescent="0.35">
      <c r="A75" s="65"/>
      <c r="B75" s="65"/>
    </row>
    <row r="76" spans="1:2" x14ac:dyDescent="0.35">
      <c r="A76" s="65" t="s">
        <v>2972</v>
      </c>
      <c r="B76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9FEA-2282-489E-8890-1EBF916D174C}">
  <dimension ref="A1:G12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40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41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236</v>
      </c>
      <c r="B8" s="33" t="s">
        <v>237</v>
      </c>
      <c r="C8" s="33" t="s">
        <v>157</v>
      </c>
      <c r="D8" s="14">
        <v>6944731</v>
      </c>
      <c r="E8" s="15">
        <v>14881.17</v>
      </c>
      <c r="F8" s="16">
        <v>2.9899999999999999E-2</v>
      </c>
      <c r="G8" s="16"/>
    </row>
    <row r="9" spans="1:7" x14ac:dyDescent="0.35">
      <c r="A9" s="13" t="s">
        <v>307</v>
      </c>
      <c r="B9" s="33" t="s">
        <v>308</v>
      </c>
      <c r="C9" s="33" t="s">
        <v>216</v>
      </c>
      <c r="D9" s="14">
        <v>1754462</v>
      </c>
      <c r="E9" s="15">
        <v>13179.52</v>
      </c>
      <c r="F9" s="16">
        <v>2.6499999999999999E-2</v>
      </c>
      <c r="G9" s="16"/>
    </row>
    <row r="10" spans="1:7" x14ac:dyDescent="0.35">
      <c r="A10" s="13" t="s">
        <v>208</v>
      </c>
      <c r="B10" s="33" t="s">
        <v>209</v>
      </c>
      <c r="C10" s="33" t="s">
        <v>157</v>
      </c>
      <c r="D10" s="14">
        <v>4590803</v>
      </c>
      <c r="E10" s="15">
        <v>12101.36</v>
      </c>
      <c r="F10" s="16">
        <v>2.4299999999999999E-2</v>
      </c>
      <c r="G10" s="16"/>
    </row>
    <row r="11" spans="1:7" x14ac:dyDescent="0.35">
      <c r="A11" s="13" t="s">
        <v>854</v>
      </c>
      <c r="B11" s="33" t="s">
        <v>855</v>
      </c>
      <c r="C11" s="33" t="s">
        <v>193</v>
      </c>
      <c r="D11" s="14">
        <v>1164274</v>
      </c>
      <c r="E11" s="15">
        <v>11482.07</v>
      </c>
      <c r="F11" s="16">
        <v>2.3099999999999999E-2</v>
      </c>
      <c r="G11" s="16"/>
    </row>
    <row r="12" spans="1:7" x14ac:dyDescent="0.35">
      <c r="A12" s="13" t="s">
        <v>281</v>
      </c>
      <c r="B12" s="33" t="s">
        <v>282</v>
      </c>
      <c r="C12" s="33" t="s">
        <v>219</v>
      </c>
      <c r="D12" s="14">
        <v>1071929</v>
      </c>
      <c r="E12" s="15">
        <v>11163.07</v>
      </c>
      <c r="F12" s="16">
        <v>2.24E-2</v>
      </c>
      <c r="G12" s="16"/>
    </row>
    <row r="13" spans="1:7" x14ac:dyDescent="0.35">
      <c r="A13" s="13" t="s">
        <v>315</v>
      </c>
      <c r="B13" s="33" t="s">
        <v>316</v>
      </c>
      <c r="C13" s="33" t="s">
        <v>317</v>
      </c>
      <c r="D13" s="14">
        <v>1424301</v>
      </c>
      <c r="E13" s="15">
        <v>11148</v>
      </c>
      <c r="F13" s="16">
        <v>2.24E-2</v>
      </c>
      <c r="G13" s="16"/>
    </row>
    <row r="14" spans="1:7" x14ac:dyDescent="0.35">
      <c r="A14" s="13" t="s">
        <v>290</v>
      </c>
      <c r="B14" s="33" t="s">
        <v>291</v>
      </c>
      <c r="C14" s="33" t="s">
        <v>292</v>
      </c>
      <c r="D14" s="14">
        <v>278087</v>
      </c>
      <c r="E14" s="15">
        <v>10690.22</v>
      </c>
      <c r="F14" s="16">
        <v>2.1499999999999998E-2</v>
      </c>
      <c r="G14" s="16"/>
    </row>
    <row r="15" spans="1:7" x14ac:dyDescent="0.35">
      <c r="A15" s="13" t="s">
        <v>856</v>
      </c>
      <c r="B15" s="33" t="s">
        <v>857</v>
      </c>
      <c r="C15" s="33" t="s">
        <v>317</v>
      </c>
      <c r="D15" s="14">
        <v>210627</v>
      </c>
      <c r="E15" s="15">
        <v>10632.03</v>
      </c>
      <c r="F15" s="16">
        <v>2.1299999999999999E-2</v>
      </c>
      <c r="G15" s="16"/>
    </row>
    <row r="16" spans="1:7" x14ac:dyDescent="0.35">
      <c r="A16" s="13" t="s">
        <v>327</v>
      </c>
      <c r="B16" s="33" t="s">
        <v>328</v>
      </c>
      <c r="C16" s="33" t="s">
        <v>329</v>
      </c>
      <c r="D16" s="14">
        <v>380826</v>
      </c>
      <c r="E16" s="15">
        <v>10413.69</v>
      </c>
      <c r="F16" s="16">
        <v>2.0899999999999998E-2</v>
      </c>
      <c r="G16" s="16"/>
    </row>
    <row r="17" spans="1:7" x14ac:dyDescent="0.35">
      <c r="A17" s="13" t="s">
        <v>217</v>
      </c>
      <c r="B17" s="33" t="s">
        <v>218</v>
      </c>
      <c r="C17" s="33" t="s">
        <v>219</v>
      </c>
      <c r="D17" s="14">
        <v>984137</v>
      </c>
      <c r="E17" s="15">
        <v>10207.959999999999</v>
      </c>
      <c r="F17" s="16">
        <v>2.0500000000000001E-2</v>
      </c>
      <c r="G17" s="16"/>
    </row>
    <row r="18" spans="1:7" x14ac:dyDescent="0.35">
      <c r="A18" s="13" t="s">
        <v>203</v>
      </c>
      <c r="B18" s="33" t="s">
        <v>204</v>
      </c>
      <c r="C18" s="33" t="s">
        <v>173</v>
      </c>
      <c r="D18" s="14">
        <v>129276</v>
      </c>
      <c r="E18" s="15">
        <v>9945.2000000000007</v>
      </c>
      <c r="F18" s="16">
        <v>0.02</v>
      </c>
      <c r="G18" s="16"/>
    </row>
    <row r="19" spans="1:7" x14ac:dyDescent="0.35">
      <c r="A19" s="13" t="s">
        <v>858</v>
      </c>
      <c r="B19" s="33" t="s">
        <v>859</v>
      </c>
      <c r="C19" s="33" t="s">
        <v>358</v>
      </c>
      <c r="D19" s="14">
        <v>1509515</v>
      </c>
      <c r="E19" s="15">
        <v>9792.2199999999993</v>
      </c>
      <c r="F19" s="16">
        <v>1.9699999999999999E-2</v>
      </c>
      <c r="G19" s="16"/>
    </row>
    <row r="20" spans="1:7" x14ac:dyDescent="0.35">
      <c r="A20" s="13" t="s">
        <v>826</v>
      </c>
      <c r="B20" s="33" t="s">
        <v>827</v>
      </c>
      <c r="C20" s="33" t="s">
        <v>268</v>
      </c>
      <c r="D20" s="14">
        <v>1297070</v>
      </c>
      <c r="E20" s="15">
        <v>9488.07</v>
      </c>
      <c r="F20" s="16">
        <v>1.9099999999999999E-2</v>
      </c>
      <c r="G20" s="16"/>
    </row>
    <row r="21" spans="1:7" x14ac:dyDescent="0.35">
      <c r="A21" s="13" t="s">
        <v>256</v>
      </c>
      <c r="B21" s="33" t="s">
        <v>257</v>
      </c>
      <c r="C21" s="33" t="s">
        <v>157</v>
      </c>
      <c r="D21" s="14">
        <v>1455669</v>
      </c>
      <c r="E21" s="15">
        <v>9049.89</v>
      </c>
      <c r="F21" s="16">
        <v>1.8200000000000001E-2</v>
      </c>
      <c r="G21" s="16"/>
    </row>
    <row r="22" spans="1:7" x14ac:dyDescent="0.35">
      <c r="A22" s="13" t="s">
        <v>344</v>
      </c>
      <c r="B22" s="33" t="s">
        <v>345</v>
      </c>
      <c r="C22" s="33" t="s">
        <v>292</v>
      </c>
      <c r="D22" s="14">
        <v>554193</v>
      </c>
      <c r="E22" s="15">
        <v>8873.74</v>
      </c>
      <c r="F22" s="16">
        <v>1.78E-2</v>
      </c>
      <c r="G22" s="16"/>
    </row>
    <row r="23" spans="1:7" x14ac:dyDescent="0.35">
      <c r="A23" s="13" t="s">
        <v>762</v>
      </c>
      <c r="B23" s="33" t="s">
        <v>763</v>
      </c>
      <c r="C23" s="33" t="s">
        <v>196</v>
      </c>
      <c r="D23" s="14">
        <v>321961</v>
      </c>
      <c r="E23" s="15">
        <v>8858.43</v>
      </c>
      <c r="F23" s="16">
        <v>1.78E-2</v>
      </c>
      <c r="G23" s="16"/>
    </row>
    <row r="24" spans="1:7" x14ac:dyDescent="0.35">
      <c r="A24" s="13" t="s">
        <v>744</v>
      </c>
      <c r="B24" s="33" t="s">
        <v>745</v>
      </c>
      <c r="C24" s="33" t="s">
        <v>216</v>
      </c>
      <c r="D24" s="14">
        <v>1032889</v>
      </c>
      <c r="E24" s="15">
        <v>8856.51</v>
      </c>
      <c r="F24" s="16">
        <v>1.78E-2</v>
      </c>
      <c r="G24" s="16"/>
    </row>
    <row r="25" spans="1:7" x14ac:dyDescent="0.35">
      <c r="A25" s="13" t="s">
        <v>860</v>
      </c>
      <c r="B25" s="33" t="s">
        <v>861</v>
      </c>
      <c r="C25" s="33" t="s">
        <v>292</v>
      </c>
      <c r="D25" s="14">
        <v>634027</v>
      </c>
      <c r="E25" s="15">
        <v>8363.4500000000007</v>
      </c>
      <c r="F25" s="16">
        <v>1.6799999999999999E-2</v>
      </c>
      <c r="G25" s="16"/>
    </row>
    <row r="26" spans="1:7" x14ac:dyDescent="0.35">
      <c r="A26" s="13" t="s">
        <v>305</v>
      </c>
      <c r="B26" s="33" t="s">
        <v>306</v>
      </c>
      <c r="C26" s="33" t="s">
        <v>196</v>
      </c>
      <c r="D26" s="14">
        <v>471131</v>
      </c>
      <c r="E26" s="15">
        <v>8335.7199999999993</v>
      </c>
      <c r="F26" s="16">
        <v>1.67E-2</v>
      </c>
      <c r="G26" s="16"/>
    </row>
    <row r="27" spans="1:7" x14ac:dyDescent="0.35">
      <c r="A27" s="13" t="s">
        <v>862</v>
      </c>
      <c r="B27" s="33" t="s">
        <v>863</v>
      </c>
      <c r="C27" s="33" t="s">
        <v>227</v>
      </c>
      <c r="D27" s="14">
        <v>537074</v>
      </c>
      <c r="E27" s="15">
        <v>8063.63</v>
      </c>
      <c r="F27" s="16">
        <v>1.6199999999999999E-2</v>
      </c>
      <c r="G27" s="16"/>
    </row>
    <row r="28" spans="1:7" x14ac:dyDescent="0.35">
      <c r="A28" s="13" t="s">
        <v>864</v>
      </c>
      <c r="B28" s="33" t="s">
        <v>865</v>
      </c>
      <c r="C28" s="33" t="s">
        <v>207</v>
      </c>
      <c r="D28" s="14">
        <v>626953</v>
      </c>
      <c r="E28" s="15">
        <v>7974.22</v>
      </c>
      <c r="F28" s="16">
        <v>1.6E-2</v>
      </c>
      <c r="G28" s="16"/>
    </row>
    <row r="29" spans="1:7" x14ac:dyDescent="0.35">
      <c r="A29" s="13" t="s">
        <v>866</v>
      </c>
      <c r="B29" s="33" t="s">
        <v>867</v>
      </c>
      <c r="C29" s="33" t="s">
        <v>434</v>
      </c>
      <c r="D29" s="14">
        <v>2302393</v>
      </c>
      <c r="E29" s="15">
        <v>7867.28</v>
      </c>
      <c r="F29" s="16">
        <v>1.5800000000000002E-2</v>
      </c>
      <c r="G29" s="16"/>
    </row>
    <row r="30" spans="1:7" x14ac:dyDescent="0.35">
      <c r="A30" s="13" t="s">
        <v>868</v>
      </c>
      <c r="B30" s="33" t="s">
        <v>869</v>
      </c>
      <c r="C30" s="33" t="s">
        <v>273</v>
      </c>
      <c r="D30" s="14">
        <v>1263714</v>
      </c>
      <c r="E30" s="15">
        <v>7573.44</v>
      </c>
      <c r="F30" s="16">
        <v>1.52E-2</v>
      </c>
      <c r="G30" s="16"/>
    </row>
    <row r="31" spans="1:7" x14ac:dyDescent="0.35">
      <c r="A31" s="13" t="s">
        <v>844</v>
      </c>
      <c r="B31" s="33" t="s">
        <v>845</v>
      </c>
      <c r="C31" s="33" t="s">
        <v>393</v>
      </c>
      <c r="D31" s="14">
        <v>662547</v>
      </c>
      <c r="E31" s="15">
        <v>7553.04</v>
      </c>
      <c r="F31" s="16">
        <v>1.52E-2</v>
      </c>
      <c r="G31" s="16"/>
    </row>
    <row r="32" spans="1:7" x14ac:dyDescent="0.35">
      <c r="A32" s="13" t="s">
        <v>870</v>
      </c>
      <c r="B32" s="33" t="s">
        <v>871</v>
      </c>
      <c r="C32" s="33" t="s">
        <v>188</v>
      </c>
      <c r="D32" s="14">
        <v>21615</v>
      </c>
      <c r="E32" s="15">
        <v>6659.58</v>
      </c>
      <c r="F32" s="16">
        <v>1.34E-2</v>
      </c>
      <c r="G32" s="16"/>
    </row>
    <row r="33" spans="1:7" x14ac:dyDescent="0.35">
      <c r="A33" s="13" t="s">
        <v>872</v>
      </c>
      <c r="B33" s="33" t="s">
        <v>873</v>
      </c>
      <c r="C33" s="33" t="s">
        <v>317</v>
      </c>
      <c r="D33" s="14">
        <v>539129</v>
      </c>
      <c r="E33" s="15">
        <v>6589.77</v>
      </c>
      <c r="F33" s="16">
        <v>1.32E-2</v>
      </c>
      <c r="G33" s="16"/>
    </row>
    <row r="34" spans="1:7" x14ac:dyDescent="0.35">
      <c r="A34" s="13" t="s">
        <v>250</v>
      </c>
      <c r="B34" s="33" t="s">
        <v>251</v>
      </c>
      <c r="C34" s="33" t="s">
        <v>176</v>
      </c>
      <c r="D34" s="14">
        <v>811960</v>
      </c>
      <c r="E34" s="15">
        <v>6545.62</v>
      </c>
      <c r="F34" s="16">
        <v>1.3100000000000001E-2</v>
      </c>
      <c r="G34" s="16"/>
    </row>
    <row r="35" spans="1:7" x14ac:dyDescent="0.35">
      <c r="A35" s="13" t="s">
        <v>279</v>
      </c>
      <c r="B35" s="33" t="s">
        <v>280</v>
      </c>
      <c r="C35" s="33" t="s">
        <v>193</v>
      </c>
      <c r="D35" s="14">
        <v>523371</v>
      </c>
      <c r="E35" s="15">
        <v>6343.26</v>
      </c>
      <c r="F35" s="16">
        <v>1.2699999999999999E-2</v>
      </c>
      <c r="G35" s="16"/>
    </row>
    <row r="36" spans="1:7" x14ac:dyDescent="0.35">
      <c r="A36" s="13" t="s">
        <v>874</v>
      </c>
      <c r="B36" s="33" t="s">
        <v>875</v>
      </c>
      <c r="C36" s="33" t="s">
        <v>185</v>
      </c>
      <c r="D36" s="14">
        <v>791788</v>
      </c>
      <c r="E36" s="15">
        <v>6259.08</v>
      </c>
      <c r="F36" s="16">
        <v>1.26E-2</v>
      </c>
      <c r="G36" s="16"/>
    </row>
    <row r="37" spans="1:7" x14ac:dyDescent="0.35">
      <c r="A37" s="13" t="s">
        <v>876</v>
      </c>
      <c r="B37" s="33" t="s">
        <v>877</v>
      </c>
      <c r="C37" s="33" t="s">
        <v>365</v>
      </c>
      <c r="D37" s="14">
        <v>853394</v>
      </c>
      <c r="E37" s="15">
        <v>6210.57</v>
      </c>
      <c r="F37" s="16">
        <v>1.2500000000000001E-2</v>
      </c>
      <c r="G37" s="16"/>
    </row>
    <row r="38" spans="1:7" x14ac:dyDescent="0.35">
      <c r="A38" s="13" t="s">
        <v>878</v>
      </c>
      <c r="B38" s="33" t="s">
        <v>879</v>
      </c>
      <c r="C38" s="33" t="s">
        <v>216</v>
      </c>
      <c r="D38" s="14">
        <v>565691</v>
      </c>
      <c r="E38" s="15">
        <v>6081.46</v>
      </c>
      <c r="F38" s="16">
        <v>1.2200000000000001E-2</v>
      </c>
      <c r="G38" s="16"/>
    </row>
    <row r="39" spans="1:7" x14ac:dyDescent="0.35">
      <c r="A39" s="13" t="s">
        <v>302</v>
      </c>
      <c r="B39" s="33" t="s">
        <v>303</v>
      </c>
      <c r="C39" s="33" t="s">
        <v>304</v>
      </c>
      <c r="D39" s="14">
        <v>600138</v>
      </c>
      <c r="E39" s="15">
        <v>6048.19</v>
      </c>
      <c r="F39" s="16">
        <v>1.21E-2</v>
      </c>
      <c r="G39" s="16"/>
    </row>
    <row r="40" spans="1:7" x14ac:dyDescent="0.35">
      <c r="A40" s="13" t="s">
        <v>880</v>
      </c>
      <c r="B40" s="33" t="s">
        <v>881</v>
      </c>
      <c r="C40" s="33" t="s">
        <v>185</v>
      </c>
      <c r="D40" s="14">
        <v>1032542</v>
      </c>
      <c r="E40" s="15">
        <v>5753.84</v>
      </c>
      <c r="F40" s="16">
        <v>1.1599999999999999E-2</v>
      </c>
      <c r="G40" s="16"/>
    </row>
    <row r="41" spans="1:7" x14ac:dyDescent="0.35">
      <c r="A41" s="13" t="s">
        <v>840</v>
      </c>
      <c r="B41" s="33" t="s">
        <v>841</v>
      </c>
      <c r="C41" s="33" t="s">
        <v>185</v>
      </c>
      <c r="D41" s="14">
        <v>262530</v>
      </c>
      <c r="E41" s="15">
        <v>5740.22</v>
      </c>
      <c r="F41" s="16">
        <v>1.15E-2</v>
      </c>
      <c r="G41" s="16"/>
    </row>
    <row r="42" spans="1:7" x14ac:dyDescent="0.35">
      <c r="A42" s="13" t="s">
        <v>882</v>
      </c>
      <c r="B42" s="33" t="s">
        <v>883</v>
      </c>
      <c r="C42" s="33" t="s">
        <v>193</v>
      </c>
      <c r="D42" s="14">
        <v>754781</v>
      </c>
      <c r="E42" s="15">
        <v>5675.58</v>
      </c>
      <c r="F42" s="16">
        <v>1.14E-2</v>
      </c>
      <c r="G42" s="16"/>
    </row>
    <row r="43" spans="1:7" x14ac:dyDescent="0.35">
      <c r="A43" s="13" t="s">
        <v>366</v>
      </c>
      <c r="B43" s="33" t="s">
        <v>367</v>
      </c>
      <c r="C43" s="33" t="s">
        <v>185</v>
      </c>
      <c r="D43" s="14">
        <v>4060004</v>
      </c>
      <c r="E43" s="15">
        <v>5665.33</v>
      </c>
      <c r="F43" s="16">
        <v>1.14E-2</v>
      </c>
      <c r="G43" s="16"/>
    </row>
    <row r="44" spans="1:7" x14ac:dyDescent="0.35">
      <c r="A44" s="13" t="s">
        <v>884</v>
      </c>
      <c r="B44" s="33" t="s">
        <v>885</v>
      </c>
      <c r="C44" s="33" t="s">
        <v>188</v>
      </c>
      <c r="D44" s="14">
        <v>579319</v>
      </c>
      <c r="E44" s="15">
        <v>5627.22</v>
      </c>
      <c r="F44" s="16">
        <v>1.1299999999999999E-2</v>
      </c>
      <c r="G44" s="16"/>
    </row>
    <row r="45" spans="1:7" x14ac:dyDescent="0.35">
      <c r="A45" s="13" t="s">
        <v>886</v>
      </c>
      <c r="B45" s="33" t="s">
        <v>887</v>
      </c>
      <c r="C45" s="33" t="s">
        <v>157</v>
      </c>
      <c r="D45" s="14">
        <v>2775890</v>
      </c>
      <c r="E45" s="15">
        <v>5619.23</v>
      </c>
      <c r="F45" s="16">
        <v>1.1299999999999999E-2</v>
      </c>
      <c r="G45" s="16"/>
    </row>
    <row r="46" spans="1:7" x14ac:dyDescent="0.35">
      <c r="A46" s="13" t="s">
        <v>888</v>
      </c>
      <c r="B46" s="33" t="s">
        <v>889</v>
      </c>
      <c r="C46" s="33" t="s">
        <v>219</v>
      </c>
      <c r="D46" s="14">
        <v>81957</v>
      </c>
      <c r="E46" s="15">
        <v>5533.74</v>
      </c>
      <c r="F46" s="16">
        <v>1.11E-2</v>
      </c>
      <c r="G46" s="16"/>
    </row>
    <row r="47" spans="1:7" x14ac:dyDescent="0.35">
      <c r="A47" s="13" t="s">
        <v>890</v>
      </c>
      <c r="B47" s="33" t="s">
        <v>891</v>
      </c>
      <c r="C47" s="33" t="s">
        <v>168</v>
      </c>
      <c r="D47" s="14">
        <v>540851</v>
      </c>
      <c r="E47" s="15">
        <v>5531.28</v>
      </c>
      <c r="F47" s="16">
        <v>1.11E-2</v>
      </c>
      <c r="G47" s="16"/>
    </row>
    <row r="48" spans="1:7" x14ac:dyDescent="0.35">
      <c r="A48" s="13" t="s">
        <v>892</v>
      </c>
      <c r="B48" s="33" t="s">
        <v>893</v>
      </c>
      <c r="C48" s="33" t="s">
        <v>273</v>
      </c>
      <c r="D48" s="14">
        <v>136604</v>
      </c>
      <c r="E48" s="15">
        <v>5382.74</v>
      </c>
      <c r="F48" s="16">
        <v>1.0800000000000001E-2</v>
      </c>
      <c r="G48" s="16"/>
    </row>
    <row r="49" spans="1:7" x14ac:dyDescent="0.35">
      <c r="A49" s="13" t="s">
        <v>850</v>
      </c>
      <c r="B49" s="33" t="s">
        <v>851</v>
      </c>
      <c r="C49" s="33" t="s">
        <v>219</v>
      </c>
      <c r="D49" s="14">
        <v>14427882</v>
      </c>
      <c r="E49" s="15">
        <v>5352.74</v>
      </c>
      <c r="F49" s="16">
        <v>1.0699999999999999E-2</v>
      </c>
      <c r="G49" s="16"/>
    </row>
    <row r="50" spans="1:7" x14ac:dyDescent="0.35">
      <c r="A50" s="13" t="s">
        <v>894</v>
      </c>
      <c r="B50" s="33" t="s">
        <v>895</v>
      </c>
      <c r="C50" s="33" t="s">
        <v>268</v>
      </c>
      <c r="D50" s="14">
        <v>378955</v>
      </c>
      <c r="E50" s="15">
        <v>5031.3900000000003</v>
      </c>
      <c r="F50" s="16">
        <v>1.01E-2</v>
      </c>
      <c r="G50" s="16"/>
    </row>
    <row r="51" spans="1:7" x14ac:dyDescent="0.35">
      <c r="A51" s="13" t="s">
        <v>896</v>
      </c>
      <c r="B51" s="33" t="s">
        <v>897</v>
      </c>
      <c r="C51" s="33" t="s">
        <v>273</v>
      </c>
      <c r="D51" s="14">
        <v>594306</v>
      </c>
      <c r="E51" s="15">
        <v>5026.9399999999996</v>
      </c>
      <c r="F51" s="16">
        <v>1.01E-2</v>
      </c>
      <c r="G51" s="16"/>
    </row>
    <row r="52" spans="1:7" x14ac:dyDescent="0.35">
      <c r="A52" s="13" t="s">
        <v>288</v>
      </c>
      <c r="B52" s="33" t="s">
        <v>289</v>
      </c>
      <c r="C52" s="33" t="s">
        <v>196</v>
      </c>
      <c r="D52" s="14">
        <v>340148</v>
      </c>
      <c r="E52" s="15">
        <v>5013.4399999999996</v>
      </c>
      <c r="F52" s="16">
        <v>1.01E-2</v>
      </c>
      <c r="G52" s="16"/>
    </row>
    <row r="53" spans="1:7" x14ac:dyDescent="0.35">
      <c r="A53" s="13" t="s">
        <v>205</v>
      </c>
      <c r="B53" s="33" t="s">
        <v>206</v>
      </c>
      <c r="C53" s="33" t="s">
        <v>207</v>
      </c>
      <c r="D53" s="14">
        <v>662782</v>
      </c>
      <c r="E53" s="15">
        <v>4970.87</v>
      </c>
      <c r="F53" s="16">
        <v>0.01</v>
      </c>
      <c r="G53" s="16"/>
    </row>
    <row r="54" spans="1:7" x14ac:dyDescent="0.35">
      <c r="A54" s="13" t="s">
        <v>898</v>
      </c>
      <c r="B54" s="33" t="s">
        <v>899</v>
      </c>
      <c r="C54" s="33" t="s">
        <v>317</v>
      </c>
      <c r="D54" s="14">
        <v>645867</v>
      </c>
      <c r="E54" s="15">
        <v>4953.4799999999996</v>
      </c>
      <c r="F54" s="16">
        <v>9.9000000000000008E-3</v>
      </c>
      <c r="G54" s="16"/>
    </row>
    <row r="55" spans="1:7" x14ac:dyDescent="0.35">
      <c r="A55" s="13" t="s">
        <v>900</v>
      </c>
      <c r="B55" s="33" t="s">
        <v>901</v>
      </c>
      <c r="C55" s="33" t="s">
        <v>193</v>
      </c>
      <c r="D55" s="14">
        <v>259895</v>
      </c>
      <c r="E55" s="15">
        <v>4906.04</v>
      </c>
      <c r="F55" s="16">
        <v>9.9000000000000008E-3</v>
      </c>
      <c r="G55" s="16"/>
    </row>
    <row r="56" spans="1:7" x14ac:dyDescent="0.35">
      <c r="A56" s="13" t="s">
        <v>902</v>
      </c>
      <c r="B56" s="33" t="s">
        <v>903</v>
      </c>
      <c r="C56" s="33" t="s">
        <v>292</v>
      </c>
      <c r="D56" s="14">
        <v>566380</v>
      </c>
      <c r="E56" s="15">
        <v>4749.66</v>
      </c>
      <c r="F56" s="16">
        <v>9.4999999999999998E-3</v>
      </c>
      <c r="G56" s="16"/>
    </row>
    <row r="57" spans="1:7" x14ac:dyDescent="0.35">
      <c r="A57" s="13" t="s">
        <v>309</v>
      </c>
      <c r="B57" s="33" t="s">
        <v>310</v>
      </c>
      <c r="C57" s="33" t="s">
        <v>173</v>
      </c>
      <c r="D57" s="14">
        <v>420608</v>
      </c>
      <c r="E57" s="15">
        <v>4554.76</v>
      </c>
      <c r="F57" s="16">
        <v>9.1000000000000004E-3</v>
      </c>
      <c r="G57" s="16"/>
    </row>
    <row r="58" spans="1:7" x14ac:dyDescent="0.35">
      <c r="A58" s="13" t="s">
        <v>244</v>
      </c>
      <c r="B58" s="33" t="s">
        <v>245</v>
      </c>
      <c r="C58" s="33" t="s">
        <v>176</v>
      </c>
      <c r="D58" s="14">
        <v>88032</v>
      </c>
      <c r="E58" s="15">
        <v>4542.8900000000003</v>
      </c>
      <c r="F58" s="16">
        <v>9.1000000000000004E-3</v>
      </c>
      <c r="G58" s="16"/>
    </row>
    <row r="59" spans="1:7" x14ac:dyDescent="0.35">
      <c r="A59" s="13" t="s">
        <v>439</v>
      </c>
      <c r="B59" s="33" t="s">
        <v>440</v>
      </c>
      <c r="C59" s="33" t="s">
        <v>441</v>
      </c>
      <c r="D59" s="14">
        <v>324724</v>
      </c>
      <c r="E59" s="15">
        <v>4410.08</v>
      </c>
      <c r="F59" s="16">
        <v>8.8999999999999999E-3</v>
      </c>
      <c r="G59" s="16"/>
    </row>
    <row r="60" spans="1:7" x14ac:dyDescent="0.35">
      <c r="A60" s="13" t="s">
        <v>252</v>
      </c>
      <c r="B60" s="33" t="s">
        <v>253</v>
      </c>
      <c r="C60" s="33" t="s">
        <v>168</v>
      </c>
      <c r="D60" s="14">
        <v>141064</v>
      </c>
      <c r="E60" s="15">
        <v>4409.1000000000004</v>
      </c>
      <c r="F60" s="16">
        <v>8.8999999999999999E-3</v>
      </c>
      <c r="G60" s="16"/>
    </row>
    <row r="61" spans="1:7" x14ac:dyDescent="0.35">
      <c r="A61" s="13" t="s">
        <v>830</v>
      </c>
      <c r="B61" s="33" t="s">
        <v>831</v>
      </c>
      <c r="C61" s="33" t="s">
        <v>268</v>
      </c>
      <c r="D61" s="14">
        <v>342287</v>
      </c>
      <c r="E61" s="15">
        <v>4256.68</v>
      </c>
      <c r="F61" s="16">
        <v>8.5000000000000006E-3</v>
      </c>
      <c r="G61" s="16"/>
    </row>
    <row r="62" spans="1:7" x14ac:dyDescent="0.35">
      <c r="A62" s="13" t="s">
        <v>904</v>
      </c>
      <c r="B62" s="33" t="s">
        <v>905</v>
      </c>
      <c r="C62" s="33" t="s">
        <v>188</v>
      </c>
      <c r="D62" s="14">
        <v>358773</v>
      </c>
      <c r="E62" s="15">
        <v>4223.4799999999996</v>
      </c>
      <c r="F62" s="16">
        <v>8.5000000000000006E-3</v>
      </c>
      <c r="G62" s="16"/>
    </row>
    <row r="63" spans="1:7" x14ac:dyDescent="0.35">
      <c r="A63" s="13" t="s">
        <v>906</v>
      </c>
      <c r="B63" s="33" t="s">
        <v>907</v>
      </c>
      <c r="C63" s="33" t="s">
        <v>176</v>
      </c>
      <c r="D63" s="14">
        <v>1070903</v>
      </c>
      <c r="E63" s="15">
        <v>4192.59</v>
      </c>
      <c r="F63" s="16">
        <v>8.3999999999999995E-3</v>
      </c>
      <c r="G63" s="16"/>
    </row>
    <row r="64" spans="1:7" x14ac:dyDescent="0.35">
      <c r="A64" s="13" t="s">
        <v>908</v>
      </c>
      <c r="B64" s="33" t="s">
        <v>909</v>
      </c>
      <c r="C64" s="33" t="s">
        <v>434</v>
      </c>
      <c r="D64" s="14">
        <v>216190</v>
      </c>
      <c r="E64" s="15">
        <v>3966.44</v>
      </c>
      <c r="F64" s="16">
        <v>8.0000000000000002E-3</v>
      </c>
      <c r="G64" s="16"/>
    </row>
    <row r="65" spans="1:7" x14ac:dyDescent="0.35">
      <c r="A65" s="13" t="s">
        <v>910</v>
      </c>
      <c r="B65" s="33" t="s">
        <v>911</v>
      </c>
      <c r="C65" s="33" t="s">
        <v>393</v>
      </c>
      <c r="D65" s="14">
        <v>431515</v>
      </c>
      <c r="E65" s="15">
        <v>3878.03</v>
      </c>
      <c r="F65" s="16">
        <v>7.7999999999999996E-3</v>
      </c>
      <c r="G65" s="16"/>
    </row>
    <row r="66" spans="1:7" x14ac:dyDescent="0.35">
      <c r="A66" s="13" t="s">
        <v>912</v>
      </c>
      <c r="B66" s="33" t="s">
        <v>913</v>
      </c>
      <c r="C66" s="33" t="s">
        <v>179</v>
      </c>
      <c r="D66" s="14">
        <v>231307</v>
      </c>
      <c r="E66" s="15">
        <v>3744.86</v>
      </c>
      <c r="F66" s="16">
        <v>7.4999999999999997E-3</v>
      </c>
      <c r="G66" s="16"/>
    </row>
    <row r="67" spans="1:7" x14ac:dyDescent="0.35">
      <c r="A67" s="13" t="s">
        <v>914</v>
      </c>
      <c r="B67" s="33" t="s">
        <v>915</v>
      </c>
      <c r="C67" s="33" t="s">
        <v>292</v>
      </c>
      <c r="D67" s="14">
        <v>446195</v>
      </c>
      <c r="E67" s="15">
        <v>3702.53</v>
      </c>
      <c r="F67" s="16">
        <v>7.4000000000000003E-3</v>
      </c>
      <c r="G67" s="16"/>
    </row>
    <row r="68" spans="1:7" x14ac:dyDescent="0.35">
      <c r="A68" s="13" t="s">
        <v>916</v>
      </c>
      <c r="B68" s="33" t="s">
        <v>917</v>
      </c>
      <c r="C68" s="33" t="s">
        <v>268</v>
      </c>
      <c r="D68" s="14">
        <v>55965</v>
      </c>
      <c r="E68" s="15">
        <v>3662.91</v>
      </c>
      <c r="F68" s="16">
        <v>7.4000000000000003E-3</v>
      </c>
      <c r="G68" s="16"/>
    </row>
    <row r="69" spans="1:7" x14ac:dyDescent="0.35">
      <c r="A69" s="13" t="s">
        <v>848</v>
      </c>
      <c r="B69" s="33" t="s">
        <v>849</v>
      </c>
      <c r="C69" s="33" t="s">
        <v>268</v>
      </c>
      <c r="D69" s="14">
        <v>1099645</v>
      </c>
      <c r="E69" s="15">
        <v>3551.85</v>
      </c>
      <c r="F69" s="16">
        <v>7.1000000000000004E-3</v>
      </c>
      <c r="G69" s="16"/>
    </row>
    <row r="70" spans="1:7" x14ac:dyDescent="0.35">
      <c r="A70" s="13" t="s">
        <v>348</v>
      </c>
      <c r="B70" s="33" t="s">
        <v>349</v>
      </c>
      <c r="C70" s="33" t="s">
        <v>268</v>
      </c>
      <c r="D70" s="14">
        <v>21056</v>
      </c>
      <c r="E70" s="15">
        <v>3546.04</v>
      </c>
      <c r="F70" s="16">
        <v>7.1000000000000004E-3</v>
      </c>
      <c r="G70" s="16"/>
    </row>
    <row r="71" spans="1:7" x14ac:dyDescent="0.35">
      <c r="A71" s="13" t="s">
        <v>918</v>
      </c>
      <c r="B71" s="33" t="s">
        <v>919</v>
      </c>
      <c r="C71" s="33" t="s">
        <v>168</v>
      </c>
      <c r="D71" s="14">
        <v>1600125</v>
      </c>
      <c r="E71" s="15">
        <v>3423.47</v>
      </c>
      <c r="F71" s="16">
        <v>6.8999999999999999E-3</v>
      </c>
      <c r="G71" s="16"/>
    </row>
    <row r="72" spans="1:7" x14ac:dyDescent="0.35">
      <c r="A72" s="13" t="s">
        <v>248</v>
      </c>
      <c r="B72" s="33" t="s">
        <v>249</v>
      </c>
      <c r="C72" s="33" t="s">
        <v>160</v>
      </c>
      <c r="D72" s="14">
        <v>808168</v>
      </c>
      <c r="E72" s="15">
        <v>3381.78</v>
      </c>
      <c r="F72" s="16">
        <v>6.7999999999999996E-3</v>
      </c>
      <c r="G72" s="16"/>
    </row>
    <row r="73" spans="1:7" x14ac:dyDescent="0.35">
      <c r="A73" s="13" t="s">
        <v>920</v>
      </c>
      <c r="B73" s="33" t="s">
        <v>921</v>
      </c>
      <c r="C73" s="33" t="s">
        <v>292</v>
      </c>
      <c r="D73" s="14">
        <v>127658</v>
      </c>
      <c r="E73" s="15">
        <v>3381.28</v>
      </c>
      <c r="F73" s="16">
        <v>6.7999999999999996E-3</v>
      </c>
      <c r="G73" s="16"/>
    </row>
    <row r="74" spans="1:7" x14ac:dyDescent="0.35">
      <c r="A74" s="13" t="s">
        <v>922</v>
      </c>
      <c r="B74" s="33" t="s">
        <v>923</v>
      </c>
      <c r="C74" s="33" t="s">
        <v>339</v>
      </c>
      <c r="D74" s="14">
        <v>369396</v>
      </c>
      <c r="E74" s="15">
        <v>3177.36</v>
      </c>
      <c r="F74" s="16">
        <v>6.4000000000000003E-3</v>
      </c>
      <c r="G74" s="16"/>
    </row>
    <row r="75" spans="1:7" x14ac:dyDescent="0.35">
      <c r="A75" s="13" t="s">
        <v>828</v>
      </c>
      <c r="B75" s="33" t="s">
        <v>829</v>
      </c>
      <c r="C75" s="33" t="s">
        <v>268</v>
      </c>
      <c r="D75" s="14">
        <v>179641</v>
      </c>
      <c r="E75" s="15">
        <v>3122.34</v>
      </c>
      <c r="F75" s="16">
        <v>6.3E-3</v>
      </c>
      <c r="G75" s="16"/>
    </row>
    <row r="76" spans="1:7" x14ac:dyDescent="0.35">
      <c r="A76" s="13" t="s">
        <v>924</v>
      </c>
      <c r="B76" s="33" t="s">
        <v>925</v>
      </c>
      <c r="C76" s="33" t="s">
        <v>339</v>
      </c>
      <c r="D76" s="14">
        <v>208735</v>
      </c>
      <c r="E76" s="15">
        <v>2928.55</v>
      </c>
      <c r="F76" s="16">
        <v>5.8999999999999999E-3</v>
      </c>
      <c r="G76" s="16"/>
    </row>
    <row r="77" spans="1:7" x14ac:dyDescent="0.35">
      <c r="A77" s="13" t="s">
        <v>926</v>
      </c>
      <c r="B77" s="33" t="s">
        <v>927</v>
      </c>
      <c r="C77" s="33" t="s">
        <v>292</v>
      </c>
      <c r="D77" s="14">
        <v>554685</v>
      </c>
      <c r="E77" s="15">
        <v>2778.97</v>
      </c>
      <c r="F77" s="16">
        <v>5.5999999999999999E-3</v>
      </c>
      <c r="G77" s="16"/>
    </row>
    <row r="78" spans="1:7" x14ac:dyDescent="0.35">
      <c r="A78" s="13" t="s">
        <v>454</v>
      </c>
      <c r="B78" s="33" t="s">
        <v>455</v>
      </c>
      <c r="C78" s="33" t="s">
        <v>456</v>
      </c>
      <c r="D78" s="14">
        <v>238746</v>
      </c>
      <c r="E78" s="15">
        <v>2703.8</v>
      </c>
      <c r="F78" s="16">
        <v>5.4000000000000003E-3</v>
      </c>
      <c r="G78" s="16"/>
    </row>
    <row r="79" spans="1:7" x14ac:dyDescent="0.35">
      <c r="A79" s="13" t="s">
        <v>928</v>
      </c>
      <c r="B79" s="33" t="s">
        <v>929</v>
      </c>
      <c r="C79" s="33" t="s">
        <v>185</v>
      </c>
      <c r="D79" s="14">
        <v>346090</v>
      </c>
      <c r="E79" s="15">
        <v>2593.6</v>
      </c>
      <c r="F79" s="16">
        <v>5.1999999999999998E-3</v>
      </c>
      <c r="G79" s="16"/>
    </row>
    <row r="80" spans="1:7" x14ac:dyDescent="0.35">
      <c r="A80" s="13" t="s">
        <v>930</v>
      </c>
      <c r="B80" s="33" t="s">
        <v>931</v>
      </c>
      <c r="C80" s="33" t="s">
        <v>273</v>
      </c>
      <c r="D80" s="14">
        <v>29330</v>
      </c>
      <c r="E80" s="15">
        <v>2591.6</v>
      </c>
      <c r="F80" s="16">
        <v>5.1999999999999998E-3</v>
      </c>
      <c r="G80" s="16"/>
    </row>
    <row r="81" spans="1:7" x14ac:dyDescent="0.35">
      <c r="A81" s="13" t="s">
        <v>318</v>
      </c>
      <c r="B81" s="33" t="s">
        <v>319</v>
      </c>
      <c r="C81" s="33" t="s">
        <v>196</v>
      </c>
      <c r="D81" s="14">
        <v>145577</v>
      </c>
      <c r="E81" s="15">
        <v>2572.7800000000002</v>
      </c>
      <c r="F81" s="16">
        <v>5.1999999999999998E-3</v>
      </c>
      <c r="G81" s="16"/>
    </row>
    <row r="82" spans="1:7" x14ac:dyDescent="0.35">
      <c r="A82" s="13" t="s">
        <v>932</v>
      </c>
      <c r="B82" s="33" t="s">
        <v>933</v>
      </c>
      <c r="C82" s="33" t="s">
        <v>934</v>
      </c>
      <c r="D82" s="14">
        <v>421488</v>
      </c>
      <c r="E82" s="15">
        <v>2459.59</v>
      </c>
      <c r="F82" s="16">
        <v>4.8999999999999998E-3</v>
      </c>
      <c r="G82" s="16"/>
    </row>
    <row r="83" spans="1:7" x14ac:dyDescent="0.35">
      <c r="A83" s="13" t="s">
        <v>702</v>
      </c>
      <c r="B83" s="33" t="s">
        <v>703</v>
      </c>
      <c r="C83" s="33" t="s">
        <v>219</v>
      </c>
      <c r="D83" s="14">
        <v>496827</v>
      </c>
      <c r="E83" s="15">
        <v>2389.4899999999998</v>
      </c>
      <c r="F83" s="16">
        <v>4.7999999999999996E-3</v>
      </c>
      <c r="G83" s="16"/>
    </row>
    <row r="84" spans="1:7" x14ac:dyDescent="0.35">
      <c r="A84" s="13" t="s">
        <v>935</v>
      </c>
      <c r="B84" s="33" t="s">
        <v>936</v>
      </c>
      <c r="C84" s="33" t="s">
        <v>431</v>
      </c>
      <c r="D84" s="14">
        <v>395896</v>
      </c>
      <c r="E84" s="15">
        <v>2377.9499999999998</v>
      </c>
      <c r="F84" s="16">
        <v>4.7999999999999996E-3</v>
      </c>
      <c r="G84" s="16"/>
    </row>
    <row r="85" spans="1:7" x14ac:dyDescent="0.35">
      <c r="A85" s="13" t="s">
        <v>937</v>
      </c>
      <c r="B85" s="33" t="s">
        <v>938</v>
      </c>
      <c r="C85" s="33" t="s">
        <v>219</v>
      </c>
      <c r="D85" s="14">
        <v>2463529</v>
      </c>
      <c r="E85" s="15">
        <v>2259.8000000000002</v>
      </c>
      <c r="F85" s="16">
        <v>4.4999999999999997E-3</v>
      </c>
      <c r="G85" s="16"/>
    </row>
    <row r="86" spans="1:7" x14ac:dyDescent="0.35">
      <c r="A86" s="13" t="s">
        <v>939</v>
      </c>
      <c r="B86" s="33" t="s">
        <v>940</v>
      </c>
      <c r="C86" s="33" t="s">
        <v>339</v>
      </c>
      <c r="D86" s="14">
        <v>466382</v>
      </c>
      <c r="E86" s="15">
        <v>2178.2399999999998</v>
      </c>
      <c r="F86" s="16">
        <v>4.4000000000000003E-3</v>
      </c>
      <c r="G86" s="16"/>
    </row>
    <row r="87" spans="1:7" x14ac:dyDescent="0.35">
      <c r="A87" s="13" t="s">
        <v>941</v>
      </c>
      <c r="B87" s="33" t="s">
        <v>942</v>
      </c>
      <c r="C87" s="33" t="s">
        <v>268</v>
      </c>
      <c r="D87" s="14">
        <v>143113</v>
      </c>
      <c r="E87" s="15">
        <v>1909.99</v>
      </c>
      <c r="F87" s="16">
        <v>3.8E-3</v>
      </c>
      <c r="G87" s="16"/>
    </row>
    <row r="88" spans="1:7" x14ac:dyDescent="0.35">
      <c r="A88" s="13" t="s">
        <v>943</v>
      </c>
      <c r="B88" s="33" t="s">
        <v>944</v>
      </c>
      <c r="C88" s="33" t="s">
        <v>219</v>
      </c>
      <c r="D88" s="14">
        <v>131427</v>
      </c>
      <c r="E88" s="15">
        <v>1878.49</v>
      </c>
      <c r="F88" s="16">
        <v>3.8E-3</v>
      </c>
      <c r="G88" s="16"/>
    </row>
    <row r="89" spans="1:7" x14ac:dyDescent="0.35">
      <c r="A89" s="13" t="s">
        <v>945</v>
      </c>
      <c r="B89" s="33" t="s">
        <v>946</v>
      </c>
      <c r="C89" s="33" t="s">
        <v>219</v>
      </c>
      <c r="D89" s="14">
        <v>170516</v>
      </c>
      <c r="E89" s="15">
        <v>659.73</v>
      </c>
      <c r="F89" s="16">
        <v>1.2999999999999999E-3</v>
      </c>
      <c r="G89" s="16"/>
    </row>
    <row r="90" spans="1:7" x14ac:dyDescent="0.35">
      <c r="A90" s="13" t="s">
        <v>361</v>
      </c>
      <c r="B90" s="33" t="s">
        <v>362</v>
      </c>
      <c r="C90" s="33" t="s">
        <v>193</v>
      </c>
      <c r="D90" s="14">
        <v>70282</v>
      </c>
      <c r="E90" s="15">
        <v>533.12</v>
      </c>
      <c r="F90" s="16">
        <v>1.1000000000000001E-3</v>
      </c>
      <c r="G90" s="16"/>
    </row>
    <row r="91" spans="1:7" x14ac:dyDescent="0.35">
      <c r="A91" s="17" t="s">
        <v>131</v>
      </c>
      <c r="B91" s="34"/>
      <c r="C91" s="34"/>
      <c r="D91" s="20"/>
      <c r="E91" s="37">
        <v>483709.37</v>
      </c>
      <c r="F91" s="38">
        <v>0.97150000000000003</v>
      </c>
      <c r="G91" s="23"/>
    </row>
    <row r="92" spans="1:7" x14ac:dyDescent="0.35">
      <c r="A92" s="17" t="s">
        <v>368</v>
      </c>
      <c r="B92" s="33"/>
      <c r="C92" s="33"/>
      <c r="D92" s="14"/>
      <c r="E92" s="15"/>
      <c r="F92" s="16"/>
      <c r="G92" s="16"/>
    </row>
    <row r="93" spans="1:7" x14ac:dyDescent="0.35">
      <c r="A93" s="17" t="s">
        <v>131</v>
      </c>
      <c r="B93" s="33"/>
      <c r="C93" s="33"/>
      <c r="D93" s="14"/>
      <c r="E93" s="39" t="s">
        <v>128</v>
      </c>
      <c r="F93" s="40" t="s">
        <v>128</v>
      </c>
      <c r="G93" s="16"/>
    </row>
    <row r="94" spans="1:7" x14ac:dyDescent="0.35">
      <c r="A94" s="24" t="s">
        <v>147</v>
      </c>
      <c r="B94" s="35"/>
      <c r="C94" s="35"/>
      <c r="D94" s="25"/>
      <c r="E94" s="30">
        <v>483709.37</v>
      </c>
      <c r="F94" s="31">
        <v>0.97150000000000003</v>
      </c>
      <c r="G94" s="23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7" t="s">
        <v>148</v>
      </c>
      <c r="B97" s="33"/>
      <c r="C97" s="33"/>
      <c r="D97" s="14"/>
      <c r="E97" s="15"/>
      <c r="F97" s="16"/>
      <c r="G97" s="16"/>
    </row>
    <row r="98" spans="1:7" x14ac:dyDescent="0.35">
      <c r="A98" s="13" t="s">
        <v>149</v>
      </c>
      <c r="B98" s="33"/>
      <c r="C98" s="33"/>
      <c r="D98" s="14"/>
      <c r="E98" s="15">
        <v>14445.85</v>
      </c>
      <c r="F98" s="16">
        <v>2.9000000000000001E-2</v>
      </c>
      <c r="G98" s="16">
        <v>5.4205000000000003E-2</v>
      </c>
    </row>
    <row r="99" spans="1:7" x14ac:dyDescent="0.35">
      <c r="A99" s="17" t="s">
        <v>131</v>
      </c>
      <c r="B99" s="34"/>
      <c r="C99" s="34"/>
      <c r="D99" s="20"/>
      <c r="E99" s="37">
        <v>14445.85</v>
      </c>
      <c r="F99" s="38">
        <v>2.9000000000000001E-2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24" t="s">
        <v>147</v>
      </c>
      <c r="B101" s="35"/>
      <c r="C101" s="35"/>
      <c r="D101" s="25"/>
      <c r="E101" s="21">
        <v>14445.85</v>
      </c>
      <c r="F101" s="22">
        <v>2.9000000000000001E-2</v>
      </c>
      <c r="G101" s="23"/>
    </row>
    <row r="102" spans="1:7" x14ac:dyDescent="0.35">
      <c r="A102" s="13" t="s">
        <v>150</v>
      </c>
      <c r="B102" s="33"/>
      <c r="C102" s="33"/>
      <c r="D102" s="14"/>
      <c r="E102" s="15">
        <v>2.1453083999999998</v>
      </c>
      <c r="F102" s="16">
        <v>3.9999999999999998E-6</v>
      </c>
      <c r="G102" s="16"/>
    </row>
    <row r="103" spans="1:7" x14ac:dyDescent="0.35">
      <c r="A103" s="13" t="s">
        <v>151</v>
      </c>
      <c r="B103" s="33"/>
      <c r="C103" s="33"/>
      <c r="D103" s="14"/>
      <c r="E103" s="26">
        <v>-165.75530839999999</v>
      </c>
      <c r="F103" s="27">
        <v>-5.04E-4</v>
      </c>
      <c r="G103" s="16">
        <v>5.4204000000000002E-2</v>
      </c>
    </row>
    <row r="104" spans="1:7" x14ac:dyDescent="0.35">
      <c r="A104" s="28" t="s">
        <v>152</v>
      </c>
      <c r="B104" s="36"/>
      <c r="C104" s="36"/>
      <c r="D104" s="29"/>
      <c r="E104" s="30">
        <v>497991.61</v>
      </c>
      <c r="F104" s="31">
        <v>1</v>
      </c>
      <c r="G104" s="31"/>
    </row>
    <row r="109" spans="1:7" x14ac:dyDescent="0.35">
      <c r="A109" s="1" t="s">
        <v>2855</v>
      </c>
    </row>
    <row r="110" spans="1:7" x14ac:dyDescent="0.35">
      <c r="A110" s="48" t="s">
        <v>2856</v>
      </c>
      <c r="B110" s="3" t="s">
        <v>128</v>
      </c>
    </row>
    <row r="111" spans="1:7" x14ac:dyDescent="0.35">
      <c r="A111" t="s">
        <v>2857</v>
      </c>
    </row>
    <row r="112" spans="1:7" x14ac:dyDescent="0.35">
      <c r="A112" t="s">
        <v>2858</v>
      </c>
      <c r="B112" t="s">
        <v>2859</v>
      </c>
      <c r="C112" t="s">
        <v>2859</v>
      </c>
    </row>
    <row r="113" spans="1:7" x14ac:dyDescent="0.35">
      <c r="B113" s="49">
        <v>45838</v>
      </c>
      <c r="C113" s="49">
        <v>45869</v>
      </c>
    </row>
    <row r="114" spans="1:7" x14ac:dyDescent="0.35">
      <c r="A114" t="s">
        <v>2874</v>
      </c>
      <c r="B114">
        <v>49.521999999999998</v>
      </c>
      <c r="C114">
        <v>48.79</v>
      </c>
      <c r="G114"/>
    </row>
    <row r="115" spans="1:7" x14ac:dyDescent="0.35">
      <c r="A115" t="s">
        <v>2861</v>
      </c>
      <c r="B115">
        <v>43.323</v>
      </c>
      <c r="C115">
        <v>42.683</v>
      </c>
      <c r="G115"/>
    </row>
    <row r="116" spans="1:7" x14ac:dyDescent="0.35">
      <c r="A116" t="s">
        <v>2875</v>
      </c>
      <c r="B116">
        <v>44.826000000000001</v>
      </c>
      <c r="C116">
        <v>44.110999999999997</v>
      </c>
      <c r="G116"/>
    </row>
    <row r="117" spans="1:7" x14ac:dyDescent="0.35">
      <c r="A117" t="s">
        <v>2863</v>
      </c>
      <c r="B117">
        <v>38.953000000000003</v>
      </c>
      <c r="C117">
        <v>38.331000000000003</v>
      </c>
      <c r="G117"/>
    </row>
    <row r="118" spans="1:7" x14ac:dyDescent="0.35">
      <c r="G118"/>
    </row>
    <row r="119" spans="1:7" x14ac:dyDescent="0.35">
      <c r="A119" t="s">
        <v>2864</v>
      </c>
      <c r="B119" s="3" t="s">
        <v>128</v>
      </c>
    </row>
    <row r="120" spans="1:7" x14ac:dyDescent="0.35">
      <c r="A120" t="s">
        <v>2865</v>
      </c>
      <c r="B120" s="3" t="s">
        <v>128</v>
      </c>
    </row>
    <row r="121" spans="1:7" ht="29" x14ac:dyDescent="0.35">
      <c r="A121" s="48" t="s">
        <v>2866</v>
      </c>
      <c r="B121" s="3" t="s">
        <v>128</v>
      </c>
    </row>
    <row r="122" spans="1:7" ht="29" x14ac:dyDescent="0.35">
      <c r="A122" s="48" t="s">
        <v>2867</v>
      </c>
      <c r="B122" s="3" t="s">
        <v>128</v>
      </c>
    </row>
    <row r="123" spans="1:7" x14ac:dyDescent="0.35">
      <c r="A123" t="s">
        <v>2876</v>
      </c>
      <c r="B123" s="50">
        <v>0.2591</v>
      </c>
    </row>
    <row r="124" spans="1:7" ht="43.5" x14ac:dyDescent="0.35">
      <c r="A124" s="48" t="s">
        <v>2869</v>
      </c>
      <c r="B124" s="3" t="s">
        <v>128</v>
      </c>
    </row>
    <row r="125" spans="1:7" x14ac:dyDescent="0.35">
      <c r="B125" s="3"/>
    </row>
    <row r="126" spans="1:7" ht="29" x14ac:dyDescent="0.35">
      <c r="A126" s="48" t="s">
        <v>2870</v>
      </c>
      <c r="B126" s="3" t="s">
        <v>128</v>
      </c>
    </row>
    <row r="127" spans="1:7" ht="29" x14ac:dyDescent="0.35">
      <c r="A127" s="48" t="s">
        <v>2871</v>
      </c>
      <c r="B127" t="s">
        <v>128</v>
      </c>
    </row>
    <row r="128" spans="1:7" ht="29" x14ac:dyDescent="0.35">
      <c r="A128" s="48" t="s">
        <v>2872</v>
      </c>
      <c r="B128" s="3" t="s">
        <v>128</v>
      </c>
    </row>
    <row r="129" spans="1:2" ht="29" x14ac:dyDescent="0.35">
      <c r="A129" s="48" t="s">
        <v>2873</v>
      </c>
      <c r="B129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72A-7D11-4A31-A12F-1230F0A04C8C}">
  <dimension ref="A1:G2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42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43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82103</v>
      </c>
      <c r="E8" s="15">
        <v>1657</v>
      </c>
      <c r="F8" s="16">
        <v>5.6599999999999998E-2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76754</v>
      </c>
      <c r="E9" s="15">
        <v>1137.03</v>
      </c>
      <c r="F9" s="16">
        <v>3.8899999999999997E-2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72955</v>
      </c>
      <c r="E10" s="15">
        <v>1014.22</v>
      </c>
      <c r="F10" s="16">
        <v>3.4700000000000002E-2</v>
      </c>
      <c r="G10" s="16"/>
    </row>
    <row r="11" spans="1:7" x14ac:dyDescent="0.35">
      <c r="A11" s="13" t="s">
        <v>174</v>
      </c>
      <c r="B11" s="33" t="s">
        <v>175</v>
      </c>
      <c r="C11" s="33" t="s">
        <v>176</v>
      </c>
      <c r="D11" s="14">
        <v>38787</v>
      </c>
      <c r="E11" s="15">
        <v>585.29999999999995</v>
      </c>
      <c r="F11" s="16">
        <v>0.02</v>
      </c>
      <c r="G11" s="16"/>
    </row>
    <row r="12" spans="1:7" x14ac:dyDescent="0.35">
      <c r="A12" s="13" t="s">
        <v>163</v>
      </c>
      <c r="B12" s="33" t="s">
        <v>164</v>
      </c>
      <c r="C12" s="33" t="s">
        <v>165</v>
      </c>
      <c r="D12" s="14">
        <v>29349</v>
      </c>
      <c r="E12" s="15">
        <v>561.83000000000004</v>
      </c>
      <c r="F12" s="16">
        <v>1.9199999999999998E-2</v>
      </c>
      <c r="G12" s="16"/>
    </row>
    <row r="13" spans="1:7" x14ac:dyDescent="0.35">
      <c r="A13" s="13" t="s">
        <v>166</v>
      </c>
      <c r="B13" s="33" t="s">
        <v>167</v>
      </c>
      <c r="C13" s="33" t="s">
        <v>168</v>
      </c>
      <c r="D13" s="14">
        <v>12644</v>
      </c>
      <c r="E13" s="15">
        <v>459.8</v>
      </c>
      <c r="F13" s="16">
        <v>1.5699999999999999E-2</v>
      </c>
      <c r="G13" s="16"/>
    </row>
    <row r="14" spans="1:7" x14ac:dyDescent="0.35">
      <c r="A14" s="13" t="s">
        <v>210</v>
      </c>
      <c r="B14" s="33" t="s">
        <v>211</v>
      </c>
      <c r="C14" s="33" t="s">
        <v>199</v>
      </c>
      <c r="D14" s="14">
        <v>100248</v>
      </c>
      <c r="E14" s="15">
        <v>412.97</v>
      </c>
      <c r="F14" s="16">
        <v>1.41E-2</v>
      </c>
      <c r="G14" s="16"/>
    </row>
    <row r="15" spans="1:7" x14ac:dyDescent="0.35">
      <c r="A15" s="13" t="s">
        <v>171</v>
      </c>
      <c r="B15" s="33" t="s">
        <v>172</v>
      </c>
      <c r="C15" s="33" t="s">
        <v>173</v>
      </c>
      <c r="D15" s="14">
        <v>16789</v>
      </c>
      <c r="E15" s="15">
        <v>407.54</v>
      </c>
      <c r="F15" s="16">
        <v>1.3899999999999999E-2</v>
      </c>
      <c r="G15" s="16"/>
    </row>
    <row r="16" spans="1:7" x14ac:dyDescent="0.35">
      <c r="A16" s="13" t="s">
        <v>214</v>
      </c>
      <c r="B16" s="33" t="s">
        <v>215</v>
      </c>
      <c r="C16" s="33" t="s">
        <v>216</v>
      </c>
      <c r="D16" s="14">
        <v>30642</v>
      </c>
      <c r="E16" s="15">
        <v>381.8</v>
      </c>
      <c r="F16" s="16">
        <v>1.3100000000000001E-2</v>
      </c>
      <c r="G16" s="16"/>
    </row>
    <row r="17" spans="1:7" x14ac:dyDescent="0.35">
      <c r="A17" s="13" t="s">
        <v>230</v>
      </c>
      <c r="B17" s="33" t="s">
        <v>231</v>
      </c>
      <c r="C17" s="33" t="s">
        <v>176</v>
      </c>
      <c r="D17" s="14">
        <v>10997</v>
      </c>
      <c r="E17" s="15">
        <v>333.96</v>
      </c>
      <c r="F17" s="16">
        <v>1.14E-2</v>
      </c>
      <c r="G17" s="16"/>
    </row>
    <row r="18" spans="1:7" x14ac:dyDescent="0.35">
      <c r="A18" s="13" t="s">
        <v>169</v>
      </c>
      <c r="B18" s="33" t="s">
        <v>170</v>
      </c>
      <c r="C18" s="33" t="s">
        <v>157</v>
      </c>
      <c r="D18" s="14">
        <v>41372</v>
      </c>
      <c r="E18" s="15">
        <v>329.55</v>
      </c>
      <c r="F18" s="16">
        <v>1.1299999999999999E-2</v>
      </c>
      <c r="G18" s="16"/>
    </row>
    <row r="19" spans="1:7" x14ac:dyDescent="0.35">
      <c r="A19" s="13" t="s">
        <v>234</v>
      </c>
      <c r="B19" s="33" t="s">
        <v>235</v>
      </c>
      <c r="C19" s="33" t="s">
        <v>157</v>
      </c>
      <c r="D19" s="14">
        <v>30817</v>
      </c>
      <c r="E19" s="15">
        <v>329.25</v>
      </c>
      <c r="F19" s="16">
        <v>1.1299999999999999E-2</v>
      </c>
      <c r="G19" s="16"/>
    </row>
    <row r="20" spans="1:7" x14ac:dyDescent="0.35">
      <c r="A20" s="13" t="s">
        <v>189</v>
      </c>
      <c r="B20" s="33" t="s">
        <v>190</v>
      </c>
      <c r="C20" s="33" t="s">
        <v>157</v>
      </c>
      <c r="D20" s="14">
        <v>15832</v>
      </c>
      <c r="E20" s="15">
        <v>313.25</v>
      </c>
      <c r="F20" s="16">
        <v>1.0699999999999999E-2</v>
      </c>
      <c r="G20" s="16"/>
    </row>
    <row r="21" spans="1:7" x14ac:dyDescent="0.35">
      <c r="A21" s="13" t="s">
        <v>180</v>
      </c>
      <c r="B21" s="33" t="s">
        <v>181</v>
      </c>
      <c r="C21" s="33" t="s">
        <v>182</v>
      </c>
      <c r="D21" s="14">
        <v>9515</v>
      </c>
      <c r="E21" s="15">
        <v>304.77</v>
      </c>
      <c r="F21" s="16">
        <v>1.04E-2</v>
      </c>
      <c r="G21" s="16"/>
    </row>
    <row r="22" spans="1:7" x14ac:dyDescent="0.35">
      <c r="A22" s="13" t="s">
        <v>377</v>
      </c>
      <c r="B22" s="33" t="s">
        <v>378</v>
      </c>
      <c r="C22" s="33" t="s">
        <v>273</v>
      </c>
      <c r="D22" s="14">
        <v>491040</v>
      </c>
      <c r="E22" s="15">
        <v>302.48</v>
      </c>
      <c r="F22" s="16">
        <v>1.03E-2</v>
      </c>
      <c r="G22" s="16"/>
    </row>
    <row r="23" spans="1:7" x14ac:dyDescent="0.35">
      <c r="A23" s="13" t="s">
        <v>348</v>
      </c>
      <c r="B23" s="33" t="s">
        <v>349</v>
      </c>
      <c r="C23" s="33" t="s">
        <v>268</v>
      </c>
      <c r="D23" s="14">
        <v>1606</v>
      </c>
      <c r="E23" s="15">
        <v>270.47000000000003</v>
      </c>
      <c r="F23" s="16">
        <v>9.1999999999999998E-3</v>
      </c>
      <c r="G23" s="16"/>
    </row>
    <row r="24" spans="1:7" x14ac:dyDescent="0.35">
      <c r="A24" s="13" t="s">
        <v>286</v>
      </c>
      <c r="B24" s="33" t="s">
        <v>287</v>
      </c>
      <c r="C24" s="33" t="s">
        <v>193</v>
      </c>
      <c r="D24" s="14">
        <v>28615</v>
      </c>
      <c r="E24" s="15">
        <v>252.16</v>
      </c>
      <c r="F24" s="16">
        <v>8.6E-3</v>
      </c>
      <c r="G24" s="16"/>
    </row>
    <row r="25" spans="1:7" x14ac:dyDescent="0.35">
      <c r="A25" s="13" t="s">
        <v>222</v>
      </c>
      <c r="B25" s="33" t="s">
        <v>223</v>
      </c>
      <c r="C25" s="33" t="s">
        <v>224</v>
      </c>
      <c r="D25" s="14">
        <v>13683</v>
      </c>
      <c r="E25" s="15">
        <v>247.95</v>
      </c>
      <c r="F25" s="16">
        <v>8.5000000000000006E-3</v>
      </c>
      <c r="G25" s="16"/>
    </row>
    <row r="26" spans="1:7" x14ac:dyDescent="0.35">
      <c r="A26" s="13" t="s">
        <v>197</v>
      </c>
      <c r="B26" s="33" t="s">
        <v>198</v>
      </c>
      <c r="C26" s="33" t="s">
        <v>199</v>
      </c>
      <c r="D26" s="14">
        <v>9556</v>
      </c>
      <c r="E26" s="15">
        <v>240.93</v>
      </c>
      <c r="F26" s="16">
        <v>8.2000000000000007E-3</v>
      </c>
      <c r="G26" s="16"/>
    </row>
    <row r="27" spans="1:7" x14ac:dyDescent="0.35">
      <c r="A27" s="13" t="s">
        <v>246</v>
      </c>
      <c r="B27" s="33" t="s">
        <v>247</v>
      </c>
      <c r="C27" s="33" t="s">
        <v>176</v>
      </c>
      <c r="D27" s="14">
        <v>13736</v>
      </c>
      <c r="E27" s="15">
        <v>240.13</v>
      </c>
      <c r="F27" s="16">
        <v>8.2000000000000007E-3</v>
      </c>
      <c r="G27" s="16"/>
    </row>
    <row r="28" spans="1:7" x14ac:dyDescent="0.35">
      <c r="A28" s="13" t="s">
        <v>383</v>
      </c>
      <c r="B28" s="33" t="s">
        <v>384</v>
      </c>
      <c r="C28" s="33" t="s">
        <v>173</v>
      </c>
      <c r="D28" s="14">
        <v>4186</v>
      </c>
      <c r="E28" s="15">
        <v>236.51</v>
      </c>
      <c r="F28" s="16">
        <v>8.0999999999999996E-3</v>
      </c>
      <c r="G28" s="16"/>
    </row>
    <row r="29" spans="1:7" x14ac:dyDescent="0.35">
      <c r="A29" s="13" t="s">
        <v>824</v>
      </c>
      <c r="B29" s="33" t="s">
        <v>825</v>
      </c>
      <c r="C29" s="33" t="s">
        <v>185</v>
      </c>
      <c r="D29" s="14">
        <v>74843</v>
      </c>
      <c r="E29" s="15">
        <v>230.37</v>
      </c>
      <c r="F29" s="16">
        <v>7.9000000000000008E-3</v>
      </c>
      <c r="G29" s="16"/>
    </row>
    <row r="30" spans="1:7" x14ac:dyDescent="0.35">
      <c r="A30" s="13" t="s">
        <v>244</v>
      </c>
      <c r="B30" s="33" t="s">
        <v>245</v>
      </c>
      <c r="C30" s="33" t="s">
        <v>176</v>
      </c>
      <c r="D30" s="14">
        <v>4423</v>
      </c>
      <c r="E30" s="15">
        <v>228.25</v>
      </c>
      <c r="F30" s="16">
        <v>7.7999999999999996E-3</v>
      </c>
      <c r="G30" s="16"/>
    </row>
    <row r="31" spans="1:7" x14ac:dyDescent="0.35">
      <c r="A31" s="13" t="s">
        <v>886</v>
      </c>
      <c r="B31" s="33" t="s">
        <v>887</v>
      </c>
      <c r="C31" s="33" t="s">
        <v>157</v>
      </c>
      <c r="D31" s="14">
        <v>101177</v>
      </c>
      <c r="E31" s="15">
        <v>204.81</v>
      </c>
      <c r="F31" s="16">
        <v>7.0000000000000001E-3</v>
      </c>
      <c r="G31" s="16"/>
    </row>
    <row r="32" spans="1:7" x14ac:dyDescent="0.35">
      <c r="A32" s="13" t="s">
        <v>194</v>
      </c>
      <c r="B32" s="33" t="s">
        <v>195</v>
      </c>
      <c r="C32" s="33" t="s">
        <v>196</v>
      </c>
      <c r="D32" s="14">
        <v>11611</v>
      </c>
      <c r="E32" s="15">
        <v>198.16</v>
      </c>
      <c r="F32" s="16">
        <v>6.7999999999999996E-3</v>
      </c>
      <c r="G32" s="16"/>
    </row>
    <row r="33" spans="1:7" x14ac:dyDescent="0.35">
      <c r="A33" s="13" t="s">
        <v>947</v>
      </c>
      <c r="B33" s="33" t="s">
        <v>948</v>
      </c>
      <c r="C33" s="33" t="s">
        <v>292</v>
      </c>
      <c r="D33" s="14">
        <v>5571</v>
      </c>
      <c r="E33" s="15">
        <v>198.08</v>
      </c>
      <c r="F33" s="16">
        <v>6.7999999999999996E-3</v>
      </c>
      <c r="G33" s="16"/>
    </row>
    <row r="34" spans="1:7" x14ac:dyDescent="0.35">
      <c r="A34" s="13" t="s">
        <v>949</v>
      </c>
      <c r="B34" s="33" t="s">
        <v>950</v>
      </c>
      <c r="C34" s="33" t="s">
        <v>165</v>
      </c>
      <c r="D34" s="14">
        <v>54492</v>
      </c>
      <c r="E34" s="15">
        <v>197.81</v>
      </c>
      <c r="F34" s="16">
        <v>6.7999999999999996E-3</v>
      </c>
      <c r="G34" s="16"/>
    </row>
    <row r="35" spans="1:7" x14ac:dyDescent="0.35">
      <c r="A35" s="13" t="s">
        <v>258</v>
      </c>
      <c r="B35" s="33" t="s">
        <v>259</v>
      </c>
      <c r="C35" s="33" t="s">
        <v>196</v>
      </c>
      <c r="D35" s="14">
        <v>9969</v>
      </c>
      <c r="E35" s="15">
        <v>192.31</v>
      </c>
      <c r="F35" s="16">
        <v>6.6E-3</v>
      </c>
      <c r="G35" s="16"/>
    </row>
    <row r="36" spans="1:7" x14ac:dyDescent="0.35">
      <c r="A36" s="13" t="s">
        <v>951</v>
      </c>
      <c r="B36" s="33" t="s">
        <v>952</v>
      </c>
      <c r="C36" s="33" t="s">
        <v>157</v>
      </c>
      <c r="D36" s="14">
        <v>272450</v>
      </c>
      <c r="E36" s="15">
        <v>187.34</v>
      </c>
      <c r="F36" s="16">
        <v>6.4000000000000003E-3</v>
      </c>
      <c r="G36" s="16"/>
    </row>
    <row r="37" spans="1:7" x14ac:dyDescent="0.35">
      <c r="A37" s="13" t="s">
        <v>744</v>
      </c>
      <c r="B37" s="33" t="s">
        <v>745</v>
      </c>
      <c r="C37" s="33" t="s">
        <v>216</v>
      </c>
      <c r="D37" s="14">
        <v>21484</v>
      </c>
      <c r="E37" s="15">
        <v>184.21</v>
      </c>
      <c r="F37" s="16">
        <v>6.3E-3</v>
      </c>
      <c r="G37" s="16"/>
    </row>
    <row r="38" spans="1:7" x14ac:dyDescent="0.35">
      <c r="A38" s="13" t="s">
        <v>352</v>
      </c>
      <c r="B38" s="33" t="s">
        <v>353</v>
      </c>
      <c r="C38" s="33" t="s">
        <v>317</v>
      </c>
      <c r="D38" s="14">
        <v>5982</v>
      </c>
      <c r="E38" s="15">
        <v>181.9</v>
      </c>
      <c r="F38" s="16">
        <v>6.1999999999999998E-3</v>
      </c>
      <c r="G38" s="16"/>
    </row>
    <row r="39" spans="1:7" x14ac:dyDescent="0.35">
      <c r="A39" s="13" t="s">
        <v>269</v>
      </c>
      <c r="B39" s="33" t="s">
        <v>270</v>
      </c>
      <c r="C39" s="33" t="s">
        <v>182</v>
      </c>
      <c r="D39" s="14">
        <v>1413</v>
      </c>
      <c r="E39" s="15">
        <v>178.15</v>
      </c>
      <c r="F39" s="16">
        <v>6.1000000000000004E-3</v>
      </c>
      <c r="G39" s="16"/>
    </row>
    <row r="40" spans="1:7" x14ac:dyDescent="0.35">
      <c r="A40" s="13" t="s">
        <v>953</v>
      </c>
      <c r="B40" s="33" t="s">
        <v>954</v>
      </c>
      <c r="C40" s="33" t="s">
        <v>157</v>
      </c>
      <c r="D40" s="14">
        <v>23163</v>
      </c>
      <c r="E40" s="15">
        <v>171.75</v>
      </c>
      <c r="F40" s="16">
        <v>5.8999999999999999E-3</v>
      </c>
      <c r="G40" s="16"/>
    </row>
    <row r="41" spans="1:7" x14ac:dyDescent="0.35">
      <c r="A41" s="13" t="s">
        <v>200</v>
      </c>
      <c r="B41" s="33" t="s">
        <v>201</v>
      </c>
      <c r="C41" s="33" t="s">
        <v>202</v>
      </c>
      <c r="D41" s="14">
        <v>51058</v>
      </c>
      <c r="E41" s="15">
        <v>170.66</v>
      </c>
      <c r="F41" s="16">
        <v>5.7999999999999996E-3</v>
      </c>
      <c r="G41" s="16"/>
    </row>
    <row r="42" spans="1:7" x14ac:dyDescent="0.35">
      <c r="A42" s="13" t="s">
        <v>212</v>
      </c>
      <c r="B42" s="33" t="s">
        <v>213</v>
      </c>
      <c r="C42" s="33" t="s">
        <v>176</v>
      </c>
      <c r="D42" s="14">
        <v>11407</v>
      </c>
      <c r="E42" s="15">
        <v>167.44</v>
      </c>
      <c r="F42" s="16">
        <v>5.7000000000000002E-3</v>
      </c>
      <c r="G42" s="16"/>
    </row>
    <row r="43" spans="1:7" x14ac:dyDescent="0.35">
      <c r="A43" s="13" t="s">
        <v>248</v>
      </c>
      <c r="B43" s="33" t="s">
        <v>249</v>
      </c>
      <c r="C43" s="33" t="s">
        <v>160</v>
      </c>
      <c r="D43" s="14">
        <v>39604</v>
      </c>
      <c r="E43" s="15">
        <v>165.72</v>
      </c>
      <c r="F43" s="16">
        <v>5.7000000000000002E-3</v>
      </c>
      <c r="G43" s="16"/>
    </row>
    <row r="44" spans="1:7" x14ac:dyDescent="0.35">
      <c r="A44" s="13" t="s">
        <v>862</v>
      </c>
      <c r="B44" s="33" t="s">
        <v>863</v>
      </c>
      <c r="C44" s="33" t="s">
        <v>227</v>
      </c>
      <c r="D44" s="14">
        <v>10864</v>
      </c>
      <c r="E44" s="15">
        <v>163.11000000000001</v>
      </c>
      <c r="F44" s="16">
        <v>5.5999999999999999E-3</v>
      </c>
      <c r="G44" s="16"/>
    </row>
    <row r="45" spans="1:7" x14ac:dyDescent="0.35">
      <c r="A45" s="13" t="s">
        <v>186</v>
      </c>
      <c r="B45" s="33" t="s">
        <v>187</v>
      </c>
      <c r="C45" s="33" t="s">
        <v>188</v>
      </c>
      <c r="D45" s="14">
        <v>1278</v>
      </c>
      <c r="E45" s="15">
        <v>156.54</v>
      </c>
      <c r="F45" s="16">
        <v>5.4000000000000003E-3</v>
      </c>
      <c r="G45" s="16"/>
    </row>
    <row r="46" spans="1:7" x14ac:dyDescent="0.35">
      <c r="A46" s="13" t="s">
        <v>369</v>
      </c>
      <c r="B46" s="33" t="s">
        <v>370</v>
      </c>
      <c r="C46" s="33" t="s">
        <v>285</v>
      </c>
      <c r="D46" s="14">
        <v>21778</v>
      </c>
      <c r="E46" s="15">
        <v>154.58000000000001</v>
      </c>
      <c r="F46" s="16">
        <v>5.3E-3</v>
      </c>
      <c r="G46" s="16"/>
    </row>
    <row r="47" spans="1:7" x14ac:dyDescent="0.35">
      <c r="A47" s="13" t="s">
        <v>955</v>
      </c>
      <c r="B47" s="33" t="s">
        <v>956</v>
      </c>
      <c r="C47" s="33" t="s">
        <v>224</v>
      </c>
      <c r="D47" s="14">
        <v>14057</v>
      </c>
      <c r="E47" s="15">
        <v>153.13</v>
      </c>
      <c r="F47" s="16">
        <v>5.1999999999999998E-3</v>
      </c>
      <c r="G47" s="16"/>
    </row>
    <row r="48" spans="1:7" x14ac:dyDescent="0.35">
      <c r="A48" s="13" t="s">
        <v>957</v>
      </c>
      <c r="B48" s="33" t="s">
        <v>958</v>
      </c>
      <c r="C48" s="33" t="s">
        <v>182</v>
      </c>
      <c r="D48" s="14">
        <v>22474</v>
      </c>
      <c r="E48" s="15">
        <v>149.66999999999999</v>
      </c>
      <c r="F48" s="16">
        <v>5.1000000000000004E-3</v>
      </c>
      <c r="G48" s="16"/>
    </row>
    <row r="49" spans="1:7" x14ac:dyDescent="0.35">
      <c r="A49" s="13" t="s">
        <v>266</v>
      </c>
      <c r="B49" s="33" t="s">
        <v>267</v>
      </c>
      <c r="C49" s="33" t="s">
        <v>268</v>
      </c>
      <c r="D49" s="14">
        <v>4442</v>
      </c>
      <c r="E49" s="15">
        <v>148.69</v>
      </c>
      <c r="F49" s="16">
        <v>5.1000000000000004E-3</v>
      </c>
      <c r="G49" s="16"/>
    </row>
    <row r="50" spans="1:7" x14ac:dyDescent="0.35">
      <c r="A50" s="13" t="s">
        <v>177</v>
      </c>
      <c r="B50" s="33" t="s">
        <v>178</v>
      </c>
      <c r="C50" s="33" t="s">
        <v>179</v>
      </c>
      <c r="D50" s="14">
        <v>38568</v>
      </c>
      <c r="E50" s="15">
        <v>147.75</v>
      </c>
      <c r="F50" s="16">
        <v>5.1000000000000004E-3</v>
      </c>
      <c r="G50" s="16"/>
    </row>
    <row r="51" spans="1:7" x14ac:dyDescent="0.35">
      <c r="A51" s="13" t="s">
        <v>959</v>
      </c>
      <c r="B51" s="33" t="s">
        <v>960</v>
      </c>
      <c r="C51" s="33" t="s">
        <v>157</v>
      </c>
      <c r="D51" s="14">
        <v>777604</v>
      </c>
      <c r="E51" s="15">
        <v>147.12</v>
      </c>
      <c r="F51" s="16">
        <v>5.0000000000000001E-3</v>
      </c>
      <c r="G51" s="16"/>
    </row>
    <row r="52" spans="1:7" x14ac:dyDescent="0.35">
      <c r="A52" s="13" t="s">
        <v>961</v>
      </c>
      <c r="B52" s="33" t="s">
        <v>962</v>
      </c>
      <c r="C52" s="33" t="s">
        <v>358</v>
      </c>
      <c r="D52" s="14">
        <v>20864</v>
      </c>
      <c r="E52" s="15">
        <v>146.84</v>
      </c>
      <c r="F52" s="16">
        <v>5.0000000000000001E-3</v>
      </c>
      <c r="G52" s="16"/>
    </row>
    <row r="53" spans="1:7" x14ac:dyDescent="0.35">
      <c r="A53" s="13" t="s">
        <v>963</v>
      </c>
      <c r="B53" s="33" t="s">
        <v>964</v>
      </c>
      <c r="C53" s="33" t="s">
        <v>456</v>
      </c>
      <c r="D53" s="14">
        <v>117949</v>
      </c>
      <c r="E53" s="15">
        <v>142.78</v>
      </c>
      <c r="F53" s="16">
        <v>4.8999999999999998E-3</v>
      </c>
      <c r="G53" s="16"/>
    </row>
    <row r="54" spans="1:7" x14ac:dyDescent="0.35">
      <c r="A54" s="13" t="s">
        <v>387</v>
      </c>
      <c r="B54" s="33" t="s">
        <v>388</v>
      </c>
      <c r="C54" s="33" t="s">
        <v>317</v>
      </c>
      <c r="D54" s="14">
        <v>1004</v>
      </c>
      <c r="E54" s="15">
        <v>142.77000000000001</v>
      </c>
      <c r="F54" s="16">
        <v>4.8999999999999998E-3</v>
      </c>
      <c r="G54" s="16"/>
    </row>
    <row r="55" spans="1:7" x14ac:dyDescent="0.35">
      <c r="A55" s="13" t="s">
        <v>356</v>
      </c>
      <c r="B55" s="33" t="s">
        <v>357</v>
      </c>
      <c r="C55" s="33" t="s">
        <v>358</v>
      </c>
      <c r="D55" s="14">
        <v>3340</v>
      </c>
      <c r="E55" s="15">
        <v>141.97999999999999</v>
      </c>
      <c r="F55" s="16">
        <v>4.8999999999999998E-3</v>
      </c>
      <c r="G55" s="16"/>
    </row>
    <row r="56" spans="1:7" x14ac:dyDescent="0.35">
      <c r="A56" s="13" t="s">
        <v>965</v>
      </c>
      <c r="B56" s="33" t="s">
        <v>966</v>
      </c>
      <c r="C56" s="33" t="s">
        <v>202</v>
      </c>
      <c r="D56" s="14">
        <v>48788</v>
      </c>
      <c r="E56" s="15">
        <v>141.97</v>
      </c>
      <c r="F56" s="16">
        <v>4.8999999999999998E-3</v>
      </c>
      <c r="G56" s="16"/>
    </row>
    <row r="57" spans="1:7" x14ac:dyDescent="0.35">
      <c r="A57" s="13" t="s">
        <v>967</v>
      </c>
      <c r="B57" s="33" t="s">
        <v>968</v>
      </c>
      <c r="C57" s="33" t="s">
        <v>292</v>
      </c>
      <c r="D57" s="14">
        <v>2080</v>
      </c>
      <c r="E57" s="15">
        <v>141.88</v>
      </c>
      <c r="F57" s="16">
        <v>4.7999999999999996E-3</v>
      </c>
      <c r="G57" s="16"/>
    </row>
    <row r="58" spans="1:7" x14ac:dyDescent="0.35">
      <c r="A58" s="13" t="s">
        <v>295</v>
      </c>
      <c r="B58" s="33" t="s">
        <v>296</v>
      </c>
      <c r="C58" s="33" t="s">
        <v>297</v>
      </c>
      <c r="D58" s="14">
        <v>89048</v>
      </c>
      <c r="E58" s="15">
        <v>140.63999999999999</v>
      </c>
      <c r="F58" s="16">
        <v>4.7999999999999996E-3</v>
      </c>
      <c r="G58" s="16"/>
    </row>
    <row r="59" spans="1:7" x14ac:dyDescent="0.35">
      <c r="A59" s="13" t="s">
        <v>969</v>
      </c>
      <c r="B59" s="33" t="s">
        <v>970</v>
      </c>
      <c r="C59" s="33" t="s">
        <v>273</v>
      </c>
      <c r="D59" s="14">
        <v>5101</v>
      </c>
      <c r="E59" s="15">
        <v>139.09</v>
      </c>
      <c r="F59" s="16">
        <v>4.7999999999999996E-3</v>
      </c>
      <c r="G59" s="16"/>
    </row>
    <row r="60" spans="1:7" x14ac:dyDescent="0.35">
      <c r="A60" s="13" t="s">
        <v>971</v>
      </c>
      <c r="B60" s="33" t="s">
        <v>972</v>
      </c>
      <c r="C60" s="33" t="s">
        <v>193</v>
      </c>
      <c r="D60" s="14">
        <v>2838</v>
      </c>
      <c r="E60" s="15">
        <v>132.68</v>
      </c>
      <c r="F60" s="16">
        <v>4.4999999999999997E-3</v>
      </c>
      <c r="G60" s="16"/>
    </row>
    <row r="61" spans="1:7" x14ac:dyDescent="0.35">
      <c r="A61" s="13" t="s">
        <v>973</v>
      </c>
      <c r="B61" s="33" t="s">
        <v>974</v>
      </c>
      <c r="C61" s="33" t="s">
        <v>666</v>
      </c>
      <c r="D61" s="14">
        <v>147101</v>
      </c>
      <c r="E61" s="15">
        <v>132.47999999999999</v>
      </c>
      <c r="F61" s="16">
        <v>4.4999999999999997E-3</v>
      </c>
      <c r="G61" s="16"/>
    </row>
    <row r="62" spans="1:7" x14ac:dyDescent="0.35">
      <c r="A62" s="13" t="s">
        <v>750</v>
      </c>
      <c r="B62" s="33" t="s">
        <v>751</v>
      </c>
      <c r="C62" s="33" t="s">
        <v>196</v>
      </c>
      <c r="D62" s="14">
        <v>6208</v>
      </c>
      <c r="E62" s="15">
        <v>132.47999999999999</v>
      </c>
      <c r="F62" s="16">
        <v>4.4999999999999997E-3</v>
      </c>
      <c r="G62" s="16"/>
    </row>
    <row r="63" spans="1:7" x14ac:dyDescent="0.35">
      <c r="A63" s="13" t="s">
        <v>752</v>
      </c>
      <c r="B63" s="33" t="s">
        <v>753</v>
      </c>
      <c r="C63" s="33" t="s">
        <v>196</v>
      </c>
      <c r="D63" s="14">
        <v>11531</v>
      </c>
      <c r="E63" s="15">
        <v>131.43</v>
      </c>
      <c r="F63" s="16">
        <v>4.4999999999999997E-3</v>
      </c>
      <c r="G63" s="16"/>
    </row>
    <row r="64" spans="1:7" x14ac:dyDescent="0.35">
      <c r="A64" s="13" t="s">
        <v>389</v>
      </c>
      <c r="B64" s="33" t="s">
        <v>390</v>
      </c>
      <c r="C64" s="33" t="s">
        <v>358</v>
      </c>
      <c r="D64" s="14">
        <v>4876</v>
      </c>
      <c r="E64" s="15">
        <v>131.22999999999999</v>
      </c>
      <c r="F64" s="16">
        <v>4.4999999999999997E-3</v>
      </c>
      <c r="G64" s="16"/>
    </row>
    <row r="65" spans="1:7" x14ac:dyDescent="0.35">
      <c r="A65" s="13" t="s">
        <v>260</v>
      </c>
      <c r="B65" s="33" t="s">
        <v>261</v>
      </c>
      <c r="C65" s="33" t="s">
        <v>176</v>
      </c>
      <c r="D65" s="14">
        <v>4694</v>
      </c>
      <c r="E65" s="15">
        <v>130.97</v>
      </c>
      <c r="F65" s="16">
        <v>4.4999999999999997E-3</v>
      </c>
      <c r="G65" s="16"/>
    </row>
    <row r="66" spans="1:7" x14ac:dyDescent="0.35">
      <c r="A66" s="13" t="s">
        <v>325</v>
      </c>
      <c r="B66" s="33" t="s">
        <v>326</v>
      </c>
      <c r="C66" s="33" t="s">
        <v>304</v>
      </c>
      <c r="D66" s="14">
        <v>6197</v>
      </c>
      <c r="E66" s="15">
        <v>130.32</v>
      </c>
      <c r="F66" s="16">
        <v>4.4999999999999997E-3</v>
      </c>
      <c r="G66" s="16"/>
    </row>
    <row r="67" spans="1:7" x14ac:dyDescent="0.35">
      <c r="A67" s="13" t="s">
        <v>975</v>
      </c>
      <c r="B67" s="33" t="s">
        <v>976</v>
      </c>
      <c r="C67" s="33" t="s">
        <v>219</v>
      </c>
      <c r="D67" s="14">
        <v>10992</v>
      </c>
      <c r="E67" s="15">
        <v>128.51</v>
      </c>
      <c r="F67" s="16">
        <v>4.4000000000000003E-3</v>
      </c>
      <c r="G67" s="16"/>
    </row>
    <row r="68" spans="1:7" x14ac:dyDescent="0.35">
      <c r="A68" s="13" t="s">
        <v>391</v>
      </c>
      <c r="B68" s="33" t="s">
        <v>392</v>
      </c>
      <c r="C68" s="33" t="s">
        <v>393</v>
      </c>
      <c r="D68" s="14">
        <v>260</v>
      </c>
      <c r="E68" s="15">
        <v>126.89</v>
      </c>
      <c r="F68" s="16">
        <v>4.3E-3</v>
      </c>
      <c r="G68" s="16"/>
    </row>
    <row r="69" spans="1:7" x14ac:dyDescent="0.35">
      <c r="A69" s="13" t="s">
        <v>271</v>
      </c>
      <c r="B69" s="33" t="s">
        <v>272</v>
      </c>
      <c r="C69" s="33" t="s">
        <v>273</v>
      </c>
      <c r="D69" s="14">
        <v>52992</v>
      </c>
      <c r="E69" s="15">
        <v>126.36</v>
      </c>
      <c r="F69" s="16">
        <v>4.3E-3</v>
      </c>
      <c r="G69" s="16"/>
    </row>
    <row r="70" spans="1:7" x14ac:dyDescent="0.35">
      <c r="A70" s="13" t="s">
        <v>977</v>
      </c>
      <c r="B70" s="33" t="s">
        <v>978</v>
      </c>
      <c r="C70" s="33" t="s">
        <v>219</v>
      </c>
      <c r="D70" s="14">
        <v>4401</v>
      </c>
      <c r="E70" s="15">
        <v>125.02</v>
      </c>
      <c r="F70" s="16">
        <v>4.3E-3</v>
      </c>
      <c r="G70" s="16"/>
    </row>
    <row r="71" spans="1:7" x14ac:dyDescent="0.35">
      <c r="A71" s="13" t="s">
        <v>979</v>
      </c>
      <c r="B71" s="33" t="s">
        <v>980</v>
      </c>
      <c r="C71" s="33" t="s">
        <v>695</v>
      </c>
      <c r="D71" s="14">
        <v>2113</v>
      </c>
      <c r="E71" s="15">
        <v>124.89</v>
      </c>
      <c r="F71" s="16">
        <v>4.3E-3</v>
      </c>
      <c r="G71" s="16"/>
    </row>
    <row r="72" spans="1:7" x14ac:dyDescent="0.35">
      <c r="A72" s="13" t="s">
        <v>894</v>
      </c>
      <c r="B72" s="33" t="s">
        <v>895</v>
      </c>
      <c r="C72" s="33" t="s">
        <v>268</v>
      </c>
      <c r="D72" s="14">
        <v>9386</v>
      </c>
      <c r="E72" s="15">
        <v>124.62</v>
      </c>
      <c r="F72" s="16">
        <v>4.3E-3</v>
      </c>
      <c r="G72" s="16"/>
    </row>
    <row r="73" spans="1:7" x14ac:dyDescent="0.35">
      <c r="A73" s="13" t="s">
        <v>981</v>
      </c>
      <c r="B73" s="33" t="s">
        <v>982</v>
      </c>
      <c r="C73" s="33" t="s">
        <v>219</v>
      </c>
      <c r="D73" s="14">
        <v>84</v>
      </c>
      <c r="E73" s="15">
        <v>124.19</v>
      </c>
      <c r="F73" s="16">
        <v>4.1999999999999997E-3</v>
      </c>
      <c r="G73" s="16"/>
    </row>
    <row r="74" spans="1:7" x14ac:dyDescent="0.35">
      <c r="A74" s="13" t="s">
        <v>983</v>
      </c>
      <c r="B74" s="33" t="s">
        <v>984</v>
      </c>
      <c r="C74" s="33" t="s">
        <v>431</v>
      </c>
      <c r="D74" s="14">
        <v>5431</v>
      </c>
      <c r="E74" s="15">
        <v>121.94</v>
      </c>
      <c r="F74" s="16">
        <v>4.1999999999999997E-3</v>
      </c>
      <c r="G74" s="16"/>
    </row>
    <row r="75" spans="1:7" x14ac:dyDescent="0.35">
      <c r="A75" s="13" t="s">
        <v>183</v>
      </c>
      <c r="B75" s="33" t="s">
        <v>184</v>
      </c>
      <c r="C75" s="33" t="s">
        <v>185</v>
      </c>
      <c r="D75" s="14">
        <v>2393</v>
      </c>
      <c r="E75" s="15">
        <v>120.08</v>
      </c>
      <c r="F75" s="16">
        <v>4.1000000000000003E-3</v>
      </c>
      <c r="G75" s="16"/>
    </row>
    <row r="76" spans="1:7" x14ac:dyDescent="0.35">
      <c r="A76" s="13" t="s">
        <v>344</v>
      </c>
      <c r="B76" s="33" t="s">
        <v>345</v>
      </c>
      <c r="C76" s="33" t="s">
        <v>292</v>
      </c>
      <c r="D76" s="14">
        <v>7469</v>
      </c>
      <c r="E76" s="15">
        <v>119.59</v>
      </c>
      <c r="F76" s="16">
        <v>4.1000000000000003E-3</v>
      </c>
      <c r="G76" s="16"/>
    </row>
    <row r="77" spans="1:7" x14ac:dyDescent="0.35">
      <c r="A77" s="13" t="s">
        <v>746</v>
      </c>
      <c r="B77" s="33" t="s">
        <v>747</v>
      </c>
      <c r="C77" s="33" t="s">
        <v>196</v>
      </c>
      <c r="D77" s="14">
        <v>4657</v>
      </c>
      <c r="E77" s="15">
        <v>119.55</v>
      </c>
      <c r="F77" s="16">
        <v>4.1000000000000003E-3</v>
      </c>
      <c r="G77" s="16"/>
    </row>
    <row r="78" spans="1:7" x14ac:dyDescent="0.35">
      <c r="A78" s="13" t="s">
        <v>985</v>
      </c>
      <c r="B78" s="33" t="s">
        <v>986</v>
      </c>
      <c r="C78" s="33" t="s">
        <v>185</v>
      </c>
      <c r="D78" s="14">
        <v>56207</v>
      </c>
      <c r="E78" s="15">
        <v>117.82</v>
      </c>
      <c r="F78" s="16">
        <v>4.0000000000000001E-3</v>
      </c>
      <c r="G78" s="16"/>
    </row>
    <row r="79" spans="1:7" x14ac:dyDescent="0.35">
      <c r="A79" s="13" t="s">
        <v>607</v>
      </c>
      <c r="B79" s="33" t="s">
        <v>608</v>
      </c>
      <c r="C79" s="33" t="s">
        <v>268</v>
      </c>
      <c r="D79" s="14">
        <v>4872</v>
      </c>
      <c r="E79" s="15">
        <v>116.74</v>
      </c>
      <c r="F79" s="16">
        <v>4.0000000000000001E-3</v>
      </c>
      <c r="G79" s="16"/>
    </row>
    <row r="80" spans="1:7" x14ac:dyDescent="0.35">
      <c r="A80" s="13" t="s">
        <v>330</v>
      </c>
      <c r="B80" s="33" t="s">
        <v>331</v>
      </c>
      <c r="C80" s="33" t="s">
        <v>193</v>
      </c>
      <c r="D80" s="14">
        <v>35283</v>
      </c>
      <c r="E80" s="15">
        <v>116.17</v>
      </c>
      <c r="F80" s="16">
        <v>4.0000000000000001E-3</v>
      </c>
      <c r="G80" s="16"/>
    </row>
    <row r="81" spans="1:7" x14ac:dyDescent="0.35">
      <c r="A81" s="13" t="s">
        <v>191</v>
      </c>
      <c r="B81" s="33" t="s">
        <v>192</v>
      </c>
      <c r="C81" s="33" t="s">
        <v>193</v>
      </c>
      <c r="D81" s="14">
        <v>4421</v>
      </c>
      <c r="E81" s="15">
        <v>115.49</v>
      </c>
      <c r="F81" s="16">
        <v>3.8999999999999998E-3</v>
      </c>
      <c r="G81" s="16"/>
    </row>
    <row r="82" spans="1:7" x14ac:dyDescent="0.35">
      <c r="A82" s="13" t="s">
        <v>987</v>
      </c>
      <c r="B82" s="33" t="s">
        <v>988</v>
      </c>
      <c r="C82" s="33" t="s">
        <v>188</v>
      </c>
      <c r="D82" s="14">
        <v>1725</v>
      </c>
      <c r="E82" s="15">
        <v>114.87</v>
      </c>
      <c r="F82" s="16">
        <v>3.8999999999999998E-3</v>
      </c>
      <c r="G82" s="16"/>
    </row>
    <row r="83" spans="1:7" x14ac:dyDescent="0.35">
      <c r="A83" s="13" t="s">
        <v>989</v>
      </c>
      <c r="B83" s="33" t="s">
        <v>990</v>
      </c>
      <c r="C83" s="33" t="s">
        <v>292</v>
      </c>
      <c r="D83" s="14">
        <v>2665</v>
      </c>
      <c r="E83" s="15">
        <v>114.78</v>
      </c>
      <c r="F83" s="16">
        <v>3.8999999999999998E-3</v>
      </c>
      <c r="G83" s="16"/>
    </row>
    <row r="84" spans="1:7" x14ac:dyDescent="0.35">
      <c r="A84" s="13" t="s">
        <v>350</v>
      </c>
      <c r="B84" s="33" t="s">
        <v>351</v>
      </c>
      <c r="C84" s="33" t="s">
        <v>304</v>
      </c>
      <c r="D84" s="14">
        <v>7689</v>
      </c>
      <c r="E84" s="15">
        <v>114.1</v>
      </c>
      <c r="F84" s="16">
        <v>3.8999999999999998E-3</v>
      </c>
      <c r="G84" s="16"/>
    </row>
    <row r="85" spans="1:7" x14ac:dyDescent="0.35">
      <c r="A85" s="13" t="s">
        <v>991</v>
      </c>
      <c r="B85" s="33" t="s">
        <v>992</v>
      </c>
      <c r="C85" s="33" t="s">
        <v>193</v>
      </c>
      <c r="D85" s="14">
        <v>5849</v>
      </c>
      <c r="E85" s="15">
        <v>113.94</v>
      </c>
      <c r="F85" s="16">
        <v>3.8999999999999998E-3</v>
      </c>
      <c r="G85" s="16"/>
    </row>
    <row r="86" spans="1:7" x14ac:dyDescent="0.35">
      <c r="A86" s="13" t="s">
        <v>993</v>
      </c>
      <c r="B86" s="33" t="s">
        <v>994</v>
      </c>
      <c r="C86" s="33" t="s">
        <v>304</v>
      </c>
      <c r="D86" s="14">
        <v>6955</v>
      </c>
      <c r="E86" s="15">
        <v>113.12</v>
      </c>
      <c r="F86" s="16">
        <v>3.8999999999999998E-3</v>
      </c>
      <c r="G86" s="16"/>
    </row>
    <row r="87" spans="1:7" x14ac:dyDescent="0.35">
      <c r="A87" s="13" t="s">
        <v>995</v>
      </c>
      <c r="B87" s="33" t="s">
        <v>996</v>
      </c>
      <c r="C87" s="33" t="s">
        <v>188</v>
      </c>
      <c r="D87" s="14">
        <v>4113</v>
      </c>
      <c r="E87" s="15">
        <v>112.96</v>
      </c>
      <c r="F87" s="16">
        <v>3.8999999999999998E-3</v>
      </c>
      <c r="G87" s="16"/>
    </row>
    <row r="88" spans="1:7" x14ac:dyDescent="0.35">
      <c r="A88" s="13" t="s">
        <v>754</v>
      </c>
      <c r="B88" s="33" t="s">
        <v>755</v>
      </c>
      <c r="C88" s="33" t="s">
        <v>196</v>
      </c>
      <c r="D88" s="14">
        <v>2218</v>
      </c>
      <c r="E88" s="15">
        <v>111.59</v>
      </c>
      <c r="F88" s="16">
        <v>3.8E-3</v>
      </c>
      <c r="G88" s="16"/>
    </row>
    <row r="89" spans="1:7" x14ac:dyDescent="0.35">
      <c r="A89" s="13" t="s">
        <v>997</v>
      </c>
      <c r="B89" s="33" t="s">
        <v>998</v>
      </c>
      <c r="C89" s="33" t="s">
        <v>666</v>
      </c>
      <c r="D89" s="14">
        <v>7947</v>
      </c>
      <c r="E89" s="15">
        <v>109.12</v>
      </c>
      <c r="F89" s="16">
        <v>3.7000000000000002E-3</v>
      </c>
      <c r="G89" s="16"/>
    </row>
    <row r="90" spans="1:7" x14ac:dyDescent="0.35">
      <c r="A90" s="13" t="s">
        <v>999</v>
      </c>
      <c r="B90" s="33" t="s">
        <v>1000</v>
      </c>
      <c r="C90" s="33" t="s">
        <v>202</v>
      </c>
      <c r="D90" s="14">
        <v>130444</v>
      </c>
      <c r="E90" s="15">
        <v>108.59</v>
      </c>
      <c r="F90" s="16">
        <v>3.7000000000000002E-3</v>
      </c>
      <c r="G90" s="16"/>
    </row>
    <row r="91" spans="1:7" x14ac:dyDescent="0.35">
      <c r="A91" s="13" t="s">
        <v>311</v>
      </c>
      <c r="B91" s="33" t="s">
        <v>312</v>
      </c>
      <c r="C91" s="33" t="s">
        <v>297</v>
      </c>
      <c r="D91" s="14">
        <v>10220</v>
      </c>
      <c r="E91" s="15">
        <v>107.14</v>
      </c>
      <c r="F91" s="16">
        <v>3.7000000000000002E-3</v>
      </c>
      <c r="G91" s="16"/>
    </row>
    <row r="92" spans="1:7" x14ac:dyDescent="0.35">
      <c r="A92" s="13" t="s">
        <v>334</v>
      </c>
      <c r="B92" s="33" t="s">
        <v>335</v>
      </c>
      <c r="C92" s="33" t="s">
        <v>336</v>
      </c>
      <c r="D92" s="14">
        <v>15594</v>
      </c>
      <c r="E92" s="15">
        <v>106.51</v>
      </c>
      <c r="F92" s="16">
        <v>3.5999999999999999E-3</v>
      </c>
      <c r="G92" s="16"/>
    </row>
    <row r="93" spans="1:7" x14ac:dyDescent="0.35">
      <c r="A93" s="13" t="s">
        <v>1001</v>
      </c>
      <c r="B93" s="33" t="s">
        <v>1002</v>
      </c>
      <c r="C93" s="33" t="s">
        <v>273</v>
      </c>
      <c r="D93" s="14">
        <v>524</v>
      </c>
      <c r="E93" s="15">
        <v>105.3</v>
      </c>
      <c r="F93" s="16">
        <v>3.5999999999999999E-3</v>
      </c>
      <c r="G93" s="16"/>
    </row>
    <row r="94" spans="1:7" x14ac:dyDescent="0.35">
      <c r="A94" s="13" t="s">
        <v>1003</v>
      </c>
      <c r="B94" s="33" t="s">
        <v>1004</v>
      </c>
      <c r="C94" s="33" t="s">
        <v>157</v>
      </c>
      <c r="D94" s="14">
        <v>79661</v>
      </c>
      <c r="E94" s="15">
        <v>104.32</v>
      </c>
      <c r="F94" s="16">
        <v>3.5999999999999999E-3</v>
      </c>
      <c r="G94" s="16"/>
    </row>
    <row r="95" spans="1:7" x14ac:dyDescent="0.35">
      <c r="A95" s="13" t="s">
        <v>832</v>
      </c>
      <c r="B95" s="33" t="s">
        <v>833</v>
      </c>
      <c r="C95" s="33" t="s">
        <v>365</v>
      </c>
      <c r="D95" s="14">
        <v>15687</v>
      </c>
      <c r="E95" s="15">
        <v>102.83</v>
      </c>
      <c r="F95" s="16">
        <v>3.5000000000000001E-3</v>
      </c>
      <c r="G95" s="16"/>
    </row>
    <row r="96" spans="1:7" x14ac:dyDescent="0.35">
      <c r="A96" s="13" t="s">
        <v>1005</v>
      </c>
      <c r="B96" s="33" t="s">
        <v>1006</v>
      </c>
      <c r="C96" s="33" t="s">
        <v>202</v>
      </c>
      <c r="D96" s="14">
        <v>7844</v>
      </c>
      <c r="E96" s="15">
        <v>102.76</v>
      </c>
      <c r="F96" s="16">
        <v>3.5000000000000001E-3</v>
      </c>
      <c r="G96" s="16"/>
    </row>
    <row r="97" spans="1:7" x14ac:dyDescent="0.35">
      <c r="A97" s="13" t="s">
        <v>1007</v>
      </c>
      <c r="B97" s="33" t="s">
        <v>1008</v>
      </c>
      <c r="C97" s="33" t="s">
        <v>1009</v>
      </c>
      <c r="D97" s="14">
        <v>142494</v>
      </c>
      <c r="E97" s="15">
        <v>100.87</v>
      </c>
      <c r="F97" s="16">
        <v>3.3999999999999998E-3</v>
      </c>
      <c r="G97" s="16"/>
    </row>
    <row r="98" spans="1:7" x14ac:dyDescent="0.35">
      <c r="A98" s="13" t="s">
        <v>1010</v>
      </c>
      <c r="B98" s="33" t="s">
        <v>1011</v>
      </c>
      <c r="C98" s="33" t="s">
        <v>322</v>
      </c>
      <c r="D98" s="14">
        <v>41827</v>
      </c>
      <c r="E98" s="15">
        <v>100.8</v>
      </c>
      <c r="F98" s="16">
        <v>3.3999999999999998E-3</v>
      </c>
      <c r="G98" s="16"/>
    </row>
    <row r="99" spans="1:7" x14ac:dyDescent="0.35">
      <c r="A99" s="13" t="s">
        <v>220</v>
      </c>
      <c r="B99" s="33" t="s">
        <v>221</v>
      </c>
      <c r="C99" s="33" t="s">
        <v>176</v>
      </c>
      <c r="D99" s="14">
        <v>6832</v>
      </c>
      <c r="E99" s="15">
        <v>100</v>
      </c>
      <c r="F99" s="16">
        <v>3.3999999999999998E-3</v>
      </c>
      <c r="G99" s="16"/>
    </row>
    <row r="100" spans="1:7" x14ac:dyDescent="0.35">
      <c r="A100" s="13" t="s">
        <v>1012</v>
      </c>
      <c r="B100" s="33" t="s">
        <v>1013</v>
      </c>
      <c r="C100" s="33" t="s">
        <v>193</v>
      </c>
      <c r="D100" s="14">
        <v>12351</v>
      </c>
      <c r="E100" s="15">
        <v>99.72</v>
      </c>
      <c r="F100" s="16">
        <v>3.3999999999999998E-3</v>
      </c>
      <c r="G100" s="16"/>
    </row>
    <row r="101" spans="1:7" x14ac:dyDescent="0.35">
      <c r="A101" s="13" t="s">
        <v>320</v>
      </c>
      <c r="B101" s="33" t="s">
        <v>321</v>
      </c>
      <c r="C101" s="33" t="s">
        <v>322</v>
      </c>
      <c r="D101" s="14">
        <v>22486</v>
      </c>
      <c r="E101" s="15">
        <v>98.94</v>
      </c>
      <c r="F101" s="16">
        <v>3.3999999999999998E-3</v>
      </c>
      <c r="G101" s="16"/>
    </row>
    <row r="102" spans="1:7" x14ac:dyDescent="0.35">
      <c r="A102" s="13" t="s">
        <v>290</v>
      </c>
      <c r="B102" s="33" t="s">
        <v>291</v>
      </c>
      <c r="C102" s="33" t="s">
        <v>292</v>
      </c>
      <c r="D102" s="14">
        <v>2542</v>
      </c>
      <c r="E102" s="15">
        <v>97.72</v>
      </c>
      <c r="F102" s="16">
        <v>3.3E-3</v>
      </c>
      <c r="G102" s="16"/>
    </row>
    <row r="103" spans="1:7" x14ac:dyDescent="0.35">
      <c r="A103" s="13" t="s">
        <v>756</v>
      </c>
      <c r="B103" s="33" t="s">
        <v>757</v>
      </c>
      <c r="C103" s="33" t="s">
        <v>196</v>
      </c>
      <c r="D103" s="14">
        <v>24762</v>
      </c>
      <c r="E103" s="15">
        <v>96.92</v>
      </c>
      <c r="F103" s="16">
        <v>3.3E-3</v>
      </c>
      <c r="G103" s="16"/>
    </row>
    <row r="104" spans="1:7" x14ac:dyDescent="0.35">
      <c r="A104" s="13" t="s">
        <v>402</v>
      </c>
      <c r="B104" s="33" t="s">
        <v>403</v>
      </c>
      <c r="C104" s="33" t="s">
        <v>173</v>
      </c>
      <c r="D104" s="14">
        <v>9149</v>
      </c>
      <c r="E104" s="15">
        <v>96.31</v>
      </c>
      <c r="F104" s="16">
        <v>3.3E-3</v>
      </c>
      <c r="G104" s="16"/>
    </row>
    <row r="105" spans="1:7" x14ac:dyDescent="0.35">
      <c r="A105" s="13" t="s">
        <v>609</v>
      </c>
      <c r="B105" s="33" t="s">
        <v>610</v>
      </c>
      <c r="C105" s="33" t="s">
        <v>182</v>
      </c>
      <c r="D105" s="14">
        <v>1193</v>
      </c>
      <c r="E105" s="15">
        <v>95.54</v>
      </c>
      <c r="F105" s="16">
        <v>3.3E-3</v>
      </c>
      <c r="G105" s="16"/>
    </row>
    <row r="106" spans="1:7" x14ac:dyDescent="0.35">
      <c r="A106" s="13" t="s">
        <v>232</v>
      </c>
      <c r="B106" s="33" t="s">
        <v>233</v>
      </c>
      <c r="C106" s="33" t="s">
        <v>193</v>
      </c>
      <c r="D106" s="14">
        <v>15072</v>
      </c>
      <c r="E106" s="15">
        <v>95.08</v>
      </c>
      <c r="F106" s="16">
        <v>3.3E-3</v>
      </c>
      <c r="G106" s="16"/>
    </row>
    <row r="107" spans="1:7" x14ac:dyDescent="0.35">
      <c r="A107" s="13" t="s">
        <v>1014</v>
      </c>
      <c r="B107" s="33" t="s">
        <v>1015</v>
      </c>
      <c r="C107" s="33" t="s">
        <v>268</v>
      </c>
      <c r="D107" s="14">
        <v>15841</v>
      </c>
      <c r="E107" s="15">
        <v>94.21</v>
      </c>
      <c r="F107" s="16">
        <v>3.2000000000000002E-3</v>
      </c>
      <c r="G107" s="16"/>
    </row>
    <row r="108" spans="1:7" x14ac:dyDescent="0.35">
      <c r="A108" s="13" t="s">
        <v>740</v>
      </c>
      <c r="B108" s="33" t="s">
        <v>741</v>
      </c>
      <c r="C108" s="33" t="s">
        <v>196</v>
      </c>
      <c r="D108" s="14">
        <v>6057</v>
      </c>
      <c r="E108" s="15">
        <v>94.16</v>
      </c>
      <c r="F108" s="16">
        <v>3.2000000000000002E-3</v>
      </c>
      <c r="G108" s="16"/>
    </row>
    <row r="109" spans="1:7" x14ac:dyDescent="0.35">
      <c r="A109" s="13" t="s">
        <v>828</v>
      </c>
      <c r="B109" s="33" t="s">
        <v>829</v>
      </c>
      <c r="C109" s="33" t="s">
        <v>268</v>
      </c>
      <c r="D109" s="14">
        <v>5351</v>
      </c>
      <c r="E109" s="15">
        <v>93.01</v>
      </c>
      <c r="F109" s="16">
        <v>3.2000000000000002E-3</v>
      </c>
      <c r="G109" s="16"/>
    </row>
    <row r="110" spans="1:7" x14ac:dyDescent="0.35">
      <c r="A110" s="13" t="s">
        <v>381</v>
      </c>
      <c r="B110" s="33" t="s">
        <v>382</v>
      </c>
      <c r="C110" s="33" t="s">
        <v>179</v>
      </c>
      <c r="D110" s="14">
        <v>2045</v>
      </c>
      <c r="E110" s="15">
        <v>92.72</v>
      </c>
      <c r="F110" s="16">
        <v>3.2000000000000002E-3</v>
      </c>
      <c r="G110" s="16"/>
    </row>
    <row r="111" spans="1:7" x14ac:dyDescent="0.35">
      <c r="A111" s="13" t="s">
        <v>1016</v>
      </c>
      <c r="B111" s="33" t="s">
        <v>1017</v>
      </c>
      <c r="C111" s="33" t="s">
        <v>297</v>
      </c>
      <c r="D111" s="14">
        <v>13310</v>
      </c>
      <c r="E111" s="15">
        <v>92.38</v>
      </c>
      <c r="F111" s="16">
        <v>3.2000000000000002E-3</v>
      </c>
      <c r="G111" s="16"/>
    </row>
    <row r="112" spans="1:7" x14ac:dyDescent="0.35">
      <c r="A112" s="13" t="s">
        <v>604</v>
      </c>
      <c r="B112" s="33" t="s">
        <v>605</v>
      </c>
      <c r="C112" s="33" t="s">
        <v>606</v>
      </c>
      <c r="D112" s="14">
        <v>24459</v>
      </c>
      <c r="E112" s="15">
        <v>92.05</v>
      </c>
      <c r="F112" s="16">
        <v>3.0999999999999999E-3</v>
      </c>
      <c r="G112" s="16"/>
    </row>
    <row r="113" spans="1:7" x14ac:dyDescent="0.35">
      <c r="A113" s="13" t="s">
        <v>256</v>
      </c>
      <c r="B113" s="33" t="s">
        <v>257</v>
      </c>
      <c r="C113" s="33" t="s">
        <v>157</v>
      </c>
      <c r="D113" s="14">
        <v>14569</v>
      </c>
      <c r="E113" s="15">
        <v>90.58</v>
      </c>
      <c r="F113" s="16">
        <v>3.0999999999999999E-3</v>
      </c>
      <c r="G113" s="16"/>
    </row>
    <row r="114" spans="1:7" x14ac:dyDescent="0.35">
      <c r="A114" s="13" t="s">
        <v>1018</v>
      </c>
      <c r="B114" s="33" t="s">
        <v>1019</v>
      </c>
      <c r="C114" s="33" t="s">
        <v>365</v>
      </c>
      <c r="D114" s="14">
        <v>12437</v>
      </c>
      <c r="E114" s="15">
        <v>90.3</v>
      </c>
      <c r="F114" s="16">
        <v>3.0999999999999999E-3</v>
      </c>
      <c r="G114" s="16"/>
    </row>
    <row r="115" spans="1:7" x14ac:dyDescent="0.35">
      <c r="A115" s="13" t="s">
        <v>313</v>
      </c>
      <c r="B115" s="33" t="s">
        <v>314</v>
      </c>
      <c r="C115" s="33" t="s">
        <v>196</v>
      </c>
      <c r="D115" s="14">
        <v>1368</v>
      </c>
      <c r="E115" s="15">
        <v>90.23</v>
      </c>
      <c r="F115" s="16">
        <v>3.0999999999999999E-3</v>
      </c>
      <c r="G115" s="16"/>
    </row>
    <row r="116" spans="1:7" x14ac:dyDescent="0.35">
      <c r="A116" s="13" t="s">
        <v>1020</v>
      </c>
      <c r="B116" s="33" t="s">
        <v>1021</v>
      </c>
      <c r="C116" s="33" t="s">
        <v>441</v>
      </c>
      <c r="D116" s="14">
        <v>30900</v>
      </c>
      <c r="E116" s="15">
        <v>89.05</v>
      </c>
      <c r="F116" s="16">
        <v>3.0000000000000001E-3</v>
      </c>
      <c r="G116" s="16"/>
    </row>
    <row r="117" spans="1:7" x14ac:dyDescent="0.35">
      <c r="A117" s="13" t="s">
        <v>225</v>
      </c>
      <c r="B117" s="33" t="s">
        <v>226</v>
      </c>
      <c r="C117" s="33" t="s">
        <v>227</v>
      </c>
      <c r="D117" s="14">
        <v>4828</v>
      </c>
      <c r="E117" s="15">
        <v>88.87</v>
      </c>
      <c r="F117" s="16">
        <v>3.0000000000000001E-3</v>
      </c>
      <c r="G117" s="16"/>
    </row>
    <row r="118" spans="1:7" x14ac:dyDescent="0.35">
      <c r="A118" s="13" t="s">
        <v>1022</v>
      </c>
      <c r="B118" s="33" t="s">
        <v>1023</v>
      </c>
      <c r="C118" s="33" t="s">
        <v>219</v>
      </c>
      <c r="D118" s="14">
        <v>3302</v>
      </c>
      <c r="E118" s="15">
        <v>88.37</v>
      </c>
      <c r="F118" s="16">
        <v>3.0000000000000001E-3</v>
      </c>
      <c r="G118" s="16"/>
    </row>
    <row r="119" spans="1:7" x14ac:dyDescent="0.35">
      <c r="A119" s="13" t="s">
        <v>1024</v>
      </c>
      <c r="B119" s="33" t="s">
        <v>1025</v>
      </c>
      <c r="C119" s="33" t="s">
        <v>227</v>
      </c>
      <c r="D119" s="14">
        <v>11539</v>
      </c>
      <c r="E119" s="15">
        <v>87.18</v>
      </c>
      <c r="F119" s="16">
        <v>3.0000000000000001E-3</v>
      </c>
      <c r="G119" s="16"/>
    </row>
    <row r="120" spans="1:7" x14ac:dyDescent="0.35">
      <c r="A120" s="13" t="s">
        <v>1026</v>
      </c>
      <c r="B120" s="33" t="s">
        <v>1027</v>
      </c>
      <c r="C120" s="33" t="s">
        <v>176</v>
      </c>
      <c r="D120" s="14">
        <v>1429</v>
      </c>
      <c r="E120" s="15">
        <v>87.08</v>
      </c>
      <c r="F120" s="16">
        <v>3.0000000000000001E-3</v>
      </c>
      <c r="G120" s="16"/>
    </row>
    <row r="121" spans="1:7" x14ac:dyDescent="0.35">
      <c r="A121" s="13" t="s">
        <v>394</v>
      </c>
      <c r="B121" s="33" t="s">
        <v>395</v>
      </c>
      <c r="C121" s="33" t="s">
        <v>339</v>
      </c>
      <c r="D121" s="14">
        <v>3132</v>
      </c>
      <c r="E121" s="15">
        <v>86.79</v>
      </c>
      <c r="F121" s="16">
        <v>3.0000000000000001E-3</v>
      </c>
      <c r="G121" s="16"/>
    </row>
    <row r="122" spans="1:7" x14ac:dyDescent="0.35">
      <c r="A122" s="13" t="s">
        <v>375</v>
      </c>
      <c r="B122" s="33" t="s">
        <v>376</v>
      </c>
      <c r="C122" s="33" t="s">
        <v>207</v>
      </c>
      <c r="D122" s="14">
        <v>3861</v>
      </c>
      <c r="E122" s="15">
        <v>86.78</v>
      </c>
      <c r="F122" s="16">
        <v>3.0000000000000001E-3</v>
      </c>
      <c r="G122" s="16"/>
    </row>
    <row r="123" spans="1:7" x14ac:dyDescent="0.35">
      <c r="A123" s="13" t="s">
        <v>1028</v>
      </c>
      <c r="B123" s="33" t="s">
        <v>1029</v>
      </c>
      <c r="C123" s="33" t="s">
        <v>285</v>
      </c>
      <c r="D123" s="14">
        <v>4578</v>
      </c>
      <c r="E123" s="15">
        <v>85.78</v>
      </c>
      <c r="F123" s="16">
        <v>2.8999999999999998E-3</v>
      </c>
      <c r="G123" s="16"/>
    </row>
    <row r="124" spans="1:7" x14ac:dyDescent="0.35">
      <c r="A124" s="13" t="s">
        <v>288</v>
      </c>
      <c r="B124" s="33" t="s">
        <v>289</v>
      </c>
      <c r="C124" s="33" t="s">
        <v>196</v>
      </c>
      <c r="D124" s="14">
        <v>5730</v>
      </c>
      <c r="E124" s="15">
        <v>84.45</v>
      </c>
      <c r="F124" s="16">
        <v>2.8999999999999998E-3</v>
      </c>
      <c r="G124" s="16"/>
    </row>
    <row r="125" spans="1:7" x14ac:dyDescent="0.35">
      <c r="A125" s="13" t="s">
        <v>1030</v>
      </c>
      <c r="B125" s="33" t="s">
        <v>1031</v>
      </c>
      <c r="C125" s="33" t="s">
        <v>165</v>
      </c>
      <c r="D125" s="14">
        <v>4842</v>
      </c>
      <c r="E125" s="15">
        <v>83.51</v>
      </c>
      <c r="F125" s="16">
        <v>2.8999999999999998E-3</v>
      </c>
      <c r="G125" s="16"/>
    </row>
    <row r="126" spans="1:7" x14ac:dyDescent="0.35">
      <c r="A126" s="13" t="s">
        <v>613</v>
      </c>
      <c r="B126" s="33" t="s">
        <v>614</v>
      </c>
      <c r="C126" s="33" t="s">
        <v>196</v>
      </c>
      <c r="D126" s="14">
        <v>6557</v>
      </c>
      <c r="E126" s="15">
        <v>83.29</v>
      </c>
      <c r="F126" s="16">
        <v>2.8E-3</v>
      </c>
      <c r="G126" s="16"/>
    </row>
    <row r="127" spans="1:7" x14ac:dyDescent="0.35">
      <c r="A127" s="13" t="s">
        <v>1032</v>
      </c>
      <c r="B127" s="33" t="s">
        <v>1033</v>
      </c>
      <c r="C127" s="33" t="s">
        <v>219</v>
      </c>
      <c r="D127" s="14">
        <v>18476</v>
      </c>
      <c r="E127" s="15">
        <v>83.06</v>
      </c>
      <c r="F127" s="16">
        <v>2.8E-3</v>
      </c>
      <c r="G127" s="16"/>
    </row>
    <row r="128" spans="1:7" x14ac:dyDescent="0.35">
      <c r="A128" s="13" t="s">
        <v>1034</v>
      </c>
      <c r="B128" s="33" t="s">
        <v>1035</v>
      </c>
      <c r="C128" s="33" t="s">
        <v>176</v>
      </c>
      <c r="D128" s="14">
        <v>977</v>
      </c>
      <c r="E128" s="15">
        <v>82.8</v>
      </c>
      <c r="F128" s="16">
        <v>2.8E-3</v>
      </c>
      <c r="G128" s="16"/>
    </row>
    <row r="129" spans="1:7" x14ac:dyDescent="0.35">
      <c r="A129" s="13" t="s">
        <v>1036</v>
      </c>
      <c r="B129" s="33" t="s">
        <v>1037</v>
      </c>
      <c r="C129" s="33" t="s">
        <v>176</v>
      </c>
      <c r="D129" s="14">
        <v>6734</v>
      </c>
      <c r="E129" s="15">
        <v>82.59</v>
      </c>
      <c r="F129" s="16">
        <v>2.8E-3</v>
      </c>
      <c r="G129" s="16"/>
    </row>
    <row r="130" spans="1:7" x14ac:dyDescent="0.35">
      <c r="A130" s="13" t="s">
        <v>1038</v>
      </c>
      <c r="B130" s="33" t="s">
        <v>1039</v>
      </c>
      <c r="C130" s="33" t="s">
        <v>695</v>
      </c>
      <c r="D130" s="14">
        <v>14206</v>
      </c>
      <c r="E130" s="15">
        <v>82.14</v>
      </c>
      <c r="F130" s="16">
        <v>2.8E-3</v>
      </c>
      <c r="G130" s="16"/>
    </row>
    <row r="131" spans="1:7" x14ac:dyDescent="0.35">
      <c r="A131" s="13" t="s">
        <v>742</v>
      </c>
      <c r="B131" s="33" t="s">
        <v>743</v>
      </c>
      <c r="C131" s="33" t="s">
        <v>216</v>
      </c>
      <c r="D131" s="14">
        <v>1088</v>
      </c>
      <c r="E131" s="15">
        <v>81.58</v>
      </c>
      <c r="F131" s="16">
        <v>2.8E-3</v>
      </c>
      <c r="G131" s="16"/>
    </row>
    <row r="132" spans="1:7" x14ac:dyDescent="0.35">
      <c r="A132" s="13" t="s">
        <v>1040</v>
      </c>
      <c r="B132" s="33" t="s">
        <v>1041</v>
      </c>
      <c r="C132" s="33" t="s">
        <v>168</v>
      </c>
      <c r="D132" s="14">
        <v>23403</v>
      </c>
      <c r="E132" s="15">
        <v>81.48</v>
      </c>
      <c r="F132" s="16">
        <v>2.8E-3</v>
      </c>
      <c r="G132" s="16"/>
    </row>
    <row r="133" spans="1:7" x14ac:dyDescent="0.35">
      <c r="A133" s="13" t="s">
        <v>1042</v>
      </c>
      <c r="B133" s="33" t="s">
        <v>1043</v>
      </c>
      <c r="C133" s="33" t="s">
        <v>1009</v>
      </c>
      <c r="D133" s="14">
        <v>5400</v>
      </c>
      <c r="E133" s="15">
        <v>81.25</v>
      </c>
      <c r="F133" s="16">
        <v>2.8E-3</v>
      </c>
      <c r="G133" s="16"/>
    </row>
    <row r="134" spans="1:7" x14ac:dyDescent="0.35">
      <c r="A134" s="13" t="s">
        <v>379</v>
      </c>
      <c r="B134" s="33" t="s">
        <v>380</v>
      </c>
      <c r="C134" s="33" t="s">
        <v>182</v>
      </c>
      <c r="D134" s="14">
        <v>1481</v>
      </c>
      <c r="E134" s="15">
        <v>80.989999999999995</v>
      </c>
      <c r="F134" s="16">
        <v>2.8E-3</v>
      </c>
      <c r="G134" s="16"/>
    </row>
    <row r="135" spans="1:7" x14ac:dyDescent="0.35">
      <c r="A135" s="13" t="s">
        <v>838</v>
      </c>
      <c r="B135" s="33" t="s">
        <v>839</v>
      </c>
      <c r="C135" s="33" t="s">
        <v>304</v>
      </c>
      <c r="D135" s="14">
        <v>4853</v>
      </c>
      <c r="E135" s="15">
        <v>79.11</v>
      </c>
      <c r="F135" s="16">
        <v>2.7000000000000001E-3</v>
      </c>
      <c r="G135" s="16"/>
    </row>
    <row r="136" spans="1:7" x14ac:dyDescent="0.35">
      <c r="A136" s="13" t="s">
        <v>1044</v>
      </c>
      <c r="B136" s="33" t="s">
        <v>1045</v>
      </c>
      <c r="C136" s="33" t="s">
        <v>165</v>
      </c>
      <c r="D136" s="14">
        <v>1138274</v>
      </c>
      <c r="E136" s="15">
        <v>78.650000000000006</v>
      </c>
      <c r="F136" s="16">
        <v>2.7000000000000001E-3</v>
      </c>
      <c r="G136" s="16"/>
    </row>
    <row r="137" spans="1:7" x14ac:dyDescent="0.35">
      <c r="A137" s="13" t="s">
        <v>1046</v>
      </c>
      <c r="B137" s="33" t="s">
        <v>1047</v>
      </c>
      <c r="C137" s="33" t="s">
        <v>1048</v>
      </c>
      <c r="D137" s="14">
        <v>18266</v>
      </c>
      <c r="E137" s="15">
        <v>77.75</v>
      </c>
      <c r="F137" s="16">
        <v>2.7000000000000001E-3</v>
      </c>
      <c r="G137" s="16"/>
    </row>
    <row r="138" spans="1:7" x14ac:dyDescent="0.35">
      <c r="A138" s="13" t="s">
        <v>281</v>
      </c>
      <c r="B138" s="33" t="s">
        <v>282</v>
      </c>
      <c r="C138" s="33" t="s">
        <v>219</v>
      </c>
      <c r="D138" s="14">
        <v>7372</v>
      </c>
      <c r="E138" s="15">
        <v>76.77</v>
      </c>
      <c r="F138" s="16">
        <v>2.5999999999999999E-3</v>
      </c>
      <c r="G138" s="16"/>
    </row>
    <row r="139" spans="1:7" x14ac:dyDescent="0.35">
      <c r="A139" s="13" t="s">
        <v>619</v>
      </c>
      <c r="B139" s="33" t="s">
        <v>620</v>
      </c>
      <c r="C139" s="33" t="s">
        <v>176</v>
      </c>
      <c r="D139" s="14">
        <v>30714</v>
      </c>
      <c r="E139" s="15">
        <v>76.260000000000005</v>
      </c>
      <c r="F139" s="16">
        <v>2.5999999999999999E-3</v>
      </c>
      <c r="G139" s="16"/>
    </row>
    <row r="140" spans="1:7" x14ac:dyDescent="0.35">
      <c r="A140" s="13" t="s">
        <v>1049</v>
      </c>
      <c r="B140" s="33" t="s">
        <v>1050</v>
      </c>
      <c r="C140" s="33" t="s">
        <v>193</v>
      </c>
      <c r="D140" s="14">
        <v>29453</v>
      </c>
      <c r="E140" s="15">
        <v>75.59</v>
      </c>
      <c r="F140" s="16">
        <v>2.5999999999999999E-3</v>
      </c>
      <c r="G140" s="16"/>
    </row>
    <row r="141" spans="1:7" x14ac:dyDescent="0.35">
      <c r="A141" s="13" t="s">
        <v>611</v>
      </c>
      <c r="B141" s="33" t="s">
        <v>612</v>
      </c>
      <c r="C141" s="33" t="s">
        <v>329</v>
      </c>
      <c r="D141" s="14">
        <v>14434</v>
      </c>
      <c r="E141" s="15">
        <v>75.430000000000007</v>
      </c>
      <c r="F141" s="16">
        <v>2.5999999999999999E-3</v>
      </c>
      <c r="G141" s="16"/>
    </row>
    <row r="142" spans="1:7" x14ac:dyDescent="0.35">
      <c r="A142" s="13" t="s">
        <v>283</v>
      </c>
      <c r="B142" s="33" t="s">
        <v>284</v>
      </c>
      <c r="C142" s="33" t="s">
        <v>285</v>
      </c>
      <c r="D142" s="14">
        <v>7013</v>
      </c>
      <c r="E142" s="15">
        <v>75.260000000000005</v>
      </c>
      <c r="F142" s="16">
        <v>2.5999999999999999E-3</v>
      </c>
      <c r="G142" s="16"/>
    </row>
    <row r="143" spans="1:7" x14ac:dyDescent="0.35">
      <c r="A143" s="13" t="s">
        <v>1051</v>
      </c>
      <c r="B143" s="33" t="s">
        <v>1052</v>
      </c>
      <c r="C143" s="33" t="s">
        <v>297</v>
      </c>
      <c r="D143" s="14">
        <v>59600</v>
      </c>
      <c r="E143" s="15">
        <v>74.02</v>
      </c>
      <c r="F143" s="16">
        <v>2.5000000000000001E-3</v>
      </c>
      <c r="G143" s="16"/>
    </row>
    <row r="144" spans="1:7" x14ac:dyDescent="0.35">
      <c r="A144" s="13" t="s">
        <v>264</v>
      </c>
      <c r="B144" s="33" t="s">
        <v>265</v>
      </c>
      <c r="C144" s="33" t="s">
        <v>196</v>
      </c>
      <c r="D144" s="14">
        <v>215</v>
      </c>
      <c r="E144" s="15">
        <v>73.97</v>
      </c>
      <c r="F144" s="16">
        <v>2.5000000000000001E-3</v>
      </c>
      <c r="G144" s="16"/>
    </row>
    <row r="145" spans="1:7" x14ac:dyDescent="0.35">
      <c r="A145" s="13" t="s">
        <v>1053</v>
      </c>
      <c r="B145" s="33" t="s">
        <v>1054</v>
      </c>
      <c r="C145" s="33" t="s">
        <v>188</v>
      </c>
      <c r="D145" s="14">
        <v>3284</v>
      </c>
      <c r="E145" s="15">
        <v>73.41</v>
      </c>
      <c r="F145" s="16">
        <v>2.5000000000000001E-3</v>
      </c>
      <c r="G145" s="16"/>
    </row>
    <row r="146" spans="1:7" x14ac:dyDescent="0.35">
      <c r="A146" s="13" t="s">
        <v>373</v>
      </c>
      <c r="B146" s="33" t="s">
        <v>374</v>
      </c>
      <c r="C146" s="33" t="s">
        <v>207</v>
      </c>
      <c r="D146" s="14">
        <v>1270</v>
      </c>
      <c r="E146" s="15">
        <v>73.290000000000006</v>
      </c>
      <c r="F146" s="16">
        <v>2.5000000000000001E-3</v>
      </c>
      <c r="G146" s="16"/>
    </row>
    <row r="147" spans="1:7" x14ac:dyDescent="0.35">
      <c r="A147" s="13" t="s">
        <v>1055</v>
      </c>
      <c r="B147" s="33" t="s">
        <v>1056</v>
      </c>
      <c r="C147" s="33" t="s">
        <v>193</v>
      </c>
      <c r="D147" s="14">
        <v>12397</v>
      </c>
      <c r="E147" s="15">
        <v>72.650000000000006</v>
      </c>
      <c r="F147" s="16">
        <v>2.5000000000000001E-3</v>
      </c>
      <c r="G147" s="16"/>
    </row>
    <row r="148" spans="1:7" x14ac:dyDescent="0.35">
      <c r="A148" s="13" t="s">
        <v>1057</v>
      </c>
      <c r="B148" s="33" t="s">
        <v>1058</v>
      </c>
      <c r="C148" s="33" t="s">
        <v>219</v>
      </c>
      <c r="D148" s="14">
        <v>18763</v>
      </c>
      <c r="E148" s="15">
        <v>72.11</v>
      </c>
      <c r="F148" s="16">
        <v>2.5000000000000001E-3</v>
      </c>
      <c r="G148" s="16"/>
    </row>
    <row r="149" spans="1:7" x14ac:dyDescent="0.35">
      <c r="A149" s="13" t="s">
        <v>836</v>
      </c>
      <c r="B149" s="33" t="s">
        <v>837</v>
      </c>
      <c r="C149" s="33" t="s">
        <v>202</v>
      </c>
      <c r="D149" s="14">
        <v>18082</v>
      </c>
      <c r="E149" s="15">
        <v>71.92</v>
      </c>
      <c r="F149" s="16">
        <v>2.5000000000000001E-3</v>
      </c>
      <c r="G149" s="16"/>
    </row>
    <row r="150" spans="1:7" x14ac:dyDescent="0.35">
      <c r="A150" s="13" t="s">
        <v>846</v>
      </c>
      <c r="B150" s="33" t="s">
        <v>847</v>
      </c>
      <c r="C150" s="33" t="s">
        <v>292</v>
      </c>
      <c r="D150" s="14">
        <v>5080</v>
      </c>
      <c r="E150" s="15">
        <v>71.180000000000007</v>
      </c>
      <c r="F150" s="16">
        <v>2.3999999999999998E-3</v>
      </c>
      <c r="G150" s="16"/>
    </row>
    <row r="151" spans="1:7" x14ac:dyDescent="0.35">
      <c r="A151" s="13" t="s">
        <v>274</v>
      </c>
      <c r="B151" s="33" t="s">
        <v>275</v>
      </c>
      <c r="C151" s="33" t="s">
        <v>182</v>
      </c>
      <c r="D151" s="14">
        <v>2529</v>
      </c>
      <c r="E151" s="15">
        <v>70.86</v>
      </c>
      <c r="F151" s="16">
        <v>2.3999999999999998E-3</v>
      </c>
      <c r="G151" s="16"/>
    </row>
    <row r="152" spans="1:7" x14ac:dyDescent="0.35">
      <c r="A152" s="13" t="s">
        <v>1059</v>
      </c>
      <c r="B152" s="33" t="s">
        <v>1060</v>
      </c>
      <c r="C152" s="33" t="s">
        <v>193</v>
      </c>
      <c r="D152" s="14">
        <v>27271</v>
      </c>
      <c r="E152" s="15">
        <v>70.22</v>
      </c>
      <c r="F152" s="16">
        <v>2.3999999999999998E-3</v>
      </c>
      <c r="G152" s="16"/>
    </row>
    <row r="153" spans="1:7" x14ac:dyDescent="0.35">
      <c r="A153" s="13" t="s">
        <v>834</v>
      </c>
      <c r="B153" s="33" t="s">
        <v>835</v>
      </c>
      <c r="C153" s="33" t="s">
        <v>365</v>
      </c>
      <c r="D153" s="14">
        <v>9457</v>
      </c>
      <c r="E153" s="15">
        <v>70.05</v>
      </c>
      <c r="F153" s="16">
        <v>2.3999999999999998E-3</v>
      </c>
      <c r="G153" s="16"/>
    </row>
    <row r="154" spans="1:7" x14ac:dyDescent="0.35">
      <c r="A154" s="13" t="s">
        <v>1061</v>
      </c>
      <c r="B154" s="33" t="s">
        <v>1062</v>
      </c>
      <c r="C154" s="33" t="s">
        <v>441</v>
      </c>
      <c r="D154" s="14">
        <v>11436</v>
      </c>
      <c r="E154" s="15">
        <v>69.08</v>
      </c>
      <c r="F154" s="16">
        <v>2.3999999999999998E-3</v>
      </c>
      <c r="G154" s="16"/>
    </row>
    <row r="155" spans="1:7" x14ac:dyDescent="0.35">
      <c r="A155" s="13" t="s">
        <v>385</v>
      </c>
      <c r="B155" s="33" t="s">
        <v>386</v>
      </c>
      <c r="C155" s="33" t="s">
        <v>160</v>
      </c>
      <c r="D155" s="14">
        <v>20872</v>
      </c>
      <c r="E155" s="15">
        <v>68.73</v>
      </c>
      <c r="F155" s="16">
        <v>2.3E-3</v>
      </c>
      <c r="G155" s="16"/>
    </row>
    <row r="156" spans="1:7" x14ac:dyDescent="0.35">
      <c r="A156" s="13" t="s">
        <v>1063</v>
      </c>
      <c r="B156" s="33" t="s">
        <v>1064</v>
      </c>
      <c r="C156" s="33" t="s">
        <v>336</v>
      </c>
      <c r="D156" s="14">
        <v>36972</v>
      </c>
      <c r="E156" s="15">
        <v>68.42</v>
      </c>
      <c r="F156" s="16">
        <v>2.3E-3</v>
      </c>
      <c r="G156" s="16"/>
    </row>
    <row r="157" spans="1:7" x14ac:dyDescent="0.35">
      <c r="A157" s="13" t="s">
        <v>1065</v>
      </c>
      <c r="B157" s="33" t="s">
        <v>1066</v>
      </c>
      <c r="C157" s="33" t="s">
        <v>219</v>
      </c>
      <c r="D157" s="14">
        <v>1659</v>
      </c>
      <c r="E157" s="15">
        <v>68.38</v>
      </c>
      <c r="F157" s="16">
        <v>2.3E-3</v>
      </c>
      <c r="G157" s="16"/>
    </row>
    <row r="158" spans="1:7" x14ac:dyDescent="0.35">
      <c r="A158" s="13" t="s">
        <v>1067</v>
      </c>
      <c r="B158" s="33" t="s">
        <v>1068</v>
      </c>
      <c r="C158" s="33" t="s">
        <v>1069</v>
      </c>
      <c r="D158" s="14">
        <v>2805</v>
      </c>
      <c r="E158" s="15">
        <v>68.180000000000007</v>
      </c>
      <c r="F158" s="16">
        <v>2.3E-3</v>
      </c>
      <c r="G158" s="16"/>
    </row>
    <row r="159" spans="1:7" x14ac:dyDescent="0.35">
      <c r="A159" s="13" t="s">
        <v>758</v>
      </c>
      <c r="B159" s="33" t="s">
        <v>759</v>
      </c>
      <c r="C159" s="33" t="s">
        <v>196</v>
      </c>
      <c r="D159" s="14">
        <v>3281</v>
      </c>
      <c r="E159" s="15">
        <v>67.75</v>
      </c>
      <c r="F159" s="16">
        <v>2.3E-3</v>
      </c>
      <c r="G159" s="16"/>
    </row>
    <row r="160" spans="1:7" x14ac:dyDescent="0.35">
      <c r="A160" s="13" t="s">
        <v>842</v>
      </c>
      <c r="B160" s="33" t="s">
        <v>843</v>
      </c>
      <c r="C160" s="33" t="s">
        <v>185</v>
      </c>
      <c r="D160" s="14">
        <v>1585</v>
      </c>
      <c r="E160" s="15">
        <v>67.64</v>
      </c>
      <c r="F160" s="16">
        <v>2.3E-3</v>
      </c>
      <c r="G160" s="16"/>
    </row>
    <row r="161" spans="1:7" x14ac:dyDescent="0.35">
      <c r="A161" s="13" t="s">
        <v>1070</v>
      </c>
      <c r="B161" s="33" t="s">
        <v>1071</v>
      </c>
      <c r="C161" s="33" t="s">
        <v>193</v>
      </c>
      <c r="D161" s="14">
        <v>33150</v>
      </c>
      <c r="E161" s="15">
        <v>67.16</v>
      </c>
      <c r="F161" s="16">
        <v>2.3E-3</v>
      </c>
      <c r="G161" s="16"/>
    </row>
    <row r="162" spans="1:7" x14ac:dyDescent="0.35">
      <c r="A162" s="13" t="s">
        <v>1072</v>
      </c>
      <c r="B162" s="33" t="s">
        <v>1073</v>
      </c>
      <c r="C162" s="33" t="s">
        <v>268</v>
      </c>
      <c r="D162" s="14">
        <v>11739</v>
      </c>
      <c r="E162" s="15">
        <v>66.31</v>
      </c>
      <c r="F162" s="16">
        <v>2.3E-3</v>
      </c>
      <c r="G162" s="16"/>
    </row>
    <row r="163" spans="1:7" x14ac:dyDescent="0.35">
      <c r="A163" s="13" t="s">
        <v>366</v>
      </c>
      <c r="B163" s="33" t="s">
        <v>367</v>
      </c>
      <c r="C163" s="33" t="s">
        <v>185</v>
      </c>
      <c r="D163" s="14">
        <v>46911</v>
      </c>
      <c r="E163" s="15">
        <v>65.459999999999994</v>
      </c>
      <c r="F163" s="16">
        <v>2.2000000000000001E-3</v>
      </c>
      <c r="G163" s="16"/>
    </row>
    <row r="164" spans="1:7" x14ac:dyDescent="0.35">
      <c r="A164" s="13" t="s">
        <v>242</v>
      </c>
      <c r="B164" s="33" t="s">
        <v>243</v>
      </c>
      <c r="C164" s="33" t="s">
        <v>193</v>
      </c>
      <c r="D164" s="14">
        <v>4535</v>
      </c>
      <c r="E164" s="15">
        <v>65.45</v>
      </c>
      <c r="F164" s="16">
        <v>2.2000000000000001E-3</v>
      </c>
      <c r="G164" s="16"/>
    </row>
    <row r="165" spans="1:7" x14ac:dyDescent="0.35">
      <c r="A165" s="13" t="s">
        <v>1074</v>
      </c>
      <c r="B165" s="33" t="s">
        <v>1075</v>
      </c>
      <c r="C165" s="33" t="s">
        <v>193</v>
      </c>
      <c r="D165" s="14">
        <v>466</v>
      </c>
      <c r="E165" s="15">
        <v>65.069999999999993</v>
      </c>
      <c r="F165" s="16">
        <v>2.2000000000000001E-3</v>
      </c>
      <c r="G165" s="16"/>
    </row>
    <row r="166" spans="1:7" x14ac:dyDescent="0.35">
      <c r="A166" s="13" t="s">
        <v>228</v>
      </c>
      <c r="B166" s="33" t="s">
        <v>229</v>
      </c>
      <c r="C166" s="33" t="s">
        <v>193</v>
      </c>
      <c r="D166" s="14">
        <v>15679</v>
      </c>
      <c r="E166" s="15">
        <v>64.28</v>
      </c>
      <c r="F166" s="16">
        <v>2.2000000000000001E-3</v>
      </c>
      <c r="G166" s="16"/>
    </row>
    <row r="167" spans="1:7" x14ac:dyDescent="0.35">
      <c r="A167" s="13" t="s">
        <v>1076</v>
      </c>
      <c r="B167" s="33" t="s">
        <v>1077</v>
      </c>
      <c r="C167" s="33" t="s">
        <v>336</v>
      </c>
      <c r="D167" s="14">
        <v>15115</v>
      </c>
      <c r="E167" s="15">
        <v>64.099999999999994</v>
      </c>
      <c r="F167" s="16">
        <v>2.2000000000000001E-3</v>
      </c>
      <c r="G167" s="16"/>
    </row>
    <row r="168" spans="1:7" x14ac:dyDescent="0.35">
      <c r="A168" s="13" t="s">
        <v>892</v>
      </c>
      <c r="B168" s="33" t="s">
        <v>893</v>
      </c>
      <c r="C168" s="33" t="s">
        <v>273</v>
      </c>
      <c r="D168" s="14">
        <v>1597</v>
      </c>
      <c r="E168" s="15">
        <v>62.93</v>
      </c>
      <c r="F168" s="16">
        <v>2.2000000000000001E-3</v>
      </c>
      <c r="G168" s="16"/>
    </row>
    <row r="169" spans="1:7" x14ac:dyDescent="0.35">
      <c r="A169" s="13" t="s">
        <v>1078</v>
      </c>
      <c r="B169" s="33" t="s">
        <v>1079</v>
      </c>
      <c r="C169" s="33" t="s">
        <v>273</v>
      </c>
      <c r="D169" s="14">
        <v>697</v>
      </c>
      <c r="E169" s="15">
        <v>62.09</v>
      </c>
      <c r="F169" s="16">
        <v>2.0999999999999999E-3</v>
      </c>
      <c r="G169" s="16"/>
    </row>
    <row r="170" spans="1:7" x14ac:dyDescent="0.35">
      <c r="A170" s="13" t="s">
        <v>1080</v>
      </c>
      <c r="B170" s="33" t="s">
        <v>1081</v>
      </c>
      <c r="C170" s="33" t="s">
        <v>339</v>
      </c>
      <c r="D170" s="14">
        <v>3490</v>
      </c>
      <c r="E170" s="15">
        <v>61.8</v>
      </c>
      <c r="F170" s="16">
        <v>2.0999999999999999E-3</v>
      </c>
      <c r="G170" s="16"/>
    </row>
    <row r="171" spans="1:7" x14ac:dyDescent="0.35">
      <c r="A171" s="13" t="s">
        <v>912</v>
      </c>
      <c r="B171" s="33" t="s">
        <v>913</v>
      </c>
      <c r="C171" s="33" t="s">
        <v>179</v>
      </c>
      <c r="D171" s="14">
        <v>3800</v>
      </c>
      <c r="E171" s="15">
        <v>61.52</v>
      </c>
      <c r="F171" s="16">
        <v>2.0999999999999999E-3</v>
      </c>
      <c r="G171" s="16"/>
    </row>
    <row r="172" spans="1:7" x14ac:dyDescent="0.35">
      <c r="A172" s="13" t="s">
        <v>1082</v>
      </c>
      <c r="B172" s="33" t="s">
        <v>1083</v>
      </c>
      <c r="C172" s="33" t="s">
        <v>317</v>
      </c>
      <c r="D172" s="14">
        <v>1684</v>
      </c>
      <c r="E172" s="15">
        <v>60.52</v>
      </c>
      <c r="F172" s="16">
        <v>2.0999999999999999E-3</v>
      </c>
      <c r="G172" s="16"/>
    </row>
    <row r="173" spans="1:7" x14ac:dyDescent="0.35">
      <c r="A173" s="13" t="s">
        <v>1084</v>
      </c>
      <c r="B173" s="33" t="s">
        <v>1085</v>
      </c>
      <c r="C173" s="33" t="s">
        <v>219</v>
      </c>
      <c r="D173" s="14">
        <v>13298</v>
      </c>
      <c r="E173" s="15">
        <v>59.8</v>
      </c>
      <c r="F173" s="16">
        <v>2E-3</v>
      </c>
      <c r="G173" s="16"/>
    </row>
    <row r="174" spans="1:7" x14ac:dyDescent="0.35">
      <c r="A174" s="13" t="s">
        <v>615</v>
      </c>
      <c r="B174" s="33" t="s">
        <v>616</v>
      </c>
      <c r="C174" s="33" t="s">
        <v>182</v>
      </c>
      <c r="D174" s="14">
        <v>1398</v>
      </c>
      <c r="E174" s="15">
        <v>59.56</v>
      </c>
      <c r="F174" s="16">
        <v>2E-3</v>
      </c>
      <c r="G174" s="16"/>
    </row>
    <row r="175" spans="1:7" x14ac:dyDescent="0.35">
      <c r="A175" s="13" t="s">
        <v>1086</v>
      </c>
      <c r="B175" s="33" t="s">
        <v>1087</v>
      </c>
      <c r="C175" s="33" t="s">
        <v>441</v>
      </c>
      <c r="D175" s="14">
        <v>28918</v>
      </c>
      <c r="E175" s="15">
        <v>59.3</v>
      </c>
      <c r="F175" s="16">
        <v>2E-3</v>
      </c>
      <c r="G175" s="16"/>
    </row>
    <row r="176" spans="1:7" x14ac:dyDescent="0.35">
      <c r="A176" s="13" t="s">
        <v>411</v>
      </c>
      <c r="B176" s="33" t="s">
        <v>412</v>
      </c>
      <c r="C176" s="33" t="s">
        <v>173</v>
      </c>
      <c r="D176" s="14">
        <v>7245</v>
      </c>
      <c r="E176" s="15">
        <v>58.85</v>
      </c>
      <c r="F176" s="16">
        <v>2E-3</v>
      </c>
      <c r="G176" s="16"/>
    </row>
    <row r="177" spans="1:7" x14ac:dyDescent="0.35">
      <c r="A177" s="13" t="s">
        <v>1088</v>
      </c>
      <c r="B177" s="33" t="s">
        <v>1089</v>
      </c>
      <c r="C177" s="33" t="s">
        <v>157</v>
      </c>
      <c r="D177" s="14">
        <v>34917</v>
      </c>
      <c r="E177" s="15">
        <v>58.69</v>
      </c>
      <c r="F177" s="16">
        <v>2E-3</v>
      </c>
      <c r="G177" s="16"/>
    </row>
    <row r="178" spans="1:7" x14ac:dyDescent="0.35">
      <c r="A178" s="13" t="s">
        <v>1090</v>
      </c>
      <c r="B178" s="33" t="s">
        <v>1091</v>
      </c>
      <c r="C178" s="33" t="s">
        <v>160</v>
      </c>
      <c r="D178" s="14">
        <v>40234</v>
      </c>
      <c r="E178" s="15">
        <v>58.59</v>
      </c>
      <c r="F178" s="16">
        <v>2E-3</v>
      </c>
      <c r="G178" s="16"/>
    </row>
    <row r="179" spans="1:7" x14ac:dyDescent="0.35">
      <c r="A179" s="13" t="s">
        <v>1092</v>
      </c>
      <c r="B179" s="33" t="s">
        <v>1093</v>
      </c>
      <c r="C179" s="33" t="s">
        <v>185</v>
      </c>
      <c r="D179" s="14">
        <v>4180</v>
      </c>
      <c r="E179" s="15">
        <v>58.2</v>
      </c>
      <c r="F179" s="16">
        <v>2E-3</v>
      </c>
      <c r="G179" s="16"/>
    </row>
    <row r="180" spans="1:7" x14ac:dyDescent="0.35">
      <c r="A180" s="13" t="s">
        <v>1094</v>
      </c>
      <c r="B180" s="33" t="s">
        <v>1095</v>
      </c>
      <c r="C180" s="33" t="s">
        <v>329</v>
      </c>
      <c r="D180" s="14">
        <v>2977</v>
      </c>
      <c r="E180" s="15">
        <v>57.92</v>
      </c>
      <c r="F180" s="16">
        <v>2E-3</v>
      </c>
      <c r="G180" s="16"/>
    </row>
    <row r="181" spans="1:7" x14ac:dyDescent="0.35">
      <c r="A181" s="13" t="s">
        <v>633</v>
      </c>
      <c r="B181" s="33" t="s">
        <v>634</v>
      </c>
      <c r="C181" s="33" t="s">
        <v>165</v>
      </c>
      <c r="D181" s="14">
        <v>3101</v>
      </c>
      <c r="E181" s="15">
        <v>57.3</v>
      </c>
      <c r="F181" s="16">
        <v>2E-3</v>
      </c>
      <c r="G181" s="16"/>
    </row>
    <row r="182" spans="1:7" x14ac:dyDescent="0.35">
      <c r="A182" s="13" t="s">
        <v>1096</v>
      </c>
      <c r="B182" s="33" t="s">
        <v>1097</v>
      </c>
      <c r="C182" s="33" t="s">
        <v>317</v>
      </c>
      <c r="D182" s="14">
        <v>868</v>
      </c>
      <c r="E182" s="15">
        <v>57.06</v>
      </c>
      <c r="F182" s="16">
        <v>2E-3</v>
      </c>
      <c r="G182" s="16"/>
    </row>
    <row r="183" spans="1:7" x14ac:dyDescent="0.35">
      <c r="A183" s="13" t="s">
        <v>1098</v>
      </c>
      <c r="B183" s="33" t="s">
        <v>1099</v>
      </c>
      <c r="C183" s="33" t="s">
        <v>157</v>
      </c>
      <c r="D183" s="14">
        <v>7092</v>
      </c>
      <c r="E183" s="15">
        <v>56.66</v>
      </c>
      <c r="F183" s="16">
        <v>1.9E-3</v>
      </c>
      <c r="G183" s="16"/>
    </row>
    <row r="184" spans="1:7" x14ac:dyDescent="0.35">
      <c r="A184" s="13" t="s">
        <v>417</v>
      </c>
      <c r="B184" s="33" t="s">
        <v>418</v>
      </c>
      <c r="C184" s="33" t="s">
        <v>173</v>
      </c>
      <c r="D184" s="14">
        <v>6194</v>
      </c>
      <c r="E184" s="15">
        <v>56.43</v>
      </c>
      <c r="F184" s="16">
        <v>1.9E-3</v>
      </c>
      <c r="G184" s="16"/>
    </row>
    <row r="185" spans="1:7" x14ac:dyDescent="0.35">
      <c r="A185" s="13" t="s">
        <v>1100</v>
      </c>
      <c r="B185" s="33" t="s">
        <v>1101</v>
      </c>
      <c r="C185" s="33" t="s">
        <v>157</v>
      </c>
      <c r="D185" s="14">
        <v>50099</v>
      </c>
      <c r="E185" s="15">
        <v>55.8</v>
      </c>
      <c r="F185" s="16">
        <v>1.9E-3</v>
      </c>
      <c r="G185" s="16"/>
    </row>
    <row r="186" spans="1:7" x14ac:dyDescent="0.35">
      <c r="A186" s="13" t="s">
        <v>760</v>
      </c>
      <c r="B186" s="33" t="s">
        <v>761</v>
      </c>
      <c r="C186" s="33" t="s">
        <v>216</v>
      </c>
      <c r="D186" s="14">
        <v>7814</v>
      </c>
      <c r="E186" s="15">
        <v>55.79</v>
      </c>
      <c r="F186" s="16">
        <v>1.9E-3</v>
      </c>
      <c r="G186" s="16"/>
    </row>
    <row r="187" spans="1:7" x14ac:dyDescent="0.35">
      <c r="A187" s="13" t="s">
        <v>625</v>
      </c>
      <c r="B187" s="33" t="s">
        <v>626</v>
      </c>
      <c r="C187" s="33" t="s">
        <v>431</v>
      </c>
      <c r="D187" s="14">
        <v>4332</v>
      </c>
      <c r="E187" s="15">
        <v>54.54</v>
      </c>
      <c r="F187" s="16">
        <v>1.9E-3</v>
      </c>
      <c r="G187" s="16"/>
    </row>
    <row r="188" spans="1:7" x14ac:dyDescent="0.35">
      <c r="A188" s="13" t="s">
        <v>1102</v>
      </c>
      <c r="B188" s="33" t="s">
        <v>1103</v>
      </c>
      <c r="C188" s="33" t="s">
        <v>304</v>
      </c>
      <c r="D188" s="14">
        <v>6909</v>
      </c>
      <c r="E188" s="15">
        <v>54.18</v>
      </c>
      <c r="F188" s="16">
        <v>1.9E-3</v>
      </c>
      <c r="G188" s="16"/>
    </row>
    <row r="189" spans="1:7" x14ac:dyDescent="0.35">
      <c r="A189" s="13" t="s">
        <v>404</v>
      </c>
      <c r="B189" s="33" t="s">
        <v>405</v>
      </c>
      <c r="C189" s="33" t="s">
        <v>196</v>
      </c>
      <c r="D189" s="14">
        <v>1707</v>
      </c>
      <c r="E189" s="15">
        <v>53.99</v>
      </c>
      <c r="F189" s="16">
        <v>1.8E-3</v>
      </c>
      <c r="G189" s="16"/>
    </row>
    <row r="190" spans="1:7" x14ac:dyDescent="0.35">
      <c r="A190" s="13" t="s">
        <v>1104</v>
      </c>
      <c r="B190" s="33" t="s">
        <v>1105</v>
      </c>
      <c r="C190" s="33" t="s">
        <v>193</v>
      </c>
      <c r="D190" s="14">
        <v>1005</v>
      </c>
      <c r="E190" s="15">
        <v>53.31</v>
      </c>
      <c r="F190" s="16">
        <v>1.8E-3</v>
      </c>
      <c r="G190" s="16"/>
    </row>
    <row r="191" spans="1:7" x14ac:dyDescent="0.35">
      <c r="A191" s="13" t="s">
        <v>1106</v>
      </c>
      <c r="B191" s="33" t="s">
        <v>1107</v>
      </c>
      <c r="C191" s="33" t="s">
        <v>193</v>
      </c>
      <c r="D191" s="14">
        <v>13450</v>
      </c>
      <c r="E191" s="15">
        <v>53.15</v>
      </c>
      <c r="F191" s="16">
        <v>1.8E-3</v>
      </c>
      <c r="G191" s="16"/>
    </row>
    <row r="192" spans="1:7" x14ac:dyDescent="0.35">
      <c r="A192" s="13" t="s">
        <v>1108</v>
      </c>
      <c r="B192" s="33" t="s">
        <v>1109</v>
      </c>
      <c r="C192" s="33" t="s">
        <v>317</v>
      </c>
      <c r="D192" s="14">
        <v>2832</v>
      </c>
      <c r="E192" s="15">
        <v>52.12</v>
      </c>
      <c r="F192" s="16">
        <v>1.8E-3</v>
      </c>
      <c r="G192" s="16"/>
    </row>
    <row r="193" spans="1:7" x14ac:dyDescent="0.35">
      <c r="A193" s="13" t="s">
        <v>1110</v>
      </c>
      <c r="B193" s="33" t="s">
        <v>1111</v>
      </c>
      <c r="C193" s="33" t="s">
        <v>441</v>
      </c>
      <c r="D193" s="14">
        <v>29048</v>
      </c>
      <c r="E193" s="15">
        <v>51.61</v>
      </c>
      <c r="F193" s="16">
        <v>1.8E-3</v>
      </c>
      <c r="G193" s="16"/>
    </row>
    <row r="194" spans="1:7" x14ac:dyDescent="0.35">
      <c r="A194" s="13" t="s">
        <v>621</v>
      </c>
      <c r="B194" s="33" t="s">
        <v>622</v>
      </c>
      <c r="C194" s="33" t="s">
        <v>176</v>
      </c>
      <c r="D194" s="14">
        <v>997</v>
      </c>
      <c r="E194" s="15">
        <v>50.91</v>
      </c>
      <c r="F194" s="16">
        <v>1.6999999999999999E-3</v>
      </c>
      <c r="G194" s="16"/>
    </row>
    <row r="195" spans="1:7" x14ac:dyDescent="0.35">
      <c r="A195" s="13" t="s">
        <v>1112</v>
      </c>
      <c r="B195" s="33" t="s">
        <v>1113</v>
      </c>
      <c r="C195" s="33" t="s">
        <v>292</v>
      </c>
      <c r="D195" s="14">
        <v>1601</v>
      </c>
      <c r="E195" s="15">
        <v>50.15</v>
      </c>
      <c r="F195" s="16">
        <v>1.6999999999999999E-3</v>
      </c>
      <c r="G195" s="16"/>
    </row>
    <row r="196" spans="1:7" x14ac:dyDescent="0.35">
      <c r="A196" s="13" t="s">
        <v>1114</v>
      </c>
      <c r="B196" s="33" t="s">
        <v>1115</v>
      </c>
      <c r="C196" s="33" t="s">
        <v>227</v>
      </c>
      <c r="D196" s="14">
        <v>12748</v>
      </c>
      <c r="E196" s="15">
        <v>49.99</v>
      </c>
      <c r="F196" s="16">
        <v>1.6999999999999999E-3</v>
      </c>
      <c r="G196" s="16"/>
    </row>
    <row r="197" spans="1:7" x14ac:dyDescent="0.35">
      <c r="A197" s="13" t="s">
        <v>1116</v>
      </c>
      <c r="B197" s="33" t="s">
        <v>1117</v>
      </c>
      <c r="C197" s="33" t="s">
        <v>227</v>
      </c>
      <c r="D197" s="14">
        <v>2589</v>
      </c>
      <c r="E197" s="15">
        <v>49.89</v>
      </c>
      <c r="F197" s="16">
        <v>1.6999999999999999E-3</v>
      </c>
      <c r="G197" s="16"/>
    </row>
    <row r="198" spans="1:7" x14ac:dyDescent="0.35">
      <c r="A198" s="13" t="s">
        <v>1118</v>
      </c>
      <c r="B198" s="33" t="s">
        <v>1119</v>
      </c>
      <c r="C198" s="33" t="s">
        <v>202</v>
      </c>
      <c r="D198" s="14">
        <v>8476</v>
      </c>
      <c r="E198" s="15">
        <v>49.85</v>
      </c>
      <c r="F198" s="16">
        <v>1.6999999999999999E-3</v>
      </c>
      <c r="G198" s="16"/>
    </row>
    <row r="199" spans="1:7" x14ac:dyDescent="0.35">
      <c r="A199" s="13" t="s">
        <v>1120</v>
      </c>
      <c r="B199" s="33" t="s">
        <v>1121</v>
      </c>
      <c r="C199" s="33" t="s">
        <v>278</v>
      </c>
      <c r="D199" s="14">
        <v>1134</v>
      </c>
      <c r="E199" s="15">
        <v>48.85</v>
      </c>
      <c r="F199" s="16">
        <v>1.6999999999999999E-3</v>
      </c>
      <c r="G199" s="16"/>
    </row>
    <row r="200" spans="1:7" x14ac:dyDescent="0.35">
      <c r="A200" s="13" t="s">
        <v>935</v>
      </c>
      <c r="B200" s="33" t="s">
        <v>936</v>
      </c>
      <c r="C200" s="33" t="s">
        <v>431</v>
      </c>
      <c r="D200" s="14">
        <v>8128</v>
      </c>
      <c r="E200" s="15">
        <v>48.82</v>
      </c>
      <c r="F200" s="16">
        <v>1.6999999999999999E-3</v>
      </c>
      <c r="G200" s="16"/>
    </row>
    <row r="201" spans="1:7" x14ac:dyDescent="0.35">
      <c r="A201" s="13" t="s">
        <v>1122</v>
      </c>
      <c r="B201" s="33" t="s">
        <v>1123</v>
      </c>
      <c r="C201" s="33" t="s">
        <v>193</v>
      </c>
      <c r="D201" s="14">
        <v>32800</v>
      </c>
      <c r="E201" s="15">
        <v>48.34</v>
      </c>
      <c r="F201" s="16">
        <v>1.6999999999999999E-3</v>
      </c>
      <c r="G201" s="16"/>
    </row>
    <row r="202" spans="1:7" x14ac:dyDescent="0.35">
      <c r="A202" s="13" t="s">
        <v>1124</v>
      </c>
      <c r="B202" s="33" t="s">
        <v>1125</v>
      </c>
      <c r="C202" s="33" t="s">
        <v>188</v>
      </c>
      <c r="D202" s="14">
        <v>2693</v>
      </c>
      <c r="E202" s="15">
        <v>48.16</v>
      </c>
      <c r="F202" s="16">
        <v>1.6000000000000001E-3</v>
      </c>
      <c r="G202" s="16"/>
    </row>
    <row r="203" spans="1:7" x14ac:dyDescent="0.35">
      <c r="A203" s="13" t="s">
        <v>762</v>
      </c>
      <c r="B203" s="33" t="s">
        <v>763</v>
      </c>
      <c r="C203" s="33" t="s">
        <v>196</v>
      </c>
      <c r="D203" s="14">
        <v>1735</v>
      </c>
      <c r="E203" s="15">
        <v>47.74</v>
      </c>
      <c r="F203" s="16">
        <v>1.6000000000000001E-3</v>
      </c>
      <c r="G203" s="16"/>
    </row>
    <row r="204" spans="1:7" x14ac:dyDescent="0.35">
      <c r="A204" s="13" t="s">
        <v>617</v>
      </c>
      <c r="B204" s="33" t="s">
        <v>618</v>
      </c>
      <c r="C204" s="33" t="s">
        <v>317</v>
      </c>
      <c r="D204" s="14">
        <v>1663</v>
      </c>
      <c r="E204" s="15">
        <v>47.72</v>
      </c>
      <c r="F204" s="16">
        <v>1.6000000000000001E-3</v>
      </c>
      <c r="G204" s="16"/>
    </row>
    <row r="205" spans="1:7" x14ac:dyDescent="0.35">
      <c r="A205" s="13" t="s">
        <v>1126</v>
      </c>
      <c r="B205" s="33" t="s">
        <v>1127</v>
      </c>
      <c r="C205" s="33" t="s">
        <v>157</v>
      </c>
      <c r="D205" s="14">
        <v>19938</v>
      </c>
      <c r="E205" s="15">
        <v>47.43</v>
      </c>
      <c r="F205" s="16">
        <v>1.6000000000000001E-3</v>
      </c>
      <c r="G205" s="16"/>
    </row>
    <row r="206" spans="1:7" x14ac:dyDescent="0.35">
      <c r="A206" s="13" t="s">
        <v>844</v>
      </c>
      <c r="B206" s="33" t="s">
        <v>845</v>
      </c>
      <c r="C206" s="33" t="s">
        <v>393</v>
      </c>
      <c r="D206" s="14">
        <v>4139</v>
      </c>
      <c r="E206" s="15">
        <v>47.18</v>
      </c>
      <c r="F206" s="16">
        <v>1.6000000000000001E-3</v>
      </c>
      <c r="G206" s="16"/>
    </row>
    <row r="207" spans="1:7" x14ac:dyDescent="0.35">
      <c r="A207" s="13" t="s">
        <v>240</v>
      </c>
      <c r="B207" s="33" t="s">
        <v>241</v>
      </c>
      <c r="C207" s="33" t="s">
        <v>219</v>
      </c>
      <c r="D207" s="14">
        <v>47625</v>
      </c>
      <c r="E207" s="15">
        <v>46.28</v>
      </c>
      <c r="F207" s="16">
        <v>1.6000000000000001E-3</v>
      </c>
      <c r="G207" s="16"/>
    </row>
    <row r="208" spans="1:7" x14ac:dyDescent="0.35">
      <c r="A208" s="13" t="s">
        <v>1128</v>
      </c>
      <c r="B208" s="33" t="s">
        <v>1129</v>
      </c>
      <c r="C208" s="33" t="s">
        <v>456</v>
      </c>
      <c r="D208" s="14">
        <v>1368</v>
      </c>
      <c r="E208" s="15">
        <v>45.95</v>
      </c>
      <c r="F208" s="16">
        <v>1.6000000000000001E-3</v>
      </c>
      <c r="G208" s="16"/>
    </row>
    <row r="209" spans="1:7" x14ac:dyDescent="0.35">
      <c r="A209" s="13" t="s">
        <v>340</v>
      </c>
      <c r="B209" s="33" t="s">
        <v>341</v>
      </c>
      <c r="C209" s="33" t="s">
        <v>273</v>
      </c>
      <c r="D209" s="14">
        <v>6898</v>
      </c>
      <c r="E209" s="15">
        <v>45.64</v>
      </c>
      <c r="F209" s="16">
        <v>1.6000000000000001E-3</v>
      </c>
      <c r="G209" s="16"/>
    </row>
    <row r="210" spans="1:7" x14ac:dyDescent="0.35">
      <c r="A210" s="13" t="s">
        <v>766</v>
      </c>
      <c r="B210" s="33" t="s">
        <v>767</v>
      </c>
      <c r="C210" s="33" t="s">
        <v>216</v>
      </c>
      <c r="D210" s="14">
        <v>3477</v>
      </c>
      <c r="E210" s="15">
        <v>45.59</v>
      </c>
      <c r="F210" s="16">
        <v>1.6000000000000001E-3</v>
      </c>
      <c r="G210" s="16"/>
    </row>
    <row r="211" spans="1:7" x14ac:dyDescent="0.35">
      <c r="A211" s="13" t="s">
        <v>1130</v>
      </c>
      <c r="B211" s="33" t="s">
        <v>1131</v>
      </c>
      <c r="C211" s="33" t="s">
        <v>278</v>
      </c>
      <c r="D211" s="14">
        <v>6358</v>
      </c>
      <c r="E211" s="15">
        <v>44.65</v>
      </c>
      <c r="F211" s="16">
        <v>1.5E-3</v>
      </c>
      <c r="G211" s="16"/>
    </row>
    <row r="212" spans="1:7" x14ac:dyDescent="0.35">
      <c r="A212" s="13" t="s">
        <v>870</v>
      </c>
      <c r="B212" s="33" t="s">
        <v>871</v>
      </c>
      <c r="C212" s="33" t="s">
        <v>188</v>
      </c>
      <c r="D212" s="14">
        <v>144</v>
      </c>
      <c r="E212" s="15">
        <v>44.37</v>
      </c>
      <c r="F212" s="16">
        <v>1.5E-3</v>
      </c>
      <c r="G212" s="16"/>
    </row>
    <row r="213" spans="1:7" x14ac:dyDescent="0.35">
      <c r="A213" s="13" t="s">
        <v>1132</v>
      </c>
      <c r="B213" s="33" t="s">
        <v>1133</v>
      </c>
      <c r="C213" s="33" t="s">
        <v>193</v>
      </c>
      <c r="D213" s="14">
        <v>20690</v>
      </c>
      <c r="E213" s="15">
        <v>43.92</v>
      </c>
      <c r="F213" s="16">
        <v>1.5E-3</v>
      </c>
      <c r="G213" s="16"/>
    </row>
    <row r="214" spans="1:7" x14ac:dyDescent="0.35">
      <c r="A214" s="13" t="s">
        <v>627</v>
      </c>
      <c r="B214" s="33" t="s">
        <v>628</v>
      </c>
      <c r="C214" s="33" t="s">
        <v>329</v>
      </c>
      <c r="D214" s="14">
        <v>3180</v>
      </c>
      <c r="E214" s="15">
        <v>42.62</v>
      </c>
      <c r="F214" s="16">
        <v>1.5E-3</v>
      </c>
      <c r="G214" s="16"/>
    </row>
    <row r="215" spans="1:7" x14ac:dyDescent="0.35">
      <c r="A215" s="13" t="s">
        <v>238</v>
      </c>
      <c r="B215" s="33" t="s">
        <v>239</v>
      </c>
      <c r="C215" s="33" t="s">
        <v>196</v>
      </c>
      <c r="D215" s="14">
        <v>1126</v>
      </c>
      <c r="E215" s="15">
        <v>42.13</v>
      </c>
      <c r="F215" s="16">
        <v>1.4E-3</v>
      </c>
      <c r="G215" s="16"/>
    </row>
    <row r="216" spans="1:7" x14ac:dyDescent="0.35">
      <c r="A216" s="13" t="s">
        <v>1134</v>
      </c>
      <c r="B216" s="33" t="s">
        <v>1135</v>
      </c>
      <c r="C216" s="33" t="s">
        <v>188</v>
      </c>
      <c r="D216" s="14">
        <v>7046</v>
      </c>
      <c r="E216" s="15">
        <v>41.76</v>
      </c>
      <c r="F216" s="16">
        <v>1.4E-3</v>
      </c>
      <c r="G216" s="16"/>
    </row>
    <row r="217" spans="1:7" x14ac:dyDescent="0.35">
      <c r="A217" s="13" t="s">
        <v>1136</v>
      </c>
      <c r="B217" s="33" t="s">
        <v>1137</v>
      </c>
      <c r="C217" s="33" t="s">
        <v>227</v>
      </c>
      <c r="D217" s="14">
        <v>9309</v>
      </c>
      <c r="E217" s="15">
        <v>41.39</v>
      </c>
      <c r="F217" s="16">
        <v>1.4E-3</v>
      </c>
      <c r="G217" s="16"/>
    </row>
    <row r="218" spans="1:7" x14ac:dyDescent="0.35">
      <c r="A218" s="13" t="s">
        <v>342</v>
      </c>
      <c r="B218" s="33" t="s">
        <v>343</v>
      </c>
      <c r="C218" s="33" t="s">
        <v>268</v>
      </c>
      <c r="D218" s="14">
        <v>2718</v>
      </c>
      <c r="E218" s="15">
        <v>40.79</v>
      </c>
      <c r="F218" s="16">
        <v>1.4E-3</v>
      </c>
      <c r="G218" s="16"/>
    </row>
    <row r="219" spans="1:7" x14ac:dyDescent="0.35">
      <c r="A219" s="13" t="s">
        <v>696</v>
      </c>
      <c r="B219" s="33" t="s">
        <v>697</v>
      </c>
      <c r="C219" s="33" t="s">
        <v>273</v>
      </c>
      <c r="D219" s="14">
        <v>1340</v>
      </c>
      <c r="E219" s="15">
        <v>40.1</v>
      </c>
      <c r="F219" s="16">
        <v>1.4E-3</v>
      </c>
      <c r="G219" s="16"/>
    </row>
    <row r="220" spans="1:7" x14ac:dyDescent="0.35">
      <c r="A220" s="13" t="s">
        <v>346</v>
      </c>
      <c r="B220" s="33" t="s">
        <v>347</v>
      </c>
      <c r="C220" s="33" t="s">
        <v>202</v>
      </c>
      <c r="D220" s="14">
        <v>38297</v>
      </c>
      <c r="E220" s="15">
        <v>39.93</v>
      </c>
      <c r="F220" s="16">
        <v>1.4E-3</v>
      </c>
      <c r="G220" s="16"/>
    </row>
    <row r="221" spans="1:7" x14ac:dyDescent="0.35">
      <c r="A221" s="13" t="s">
        <v>1138</v>
      </c>
      <c r="B221" s="33" t="s">
        <v>1139</v>
      </c>
      <c r="C221" s="33" t="s">
        <v>157</v>
      </c>
      <c r="D221" s="14">
        <v>37129</v>
      </c>
      <c r="E221" s="15">
        <v>39.130000000000003</v>
      </c>
      <c r="F221" s="16">
        <v>1.2999999999999999E-3</v>
      </c>
      <c r="G221" s="16"/>
    </row>
    <row r="222" spans="1:7" x14ac:dyDescent="0.35">
      <c r="A222" s="13" t="s">
        <v>1140</v>
      </c>
      <c r="B222" s="33" t="s">
        <v>1141</v>
      </c>
      <c r="C222" s="33" t="s">
        <v>157</v>
      </c>
      <c r="D222" s="14">
        <v>36303</v>
      </c>
      <c r="E222" s="15">
        <v>38.93</v>
      </c>
      <c r="F222" s="16">
        <v>1.2999999999999999E-3</v>
      </c>
      <c r="G222" s="16"/>
    </row>
    <row r="223" spans="1:7" x14ac:dyDescent="0.35">
      <c r="A223" s="13" t="s">
        <v>850</v>
      </c>
      <c r="B223" s="33" t="s">
        <v>851</v>
      </c>
      <c r="C223" s="33" t="s">
        <v>219</v>
      </c>
      <c r="D223" s="14">
        <v>104870</v>
      </c>
      <c r="E223" s="15">
        <v>38.909999999999997</v>
      </c>
      <c r="F223" s="16">
        <v>1.2999999999999999E-3</v>
      </c>
      <c r="G223" s="16"/>
    </row>
    <row r="224" spans="1:7" x14ac:dyDescent="0.35">
      <c r="A224" s="13" t="s">
        <v>641</v>
      </c>
      <c r="B224" s="33" t="s">
        <v>642</v>
      </c>
      <c r="C224" s="33" t="s">
        <v>273</v>
      </c>
      <c r="D224" s="14">
        <v>3746</v>
      </c>
      <c r="E224" s="15">
        <v>38.659999999999997</v>
      </c>
      <c r="F224" s="16">
        <v>1.2999999999999999E-3</v>
      </c>
      <c r="G224" s="16"/>
    </row>
    <row r="225" spans="1:7" x14ac:dyDescent="0.35">
      <c r="A225" s="13" t="s">
        <v>298</v>
      </c>
      <c r="B225" s="33" t="s">
        <v>299</v>
      </c>
      <c r="C225" s="33" t="s">
        <v>297</v>
      </c>
      <c r="D225" s="14">
        <v>3978</v>
      </c>
      <c r="E225" s="15">
        <v>38.39</v>
      </c>
      <c r="F225" s="16">
        <v>1.2999999999999999E-3</v>
      </c>
      <c r="G225" s="16"/>
    </row>
    <row r="226" spans="1:7" x14ac:dyDescent="0.35">
      <c r="A226" s="13" t="s">
        <v>623</v>
      </c>
      <c r="B226" s="33" t="s">
        <v>624</v>
      </c>
      <c r="C226" s="33" t="s">
        <v>219</v>
      </c>
      <c r="D226" s="14">
        <v>93</v>
      </c>
      <c r="E226" s="15">
        <v>37.56</v>
      </c>
      <c r="F226" s="16">
        <v>1.2999999999999999E-3</v>
      </c>
      <c r="G226" s="16"/>
    </row>
    <row r="227" spans="1:7" x14ac:dyDescent="0.35">
      <c r="A227" s="13" t="s">
        <v>1142</v>
      </c>
      <c r="B227" s="33" t="s">
        <v>1143</v>
      </c>
      <c r="C227" s="33" t="s">
        <v>304</v>
      </c>
      <c r="D227" s="14">
        <v>3015</v>
      </c>
      <c r="E227" s="15">
        <v>37.130000000000003</v>
      </c>
      <c r="F227" s="16">
        <v>1.2999999999999999E-3</v>
      </c>
      <c r="G227" s="16"/>
    </row>
    <row r="228" spans="1:7" x14ac:dyDescent="0.35">
      <c r="A228" s="13" t="s">
        <v>293</v>
      </c>
      <c r="B228" s="33" t="s">
        <v>294</v>
      </c>
      <c r="C228" s="33" t="s">
        <v>219</v>
      </c>
      <c r="D228" s="14">
        <v>1454</v>
      </c>
      <c r="E228" s="15">
        <v>37.1</v>
      </c>
      <c r="F228" s="16">
        <v>1.2999999999999999E-3</v>
      </c>
      <c r="G228" s="16"/>
    </row>
    <row r="229" spans="1:7" x14ac:dyDescent="0.35">
      <c r="A229" s="13" t="s">
        <v>1144</v>
      </c>
      <c r="B229" s="33" t="s">
        <v>1145</v>
      </c>
      <c r="C229" s="33" t="s">
        <v>168</v>
      </c>
      <c r="D229" s="14">
        <v>81792</v>
      </c>
      <c r="E229" s="15">
        <v>36.86</v>
      </c>
      <c r="F229" s="16">
        <v>1.2999999999999999E-3</v>
      </c>
      <c r="G229" s="16"/>
    </row>
    <row r="230" spans="1:7" x14ac:dyDescent="0.35">
      <c r="A230" s="13" t="s">
        <v>1146</v>
      </c>
      <c r="B230" s="33" t="s">
        <v>1147</v>
      </c>
      <c r="C230" s="33" t="s">
        <v>193</v>
      </c>
      <c r="D230" s="14">
        <v>536</v>
      </c>
      <c r="E230" s="15">
        <v>36.450000000000003</v>
      </c>
      <c r="F230" s="16">
        <v>1.1999999999999999E-3</v>
      </c>
      <c r="G230" s="16"/>
    </row>
    <row r="231" spans="1:7" x14ac:dyDescent="0.35">
      <c r="A231" s="13" t="s">
        <v>1148</v>
      </c>
      <c r="B231" s="33" t="s">
        <v>1149</v>
      </c>
      <c r="C231" s="33" t="s">
        <v>157</v>
      </c>
      <c r="D231" s="14">
        <v>64862</v>
      </c>
      <c r="E231" s="15">
        <v>36.369999999999997</v>
      </c>
      <c r="F231" s="16">
        <v>1.1999999999999999E-3</v>
      </c>
      <c r="G231" s="16"/>
    </row>
    <row r="232" spans="1:7" x14ac:dyDescent="0.35">
      <c r="A232" s="13" t="s">
        <v>1150</v>
      </c>
      <c r="B232" s="33" t="s">
        <v>1151</v>
      </c>
      <c r="C232" s="33" t="s">
        <v>1152</v>
      </c>
      <c r="D232" s="14">
        <v>116</v>
      </c>
      <c r="E232" s="15">
        <v>35.68</v>
      </c>
      <c r="F232" s="16">
        <v>1.1999999999999999E-3</v>
      </c>
      <c r="G232" s="16"/>
    </row>
    <row r="233" spans="1:7" x14ac:dyDescent="0.35">
      <c r="A233" s="13" t="s">
        <v>1153</v>
      </c>
      <c r="B233" s="33" t="s">
        <v>1154</v>
      </c>
      <c r="C233" s="33" t="s">
        <v>285</v>
      </c>
      <c r="D233" s="14">
        <v>13595</v>
      </c>
      <c r="E233" s="15">
        <v>35.65</v>
      </c>
      <c r="F233" s="16">
        <v>1.1999999999999999E-3</v>
      </c>
      <c r="G233" s="16"/>
    </row>
    <row r="234" spans="1:7" x14ac:dyDescent="0.35">
      <c r="A234" s="13" t="s">
        <v>1155</v>
      </c>
      <c r="B234" s="33" t="s">
        <v>1156</v>
      </c>
      <c r="C234" s="33" t="s">
        <v>339</v>
      </c>
      <c r="D234" s="14">
        <v>91</v>
      </c>
      <c r="E234" s="15">
        <v>35.28</v>
      </c>
      <c r="F234" s="16">
        <v>1.1999999999999999E-3</v>
      </c>
      <c r="G234" s="16"/>
    </row>
    <row r="235" spans="1:7" x14ac:dyDescent="0.35">
      <c r="A235" s="13" t="s">
        <v>664</v>
      </c>
      <c r="B235" s="33" t="s">
        <v>665</v>
      </c>
      <c r="C235" s="33" t="s">
        <v>666</v>
      </c>
      <c r="D235" s="14">
        <v>11240</v>
      </c>
      <c r="E235" s="15">
        <v>34.25</v>
      </c>
      <c r="F235" s="16">
        <v>1.1999999999999999E-3</v>
      </c>
      <c r="G235" s="16"/>
    </row>
    <row r="236" spans="1:7" x14ac:dyDescent="0.35">
      <c r="A236" s="13" t="s">
        <v>629</v>
      </c>
      <c r="B236" s="33" t="s">
        <v>630</v>
      </c>
      <c r="C236" s="33" t="s">
        <v>431</v>
      </c>
      <c r="D236" s="14">
        <v>6349</v>
      </c>
      <c r="E236" s="15">
        <v>33.590000000000003</v>
      </c>
      <c r="F236" s="16">
        <v>1.1000000000000001E-3</v>
      </c>
      <c r="G236" s="16"/>
    </row>
    <row r="237" spans="1:7" x14ac:dyDescent="0.35">
      <c r="A237" s="13" t="s">
        <v>300</v>
      </c>
      <c r="B237" s="33" t="s">
        <v>301</v>
      </c>
      <c r="C237" s="33" t="s">
        <v>182</v>
      </c>
      <c r="D237" s="14">
        <v>1535</v>
      </c>
      <c r="E237" s="15">
        <v>33.03</v>
      </c>
      <c r="F237" s="16">
        <v>1.1000000000000001E-3</v>
      </c>
      <c r="G237" s="16"/>
    </row>
    <row r="238" spans="1:7" x14ac:dyDescent="0.35">
      <c r="A238" s="13" t="s">
        <v>1157</v>
      </c>
      <c r="B238" s="33" t="s">
        <v>1158</v>
      </c>
      <c r="C238" s="33" t="s">
        <v>202</v>
      </c>
      <c r="D238" s="14">
        <v>13451</v>
      </c>
      <c r="E238" s="15">
        <v>32.590000000000003</v>
      </c>
      <c r="F238" s="16">
        <v>1.1000000000000001E-3</v>
      </c>
      <c r="G238" s="16"/>
    </row>
    <row r="239" spans="1:7" x14ac:dyDescent="0.35">
      <c r="A239" s="13" t="s">
        <v>1159</v>
      </c>
      <c r="B239" s="33" t="s">
        <v>1160</v>
      </c>
      <c r="C239" s="33" t="s">
        <v>202</v>
      </c>
      <c r="D239" s="14">
        <v>3301</v>
      </c>
      <c r="E239" s="15">
        <v>32.5</v>
      </c>
      <c r="F239" s="16">
        <v>1.1000000000000001E-3</v>
      </c>
      <c r="G239" s="16"/>
    </row>
    <row r="240" spans="1:7" x14ac:dyDescent="0.35">
      <c r="A240" s="13" t="s">
        <v>1161</v>
      </c>
      <c r="B240" s="33" t="s">
        <v>1162</v>
      </c>
      <c r="C240" s="33" t="s">
        <v>202</v>
      </c>
      <c r="D240" s="14">
        <v>3898</v>
      </c>
      <c r="E240" s="15">
        <v>31.51</v>
      </c>
      <c r="F240" s="16">
        <v>1.1000000000000001E-3</v>
      </c>
      <c r="G240" s="16"/>
    </row>
    <row r="241" spans="1:7" x14ac:dyDescent="0.35">
      <c r="A241" s="13" t="s">
        <v>1163</v>
      </c>
      <c r="B241" s="33" t="s">
        <v>1164</v>
      </c>
      <c r="C241" s="33" t="s">
        <v>441</v>
      </c>
      <c r="D241" s="14">
        <v>7108</v>
      </c>
      <c r="E241" s="15">
        <v>31.31</v>
      </c>
      <c r="F241" s="16">
        <v>1.1000000000000001E-3</v>
      </c>
      <c r="G241" s="16"/>
    </row>
    <row r="242" spans="1:7" x14ac:dyDescent="0.35">
      <c r="A242" s="13" t="s">
        <v>371</v>
      </c>
      <c r="B242" s="33" t="s">
        <v>372</v>
      </c>
      <c r="C242" s="33" t="s">
        <v>273</v>
      </c>
      <c r="D242" s="14">
        <v>565</v>
      </c>
      <c r="E242" s="15">
        <v>31.13</v>
      </c>
      <c r="F242" s="16">
        <v>1.1000000000000001E-3</v>
      </c>
      <c r="G242" s="16"/>
    </row>
    <row r="243" spans="1:7" x14ac:dyDescent="0.35">
      <c r="A243" s="13" t="s">
        <v>323</v>
      </c>
      <c r="B243" s="33" t="s">
        <v>324</v>
      </c>
      <c r="C243" s="33" t="s">
        <v>202</v>
      </c>
      <c r="D243" s="14">
        <v>5766</v>
      </c>
      <c r="E243" s="15">
        <v>29.7</v>
      </c>
      <c r="F243" s="16">
        <v>1E-3</v>
      </c>
      <c r="G243" s="16"/>
    </row>
    <row r="244" spans="1:7" x14ac:dyDescent="0.35">
      <c r="A244" s="13" t="s">
        <v>359</v>
      </c>
      <c r="B244" s="33" t="s">
        <v>360</v>
      </c>
      <c r="C244" s="33" t="s">
        <v>273</v>
      </c>
      <c r="D244" s="14">
        <v>952</v>
      </c>
      <c r="E244" s="15">
        <v>28.88</v>
      </c>
      <c r="F244" s="16">
        <v>1E-3</v>
      </c>
      <c r="G244" s="16"/>
    </row>
    <row r="245" spans="1:7" x14ac:dyDescent="0.35">
      <c r="A245" s="13" t="s">
        <v>1165</v>
      </c>
      <c r="B245" s="33" t="s">
        <v>1166</v>
      </c>
      <c r="C245" s="33" t="s">
        <v>202</v>
      </c>
      <c r="D245" s="14">
        <v>29490</v>
      </c>
      <c r="E245" s="15">
        <v>27.61</v>
      </c>
      <c r="F245" s="16">
        <v>8.9999999999999998E-4</v>
      </c>
      <c r="G245" s="16"/>
    </row>
    <row r="246" spans="1:7" x14ac:dyDescent="0.35">
      <c r="A246" s="13" t="s">
        <v>631</v>
      </c>
      <c r="B246" s="33" t="s">
        <v>632</v>
      </c>
      <c r="C246" s="33" t="s">
        <v>196</v>
      </c>
      <c r="D246" s="14">
        <v>2689</v>
      </c>
      <c r="E246" s="15">
        <v>26.08</v>
      </c>
      <c r="F246" s="16">
        <v>8.9999999999999998E-4</v>
      </c>
      <c r="G246" s="16"/>
    </row>
    <row r="247" spans="1:7" x14ac:dyDescent="0.35">
      <c r="A247" s="13" t="s">
        <v>1167</v>
      </c>
      <c r="B247" s="33" t="s">
        <v>1168</v>
      </c>
      <c r="C247" s="33" t="s">
        <v>227</v>
      </c>
      <c r="D247" s="14">
        <v>4215</v>
      </c>
      <c r="E247" s="15">
        <v>25.96</v>
      </c>
      <c r="F247" s="16">
        <v>8.9999999999999998E-4</v>
      </c>
      <c r="G247" s="16"/>
    </row>
    <row r="248" spans="1:7" x14ac:dyDescent="0.35">
      <c r="A248" s="13" t="s">
        <v>1169</v>
      </c>
      <c r="B248" s="33" t="s">
        <v>1170</v>
      </c>
      <c r="C248" s="33" t="s">
        <v>193</v>
      </c>
      <c r="D248" s="14">
        <v>19240</v>
      </c>
      <c r="E248" s="15">
        <v>24.69</v>
      </c>
      <c r="F248" s="16">
        <v>8.0000000000000004E-4</v>
      </c>
      <c r="G248" s="16"/>
    </row>
    <row r="249" spans="1:7" x14ac:dyDescent="0.35">
      <c r="A249" s="13" t="s">
        <v>1171</v>
      </c>
      <c r="B249" s="33" t="s">
        <v>1172</v>
      </c>
      <c r="C249" s="33" t="s">
        <v>1152</v>
      </c>
      <c r="D249" s="14">
        <v>2011</v>
      </c>
      <c r="E249" s="15">
        <v>23.07</v>
      </c>
      <c r="F249" s="16">
        <v>8.0000000000000004E-4</v>
      </c>
      <c r="G249" s="16"/>
    </row>
    <row r="250" spans="1:7" x14ac:dyDescent="0.35">
      <c r="A250" s="13" t="s">
        <v>1173</v>
      </c>
      <c r="B250" s="33" t="s">
        <v>1174</v>
      </c>
      <c r="C250" s="33" t="s">
        <v>1175</v>
      </c>
      <c r="D250" s="14">
        <v>4073</v>
      </c>
      <c r="E250" s="15">
        <v>22.92</v>
      </c>
      <c r="F250" s="16">
        <v>8.0000000000000004E-4</v>
      </c>
      <c r="G250" s="16"/>
    </row>
    <row r="251" spans="1:7" x14ac:dyDescent="0.35">
      <c r="A251" s="13" t="s">
        <v>1176</v>
      </c>
      <c r="B251" s="33" t="s">
        <v>1177</v>
      </c>
      <c r="C251" s="33" t="s">
        <v>227</v>
      </c>
      <c r="D251" s="14">
        <v>2390</v>
      </c>
      <c r="E251" s="15">
        <v>21.39</v>
      </c>
      <c r="F251" s="16">
        <v>6.9999999999999999E-4</v>
      </c>
      <c r="G251" s="16"/>
    </row>
    <row r="252" spans="1:7" x14ac:dyDescent="0.35">
      <c r="A252" s="13" t="s">
        <v>1178</v>
      </c>
      <c r="B252" s="33" t="s">
        <v>1179</v>
      </c>
      <c r="C252" s="33" t="s">
        <v>227</v>
      </c>
      <c r="D252" s="14">
        <v>9922</v>
      </c>
      <c r="E252" s="15">
        <v>19.82</v>
      </c>
      <c r="F252" s="16">
        <v>6.9999999999999999E-4</v>
      </c>
      <c r="G252" s="16"/>
    </row>
    <row r="253" spans="1:7" x14ac:dyDescent="0.35">
      <c r="A253" s="13" t="s">
        <v>1180</v>
      </c>
      <c r="B253" s="33" t="s">
        <v>1181</v>
      </c>
      <c r="C253" s="33" t="s">
        <v>182</v>
      </c>
      <c r="D253" s="14">
        <v>41617</v>
      </c>
      <c r="E253" s="15">
        <v>17.190000000000001</v>
      </c>
      <c r="F253" s="16">
        <v>5.9999999999999995E-4</v>
      </c>
      <c r="G253" s="16"/>
    </row>
    <row r="254" spans="1:7" x14ac:dyDescent="0.35">
      <c r="A254" s="13" t="s">
        <v>649</v>
      </c>
      <c r="B254" s="33" t="s">
        <v>650</v>
      </c>
      <c r="C254" s="33" t="s">
        <v>185</v>
      </c>
      <c r="D254" s="14">
        <v>4188</v>
      </c>
      <c r="E254" s="15">
        <v>16.91</v>
      </c>
      <c r="F254" s="16">
        <v>5.9999999999999995E-4</v>
      </c>
      <c r="G254" s="16"/>
    </row>
    <row r="255" spans="1:7" x14ac:dyDescent="0.35">
      <c r="A255" s="13" t="s">
        <v>1182</v>
      </c>
      <c r="B255" s="33" t="s">
        <v>1183</v>
      </c>
      <c r="C255" s="33" t="s">
        <v>185</v>
      </c>
      <c r="D255" s="14">
        <v>19353</v>
      </c>
      <c r="E255" s="15">
        <v>14.1</v>
      </c>
      <c r="F255" s="16">
        <v>5.0000000000000001E-4</v>
      </c>
      <c r="G255" s="16"/>
    </row>
    <row r="256" spans="1:7" x14ac:dyDescent="0.35">
      <c r="A256" s="13" t="s">
        <v>635</v>
      </c>
      <c r="B256" s="33" t="s">
        <v>636</v>
      </c>
      <c r="C256" s="33" t="s">
        <v>193</v>
      </c>
      <c r="D256" s="14">
        <v>10022</v>
      </c>
      <c r="E256" s="15">
        <v>11.41</v>
      </c>
      <c r="F256" s="16">
        <v>4.0000000000000002E-4</v>
      </c>
      <c r="G256" s="16"/>
    </row>
    <row r="257" spans="1:7" x14ac:dyDescent="0.35">
      <c r="A257" s="13" t="s">
        <v>1184</v>
      </c>
      <c r="B257" s="33" t="s">
        <v>1185</v>
      </c>
      <c r="C257" s="33" t="s">
        <v>160</v>
      </c>
      <c r="D257" s="14">
        <v>7360</v>
      </c>
      <c r="E257" s="15">
        <v>9.2799999999999994</v>
      </c>
      <c r="F257" s="16">
        <v>2.9999999999999997E-4</v>
      </c>
      <c r="G257" s="16"/>
    </row>
    <row r="258" spans="1:7" x14ac:dyDescent="0.35">
      <c r="A258" s="17" t="s">
        <v>131</v>
      </c>
      <c r="B258" s="34"/>
      <c r="C258" s="34"/>
      <c r="D258" s="20"/>
      <c r="E258" s="37">
        <v>29221.75</v>
      </c>
      <c r="F258" s="38">
        <v>0.99880000000000002</v>
      </c>
      <c r="G258" s="23"/>
    </row>
    <row r="259" spans="1:7" x14ac:dyDescent="0.35">
      <c r="A259" s="17" t="s">
        <v>368</v>
      </c>
      <c r="B259" s="33"/>
      <c r="C259" s="33"/>
      <c r="D259" s="14"/>
      <c r="E259" s="15"/>
      <c r="F259" s="16"/>
      <c r="G259" s="16"/>
    </row>
    <row r="260" spans="1:7" x14ac:dyDescent="0.35">
      <c r="A260" s="17" t="s">
        <v>131</v>
      </c>
      <c r="B260" s="33"/>
      <c r="C260" s="33"/>
      <c r="D260" s="14"/>
      <c r="E260" s="39" t="s">
        <v>128</v>
      </c>
      <c r="F260" s="40" t="s">
        <v>128</v>
      </c>
      <c r="G260" s="16"/>
    </row>
    <row r="261" spans="1:7" x14ac:dyDescent="0.35">
      <c r="A261" s="24" t="s">
        <v>147</v>
      </c>
      <c r="B261" s="35"/>
      <c r="C261" s="35"/>
      <c r="D261" s="25"/>
      <c r="E261" s="30">
        <v>29221.75</v>
      </c>
      <c r="F261" s="31">
        <v>0.99880000000000002</v>
      </c>
      <c r="G261" s="23"/>
    </row>
    <row r="262" spans="1:7" x14ac:dyDescent="0.35">
      <c r="A262" s="13"/>
      <c r="B262" s="33"/>
      <c r="C262" s="33"/>
      <c r="D262" s="14"/>
      <c r="E262" s="15"/>
      <c r="F262" s="16"/>
      <c r="G262" s="16"/>
    </row>
    <row r="263" spans="1:7" x14ac:dyDescent="0.35">
      <c r="A263" s="13"/>
      <c r="B263" s="33"/>
      <c r="C263" s="33"/>
      <c r="D263" s="14"/>
      <c r="E263" s="15"/>
      <c r="F263" s="16"/>
      <c r="G263" s="16"/>
    </row>
    <row r="264" spans="1:7" x14ac:dyDescent="0.35">
      <c r="A264" s="17" t="s">
        <v>148</v>
      </c>
      <c r="B264" s="33"/>
      <c r="C264" s="33"/>
      <c r="D264" s="14"/>
      <c r="E264" s="15"/>
      <c r="F264" s="16"/>
      <c r="G264" s="16"/>
    </row>
    <row r="265" spans="1:7" x14ac:dyDescent="0.35">
      <c r="A265" s="13" t="s">
        <v>149</v>
      </c>
      <c r="B265" s="33"/>
      <c r="C265" s="33"/>
      <c r="D265" s="14"/>
      <c r="E265" s="15">
        <v>37.99</v>
      </c>
      <c r="F265" s="16">
        <v>1.2999999999999999E-3</v>
      </c>
      <c r="G265" s="16">
        <v>5.4205000000000003E-2</v>
      </c>
    </row>
    <row r="266" spans="1:7" x14ac:dyDescent="0.35">
      <c r="A266" s="17" t="s">
        <v>131</v>
      </c>
      <c r="B266" s="34"/>
      <c r="C266" s="34"/>
      <c r="D266" s="20"/>
      <c r="E266" s="37">
        <v>37.99</v>
      </c>
      <c r="F266" s="38">
        <v>1.2999999999999999E-3</v>
      </c>
      <c r="G266" s="23"/>
    </row>
    <row r="267" spans="1:7" x14ac:dyDescent="0.35">
      <c r="A267" s="13"/>
      <c r="B267" s="33"/>
      <c r="C267" s="33"/>
      <c r="D267" s="14"/>
      <c r="E267" s="15"/>
      <c r="F267" s="16"/>
      <c r="G267" s="16"/>
    </row>
    <row r="268" spans="1:7" x14ac:dyDescent="0.35">
      <c r="A268" s="24" t="s">
        <v>147</v>
      </c>
      <c r="B268" s="35"/>
      <c r="C268" s="35"/>
      <c r="D268" s="25"/>
      <c r="E268" s="21">
        <v>37.99</v>
      </c>
      <c r="F268" s="22">
        <v>1.2999999999999999E-3</v>
      </c>
      <c r="G268" s="23"/>
    </row>
    <row r="269" spans="1:7" x14ac:dyDescent="0.35">
      <c r="A269" s="13" t="s">
        <v>150</v>
      </c>
      <c r="B269" s="33"/>
      <c r="C269" s="33"/>
      <c r="D269" s="14"/>
      <c r="E269" s="15">
        <v>5.6423999999999997E-3</v>
      </c>
      <c r="F269" s="16">
        <v>0</v>
      </c>
      <c r="G269" s="16"/>
    </row>
    <row r="270" spans="1:7" x14ac:dyDescent="0.35">
      <c r="A270" s="13" t="s">
        <v>151</v>
      </c>
      <c r="B270" s="33"/>
      <c r="C270" s="33"/>
      <c r="D270" s="14"/>
      <c r="E270" s="26">
        <v>-3.8356423999999998</v>
      </c>
      <c r="F270" s="27">
        <v>-1E-4</v>
      </c>
      <c r="G270" s="16">
        <v>5.4205000000000003E-2</v>
      </c>
    </row>
    <row r="271" spans="1:7" x14ac:dyDescent="0.35">
      <c r="A271" s="28" t="s">
        <v>152</v>
      </c>
      <c r="B271" s="36"/>
      <c r="C271" s="36"/>
      <c r="D271" s="29"/>
      <c r="E271" s="30">
        <v>29255.91</v>
      </c>
      <c r="F271" s="31">
        <v>1</v>
      </c>
      <c r="G271" s="31"/>
    </row>
    <row r="276" spans="1:7" x14ac:dyDescent="0.35">
      <c r="A276" s="1" t="s">
        <v>2855</v>
      </c>
    </row>
    <row r="277" spans="1:7" x14ac:dyDescent="0.35">
      <c r="A277" s="48" t="s">
        <v>2856</v>
      </c>
      <c r="B277" s="3" t="s">
        <v>128</v>
      </c>
    </row>
    <row r="278" spans="1:7" x14ac:dyDescent="0.35">
      <c r="A278" t="s">
        <v>2857</v>
      </c>
    </row>
    <row r="279" spans="1:7" x14ac:dyDescent="0.35">
      <c r="A279" t="s">
        <v>2858</v>
      </c>
      <c r="B279" t="s">
        <v>2859</v>
      </c>
      <c r="C279" t="s">
        <v>2859</v>
      </c>
    </row>
    <row r="280" spans="1:7" x14ac:dyDescent="0.35">
      <c r="B280" s="49">
        <v>45838</v>
      </c>
      <c r="C280" s="49">
        <v>45869</v>
      </c>
    </row>
    <row r="281" spans="1:7" x14ac:dyDescent="0.35">
      <c r="A281" t="s">
        <v>2874</v>
      </c>
      <c r="B281">
        <v>17.203800000000001</v>
      </c>
      <c r="C281">
        <v>16.728999999999999</v>
      </c>
      <c r="G281"/>
    </row>
    <row r="282" spans="1:7" x14ac:dyDescent="0.35">
      <c r="A282" t="s">
        <v>2861</v>
      </c>
      <c r="B282">
        <v>17.203800000000001</v>
      </c>
      <c r="C282">
        <v>16.728999999999999</v>
      </c>
      <c r="G282"/>
    </row>
    <row r="283" spans="1:7" x14ac:dyDescent="0.35">
      <c r="A283" t="s">
        <v>2875</v>
      </c>
      <c r="B283">
        <v>16.803699999999999</v>
      </c>
      <c r="C283">
        <v>16.3309</v>
      </c>
      <c r="G283"/>
    </row>
    <row r="284" spans="1:7" x14ac:dyDescent="0.35">
      <c r="A284" t="s">
        <v>2863</v>
      </c>
      <c r="B284">
        <v>16.802900000000001</v>
      </c>
      <c r="C284">
        <v>16.330100000000002</v>
      </c>
      <c r="G284"/>
    </row>
    <row r="285" spans="1:7" x14ac:dyDescent="0.35">
      <c r="G285"/>
    </row>
    <row r="286" spans="1:7" x14ac:dyDescent="0.35">
      <c r="A286" t="s">
        <v>2864</v>
      </c>
      <c r="B286" s="3" t="s">
        <v>128</v>
      </c>
    </row>
    <row r="287" spans="1:7" x14ac:dyDescent="0.35">
      <c r="A287" t="s">
        <v>2865</v>
      </c>
      <c r="B287" s="3" t="s">
        <v>128</v>
      </c>
    </row>
    <row r="288" spans="1:7" ht="29" x14ac:dyDescent="0.35">
      <c r="A288" s="48" t="s">
        <v>2866</v>
      </c>
      <c r="B288" s="3" t="s">
        <v>128</v>
      </c>
    </row>
    <row r="289" spans="1:2" ht="29" x14ac:dyDescent="0.35">
      <c r="A289" s="48" t="s">
        <v>2867</v>
      </c>
      <c r="B289" s="3" t="s">
        <v>128</v>
      </c>
    </row>
    <row r="290" spans="1:2" x14ac:dyDescent="0.35">
      <c r="A290" t="s">
        <v>2876</v>
      </c>
      <c r="B290" s="50">
        <v>0.1585</v>
      </c>
    </row>
    <row r="291" spans="1:2" ht="43.5" x14ac:dyDescent="0.35">
      <c r="A291" s="48" t="s">
        <v>2869</v>
      </c>
      <c r="B291" s="3" t="s">
        <v>128</v>
      </c>
    </row>
    <row r="292" spans="1:2" x14ac:dyDescent="0.35">
      <c r="B292" s="3"/>
    </row>
    <row r="293" spans="1:2" ht="29" x14ac:dyDescent="0.35">
      <c r="A293" s="48" t="s">
        <v>2870</v>
      </c>
      <c r="B293" s="3" t="s">
        <v>128</v>
      </c>
    </row>
    <row r="294" spans="1:2" ht="29" x14ac:dyDescent="0.35">
      <c r="A294" s="48" t="s">
        <v>2871</v>
      </c>
      <c r="B294" t="s">
        <v>128</v>
      </c>
    </row>
    <row r="295" spans="1:2" ht="29" x14ac:dyDescent="0.35">
      <c r="A295" s="48" t="s">
        <v>2872</v>
      </c>
      <c r="B295" s="3" t="s">
        <v>128</v>
      </c>
    </row>
    <row r="296" spans="1:2" ht="29" x14ac:dyDescent="0.35">
      <c r="A296" s="48" t="s">
        <v>2873</v>
      </c>
      <c r="B29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5210-EC22-4B6F-8053-A1F4AA672319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44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45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1186</v>
      </c>
      <c r="B9" s="33" t="s">
        <v>1187</v>
      </c>
      <c r="C9" s="33"/>
      <c r="D9" s="14">
        <v>23903967</v>
      </c>
      <c r="E9" s="15">
        <v>23784.45</v>
      </c>
      <c r="F9" s="16">
        <v>0.50690000000000002</v>
      </c>
      <c r="G9" s="16"/>
    </row>
    <row r="10" spans="1:7" x14ac:dyDescent="0.35">
      <c r="A10" s="13" t="s">
        <v>1188</v>
      </c>
      <c r="B10" s="33" t="s">
        <v>1189</v>
      </c>
      <c r="C10" s="33"/>
      <c r="D10" s="14">
        <v>20789804</v>
      </c>
      <c r="E10" s="15">
        <v>23261.71</v>
      </c>
      <c r="F10" s="16">
        <v>0.49580000000000002</v>
      </c>
      <c r="G10" s="16"/>
    </row>
    <row r="11" spans="1:7" x14ac:dyDescent="0.35">
      <c r="A11" s="17" t="s">
        <v>131</v>
      </c>
      <c r="B11" s="34"/>
      <c r="C11" s="34"/>
      <c r="D11" s="20"/>
      <c r="E11" s="21">
        <v>47046.16</v>
      </c>
      <c r="F11" s="22">
        <v>1.0026999999999999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147</v>
      </c>
      <c r="B13" s="35"/>
      <c r="C13" s="35"/>
      <c r="D13" s="25"/>
      <c r="E13" s="21">
        <v>47046.16</v>
      </c>
      <c r="F13" s="22">
        <v>1.0026999999999999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148</v>
      </c>
      <c r="B15" s="33"/>
      <c r="C15" s="33"/>
      <c r="D15" s="14"/>
      <c r="E15" s="15"/>
      <c r="F15" s="16"/>
      <c r="G15" s="16"/>
    </row>
    <row r="16" spans="1:7" x14ac:dyDescent="0.35">
      <c r="A16" s="13" t="s">
        <v>149</v>
      </c>
      <c r="B16" s="33"/>
      <c r="C16" s="33"/>
      <c r="D16" s="14"/>
      <c r="E16" s="15">
        <v>292.95999999999998</v>
      </c>
      <c r="F16" s="16">
        <v>6.1999999999999998E-3</v>
      </c>
      <c r="G16" s="16">
        <v>5.4205000000000003E-2</v>
      </c>
    </row>
    <row r="17" spans="1:7" x14ac:dyDescent="0.35">
      <c r="A17" s="17" t="s">
        <v>131</v>
      </c>
      <c r="B17" s="34"/>
      <c r="C17" s="34"/>
      <c r="D17" s="20"/>
      <c r="E17" s="21">
        <v>292.95999999999998</v>
      </c>
      <c r="F17" s="22">
        <v>6.1999999999999998E-3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147</v>
      </c>
      <c r="B19" s="35"/>
      <c r="C19" s="35"/>
      <c r="D19" s="25"/>
      <c r="E19" s="21">
        <v>292.95999999999998</v>
      </c>
      <c r="F19" s="22">
        <v>6.1999999999999998E-3</v>
      </c>
      <c r="G19" s="23"/>
    </row>
    <row r="20" spans="1:7" x14ac:dyDescent="0.35">
      <c r="A20" s="13" t="s">
        <v>150</v>
      </c>
      <c r="B20" s="33"/>
      <c r="C20" s="33"/>
      <c r="D20" s="14"/>
      <c r="E20" s="15">
        <v>4.3506000000000003E-2</v>
      </c>
      <c r="F20" s="16">
        <v>0</v>
      </c>
      <c r="G20" s="16"/>
    </row>
    <row r="21" spans="1:7" x14ac:dyDescent="0.35">
      <c r="A21" s="13" t="s">
        <v>151</v>
      </c>
      <c r="B21" s="33"/>
      <c r="C21" s="33"/>
      <c r="D21" s="14"/>
      <c r="E21" s="26">
        <v>-421.833506</v>
      </c>
      <c r="F21" s="27">
        <v>-8.8999999999999999E-3</v>
      </c>
      <c r="G21" s="16">
        <v>5.4205000000000003E-2</v>
      </c>
    </row>
    <row r="22" spans="1:7" x14ac:dyDescent="0.35">
      <c r="A22" s="28" t="s">
        <v>152</v>
      </c>
      <c r="B22" s="36"/>
      <c r="C22" s="36"/>
      <c r="D22" s="29"/>
      <c r="E22" s="30">
        <v>46917.33</v>
      </c>
      <c r="F22" s="31">
        <v>1</v>
      </c>
      <c r="G22" s="31"/>
    </row>
    <row r="27" spans="1:7" x14ac:dyDescent="0.35">
      <c r="A27" s="1" t="s">
        <v>2855</v>
      </c>
    </row>
    <row r="28" spans="1:7" x14ac:dyDescent="0.35">
      <c r="A28" s="48" t="s">
        <v>2856</v>
      </c>
      <c r="B28" s="3" t="s">
        <v>128</v>
      </c>
    </row>
    <row r="29" spans="1:7" x14ac:dyDescent="0.35">
      <c r="A29" t="s">
        <v>2857</v>
      </c>
    </row>
    <row r="30" spans="1:7" x14ac:dyDescent="0.35">
      <c r="A30" t="s">
        <v>2858</v>
      </c>
      <c r="B30" t="s">
        <v>2859</v>
      </c>
      <c r="C30" t="s">
        <v>2859</v>
      </c>
    </row>
    <row r="31" spans="1:7" x14ac:dyDescent="0.35">
      <c r="B31" s="49">
        <v>45838</v>
      </c>
      <c r="C31" s="49">
        <v>45869</v>
      </c>
    </row>
    <row r="32" spans="1:7" x14ac:dyDescent="0.35">
      <c r="A32" t="s">
        <v>2874</v>
      </c>
      <c r="B32">
        <v>18.312000000000001</v>
      </c>
      <c r="C32">
        <v>18.978999999999999</v>
      </c>
      <c r="G32"/>
    </row>
    <row r="33" spans="1:7" x14ac:dyDescent="0.35">
      <c r="A33" t="s">
        <v>2861</v>
      </c>
      <c r="B33">
        <v>18.312000000000001</v>
      </c>
      <c r="C33">
        <v>18.978999999999999</v>
      </c>
      <c r="G33"/>
    </row>
    <row r="34" spans="1:7" x14ac:dyDescent="0.35">
      <c r="A34" t="s">
        <v>2875</v>
      </c>
      <c r="B34">
        <v>18.103999999999999</v>
      </c>
      <c r="C34">
        <v>18.757000000000001</v>
      </c>
      <c r="G34"/>
    </row>
    <row r="35" spans="1:7" x14ac:dyDescent="0.35">
      <c r="A35" t="s">
        <v>2863</v>
      </c>
      <c r="B35">
        <v>18.103999999999999</v>
      </c>
      <c r="C35">
        <v>18.757000000000001</v>
      </c>
      <c r="G35"/>
    </row>
    <row r="36" spans="1:7" x14ac:dyDescent="0.35">
      <c r="G36"/>
    </row>
    <row r="37" spans="1:7" x14ac:dyDescent="0.35">
      <c r="A37" t="s">
        <v>2864</v>
      </c>
      <c r="B37" s="3" t="s">
        <v>128</v>
      </c>
    </row>
    <row r="38" spans="1:7" x14ac:dyDescent="0.35">
      <c r="A38" t="s">
        <v>2865</v>
      </c>
      <c r="B38" s="3" t="s">
        <v>128</v>
      </c>
    </row>
    <row r="39" spans="1:7" ht="29" x14ac:dyDescent="0.35">
      <c r="A39" s="48" t="s">
        <v>2866</v>
      </c>
      <c r="B39" s="3" t="s">
        <v>128</v>
      </c>
    </row>
    <row r="40" spans="1:7" ht="29" x14ac:dyDescent="0.35">
      <c r="A40" s="48" t="s">
        <v>2867</v>
      </c>
      <c r="B40" s="3" t="s">
        <v>128</v>
      </c>
    </row>
    <row r="41" spans="1:7" ht="43.5" x14ac:dyDescent="0.35">
      <c r="A41" s="48" t="s">
        <v>2877</v>
      </c>
      <c r="B41" s="3" t="s">
        <v>128</v>
      </c>
    </row>
    <row r="42" spans="1:7" x14ac:dyDescent="0.35">
      <c r="B42" s="3"/>
    </row>
    <row r="43" spans="1:7" ht="29" x14ac:dyDescent="0.35">
      <c r="A43" s="48" t="s">
        <v>2878</v>
      </c>
      <c r="B43" s="3" t="s">
        <v>128</v>
      </c>
    </row>
    <row r="44" spans="1:7" ht="29" x14ac:dyDescent="0.35">
      <c r="A44" s="48" t="s">
        <v>2879</v>
      </c>
      <c r="B44" t="s">
        <v>128</v>
      </c>
    </row>
    <row r="45" spans="1:7" ht="29" x14ac:dyDescent="0.35">
      <c r="A45" s="48" t="s">
        <v>2880</v>
      </c>
      <c r="B45" s="3" t="s">
        <v>128</v>
      </c>
    </row>
    <row r="46" spans="1:7" ht="29" x14ac:dyDescent="0.35">
      <c r="A46" s="48" t="s">
        <v>2881</v>
      </c>
      <c r="B4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8CFD-BA17-4C41-A872-9CD810A15AB5}">
  <dimension ref="A1:G1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46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47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1190</v>
      </c>
      <c r="B11" s="33" t="s">
        <v>1191</v>
      </c>
      <c r="C11" s="33" t="s">
        <v>467</v>
      </c>
      <c r="D11" s="14">
        <v>179500000</v>
      </c>
      <c r="E11" s="15">
        <v>183563.51999999999</v>
      </c>
      <c r="F11" s="16">
        <v>7.2300000000000003E-2</v>
      </c>
      <c r="G11" s="16">
        <v>6.7900000000000002E-2</v>
      </c>
    </row>
    <row r="12" spans="1:7" x14ac:dyDescent="0.35">
      <c r="A12" s="13" t="s">
        <v>1192</v>
      </c>
      <c r="B12" s="33" t="s">
        <v>1193</v>
      </c>
      <c r="C12" s="33" t="s">
        <v>467</v>
      </c>
      <c r="D12" s="14">
        <v>127500000</v>
      </c>
      <c r="E12" s="15">
        <v>132823.51</v>
      </c>
      <c r="F12" s="16">
        <v>5.2299999999999999E-2</v>
      </c>
      <c r="G12" s="16">
        <v>6.8000000000000005E-2</v>
      </c>
    </row>
    <row r="13" spans="1:7" x14ac:dyDescent="0.35">
      <c r="A13" s="13" t="s">
        <v>1194</v>
      </c>
      <c r="B13" s="33" t="s">
        <v>1195</v>
      </c>
      <c r="C13" s="33" t="s">
        <v>467</v>
      </c>
      <c r="D13" s="14">
        <v>117500000</v>
      </c>
      <c r="E13" s="15">
        <v>122274.03</v>
      </c>
      <c r="F13" s="16">
        <v>4.8099999999999997E-2</v>
      </c>
      <c r="G13" s="16">
        <v>6.8125000000000005E-2</v>
      </c>
    </row>
    <row r="14" spans="1:7" x14ac:dyDescent="0.35">
      <c r="A14" s="13" t="s">
        <v>468</v>
      </c>
      <c r="B14" s="33" t="s">
        <v>469</v>
      </c>
      <c r="C14" s="33" t="s">
        <v>467</v>
      </c>
      <c r="D14" s="14">
        <v>97500000</v>
      </c>
      <c r="E14" s="15">
        <v>99041.18</v>
      </c>
      <c r="F14" s="16">
        <v>3.9E-2</v>
      </c>
      <c r="G14" s="16">
        <v>6.6174999999999998E-2</v>
      </c>
    </row>
    <row r="15" spans="1:7" x14ac:dyDescent="0.35">
      <c r="A15" s="13" t="s">
        <v>493</v>
      </c>
      <c r="B15" s="33" t="s">
        <v>494</v>
      </c>
      <c r="C15" s="33" t="s">
        <v>467</v>
      </c>
      <c r="D15" s="14">
        <v>90000000</v>
      </c>
      <c r="E15" s="15">
        <v>91990.26</v>
      </c>
      <c r="F15" s="16">
        <v>3.6200000000000003E-2</v>
      </c>
      <c r="G15" s="16">
        <v>6.8150000000000002E-2</v>
      </c>
    </row>
    <row r="16" spans="1:7" x14ac:dyDescent="0.35">
      <c r="A16" s="13" t="s">
        <v>1196</v>
      </c>
      <c r="B16" s="33" t="s">
        <v>1197</v>
      </c>
      <c r="C16" s="33" t="s">
        <v>481</v>
      </c>
      <c r="D16" s="14">
        <v>85500000</v>
      </c>
      <c r="E16" s="15">
        <v>87759.85</v>
      </c>
      <c r="F16" s="16">
        <v>3.4500000000000003E-2</v>
      </c>
      <c r="G16" s="16">
        <v>6.6233E-2</v>
      </c>
    </row>
    <row r="17" spans="1:7" x14ac:dyDescent="0.35">
      <c r="A17" s="13" t="s">
        <v>1198</v>
      </c>
      <c r="B17" s="33" t="s">
        <v>1199</v>
      </c>
      <c r="C17" s="33" t="s">
        <v>467</v>
      </c>
      <c r="D17" s="14">
        <v>81737000</v>
      </c>
      <c r="E17" s="15">
        <v>83628.39</v>
      </c>
      <c r="F17" s="16">
        <v>3.2899999999999999E-2</v>
      </c>
      <c r="G17" s="16">
        <v>6.5500000000000003E-2</v>
      </c>
    </row>
    <row r="18" spans="1:7" x14ac:dyDescent="0.35">
      <c r="A18" s="13" t="s">
        <v>1200</v>
      </c>
      <c r="B18" s="33" t="s">
        <v>1201</v>
      </c>
      <c r="C18" s="33" t="s">
        <v>467</v>
      </c>
      <c r="D18" s="14">
        <v>81000000</v>
      </c>
      <c r="E18" s="15">
        <v>83580.259999999995</v>
      </c>
      <c r="F18" s="16">
        <v>3.2899999999999999E-2</v>
      </c>
      <c r="G18" s="16">
        <v>6.7375000000000004E-2</v>
      </c>
    </row>
    <row r="19" spans="1:7" x14ac:dyDescent="0.35">
      <c r="A19" s="13" t="s">
        <v>1202</v>
      </c>
      <c r="B19" s="33" t="s">
        <v>1203</v>
      </c>
      <c r="C19" s="33" t="s">
        <v>481</v>
      </c>
      <c r="D19" s="14">
        <v>80000000</v>
      </c>
      <c r="E19" s="15">
        <v>82502.48</v>
      </c>
      <c r="F19" s="16">
        <v>3.2500000000000001E-2</v>
      </c>
      <c r="G19" s="16">
        <v>6.7699999999999996E-2</v>
      </c>
    </row>
    <row r="20" spans="1:7" x14ac:dyDescent="0.35">
      <c r="A20" s="13" t="s">
        <v>1204</v>
      </c>
      <c r="B20" s="33" t="s">
        <v>1205</v>
      </c>
      <c r="C20" s="33" t="s">
        <v>467</v>
      </c>
      <c r="D20" s="14">
        <v>73000000</v>
      </c>
      <c r="E20" s="15">
        <v>75223.8</v>
      </c>
      <c r="F20" s="16">
        <v>2.9600000000000001E-2</v>
      </c>
      <c r="G20" s="16">
        <v>6.7150000000000001E-2</v>
      </c>
    </row>
    <row r="21" spans="1:7" x14ac:dyDescent="0.35">
      <c r="A21" s="13" t="s">
        <v>1206</v>
      </c>
      <c r="B21" s="33" t="s">
        <v>1207</v>
      </c>
      <c r="C21" s="33" t="s">
        <v>467</v>
      </c>
      <c r="D21" s="14">
        <v>72500000</v>
      </c>
      <c r="E21" s="15">
        <v>74436.55</v>
      </c>
      <c r="F21" s="16">
        <v>2.93E-2</v>
      </c>
      <c r="G21" s="16">
        <v>6.5299999999999997E-2</v>
      </c>
    </row>
    <row r="22" spans="1:7" x14ac:dyDescent="0.35">
      <c r="A22" s="13" t="s">
        <v>1208</v>
      </c>
      <c r="B22" s="33" t="s">
        <v>1209</v>
      </c>
      <c r="C22" s="33" t="s">
        <v>467</v>
      </c>
      <c r="D22" s="14">
        <v>70200000</v>
      </c>
      <c r="E22" s="15">
        <v>72763.070000000007</v>
      </c>
      <c r="F22" s="16">
        <v>2.86E-2</v>
      </c>
      <c r="G22" s="16">
        <v>6.6500000000000004E-2</v>
      </c>
    </row>
    <row r="23" spans="1:7" x14ac:dyDescent="0.35">
      <c r="A23" s="13" t="s">
        <v>1210</v>
      </c>
      <c r="B23" s="33" t="s">
        <v>1211</v>
      </c>
      <c r="C23" s="33" t="s">
        <v>467</v>
      </c>
      <c r="D23" s="14">
        <v>61500000</v>
      </c>
      <c r="E23" s="15">
        <v>62462.66</v>
      </c>
      <c r="F23" s="16">
        <v>2.46E-2</v>
      </c>
      <c r="G23" s="16">
        <v>6.9902000000000006E-2</v>
      </c>
    </row>
    <row r="24" spans="1:7" x14ac:dyDescent="0.35">
      <c r="A24" s="13" t="s">
        <v>1212</v>
      </c>
      <c r="B24" s="33" t="s">
        <v>1213</v>
      </c>
      <c r="C24" s="33" t="s">
        <v>467</v>
      </c>
      <c r="D24" s="14">
        <v>61000000</v>
      </c>
      <c r="E24" s="15">
        <v>61795.62</v>
      </c>
      <c r="F24" s="16">
        <v>2.4299999999999999E-2</v>
      </c>
      <c r="G24" s="16">
        <v>6.7400000000000002E-2</v>
      </c>
    </row>
    <row r="25" spans="1:7" x14ac:dyDescent="0.35">
      <c r="A25" s="13" t="s">
        <v>462</v>
      </c>
      <c r="B25" s="33" t="s">
        <v>463</v>
      </c>
      <c r="C25" s="33" t="s">
        <v>464</v>
      </c>
      <c r="D25" s="14">
        <v>56000000</v>
      </c>
      <c r="E25" s="15">
        <v>57757.06</v>
      </c>
      <c r="F25" s="16">
        <v>2.2700000000000001E-2</v>
      </c>
      <c r="G25" s="16">
        <v>6.5250000000000002E-2</v>
      </c>
    </row>
    <row r="26" spans="1:7" x14ac:dyDescent="0.35">
      <c r="A26" s="13" t="s">
        <v>495</v>
      </c>
      <c r="B26" s="33" t="s">
        <v>496</v>
      </c>
      <c r="C26" s="33" t="s">
        <v>467</v>
      </c>
      <c r="D26" s="14">
        <v>53700000</v>
      </c>
      <c r="E26" s="15">
        <v>55105.33</v>
      </c>
      <c r="F26" s="16">
        <v>2.1700000000000001E-2</v>
      </c>
      <c r="G26" s="16">
        <v>6.8000000000000005E-2</v>
      </c>
    </row>
    <row r="27" spans="1:7" x14ac:dyDescent="0.35">
      <c r="A27" s="13" t="s">
        <v>1214</v>
      </c>
      <c r="B27" s="33" t="s">
        <v>1215</v>
      </c>
      <c r="C27" s="33" t="s">
        <v>467</v>
      </c>
      <c r="D27" s="14">
        <v>45000000</v>
      </c>
      <c r="E27" s="15">
        <v>46088.28</v>
      </c>
      <c r="F27" s="16">
        <v>1.8100000000000002E-2</v>
      </c>
      <c r="G27" s="16">
        <v>6.7487000000000005E-2</v>
      </c>
    </row>
    <row r="28" spans="1:7" x14ac:dyDescent="0.35">
      <c r="A28" s="13" t="s">
        <v>475</v>
      </c>
      <c r="B28" s="33" t="s">
        <v>476</v>
      </c>
      <c r="C28" s="33" t="s">
        <v>467</v>
      </c>
      <c r="D28" s="14">
        <v>43200000</v>
      </c>
      <c r="E28" s="15">
        <v>44438.93</v>
      </c>
      <c r="F28" s="16">
        <v>1.7500000000000002E-2</v>
      </c>
      <c r="G28" s="16">
        <v>6.6500000000000004E-2</v>
      </c>
    </row>
    <row r="29" spans="1:7" x14ac:dyDescent="0.35">
      <c r="A29" s="13" t="s">
        <v>1216</v>
      </c>
      <c r="B29" s="33" t="s">
        <v>1217</v>
      </c>
      <c r="C29" s="33" t="s">
        <v>467</v>
      </c>
      <c r="D29" s="14">
        <v>38500000</v>
      </c>
      <c r="E29" s="15">
        <v>39571.11</v>
      </c>
      <c r="F29" s="16">
        <v>1.5599999999999999E-2</v>
      </c>
      <c r="G29" s="16">
        <v>6.9902000000000006E-2</v>
      </c>
    </row>
    <row r="30" spans="1:7" x14ac:dyDescent="0.35">
      <c r="A30" s="13" t="s">
        <v>1218</v>
      </c>
      <c r="B30" s="33" t="s">
        <v>1219</v>
      </c>
      <c r="C30" s="33" t="s">
        <v>467</v>
      </c>
      <c r="D30" s="14">
        <v>37500000</v>
      </c>
      <c r="E30" s="15">
        <v>38470.99</v>
      </c>
      <c r="F30" s="16">
        <v>1.5100000000000001E-2</v>
      </c>
      <c r="G30" s="16">
        <v>6.7125000000000004E-2</v>
      </c>
    </row>
    <row r="31" spans="1:7" x14ac:dyDescent="0.35">
      <c r="A31" s="13" t="s">
        <v>1220</v>
      </c>
      <c r="B31" s="33" t="s">
        <v>1221</v>
      </c>
      <c r="C31" s="33" t="s">
        <v>467</v>
      </c>
      <c r="D31" s="14">
        <v>37000000</v>
      </c>
      <c r="E31" s="15">
        <v>38198.47</v>
      </c>
      <c r="F31" s="16">
        <v>1.4999999999999999E-2</v>
      </c>
      <c r="G31" s="16">
        <v>6.6449999999999995E-2</v>
      </c>
    </row>
    <row r="32" spans="1:7" x14ac:dyDescent="0.35">
      <c r="A32" s="13" t="s">
        <v>1222</v>
      </c>
      <c r="B32" s="33" t="s">
        <v>1223</v>
      </c>
      <c r="C32" s="33" t="s">
        <v>481</v>
      </c>
      <c r="D32" s="14">
        <v>35500000</v>
      </c>
      <c r="E32" s="15">
        <v>36455.449999999997</v>
      </c>
      <c r="F32" s="16">
        <v>1.43E-2</v>
      </c>
      <c r="G32" s="16">
        <v>6.8330000000000002E-2</v>
      </c>
    </row>
    <row r="33" spans="1:7" x14ac:dyDescent="0.35">
      <c r="A33" s="13" t="s">
        <v>465</v>
      </c>
      <c r="B33" s="33" t="s">
        <v>466</v>
      </c>
      <c r="C33" s="33" t="s">
        <v>467</v>
      </c>
      <c r="D33" s="14">
        <v>34000000</v>
      </c>
      <c r="E33" s="15">
        <v>34967.300000000003</v>
      </c>
      <c r="F33" s="16">
        <v>1.38E-2</v>
      </c>
      <c r="G33" s="16">
        <v>6.6500000000000004E-2</v>
      </c>
    </row>
    <row r="34" spans="1:7" x14ac:dyDescent="0.35">
      <c r="A34" s="13" t="s">
        <v>482</v>
      </c>
      <c r="B34" s="33" t="s">
        <v>483</v>
      </c>
      <c r="C34" s="33" t="s">
        <v>484</v>
      </c>
      <c r="D34" s="14">
        <v>29500000</v>
      </c>
      <c r="E34" s="15">
        <v>31084.62</v>
      </c>
      <c r="F34" s="16">
        <v>1.2200000000000001E-2</v>
      </c>
      <c r="G34" s="16">
        <v>6.5387000000000001E-2</v>
      </c>
    </row>
    <row r="35" spans="1:7" x14ac:dyDescent="0.35">
      <c r="A35" s="13" t="s">
        <v>1224</v>
      </c>
      <c r="B35" s="33" t="s">
        <v>1225</v>
      </c>
      <c r="C35" s="33" t="s">
        <v>467</v>
      </c>
      <c r="D35" s="14">
        <v>28500000</v>
      </c>
      <c r="E35" s="15">
        <v>29203.75</v>
      </c>
      <c r="F35" s="16">
        <v>1.15E-2</v>
      </c>
      <c r="G35" s="16">
        <v>6.7538000000000001E-2</v>
      </c>
    </row>
    <row r="36" spans="1:7" x14ac:dyDescent="0.35">
      <c r="A36" s="13" t="s">
        <v>1226</v>
      </c>
      <c r="B36" s="33" t="s">
        <v>1227</v>
      </c>
      <c r="C36" s="33" t="s">
        <v>467</v>
      </c>
      <c r="D36" s="14">
        <v>27500000</v>
      </c>
      <c r="E36" s="15">
        <v>28291.119999999999</v>
      </c>
      <c r="F36" s="16">
        <v>1.11E-2</v>
      </c>
      <c r="G36" s="16">
        <v>6.7699999999999996E-2</v>
      </c>
    </row>
    <row r="37" spans="1:7" x14ac:dyDescent="0.35">
      <c r="A37" s="13" t="s">
        <v>1228</v>
      </c>
      <c r="B37" s="33" t="s">
        <v>1229</v>
      </c>
      <c r="C37" s="33" t="s">
        <v>467</v>
      </c>
      <c r="D37" s="14">
        <v>25000000</v>
      </c>
      <c r="E37" s="15">
        <v>25951.68</v>
      </c>
      <c r="F37" s="16">
        <v>1.0200000000000001E-2</v>
      </c>
      <c r="G37" s="16">
        <v>6.8150000000000002E-2</v>
      </c>
    </row>
    <row r="38" spans="1:7" x14ac:dyDescent="0.35">
      <c r="A38" s="13" t="s">
        <v>1230</v>
      </c>
      <c r="B38" s="33" t="s">
        <v>1231</v>
      </c>
      <c r="C38" s="33" t="s">
        <v>467</v>
      </c>
      <c r="D38" s="14">
        <v>24500000</v>
      </c>
      <c r="E38" s="15">
        <v>25225.32</v>
      </c>
      <c r="F38" s="16">
        <v>9.9000000000000008E-3</v>
      </c>
      <c r="G38" s="16">
        <v>6.6500000000000004E-2</v>
      </c>
    </row>
    <row r="39" spans="1:7" x14ac:dyDescent="0.35">
      <c r="A39" s="13" t="s">
        <v>1232</v>
      </c>
      <c r="B39" s="33" t="s">
        <v>1233</v>
      </c>
      <c r="C39" s="33" t="s">
        <v>467</v>
      </c>
      <c r="D39" s="14">
        <v>20500000</v>
      </c>
      <c r="E39" s="15">
        <v>21021.42</v>
      </c>
      <c r="F39" s="16">
        <v>8.3000000000000001E-3</v>
      </c>
      <c r="G39" s="16">
        <v>6.5549999999999997E-2</v>
      </c>
    </row>
    <row r="40" spans="1:7" x14ac:dyDescent="0.35">
      <c r="A40" s="13" t="s">
        <v>473</v>
      </c>
      <c r="B40" s="33" t="s">
        <v>474</v>
      </c>
      <c r="C40" s="33" t="s">
        <v>467</v>
      </c>
      <c r="D40" s="14">
        <v>18000000</v>
      </c>
      <c r="E40" s="15">
        <v>19206.310000000001</v>
      </c>
      <c r="F40" s="16">
        <v>7.6E-3</v>
      </c>
      <c r="G40" s="16">
        <v>6.7287E-2</v>
      </c>
    </row>
    <row r="41" spans="1:7" x14ac:dyDescent="0.35">
      <c r="A41" s="13" t="s">
        <v>1234</v>
      </c>
      <c r="B41" s="33" t="s">
        <v>1235</v>
      </c>
      <c r="C41" s="33" t="s">
        <v>467</v>
      </c>
      <c r="D41" s="14">
        <v>17500000</v>
      </c>
      <c r="E41" s="15">
        <v>18469.12</v>
      </c>
      <c r="F41" s="16">
        <v>7.3000000000000001E-3</v>
      </c>
      <c r="G41" s="16">
        <v>6.6500000000000004E-2</v>
      </c>
    </row>
    <row r="42" spans="1:7" x14ac:dyDescent="0.35">
      <c r="A42" s="13" t="s">
        <v>1236</v>
      </c>
      <c r="B42" s="33" t="s">
        <v>1237</v>
      </c>
      <c r="C42" s="33" t="s">
        <v>467</v>
      </c>
      <c r="D42" s="14">
        <v>17500000</v>
      </c>
      <c r="E42" s="15">
        <v>18012.93</v>
      </c>
      <c r="F42" s="16">
        <v>7.1000000000000004E-3</v>
      </c>
      <c r="G42" s="16">
        <v>6.4468999999999999E-2</v>
      </c>
    </row>
    <row r="43" spans="1:7" x14ac:dyDescent="0.35">
      <c r="A43" s="13" t="s">
        <v>470</v>
      </c>
      <c r="B43" s="33" t="s">
        <v>471</v>
      </c>
      <c r="C43" s="33" t="s">
        <v>472</v>
      </c>
      <c r="D43" s="14">
        <v>17500000</v>
      </c>
      <c r="E43" s="15">
        <v>17954</v>
      </c>
      <c r="F43" s="16">
        <v>7.1000000000000004E-3</v>
      </c>
      <c r="G43" s="16">
        <v>6.9150000000000003E-2</v>
      </c>
    </row>
    <row r="44" spans="1:7" x14ac:dyDescent="0.35">
      <c r="A44" s="13" t="s">
        <v>1238</v>
      </c>
      <c r="B44" s="33" t="s">
        <v>1239</v>
      </c>
      <c r="C44" s="33" t="s">
        <v>467</v>
      </c>
      <c r="D44" s="14">
        <v>16500000</v>
      </c>
      <c r="E44" s="15">
        <v>17360.57</v>
      </c>
      <c r="F44" s="16">
        <v>6.7999999999999996E-3</v>
      </c>
      <c r="G44" s="16">
        <v>6.7275000000000001E-2</v>
      </c>
    </row>
    <row r="45" spans="1:7" x14ac:dyDescent="0.35">
      <c r="A45" s="13" t="s">
        <v>1240</v>
      </c>
      <c r="B45" s="33" t="s">
        <v>1241</v>
      </c>
      <c r="C45" s="33" t="s">
        <v>467</v>
      </c>
      <c r="D45" s="14">
        <v>15000000</v>
      </c>
      <c r="E45" s="15">
        <v>15418.08</v>
      </c>
      <c r="F45" s="16">
        <v>6.1000000000000004E-3</v>
      </c>
      <c r="G45" s="16">
        <v>6.5350000000000005E-2</v>
      </c>
    </row>
    <row r="46" spans="1:7" x14ac:dyDescent="0.35">
      <c r="A46" s="13" t="s">
        <v>1242</v>
      </c>
      <c r="B46" s="33" t="s">
        <v>1243</v>
      </c>
      <c r="C46" s="33" t="s">
        <v>467</v>
      </c>
      <c r="D46" s="14">
        <v>15000000</v>
      </c>
      <c r="E46" s="15">
        <v>15352.53</v>
      </c>
      <c r="F46" s="16">
        <v>6.0000000000000001E-3</v>
      </c>
      <c r="G46" s="16">
        <v>6.7488000000000006E-2</v>
      </c>
    </row>
    <row r="47" spans="1:7" x14ac:dyDescent="0.35">
      <c r="A47" s="13" t="s">
        <v>1244</v>
      </c>
      <c r="B47" s="33" t="s">
        <v>1245</v>
      </c>
      <c r="C47" s="33" t="s">
        <v>481</v>
      </c>
      <c r="D47" s="14">
        <v>15000000</v>
      </c>
      <c r="E47" s="15">
        <v>15214.8</v>
      </c>
      <c r="F47" s="16">
        <v>6.0000000000000001E-3</v>
      </c>
      <c r="G47" s="16">
        <v>6.8400000000000002E-2</v>
      </c>
    </row>
    <row r="48" spans="1:7" x14ac:dyDescent="0.35">
      <c r="A48" s="13" t="s">
        <v>1246</v>
      </c>
      <c r="B48" s="33" t="s">
        <v>1247</v>
      </c>
      <c r="C48" s="33" t="s">
        <v>467</v>
      </c>
      <c r="D48" s="14">
        <v>14000000</v>
      </c>
      <c r="E48" s="15">
        <v>14859.5</v>
      </c>
      <c r="F48" s="16">
        <v>5.7999999999999996E-3</v>
      </c>
      <c r="G48" s="16">
        <v>6.7987000000000006E-2</v>
      </c>
    </row>
    <row r="49" spans="1:7" x14ac:dyDescent="0.35">
      <c r="A49" s="13" t="s">
        <v>1248</v>
      </c>
      <c r="B49" s="33" t="s">
        <v>1249</v>
      </c>
      <c r="C49" s="33" t="s">
        <v>467</v>
      </c>
      <c r="D49" s="14">
        <v>12500000</v>
      </c>
      <c r="E49" s="15">
        <v>13044.51</v>
      </c>
      <c r="F49" s="16">
        <v>5.1000000000000004E-3</v>
      </c>
      <c r="G49" s="16">
        <v>6.7400000000000002E-2</v>
      </c>
    </row>
    <row r="50" spans="1:7" x14ac:dyDescent="0.35">
      <c r="A50" s="13" t="s">
        <v>1250</v>
      </c>
      <c r="B50" s="33" t="s">
        <v>1251</v>
      </c>
      <c r="C50" s="33" t="s">
        <v>467</v>
      </c>
      <c r="D50" s="14">
        <v>11950000</v>
      </c>
      <c r="E50" s="15">
        <v>12623.02</v>
      </c>
      <c r="F50" s="16">
        <v>5.0000000000000001E-3</v>
      </c>
      <c r="G50" s="16">
        <v>6.5386E-2</v>
      </c>
    </row>
    <row r="51" spans="1:7" x14ac:dyDescent="0.35">
      <c r="A51" s="13" t="s">
        <v>489</v>
      </c>
      <c r="B51" s="33" t="s">
        <v>490</v>
      </c>
      <c r="C51" s="33" t="s">
        <v>481</v>
      </c>
      <c r="D51" s="14">
        <v>11500000</v>
      </c>
      <c r="E51" s="15">
        <v>12050.95</v>
      </c>
      <c r="F51" s="16">
        <v>4.7000000000000002E-3</v>
      </c>
      <c r="G51" s="16">
        <v>6.6199999999999995E-2</v>
      </c>
    </row>
    <row r="52" spans="1:7" x14ac:dyDescent="0.35">
      <c r="A52" s="13" t="s">
        <v>1252</v>
      </c>
      <c r="B52" s="33" t="s">
        <v>1253</v>
      </c>
      <c r="C52" s="33" t="s">
        <v>467</v>
      </c>
      <c r="D52" s="14">
        <v>10500000</v>
      </c>
      <c r="E52" s="15">
        <v>10802.23</v>
      </c>
      <c r="F52" s="16">
        <v>4.3E-3</v>
      </c>
      <c r="G52" s="16">
        <v>6.6750000000000004E-2</v>
      </c>
    </row>
    <row r="53" spans="1:7" x14ac:dyDescent="0.35">
      <c r="A53" s="13" t="s">
        <v>1254</v>
      </c>
      <c r="B53" s="33" t="s">
        <v>1255</v>
      </c>
      <c r="C53" s="33" t="s">
        <v>467</v>
      </c>
      <c r="D53" s="14">
        <v>10300000</v>
      </c>
      <c r="E53" s="15">
        <v>10742.02</v>
      </c>
      <c r="F53" s="16">
        <v>4.1999999999999997E-3</v>
      </c>
      <c r="G53" s="16">
        <v>6.8000000000000005E-2</v>
      </c>
    </row>
    <row r="54" spans="1:7" x14ac:dyDescent="0.35">
      <c r="A54" s="13" t="s">
        <v>1256</v>
      </c>
      <c r="B54" s="33" t="s">
        <v>1257</v>
      </c>
      <c r="C54" s="33" t="s">
        <v>467</v>
      </c>
      <c r="D54" s="14">
        <v>10000000</v>
      </c>
      <c r="E54" s="15">
        <v>10499.32</v>
      </c>
      <c r="F54" s="16">
        <v>4.1000000000000003E-3</v>
      </c>
      <c r="G54" s="16">
        <v>6.6500000000000004E-2</v>
      </c>
    </row>
    <row r="55" spans="1:7" x14ac:dyDescent="0.35">
      <c r="A55" s="13" t="s">
        <v>1258</v>
      </c>
      <c r="B55" s="33" t="s">
        <v>1259</v>
      </c>
      <c r="C55" s="33" t="s">
        <v>467</v>
      </c>
      <c r="D55" s="14">
        <v>10000000</v>
      </c>
      <c r="E55" s="15">
        <v>10184.59</v>
      </c>
      <c r="F55" s="16">
        <v>4.0000000000000001E-3</v>
      </c>
      <c r="G55" s="16">
        <v>6.6250000000000003E-2</v>
      </c>
    </row>
    <row r="56" spans="1:7" x14ac:dyDescent="0.35">
      <c r="A56" s="13" t="s">
        <v>487</v>
      </c>
      <c r="B56" s="33" t="s">
        <v>488</v>
      </c>
      <c r="C56" s="33" t="s">
        <v>467</v>
      </c>
      <c r="D56" s="14">
        <v>7500000</v>
      </c>
      <c r="E56" s="15">
        <v>7878.59</v>
      </c>
      <c r="F56" s="16">
        <v>3.0999999999999999E-3</v>
      </c>
      <c r="G56" s="16">
        <v>6.6500000000000004E-2</v>
      </c>
    </row>
    <row r="57" spans="1:7" x14ac:dyDescent="0.35">
      <c r="A57" s="13" t="s">
        <v>1260</v>
      </c>
      <c r="B57" s="33" t="s">
        <v>1261</v>
      </c>
      <c r="C57" s="33" t="s">
        <v>467</v>
      </c>
      <c r="D57" s="14">
        <v>7000000</v>
      </c>
      <c r="E57" s="15">
        <v>7368.17</v>
      </c>
      <c r="F57" s="16">
        <v>2.8999999999999998E-3</v>
      </c>
      <c r="G57" s="16">
        <v>6.5299999999999997E-2</v>
      </c>
    </row>
    <row r="58" spans="1:7" x14ac:dyDescent="0.35">
      <c r="A58" s="13" t="s">
        <v>1262</v>
      </c>
      <c r="B58" s="33" t="s">
        <v>1263</v>
      </c>
      <c r="C58" s="33" t="s">
        <v>467</v>
      </c>
      <c r="D58" s="14">
        <v>7000000</v>
      </c>
      <c r="E58" s="15">
        <v>7109.99</v>
      </c>
      <c r="F58" s="16">
        <v>2.8E-3</v>
      </c>
      <c r="G58" s="16">
        <v>6.8400000000000002E-2</v>
      </c>
    </row>
    <row r="59" spans="1:7" x14ac:dyDescent="0.35">
      <c r="A59" s="13" t="s">
        <v>1264</v>
      </c>
      <c r="B59" s="33" t="s">
        <v>1265</v>
      </c>
      <c r="C59" s="33" t="s">
        <v>467</v>
      </c>
      <c r="D59" s="14">
        <v>6500000</v>
      </c>
      <c r="E59" s="15">
        <v>6943.23</v>
      </c>
      <c r="F59" s="16">
        <v>2.7000000000000001E-3</v>
      </c>
      <c r="G59" s="16">
        <v>6.7500000000000004E-2</v>
      </c>
    </row>
    <row r="60" spans="1:7" x14ac:dyDescent="0.35">
      <c r="A60" s="13" t="s">
        <v>1266</v>
      </c>
      <c r="B60" s="33" t="s">
        <v>1267</v>
      </c>
      <c r="C60" s="33" t="s">
        <v>464</v>
      </c>
      <c r="D60" s="14">
        <v>6500000</v>
      </c>
      <c r="E60" s="15">
        <v>6713.8</v>
      </c>
      <c r="F60" s="16">
        <v>2.5999999999999999E-3</v>
      </c>
      <c r="G60" s="16">
        <v>6.565E-2</v>
      </c>
    </row>
    <row r="61" spans="1:7" x14ac:dyDescent="0.35">
      <c r="A61" s="13" t="s">
        <v>1268</v>
      </c>
      <c r="B61" s="33" t="s">
        <v>1269</v>
      </c>
      <c r="C61" s="33" t="s">
        <v>467</v>
      </c>
      <c r="D61" s="14">
        <v>5500000</v>
      </c>
      <c r="E61" s="15">
        <v>5867.07</v>
      </c>
      <c r="F61" s="16">
        <v>2.3E-3</v>
      </c>
      <c r="G61" s="16">
        <v>6.7287E-2</v>
      </c>
    </row>
    <row r="62" spans="1:7" x14ac:dyDescent="0.35">
      <c r="A62" s="13" t="s">
        <v>1270</v>
      </c>
      <c r="B62" s="33" t="s">
        <v>1271</v>
      </c>
      <c r="C62" s="33" t="s">
        <v>467</v>
      </c>
      <c r="D62" s="14">
        <v>5500000</v>
      </c>
      <c r="E62" s="15">
        <v>5781.24</v>
      </c>
      <c r="F62" s="16">
        <v>2.3E-3</v>
      </c>
      <c r="G62" s="16">
        <v>6.6500000000000004E-2</v>
      </c>
    </row>
    <row r="63" spans="1:7" x14ac:dyDescent="0.35">
      <c r="A63" s="13" t="s">
        <v>1272</v>
      </c>
      <c r="B63" s="33" t="s">
        <v>1273</v>
      </c>
      <c r="C63" s="33" t="s">
        <v>467</v>
      </c>
      <c r="D63" s="14">
        <v>5500000</v>
      </c>
      <c r="E63" s="15">
        <v>5657.77</v>
      </c>
      <c r="F63" s="16">
        <v>2.2000000000000001E-3</v>
      </c>
      <c r="G63" s="16">
        <v>6.5882999999999997E-2</v>
      </c>
    </row>
    <row r="64" spans="1:7" x14ac:dyDescent="0.35">
      <c r="A64" s="13" t="s">
        <v>1274</v>
      </c>
      <c r="B64" s="33" t="s">
        <v>1275</v>
      </c>
      <c r="C64" s="33" t="s">
        <v>484</v>
      </c>
      <c r="D64" s="14">
        <v>5100000</v>
      </c>
      <c r="E64" s="15">
        <v>5185.66</v>
      </c>
      <c r="F64" s="16">
        <v>2E-3</v>
      </c>
      <c r="G64" s="16">
        <v>6.6733000000000001E-2</v>
      </c>
    </row>
    <row r="65" spans="1:7" x14ac:dyDescent="0.35">
      <c r="A65" s="13" t="s">
        <v>1276</v>
      </c>
      <c r="B65" s="33" t="s">
        <v>1277</v>
      </c>
      <c r="C65" s="33" t="s">
        <v>481</v>
      </c>
      <c r="D65" s="14">
        <v>5000000</v>
      </c>
      <c r="E65" s="15">
        <v>4996.04</v>
      </c>
      <c r="F65" s="16">
        <v>2E-3</v>
      </c>
      <c r="G65" s="16">
        <v>6.7287E-2</v>
      </c>
    </row>
    <row r="66" spans="1:7" x14ac:dyDescent="0.35">
      <c r="A66" s="13" t="s">
        <v>1278</v>
      </c>
      <c r="B66" s="33" t="s">
        <v>1279</v>
      </c>
      <c r="C66" s="33" t="s">
        <v>467</v>
      </c>
      <c r="D66" s="14">
        <v>4000000</v>
      </c>
      <c r="E66" s="15">
        <v>4234.92</v>
      </c>
      <c r="F66" s="16">
        <v>1.6999999999999999E-3</v>
      </c>
      <c r="G66" s="16">
        <v>6.5974000000000005E-2</v>
      </c>
    </row>
    <row r="67" spans="1:7" x14ac:dyDescent="0.35">
      <c r="A67" s="13" t="s">
        <v>1280</v>
      </c>
      <c r="B67" s="33" t="s">
        <v>1281</v>
      </c>
      <c r="C67" s="33" t="s">
        <v>481</v>
      </c>
      <c r="D67" s="14">
        <v>3800000</v>
      </c>
      <c r="E67" s="15">
        <v>3897.84</v>
      </c>
      <c r="F67" s="16">
        <v>1.5E-3</v>
      </c>
      <c r="G67" s="16">
        <v>6.6732E-2</v>
      </c>
    </row>
    <row r="68" spans="1:7" x14ac:dyDescent="0.35">
      <c r="A68" s="13" t="s">
        <v>1282</v>
      </c>
      <c r="B68" s="33" t="s">
        <v>1283</v>
      </c>
      <c r="C68" s="33" t="s">
        <v>467</v>
      </c>
      <c r="D68" s="14">
        <v>3500000</v>
      </c>
      <c r="E68" s="15">
        <v>3691.2</v>
      </c>
      <c r="F68" s="16">
        <v>1.5E-3</v>
      </c>
      <c r="G68" s="16">
        <v>6.7147999999999999E-2</v>
      </c>
    </row>
    <row r="69" spans="1:7" x14ac:dyDescent="0.35">
      <c r="A69" s="13" t="s">
        <v>491</v>
      </c>
      <c r="B69" s="33" t="s">
        <v>492</v>
      </c>
      <c r="C69" s="33" t="s">
        <v>467</v>
      </c>
      <c r="D69" s="14">
        <v>3500000</v>
      </c>
      <c r="E69" s="15">
        <v>3587.5</v>
      </c>
      <c r="F69" s="16">
        <v>1.4E-3</v>
      </c>
      <c r="G69" s="16">
        <v>6.5974000000000005E-2</v>
      </c>
    </row>
    <row r="70" spans="1:7" x14ac:dyDescent="0.35">
      <c r="A70" s="13" t="s">
        <v>1284</v>
      </c>
      <c r="B70" s="33" t="s">
        <v>1285</v>
      </c>
      <c r="C70" s="33" t="s">
        <v>467</v>
      </c>
      <c r="D70" s="14">
        <v>3000000</v>
      </c>
      <c r="E70" s="15">
        <v>3192.11</v>
      </c>
      <c r="F70" s="16">
        <v>1.2999999999999999E-3</v>
      </c>
      <c r="G70" s="16">
        <v>6.6233E-2</v>
      </c>
    </row>
    <row r="71" spans="1:7" x14ac:dyDescent="0.35">
      <c r="A71" s="13" t="s">
        <v>1286</v>
      </c>
      <c r="B71" s="33" t="s">
        <v>1287</v>
      </c>
      <c r="C71" s="33" t="s">
        <v>467</v>
      </c>
      <c r="D71" s="14">
        <v>3000000</v>
      </c>
      <c r="E71" s="15">
        <v>3160.36</v>
      </c>
      <c r="F71" s="16">
        <v>1.1999999999999999E-3</v>
      </c>
      <c r="G71" s="16">
        <v>6.7100000000000007E-2</v>
      </c>
    </row>
    <row r="72" spans="1:7" x14ac:dyDescent="0.35">
      <c r="A72" s="13" t="s">
        <v>1288</v>
      </c>
      <c r="B72" s="33" t="s">
        <v>1289</v>
      </c>
      <c r="C72" s="33" t="s">
        <v>467</v>
      </c>
      <c r="D72" s="14">
        <v>2500000</v>
      </c>
      <c r="E72" s="15">
        <v>2735.02</v>
      </c>
      <c r="F72" s="16">
        <v>1.1000000000000001E-3</v>
      </c>
      <c r="G72" s="16">
        <v>6.5974000000000005E-2</v>
      </c>
    </row>
    <row r="73" spans="1:7" x14ac:dyDescent="0.35">
      <c r="A73" s="13" t="s">
        <v>1290</v>
      </c>
      <c r="B73" s="33" t="s">
        <v>1291</v>
      </c>
      <c r="C73" s="33" t="s">
        <v>467</v>
      </c>
      <c r="D73" s="14">
        <v>2500000</v>
      </c>
      <c r="E73" s="15">
        <v>2659.31</v>
      </c>
      <c r="F73" s="16">
        <v>1E-3</v>
      </c>
      <c r="G73" s="16">
        <v>6.6235000000000002E-2</v>
      </c>
    </row>
    <row r="74" spans="1:7" x14ac:dyDescent="0.35">
      <c r="A74" s="13" t="s">
        <v>1292</v>
      </c>
      <c r="B74" s="33" t="s">
        <v>1293</v>
      </c>
      <c r="C74" s="33" t="s">
        <v>467</v>
      </c>
      <c r="D74" s="14">
        <v>2000000</v>
      </c>
      <c r="E74" s="15">
        <v>2085.56</v>
      </c>
      <c r="F74" s="16">
        <v>8.0000000000000004E-4</v>
      </c>
      <c r="G74" s="16">
        <v>6.6500000000000004E-2</v>
      </c>
    </row>
    <row r="75" spans="1:7" x14ac:dyDescent="0.35">
      <c r="A75" s="13" t="s">
        <v>1294</v>
      </c>
      <c r="B75" s="33" t="s">
        <v>1295</v>
      </c>
      <c r="C75" s="33" t="s">
        <v>467</v>
      </c>
      <c r="D75" s="14">
        <v>1500000</v>
      </c>
      <c r="E75" s="15">
        <v>1582.79</v>
      </c>
      <c r="F75" s="16">
        <v>5.9999999999999995E-4</v>
      </c>
      <c r="G75" s="16">
        <v>6.7150000000000001E-2</v>
      </c>
    </row>
    <row r="76" spans="1:7" x14ac:dyDescent="0.35">
      <c r="A76" s="13" t="s">
        <v>1296</v>
      </c>
      <c r="B76" s="33" t="s">
        <v>1297</v>
      </c>
      <c r="C76" s="33" t="s">
        <v>464</v>
      </c>
      <c r="D76" s="14">
        <v>1500000</v>
      </c>
      <c r="E76" s="15">
        <v>1532.28</v>
      </c>
      <c r="F76" s="16">
        <v>5.9999999999999995E-4</v>
      </c>
      <c r="G76" s="16">
        <v>6.7699999999999996E-2</v>
      </c>
    </row>
    <row r="77" spans="1:7" x14ac:dyDescent="0.35">
      <c r="A77" s="13" t="s">
        <v>1298</v>
      </c>
      <c r="B77" s="33" t="s">
        <v>1299</v>
      </c>
      <c r="C77" s="33" t="s">
        <v>467</v>
      </c>
      <c r="D77" s="14">
        <v>1000000</v>
      </c>
      <c r="E77" s="15">
        <v>1082.1300000000001</v>
      </c>
      <c r="F77" s="16">
        <v>4.0000000000000002E-4</v>
      </c>
      <c r="G77" s="16">
        <v>6.6087999999999994E-2</v>
      </c>
    </row>
    <row r="78" spans="1:7" x14ac:dyDescent="0.35">
      <c r="A78" s="13" t="s">
        <v>1300</v>
      </c>
      <c r="B78" s="33" t="s">
        <v>1301</v>
      </c>
      <c r="C78" s="33" t="s">
        <v>467</v>
      </c>
      <c r="D78" s="14">
        <v>1000000</v>
      </c>
      <c r="E78" s="15">
        <v>1080.27</v>
      </c>
      <c r="F78" s="16">
        <v>4.0000000000000002E-4</v>
      </c>
      <c r="G78" s="16">
        <v>6.6250000000000003E-2</v>
      </c>
    </row>
    <row r="79" spans="1:7" x14ac:dyDescent="0.35">
      <c r="A79" s="13" t="s">
        <v>497</v>
      </c>
      <c r="B79" s="33" t="s">
        <v>498</v>
      </c>
      <c r="C79" s="33" t="s">
        <v>467</v>
      </c>
      <c r="D79" s="14">
        <v>1000000</v>
      </c>
      <c r="E79" s="15">
        <v>1071.17</v>
      </c>
      <c r="F79" s="16">
        <v>4.0000000000000002E-4</v>
      </c>
      <c r="G79" s="16">
        <v>6.5882999999999997E-2</v>
      </c>
    </row>
    <row r="80" spans="1:7" x14ac:dyDescent="0.35">
      <c r="A80" s="13" t="s">
        <v>1302</v>
      </c>
      <c r="B80" s="33" t="s">
        <v>1303</v>
      </c>
      <c r="C80" s="33" t="s">
        <v>481</v>
      </c>
      <c r="D80" s="14">
        <v>1000000</v>
      </c>
      <c r="E80" s="15">
        <v>1024.28</v>
      </c>
      <c r="F80" s="16">
        <v>4.0000000000000002E-4</v>
      </c>
      <c r="G80" s="16">
        <v>6.6999000000000003E-2</v>
      </c>
    </row>
    <row r="81" spans="1:7" x14ac:dyDescent="0.35">
      <c r="A81" s="13" t="s">
        <v>1304</v>
      </c>
      <c r="B81" s="33" t="s">
        <v>1305</v>
      </c>
      <c r="C81" s="33" t="s">
        <v>467</v>
      </c>
      <c r="D81" s="14">
        <v>500000</v>
      </c>
      <c r="E81" s="15">
        <v>530.45000000000005</v>
      </c>
      <c r="F81" s="16">
        <v>2.0000000000000001E-4</v>
      </c>
      <c r="G81" s="16">
        <v>6.5850000000000006E-2</v>
      </c>
    </row>
    <row r="82" spans="1:7" x14ac:dyDescent="0.35">
      <c r="A82" s="13" t="s">
        <v>1306</v>
      </c>
      <c r="B82" s="33" t="s">
        <v>1307</v>
      </c>
      <c r="C82" s="33" t="s">
        <v>467</v>
      </c>
      <c r="D82" s="14">
        <v>500000</v>
      </c>
      <c r="E82" s="15">
        <v>529.89</v>
      </c>
      <c r="F82" s="16">
        <v>2.0000000000000001E-4</v>
      </c>
      <c r="G82" s="16">
        <v>6.4100000000000004E-2</v>
      </c>
    </row>
    <row r="83" spans="1:7" x14ac:dyDescent="0.35">
      <c r="A83" s="13" t="s">
        <v>1308</v>
      </c>
      <c r="B83" s="33" t="s">
        <v>1309</v>
      </c>
      <c r="C83" s="33" t="s">
        <v>467</v>
      </c>
      <c r="D83" s="14">
        <v>500000</v>
      </c>
      <c r="E83" s="15">
        <v>524.38</v>
      </c>
      <c r="F83" s="16">
        <v>2.0000000000000001E-4</v>
      </c>
      <c r="G83" s="16">
        <v>6.5975000000000006E-2</v>
      </c>
    </row>
    <row r="84" spans="1:7" x14ac:dyDescent="0.35">
      <c r="A84" s="13" t="s">
        <v>1310</v>
      </c>
      <c r="B84" s="33" t="s">
        <v>1311</v>
      </c>
      <c r="C84" s="33" t="s">
        <v>464</v>
      </c>
      <c r="D84" s="14">
        <v>500000</v>
      </c>
      <c r="E84" s="15">
        <v>519.1</v>
      </c>
      <c r="F84" s="16">
        <v>2.0000000000000001E-4</v>
      </c>
      <c r="G84" s="16">
        <v>6.6500000000000004E-2</v>
      </c>
    </row>
    <row r="85" spans="1:7" x14ac:dyDescent="0.35">
      <c r="A85" s="13" t="s">
        <v>477</v>
      </c>
      <c r="B85" s="33" t="s">
        <v>478</v>
      </c>
      <c r="C85" s="33" t="s">
        <v>467</v>
      </c>
      <c r="D85" s="14">
        <v>400000</v>
      </c>
      <c r="E85" s="15">
        <v>431.6</v>
      </c>
      <c r="F85" s="16">
        <v>2.0000000000000001E-4</v>
      </c>
      <c r="G85" s="16">
        <v>6.6250000000000003E-2</v>
      </c>
    </row>
    <row r="86" spans="1:7" x14ac:dyDescent="0.35">
      <c r="A86" s="17" t="s">
        <v>131</v>
      </c>
      <c r="B86" s="34"/>
      <c r="C86" s="34"/>
      <c r="D86" s="20"/>
      <c r="E86" s="21">
        <v>2200124.21</v>
      </c>
      <c r="F86" s="22">
        <v>0.86550000000000005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132</v>
      </c>
      <c r="B88" s="33"/>
      <c r="C88" s="33"/>
      <c r="D88" s="14"/>
      <c r="E88" s="15"/>
      <c r="F88" s="16"/>
      <c r="G88" s="16"/>
    </row>
    <row r="89" spans="1:7" x14ac:dyDescent="0.35">
      <c r="A89" s="13" t="s">
        <v>586</v>
      </c>
      <c r="B89" s="33" t="s">
        <v>587</v>
      </c>
      <c r="C89" s="33" t="s">
        <v>135</v>
      </c>
      <c r="D89" s="14">
        <v>158000000</v>
      </c>
      <c r="E89" s="15">
        <v>162409.31</v>
      </c>
      <c r="F89" s="16">
        <v>6.3899999999999998E-2</v>
      </c>
      <c r="G89" s="16">
        <v>6.1061999999999998E-2</v>
      </c>
    </row>
    <row r="90" spans="1:7" x14ac:dyDescent="0.35">
      <c r="A90" s="13" t="s">
        <v>582</v>
      </c>
      <c r="B90" s="33" t="s">
        <v>583</v>
      </c>
      <c r="C90" s="33" t="s">
        <v>135</v>
      </c>
      <c r="D90" s="14">
        <v>57000000</v>
      </c>
      <c r="E90" s="15">
        <v>59070.81</v>
      </c>
      <c r="F90" s="16">
        <v>2.3300000000000001E-2</v>
      </c>
      <c r="G90" s="16">
        <v>6.0802000000000002E-2</v>
      </c>
    </row>
    <row r="91" spans="1:7" x14ac:dyDescent="0.35">
      <c r="A91" s="13" t="s">
        <v>1312</v>
      </c>
      <c r="B91" s="33" t="s">
        <v>1313</v>
      </c>
      <c r="C91" s="33" t="s">
        <v>135</v>
      </c>
      <c r="D91" s="14">
        <v>32500000</v>
      </c>
      <c r="E91" s="15">
        <v>33653.78</v>
      </c>
      <c r="F91" s="16">
        <v>1.32E-2</v>
      </c>
      <c r="G91" s="16">
        <v>6.0774000000000002E-2</v>
      </c>
    </row>
    <row r="92" spans="1:7" x14ac:dyDescent="0.35">
      <c r="A92" s="17" t="s">
        <v>131</v>
      </c>
      <c r="B92" s="34"/>
      <c r="C92" s="34"/>
      <c r="D92" s="20"/>
      <c r="E92" s="21">
        <v>255133.9</v>
      </c>
      <c r="F92" s="22">
        <v>0.1004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145</v>
      </c>
      <c r="B94" s="33"/>
      <c r="C94" s="33"/>
      <c r="D94" s="14"/>
      <c r="E94" s="15"/>
      <c r="F94" s="16"/>
      <c r="G94" s="16"/>
    </row>
    <row r="95" spans="1:7" x14ac:dyDescent="0.35">
      <c r="A95" s="17" t="s">
        <v>131</v>
      </c>
      <c r="B95" s="33"/>
      <c r="C95" s="33"/>
      <c r="D95" s="14"/>
      <c r="E95" s="18" t="s">
        <v>128</v>
      </c>
      <c r="F95" s="19" t="s">
        <v>128</v>
      </c>
      <c r="G95" s="16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7" t="s">
        <v>146</v>
      </c>
      <c r="B97" s="33"/>
      <c r="C97" s="33"/>
      <c r="D97" s="14"/>
      <c r="E97" s="15"/>
      <c r="F97" s="16"/>
      <c r="G97" s="16"/>
    </row>
    <row r="98" spans="1:7" x14ac:dyDescent="0.35">
      <c r="A98" s="17" t="s">
        <v>131</v>
      </c>
      <c r="B98" s="33"/>
      <c r="C98" s="33"/>
      <c r="D98" s="14"/>
      <c r="E98" s="18" t="s">
        <v>128</v>
      </c>
      <c r="F98" s="19" t="s">
        <v>128</v>
      </c>
      <c r="G98" s="16"/>
    </row>
    <row r="99" spans="1:7" x14ac:dyDescent="0.35">
      <c r="A99" s="13"/>
      <c r="B99" s="33"/>
      <c r="C99" s="33"/>
      <c r="D99" s="14"/>
      <c r="E99" s="15"/>
      <c r="F99" s="16"/>
      <c r="G99" s="16"/>
    </row>
    <row r="100" spans="1:7" x14ac:dyDescent="0.35">
      <c r="A100" s="24" t="s">
        <v>147</v>
      </c>
      <c r="B100" s="35"/>
      <c r="C100" s="35"/>
      <c r="D100" s="25"/>
      <c r="E100" s="21">
        <v>2455258.11</v>
      </c>
      <c r="F100" s="22">
        <v>0.96589999999999998</v>
      </c>
      <c r="G100" s="23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7" t="s">
        <v>148</v>
      </c>
      <c r="B103" s="33"/>
      <c r="C103" s="33"/>
      <c r="D103" s="14"/>
      <c r="E103" s="15"/>
      <c r="F103" s="16"/>
      <c r="G103" s="16"/>
    </row>
    <row r="104" spans="1:7" x14ac:dyDescent="0.35">
      <c r="A104" s="13" t="s">
        <v>149</v>
      </c>
      <c r="B104" s="33"/>
      <c r="C104" s="33"/>
      <c r="D104" s="14"/>
      <c r="E104" s="15">
        <v>2771.59</v>
      </c>
      <c r="F104" s="16">
        <v>1.1000000000000001E-3</v>
      </c>
      <c r="G104" s="16">
        <v>5.4205000000000003E-2</v>
      </c>
    </row>
    <row r="105" spans="1:7" x14ac:dyDescent="0.35">
      <c r="A105" s="17" t="s">
        <v>131</v>
      </c>
      <c r="B105" s="34"/>
      <c r="C105" s="34"/>
      <c r="D105" s="20"/>
      <c r="E105" s="21">
        <v>2771.59</v>
      </c>
      <c r="F105" s="22">
        <v>1.1000000000000001E-3</v>
      </c>
      <c r="G105" s="23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147</v>
      </c>
      <c r="B107" s="35"/>
      <c r="C107" s="35"/>
      <c r="D107" s="25"/>
      <c r="E107" s="21">
        <v>2771.59</v>
      </c>
      <c r="F107" s="22">
        <v>1.1000000000000001E-3</v>
      </c>
      <c r="G107" s="23"/>
    </row>
    <row r="108" spans="1:7" x14ac:dyDescent="0.35">
      <c r="A108" s="13" t="s">
        <v>150</v>
      </c>
      <c r="B108" s="33"/>
      <c r="C108" s="33"/>
      <c r="D108" s="14"/>
      <c r="E108" s="15">
        <v>82644.670292099996</v>
      </c>
      <c r="F108" s="16">
        <v>3.2529000000000002E-2</v>
      </c>
      <c r="G108" s="16"/>
    </row>
    <row r="109" spans="1:7" x14ac:dyDescent="0.35">
      <c r="A109" s="13" t="s">
        <v>151</v>
      </c>
      <c r="B109" s="33"/>
      <c r="C109" s="33"/>
      <c r="D109" s="14"/>
      <c r="E109" s="26">
        <v>-42.790292100000002</v>
      </c>
      <c r="F109" s="16">
        <v>4.7100000000000001E-4</v>
      </c>
      <c r="G109" s="16">
        <v>5.4205000000000003E-2</v>
      </c>
    </row>
    <row r="110" spans="1:7" x14ac:dyDescent="0.35">
      <c r="A110" s="28" t="s">
        <v>152</v>
      </c>
      <c r="B110" s="36"/>
      <c r="C110" s="36"/>
      <c r="D110" s="29"/>
      <c r="E110" s="30">
        <v>2540631.58</v>
      </c>
      <c r="F110" s="31">
        <v>1</v>
      </c>
      <c r="G110" s="31"/>
    </row>
    <row r="112" spans="1:7" x14ac:dyDescent="0.35">
      <c r="A112" s="1" t="s">
        <v>153</v>
      </c>
    </row>
    <row r="113" spans="1:7" x14ac:dyDescent="0.35">
      <c r="A113" s="1" t="s">
        <v>3015</v>
      </c>
    </row>
    <row r="115" spans="1:7" x14ac:dyDescent="0.35">
      <c r="A115" s="1" t="s">
        <v>2855</v>
      </c>
    </row>
    <row r="116" spans="1:7" x14ac:dyDescent="0.35">
      <c r="A116" s="48" t="s">
        <v>2856</v>
      </c>
      <c r="B116" s="3" t="s">
        <v>128</v>
      </c>
    </row>
    <row r="117" spans="1:7" x14ac:dyDescent="0.35">
      <c r="A117" t="s">
        <v>2857</v>
      </c>
    </row>
    <row r="118" spans="1:7" x14ac:dyDescent="0.35">
      <c r="A118" t="s">
        <v>2906</v>
      </c>
      <c r="B118" t="s">
        <v>2859</v>
      </c>
      <c r="C118" t="s">
        <v>2859</v>
      </c>
    </row>
    <row r="119" spans="1:7" x14ac:dyDescent="0.35">
      <c r="B119" s="49">
        <v>45838</v>
      </c>
      <c r="C119" s="49">
        <v>45869</v>
      </c>
    </row>
    <row r="120" spans="1:7" x14ac:dyDescent="0.35">
      <c r="A120" t="s">
        <v>2920</v>
      </c>
      <c r="B120">
        <v>1519.2503999999999</v>
      </c>
      <c r="C120">
        <v>1530.2207000000001</v>
      </c>
      <c r="G120"/>
    </row>
    <row r="121" spans="1:7" x14ac:dyDescent="0.35">
      <c r="G121"/>
    </row>
    <row r="122" spans="1:7" x14ac:dyDescent="0.35">
      <c r="A122" t="s">
        <v>2864</v>
      </c>
      <c r="B122" s="3" t="s">
        <v>128</v>
      </c>
    </row>
    <row r="123" spans="1:7" x14ac:dyDescent="0.35">
      <c r="A123" t="s">
        <v>2865</v>
      </c>
      <c r="B123" s="3" t="s">
        <v>128</v>
      </c>
    </row>
    <row r="124" spans="1:7" ht="29" x14ac:dyDescent="0.35">
      <c r="A124" s="48" t="s">
        <v>2866</v>
      </c>
      <c r="B124" s="3" t="s">
        <v>128</v>
      </c>
    </row>
    <row r="125" spans="1:7" ht="29" x14ac:dyDescent="0.35">
      <c r="A125" s="48" t="s">
        <v>2867</v>
      </c>
      <c r="B125" s="3" t="s">
        <v>128</v>
      </c>
    </row>
    <row r="126" spans="1:7" x14ac:dyDescent="0.35">
      <c r="A126" t="s">
        <v>2868</v>
      </c>
      <c r="B126" s="50">
        <f>+B141</f>
        <v>4.3384073524405107</v>
      </c>
    </row>
    <row r="127" spans="1:7" ht="43.5" x14ac:dyDescent="0.35">
      <c r="A127" s="48" t="s">
        <v>2869</v>
      </c>
      <c r="B127" s="3" t="s">
        <v>128</v>
      </c>
    </row>
    <row r="128" spans="1:7" x14ac:dyDescent="0.35">
      <c r="B128" s="3"/>
    </row>
    <row r="129" spans="1:2" ht="29" x14ac:dyDescent="0.35">
      <c r="A129" s="48" t="s">
        <v>2870</v>
      </c>
      <c r="B129" s="3" t="s">
        <v>128</v>
      </c>
    </row>
    <row r="130" spans="1:2" ht="29" x14ac:dyDescent="0.35">
      <c r="A130" s="48" t="s">
        <v>2871</v>
      </c>
      <c r="B130">
        <v>978541.89999999991</v>
      </c>
    </row>
    <row r="131" spans="1:2" ht="29" x14ac:dyDescent="0.35">
      <c r="A131" s="48" t="s">
        <v>2872</v>
      </c>
      <c r="B131" s="3" t="s">
        <v>128</v>
      </c>
    </row>
    <row r="132" spans="1:2" ht="29" x14ac:dyDescent="0.35">
      <c r="A132" s="48" t="s">
        <v>2873</v>
      </c>
      <c r="B132" s="3" t="s">
        <v>128</v>
      </c>
    </row>
    <row r="134" spans="1:2" x14ac:dyDescent="0.35">
      <c r="A134" t="s">
        <v>2964</v>
      </c>
    </row>
    <row r="135" spans="1:2" ht="29" x14ac:dyDescent="0.35">
      <c r="A135" s="65" t="s">
        <v>2965</v>
      </c>
      <c r="B135" s="69" t="s">
        <v>2973</v>
      </c>
    </row>
    <row r="136" spans="1:2" x14ac:dyDescent="0.35">
      <c r="A136" s="65" t="s">
        <v>2967</v>
      </c>
      <c r="B136" s="65" t="s">
        <v>2974</v>
      </c>
    </row>
    <row r="137" spans="1:2" x14ac:dyDescent="0.35">
      <c r="A137" s="65"/>
      <c r="B137" s="65"/>
    </row>
    <row r="138" spans="1:2" x14ac:dyDescent="0.35">
      <c r="A138" s="65" t="s">
        <v>2969</v>
      </c>
      <c r="B138" s="66">
        <v>6.6538244387781678</v>
      </c>
    </row>
    <row r="139" spans="1:2" x14ac:dyDescent="0.35">
      <c r="A139" s="65"/>
      <c r="B139" s="65"/>
    </row>
    <row r="140" spans="1:2" x14ac:dyDescent="0.35">
      <c r="A140" s="65" t="s">
        <v>2970</v>
      </c>
      <c r="B140" s="67">
        <v>3.7326999999999999</v>
      </c>
    </row>
    <row r="141" spans="1:2" x14ac:dyDescent="0.35">
      <c r="A141" s="65" t="s">
        <v>2971</v>
      </c>
      <c r="B141" s="67">
        <v>4.3384073524405107</v>
      </c>
    </row>
    <row r="142" spans="1:2" x14ac:dyDescent="0.35">
      <c r="A142" s="65"/>
      <c r="B142" s="65"/>
    </row>
    <row r="143" spans="1:2" x14ac:dyDescent="0.35">
      <c r="A143" s="65" t="s">
        <v>2972</v>
      </c>
      <c r="B143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1D60-EB7A-4578-8B26-D8FCD5A7E436}">
  <dimension ref="A1:G14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48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49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1193999</v>
      </c>
      <c r="E8" s="15">
        <v>24097.29</v>
      </c>
      <c r="F8" s="16">
        <v>5.9299999999999999E-2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920644</v>
      </c>
      <c r="E9" s="15">
        <v>13638.42</v>
      </c>
      <c r="F9" s="16">
        <v>3.3599999999999998E-2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913837</v>
      </c>
      <c r="E10" s="15">
        <v>12704.16</v>
      </c>
      <c r="F10" s="16">
        <v>3.1300000000000001E-2</v>
      </c>
      <c r="G10" s="16"/>
    </row>
    <row r="11" spans="1:7" x14ac:dyDescent="0.35">
      <c r="A11" s="13" t="s">
        <v>214</v>
      </c>
      <c r="B11" s="33" t="s">
        <v>215</v>
      </c>
      <c r="C11" s="33" t="s">
        <v>216</v>
      </c>
      <c r="D11" s="14">
        <v>780042</v>
      </c>
      <c r="E11" s="15">
        <v>9719.32</v>
      </c>
      <c r="F11" s="16">
        <v>2.3900000000000001E-2</v>
      </c>
      <c r="G11" s="16"/>
    </row>
    <row r="12" spans="1:7" x14ac:dyDescent="0.35">
      <c r="A12" s="13" t="s">
        <v>163</v>
      </c>
      <c r="B12" s="33" t="s">
        <v>164</v>
      </c>
      <c r="C12" s="33" t="s">
        <v>165</v>
      </c>
      <c r="D12" s="14">
        <v>405093</v>
      </c>
      <c r="E12" s="15">
        <v>7754.7</v>
      </c>
      <c r="F12" s="16">
        <v>1.9099999999999999E-2</v>
      </c>
      <c r="G12" s="16"/>
    </row>
    <row r="13" spans="1:7" x14ac:dyDescent="0.35">
      <c r="A13" s="13" t="s">
        <v>348</v>
      </c>
      <c r="B13" s="33" t="s">
        <v>349</v>
      </c>
      <c r="C13" s="33" t="s">
        <v>268</v>
      </c>
      <c r="D13" s="14">
        <v>45516</v>
      </c>
      <c r="E13" s="15">
        <v>7665.35</v>
      </c>
      <c r="F13" s="16">
        <v>1.89E-2</v>
      </c>
      <c r="G13" s="16"/>
    </row>
    <row r="14" spans="1:7" x14ac:dyDescent="0.35">
      <c r="A14" s="13" t="s">
        <v>166</v>
      </c>
      <c r="B14" s="33" t="s">
        <v>167</v>
      </c>
      <c r="C14" s="33" t="s">
        <v>168</v>
      </c>
      <c r="D14" s="14">
        <v>205969</v>
      </c>
      <c r="E14" s="15">
        <v>7490.06</v>
      </c>
      <c r="F14" s="16">
        <v>1.84E-2</v>
      </c>
      <c r="G14" s="16"/>
    </row>
    <row r="15" spans="1:7" x14ac:dyDescent="0.35">
      <c r="A15" s="13" t="s">
        <v>824</v>
      </c>
      <c r="B15" s="33" t="s">
        <v>825</v>
      </c>
      <c r="C15" s="33" t="s">
        <v>185</v>
      </c>
      <c r="D15" s="14">
        <v>2045981</v>
      </c>
      <c r="E15" s="15">
        <v>6297.53</v>
      </c>
      <c r="F15" s="16">
        <v>1.55E-2</v>
      </c>
      <c r="G15" s="16"/>
    </row>
    <row r="16" spans="1:7" x14ac:dyDescent="0.35">
      <c r="A16" s="13" t="s">
        <v>744</v>
      </c>
      <c r="B16" s="33" t="s">
        <v>745</v>
      </c>
      <c r="C16" s="33" t="s">
        <v>216</v>
      </c>
      <c r="D16" s="14">
        <v>719844</v>
      </c>
      <c r="E16" s="15">
        <v>6172.3</v>
      </c>
      <c r="F16" s="16">
        <v>1.52E-2</v>
      </c>
      <c r="G16" s="16"/>
    </row>
    <row r="17" spans="1:7" x14ac:dyDescent="0.35">
      <c r="A17" s="13" t="s">
        <v>886</v>
      </c>
      <c r="B17" s="33" t="s">
        <v>887</v>
      </c>
      <c r="C17" s="33" t="s">
        <v>157</v>
      </c>
      <c r="D17" s="14">
        <v>2973665</v>
      </c>
      <c r="E17" s="15">
        <v>6019.59</v>
      </c>
      <c r="F17" s="16">
        <v>1.4800000000000001E-2</v>
      </c>
      <c r="G17" s="16"/>
    </row>
    <row r="18" spans="1:7" x14ac:dyDescent="0.35">
      <c r="A18" s="13" t="s">
        <v>244</v>
      </c>
      <c r="B18" s="33" t="s">
        <v>245</v>
      </c>
      <c r="C18" s="33" t="s">
        <v>176</v>
      </c>
      <c r="D18" s="14">
        <v>115520</v>
      </c>
      <c r="E18" s="15">
        <v>5961.41</v>
      </c>
      <c r="F18" s="16">
        <v>1.47E-2</v>
      </c>
      <c r="G18" s="16"/>
    </row>
    <row r="19" spans="1:7" x14ac:dyDescent="0.35">
      <c r="A19" s="13" t="s">
        <v>862</v>
      </c>
      <c r="B19" s="33" t="s">
        <v>863</v>
      </c>
      <c r="C19" s="33" t="s">
        <v>227</v>
      </c>
      <c r="D19" s="14">
        <v>393340</v>
      </c>
      <c r="E19" s="15">
        <v>5905.61</v>
      </c>
      <c r="F19" s="16">
        <v>1.4500000000000001E-2</v>
      </c>
      <c r="G19" s="16"/>
    </row>
    <row r="20" spans="1:7" x14ac:dyDescent="0.35">
      <c r="A20" s="13" t="s">
        <v>169</v>
      </c>
      <c r="B20" s="33" t="s">
        <v>170</v>
      </c>
      <c r="C20" s="33" t="s">
        <v>157</v>
      </c>
      <c r="D20" s="14">
        <v>739755</v>
      </c>
      <c r="E20" s="15">
        <v>5892.52</v>
      </c>
      <c r="F20" s="16">
        <v>1.4500000000000001E-2</v>
      </c>
      <c r="G20" s="16"/>
    </row>
    <row r="21" spans="1:7" x14ac:dyDescent="0.35">
      <c r="A21" s="13" t="s">
        <v>222</v>
      </c>
      <c r="B21" s="33" t="s">
        <v>223</v>
      </c>
      <c r="C21" s="33" t="s">
        <v>224</v>
      </c>
      <c r="D21" s="14">
        <v>318891</v>
      </c>
      <c r="E21" s="15">
        <v>5778.62</v>
      </c>
      <c r="F21" s="16">
        <v>1.4200000000000001E-2</v>
      </c>
      <c r="G21" s="16"/>
    </row>
    <row r="22" spans="1:7" x14ac:dyDescent="0.35">
      <c r="A22" s="13" t="s">
        <v>258</v>
      </c>
      <c r="B22" s="33" t="s">
        <v>259</v>
      </c>
      <c r="C22" s="33" t="s">
        <v>196</v>
      </c>
      <c r="D22" s="14">
        <v>298580</v>
      </c>
      <c r="E22" s="15">
        <v>5759.91</v>
      </c>
      <c r="F22" s="16">
        <v>1.4200000000000001E-2</v>
      </c>
      <c r="G22" s="16"/>
    </row>
    <row r="23" spans="1:7" x14ac:dyDescent="0.35">
      <c r="A23" s="13" t="s">
        <v>177</v>
      </c>
      <c r="B23" s="33" t="s">
        <v>178</v>
      </c>
      <c r="C23" s="33" t="s">
        <v>179</v>
      </c>
      <c r="D23" s="14">
        <v>1491402</v>
      </c>
      <c r="E23" s="15">
        <v>5713.56</v>
      </c>
      <c r="F23" s="16">
        <v>1.41E-2</v>
      </c>
      <c r="G23" s="16"/>
    </row>
    <row r="24" spans="1:7" x14ac:dyDescent="0.35">
      <c r="A24" s="13" t="s">
        <v>246</v>
      </c>
      <c r="B24" s="33" t="s">
        <v>247</v>
      </c>
      <c r="C24" s="33" t="s">
        <v>176</v>
      </c>
      <c r="D24" s="14">
        <v>326170</v>
      </c>
      <c r="E24" s="15">
        <v>5702.1</v>
      </c>
      <c r="F24" s="16">
        <v>1.4E-2</v>
      </c>
      <c r="G24" s="16"/>
    </row>
    <row r="25" spans="1:7" x14ac:dyDescent="0.35">
      <c r="A25" s="13" t="s">
        <v>260</v>
      </c>
      <c r="B25" s="33" t="s">
        <v>261</v>
      </c>
      <c r="C25" s="33" t="s">
        <v>176</v>
      </c>
      <c r="D25" s="14">
        <v>199669</v>
      </c>
      <c r="E25" s="15">
        <v>5571.16</v>
      </c>
      <c r="F25" s="16">
        <v>1.37E-2</v>
      </c>
      <c r="G25" s="16"/>
    </row>
    <row r="26" spans="1:7" x14ac:dyDescent="0.35">
      <c r="A26" s="13" t="s">
        <v>281</v>
      </c>
      <c r="B26" s="33" t="s">
        <v>282</v>
      </c>
      <c r="C26" s="33" t="s">
        <v>219</v>
      </c>
      <c r="D26" s="14">
        <v>531885</v>
      </c>
      <c r="E26" s="15">
        <v>5539.05</v>
      </c>
      <c r="F26" s="16">
        <v>1.3599999999999999E-2</v>
      </c>
      <c r="G26" s="16"/>
    </row>
    <row r="27" spans="1:7" x14ac:dyDescent="0.35">
      <c r="A27" s="13" t="s">
        <v>256</v>
      </c>
      <c r="B27" s="33" t="s">
        <v>257</v>
      </c>
      <c r="C27" s="33" t="s">
        <v>157</v>
      </c>
      <c r="D27" s="14">
        <v>868132</v>
      </c>
      <c r="E27" s="15">
        <v>5397.18</v>
      </c>
      <c r="F27" s="16">
        <v>1.3299999999999999E-2</v>
      </c>
      <c r="G27" s="16"/>
    </row>
    <row r="28" spans="1:7" x14ac:dyDescent="0.35">
      <c r="A28" s="13" t="s">
        <v>180</v>
      </c>
      <c r="B28" s="33" t="s">
        <v>181</v>
      </c>
      <c r="C28" s="33" t="s">
        <v>182</v>
      </c>
      <c r="D28" s="14">
        <v>161053</v>
      </c>
      <c r="E28" s="15">
        <v>5158.6899999999996</v>
      </c>
      <c r="F28" s="16">
        <v>1.2699999999999999E-2</v>
      </c>
      <c r="G28" s="16"/>
    </row>
    <row r="29" spans="1:7" x14ac:dyDescent="0.35">
      <c r="A29" s="13" t="s">
        <v>183</v>
      </c>
      <c r="B29" s="33" t="s">
        <v>184</v>
      </c>
      <c r="C29" s="33" t="s">
        <v>185</v>
      </c>
      <c r="D29" s="14">
        <v>102381</v>
      </c>
      <c r="E29" s="15">
        <v>5137.4799999999996</v>
      </c>
      <c r="F29" s="16">
        <v>1.26E-2</v>
      </c>
      <c r="G29" s="16"/>
    </row>
    <row r="30" spans="1:7" x14ac:dyDescent="0.35">
      <c r="A30" s="13" t="s">
        <v>947</v>
      </c>
      <c r="B30" s="33" t="s">
        <v>948</v>
      </c>
      <c r="C30" s="33" t="s">
        <v>292</v>
      </c>
      <c r="D30" s="14">
        <v>143278</v>
      </c>
      <c r="E30" s="15">
        <v>5094.25</v>
      </c>
      <c r="F30" s="16">
        <v>1.2500000000000001E-2</v>
      </c>
      <c r="G30" s="16"/>
    </row>
    <row r="31" spans="1:7" x14ac:dyDescent="0.35">
      <c r="A31" s="13" t="s">
        <v>387</v>
      </c>
      <c r="B31" s="33" t="s">
        <v>388</v>
      </c>
      <c r="C31" s="33" t="s">
        <v>317</v>
      </c>
      <c r="D31" s="14">
        <v>35329</v>
      </c>
      <c r="E31" s="15">
        <v>5023.78</v>
      </c>
      <c r="F31" s="16">
        <v>1.24E-2</v>
      </c>
      <c r="G31" s="16"/>
    </row>
    <row r="32" spans="1:7" x14ac:dyDescent="0.35">
      <c r="A32" s="13" t="s">
        <v>210</v>
      </c>
      <c r="B32" s="33" t="s">
        <v>211</v>
      </c>
      <c r="C32" s="33" t="s">
        <v>199</v>
      </c>
      <c r="D32" s="14">
        <v>1216675</v>
      </c>
      <c r="E32" s="15">
        <v>5012.09</v>
      </c>
      <c r="F32" s="16">
        <v>1.23E-2</v>
      </c>
      <c r="G32" s="16"/>
    </row>
    <row r="33" spans="1:7" x14ac:dyDescent="0.35">
      <c r="A33" s="13" t="s">
        <v>971</v>
      </c>
      <c r="B33" s="33" t="s">
        <v>972</v>
      </c>
      <c r="C33" s="33" t="s">
        <v>193</v>
      </c>
      <c r="D33" s="14">
        <v>104722</v>
      </c>
      <c r="E33" s="15">
        <v>4895.75</v>
      </c>
      <c r="F33" s="16">
        <v>1.2E-2</v>
      </c>
      <c r="G33" s="16"/>
    </row>
    <row r="34" spans="1:7" x14ac:dyDescent="0.35">
      <c r="A34" s="13" t="s">
        <v>271</v>
      </c>
      <c r="B34" s="33" t="s">
        <v>272</v>
      </c>
      <c r="C34" s="33" t="s">
        <v>273</v>
      </c>
      <c r="D34" s="14">
        <v>2013931</v>
      </c>
      <c r="E34" s="15">
        <v>4802.22</v>
      </c>
      <c r="F34" s="16">
        <v>1.18E-2</v>
      </c>
      <c r="G34" s="16"/>
    </row>
    <row r="35" spans="1:7" x14ac:dyDescent="0.35">
      <c r="A35" s="13" t="s">
        <v>242</v>
      </c>
      <c r="B35" s="33" t="s">
        <v>243</v>
      </c>
      <c r="C35" s="33" t="s">
        <v>193</v>
      </c>
      <c r="D35" s="14">
        <v>331865</v>
      </c>
      <c r="E35" s="15">
        <v>4789.4799999999996</v>
      </c>
      <c r="F35" s="16">
        <v>1.18E-2</v>
      </c>
      <c r="G35" s="16"/>
    </row>
    <row r="36" spans="1:7" x14ac:dyDescent="0.35">
      <c r="A36" s="13" t="s">
        <v>344</v>
      </c>
      <c r="B36" s="33" t="s">
        <v>345</v>
      </c>
      <c r="C36" s="33" t="s">
        <v>292</v>
      </c>
      <c r="D36" s="14">
        <v>297847</v>
      </c>
      <c r="E36" s="15">
        <v>4769.13</v>
      </c>
      <c r="F36" s="16">
        <v>1.17E-2</v>
      </c>
      <c r="G36" s="16"/>
    </row>
    <row r="37" spans="1:7" x14ac:dyDescent="0.35">
      <c r="A37" s="13" t="s">
        <v>987</v>
      </c>
      <c r="B37" s="33" t="s">
        <v>988</v>
      </c>
      <c r="C37" s="33" t="s">
        <v>188</v>
      </c>
      <c r="D37" s="14">
        <v>69187</v>
      </c>
      <c r="E37" s="15">
        <v>4607.16</v>
      </c>
      <c r="F37" s="16">
        <v>1.1299999999999999E-2</v>
      </c>
      <c r="G37" s="16"/>
    </row>
    <row r="38" spans="1:7" x14ac:dyDescent="0.35">
      <c r="A38" s="13" t="s">
        <v>194</v>
      </c>
      <c r="B38" s="33" t="s">
        <v>195</v>
      </c>
      <c r="C38" s="33" t="s">
        <v>196</v>
      </c>
      <c r="D38" s="14">
        <v>269488</v>
      </c>
      <c r="E38" s="15">
        <v>4599.3500000000004</v>
      </c>
      <c r="F38" s="16">
        <v>1.1299999999999999E-2</v>
      </c>
      <c r="G38" s="16"/>
    </row>
    <row r="39" spans="1:7" x14ac:dyDescent="0.35">
      <c r="A39" s="13" t="s">
        <v>174</v>
      </c>
      <c r="B39" s="33" t="s">
        <v>175</v>
      </c>
      <c r="C39" s="33" t="s">
        <v>176</v>
      </c>
      <c r="D39" s="14">
        <v>302833</v>
      </c>
      <c r="E39" s="15">
        <v>4569.75</v>
      </c>
      <c r="F39" s="16">
        <v>1.12E-2</v>
      </c>
      <c r="G39" s="16"/>
    </row>
    <row r="40" spans="1:7" x14ac:dyDescent="0.35">
      <c r="A40" s="13" t="s">
        <v>604</v>
      </c>
      <c r="B40" s="33" t="s">
        <v>605</v>
      </c>
      <c r="C40" s="33" t="s">
        <v>606</v>
      </c>
      <c r="D40" s="14">
        <v>1194293</v>
      </c>
      <c r="E40" s="15">
        <v>4494.72</v>
      </c>
      <c r="F40" s="16">
        <v>1.11E-2</v>
      </c>
      <c r="G40" s="16"/>
    </row>
    <row r="41" spans="1:7" x14ac:dyDescent="0.35">
      <c r="A41" s="13" t="s">
        <v>356</v>
      </c>
      <c r="B41" s="33" t="s">
        <v>357</v>
      </c>
      <c r="C41" s="33" t="s">
        <v>358</v>
      </c>
      <c r="D41" s="14">
        <v>104973</v>
      </c>
      <c r="E41" s="15">
        <v>4462.3</v>
      </c>
      <c r="F41" s="16">
        <v>1.0999999999999999E-2</v>
      </c>
      <c r="G41" s="16"/>
    </row>
    <row r="42" spans="1:7" x14ac:dyDescent="0.35">
      <c r="A42" s="13" t="s">
        <v>350</v>
      </c>
      <c r="B42" s="33" t="s">
        <v>351</v>
      </c>
      <c r="C42" s="33" t="s">
        <v>304</v>
      </c>
      <c r="D42" s="14">
        <v>284816</v>
      </c>
      <c r="E42" s="15">
        <v>4226.67</v>
      </c>
      <c r="F42" s="16">
        <v>1.04E-2</v>
      </c>
      <c r="G42" s="16"/>
    </row>
    <row r="43" spans="1:7" x14ac:dyDescent="0.35">
      <c r="A43" s="13" t="s">
        <v>232</v>
      </c>
      <c r="B43" s="33" t="s">
        <v>233</v>
      </c>
      <c r="C43" s="33" t="s">
        <v>193</v>
      </c>
      <c r="D43" s="14">
        <v>664865</v>
      </c>
      <c r="E43" s="15">
        <v>4194.3</v>
      </c>
      <c r="F43" s="16">
        <v>1.03E-2</v>
      </c>
      <c r="G43" s="16"/>
    </row>
    <row r="44" spans="1:7" x14ac:dyDescent="0.35">
      <c r="A44" s="13" t="s">
        <v>186</v>
      </c>
      <c r="B44" s="33" t="s">
        <v>187</v>
      </c>
      <c r="C44" s="33" t="s">
        <v>188</v>
      </c>
      <c r="D44" s="14">
        <v>34098</v>
      </c>
      <c r="E44" s="15">
        <v>4176.66</v>
      </c>
      <c r="F44" s="16">
        <v>1.03E-2</v>
      </c>
      <c r="G44" s="16"/>
    </row>
    <row r="45" spans="1:7" x14ac:dyDescent="0.35">
      <c r="A45" s="13" t="s">
        <v>912</v>
      </c>
      <c r="B45" s="33" t="s">
        <v>913</v>
      </c>
      <c r="C45" s="33" t="s">
        <v>179</v>
      </c>
      <c r="D45" s="14">
        <v>254067</v>
      </c>
      <c r="E45" s="15">
        <v>4113.34</v>
      </c>
      <c r="F45" s="16">
        <v>1.01E-2</v>
      </c>
      <c r="G45" s="16"/>
    </row>
    <row r="46" spans="1:7" x14ac:dyDescent="0.35">
      <c r="A46" s="13" t="s">
        <v>746</v>
      </c>
      <c r="B46" s="33" t="s">
        <v>747</v>
      </c>
      <c r="C46" s="33" t="s">
        <v>196</v>
      </c>
      <c r="D46" s="14">
        <v>159074</v>
      </c>
      <c r="E46" s="15">
        <v>4083.75</v>
      </c>
      <c r="F46" s="16">
        <v>1.01E-2</v>
      </c>
      <c r="G46" s="16"/>
    </row>
    <row r="47" spans="1:7" x14ac:dyDescent="0.35">
      <c r="A47" s="13" t="s">
        <v>1126</v>
      </c>
      <c r="B47" s="33" t="s">
        <v>1127</v>
      </c>
      <c r="C47" s="33" t="s">
        <v>157</v>
      </c>
      <c r="D47" s="14">
        <v>1696166</v>
      </c>
      <c r="E47" s="15">
        <v>4034.67</v>
      </c>
      <c r="F47" s="16">
        <v>9.9000000000000008E-3</v>
      </c>
      <c r="G47" s="16"/>
    </row>
    <row r="48" spans="1:7" x14ac:dyDescent="0.35">
      <c r="A48" s="13" t="s">
        <v>252</v>
      </c>
      <c r="B48" s="33" t="s">
        <v>253</v>
      </c>
      <c r="C48" s="33" t="s">
        <v>168</v>
      </c>
      <c r="D48" s="14">
        <v>128366</v>
      </c>
      <c r="E48" s="15">
        <v>4012.21</v>
      </c>
      <c r="F48" s="16">
        <v>9.9000000000000008E-3</v>
      </c>
      <c r="G48" s="16"/>
    </row>
    <row r="49" spans="1:7" x14ac:dyDescent="0.35">
      <c r="A49" s="13" t="s">
        <v>882</v>
      </c>
      <c r="B49" s="33" t="s">
        <v>883</v>
      </c>
      <c r="C49" s="33" t="s">
        <v>193</v>
      </c>
      <c r="D49" s="14">
        <v>530924</v>
      </c>
      <c r="E49" s="15">
        <v>3992.28</v>
      </c>
      <c r="F49" s="16">
        <v>9.7999999999999997E-3</v>
      </c>
      <c r="G49" s="16"/>
    </row>
    <row r="50" spans="1:7" x14ac:dyDescent="0.35">
      <c r="A50" s="13" t="s">
        <v>898</v>
      </c>
      <c r="B50" s="33" t="s">
        <v>899</v>
      </c>
      <c r="C50" s="33" t="s">
        <v>317</v>
      </c>
      <c r="D50" s="14">
        <v>517371</v>
      </c>
      <c r="E50" s="15">
        <v>3967.98</v>
      </c>
      <c r="F50" s="16">
        <v>9.7999999999999997E-3</v>
      </c>
      <c r="G50" s="16"/>
    </row>
    <row r="51" spans="1:7" x14ac:dyDescent="0.35">
      <c r="A51" s="13" t="s">
        <v>220</v>
      </c>
      <c r="B51" s="33" t="s">
        <v>221</v>
      </c>
      <c r="C51" s="33" t="s">
        <v>176</v>
      </c>
      <c r="D51" s="14">
        <v>270080</v>
      </c>
      <c r="E51" s="15">
        <v>3953.16</v>
      </c>
      <c r="F51" s="16">
        <v>9.7000000000000003E-3</v>
      </c>
      <c r="G51" s="16"/>
    </row>
    <row r="52" spans="1:7" x14ac:dyDescent="0.35">
      <c r="A52" s="13" t="s">
        <v>274</v>
      </c>
      <c r="B52" s="33" t="s">
        <v>275</v>
      </c>
      <c r="C52" s="33" t="s">
        <v>182</v>
      </c>
      <c r="D52" s="14">
        <v>140236</v>
      </c>
      <c r="E52" s="15">
        <v>3929.13</v>
      </c>
      <c r="F52" s="16">
        <v>9.7000000000000003E-3</v>
      </c>
      <c r="G52" s="16"/>
    </row>
    <row r="53" spans="1:7" x14ac:dyDescent="0.35">
      <c r="A53" s="13" t="s">
        <v>203</v>
      </c>
      <c r="B53" s="33" t="s">
        <v>204</v>
      </c>
      <c r="C53" s="33" t="s">
        <v>173</v>
      </c>
      <c r="D53" s="14">
        <v>49516</v>
      </c>
      <c r="E53" s="15">
        <v>3809.27</v>
      </c>
      <c r="F53" s="16">
        <v>9.4000000000000004E-3</v>
      </c>
      <c r="G53" s="16"/>
    </row>
    <row r="54" spans="1:7" x14ac:dyDescent="0.35">
      <c r="A54" s="13" t="s">
        <v>340</v>
      </c>
      <c r="B54" s="33" t="s">
        <v>341</v>
      </c>
      <c r="C54" s="33" t="s">
        <v>273</v>
      </c>
      <c r="D54" s="14">
        <v>574244</v>
      </c>
      <c r="E54" s="15">
        <v>3799.77</v>
      </c>
      <c r="F54" s="16">
        <v>9.4000000000000004E-3</v>
      </c>
      <c r="G54" s="16"/>
    </row>
    <row r="55" spans="1:7" x14ac:dyDescent="0.35">
      <c r="A55" s="13" t="s">
        <v>1053</v>
      </c>
      <c r="B55" s="33" t="s">
        <v>1054</v>
      </c>
      <c r="C55" s="33" t="s">
        <v>188</v>
      </c>
      <c r="D55" s="14">
        <v>169350</v>
      </c>
      <c r="E55" s="15">
        <v>3785.82</v>
      </c>
      <c r="F55" s="16">
        <v>9.2999999999999992E-3</v>
      </c>
      <c r="G55" s="16"/>
    </row>
    <row r="56" spans="1:7" x14ac:dyDescent="0.35">
      <c r="A56" s="13" t="s">
        <v>352</v>
      </c>
      <c r="B56" s="33" t="s">
        <v>353</v>
      </c>
      <c r="C56" s="33" t="s">
        <v>317</v>
      </c>
      <c r="D56" s="14">
        <v>122968</v>
      </c>
      <c r="E56" s="15">
        <v>3739.21</v>
      </c>
      <c r="F56" s="16">
        <v>9.1999999999999998E-3</v>
      </c>
      <c r="G56" s="16"/>
    </row>
    <row r="57" spans="1:7" x14ac:dyDescent="0.35">
      <c r="A57" s="13" t="s">
        <v>191</v>
      </c>
      <c r="B57" s="33" t="s">
        <v>192</v>
      </c>
      <c r="C57" s="33" t="s">
        <v>193</v>
      </c>
      <c r="D57" s="14">
        <v>142573</v>
      </c>
      <c r="E57" s="15">
        <v>3724.43</v>
      </c>
      <c r="F57" s="16">
        <v>9.1999999999999998E-3</v>
      </c>
      <c r="G57" s="16"/>
    </row>
    <row r="58" spans="1:7" x14ac:dyDescent="0.35">
      <c r="A58" s="13" t="s">
        <v>290</v>
      </c>
      <c r="B58" s="33" t="s">
        <v>291</v>
      </c>
      <c r="C58" s="33" t="s">
        <v>292</v>
      </c>
      <c r="D58" s="14">
        <v>96674</v>
      </c>
      <c r="E58" s="15">
        <v>3716.34</v>
      </c>
      <c r="F58" s="16">
        <v>9.1000000000000004E-3</v>
      </c>
      <c r="G58" s="16"/>
    </row>
    <row r="59" spans="1:7" x14ac:dyDescent="0.35">
      <c r="A59" s="13" t="s">
        <v>621</v>
      </c>
      <c r="B59" s="33" t="s">
        <v>622</v>
      </c>
      <c r="C59" s="33" t="s">
        <v>176</v>
      </c>
      <c r="D59" s="14">
        <v>70256</v>
      </c>
      <c r="E59" s="15">
        <v>3587.27</v>
      </c>
      <c r="F59" s="16">
        <v>8.8000000000000005E-3</v>
      </c>
      <c r="G59" s="16"/>
    </row>
    <row r="60" spans="1:7" x14ac:dyDescent="0.35">
      <c r="A60" s="13" t="s">
        <v>327</v>
      </c>
      <c r="B60" s="33" t="s">
        <v>328</v>
      </c>
      <c r="C60" s="33" t="s">
        <v>329</v>
      </c>
      <c r="D60" s="14">
        <v>129702</v>
      </c>
      <c r="E60" s="15">
        <v>3546.7</v>
      </c>
      <c r="F60" s="16">
        <v>8.6999999999999994E-3</v>
      </c>
      <c r="G60" s="16"/>
    </row>
    <row r="61" spans="1:7" x14ac:dyDescent="0.35">
      <c r="A61" s="13" t="s">
        <v>200</v>
      </c>
      <c r="B61" s="33" t="s">
        <v>201</v>
      </c>
      <c r="C61" s="33" t="s">
        <v>202</v>
      </c>
      <c r="D61" s="14">
        <v>1044590</v>
      </c>
      <c r="E61" s="15">
        <v>3491.54</v>
      </c>
      <c r="F61" s="16">
        <v>8.6E-3</v>
      </c>
      <c r="G61" s="16"/>
    </row>
    <row r="62" spans="1:7" x14ac:dyDescent="0.35">
      <c r="A62" s="13" t="s">
        <v>311</v>
      </c>
      <c r="B62" s="33" t="s">
        <v>312</v>
      </c>
      <c r="C62" s="33" t="s">
        <v>297</v>
      </c>
      <c r="D62" s="14">
        <v>329409</v>
      </c>
      <c r="E62" s="15">
        <v>3453.19</v>
      </c>
      <c r="F62" s="16">
        <v>8.5000000000000006E-3</v>
      </c>
      <c r="G62" s="16"/>
    </row>
    <row r="63" spans="1:7" x14ac:dyDescent="0.35">
      <c r="A63" s="13" t="s">
        <v>1022</v>
      </c>
      <c r="B63" s="33" t="s">
        <v>1023</v>
      </c>
      <c r="C63" s="33" t="s">
        <v>219</v>
      </c>
      <c r="D63" s="14">
        <v>126458</v>
      </c>
      <c r="E63" s="15">
        <v>3384.27</v>
      </c>
      <c r="F63" s="16">
        <v>8.3000000000000001E-3</v>
      </c>
      <c r="G63" s="16"/>
    </row>
    <row r="64" spans="1:7" x14ac:dyDescent="0.35">
      <c r="A64" s="13" t="s">
        <v>302</v>
      </c>
      <c r="B64" s="33" t="s">
        <v>303</v>
      </c>
      <c r="C64" s="33" t="s">
        <v>304</v>
      </c>
      <c r="D64" s="14">
        <v>334022</v>
      </c>
      <c r="E64" s="15">
        <v>3366.27</v>
      </c>
      <c r="F64" s="16">
        <v>8.3000000000000001E-3</v>
      </c>
      <c r="G64" s="16"/>
    </row>
    <row r="65" spans="1:7" x14ac:dyDescent="0.35">
      <c r="A65" s="13" t="s">
        <v>228</v>
      </c>
      <c r="B65" s="33" t="s">
        <v>229</v>
      </c>
      <c r="C65" s="33" t="s">
        <v>193</v>
      </c>
      <c r="D65" s="14">
        <v>810985</v>
      </c>
      <c r="E65" s="15">
        <v>3324.63</v>
      </c>
      <c r="F65" s="16">
        <v>8.2000000000000007E-3</v>
      </c>
      <c r="G65" s="16"/>
    </row>
    <row r="66" spans="1:7" x14ac:dyDescent="0.35">
      <c r="A66" s="13" t="s">
        <v>234</v>
      </c>
      <c r="B66" s="33" t="s">
        <v>235</v>
      </c>
      <c r="C66" s="33" t="s">
        <v>157</v>
      </c>
      <c r="D66" s="14">
        <v>311149</v>
      </c>
      <c r="E66" s="15">
        <v>3324.32</v>
      </c>
      <c r="F66" s="16">
        <v>8.2000000000000007E-3</v>
      </c>
      <c r="G66" s="16"/>
    </row>
    <row r="67" spans="1:7" x14ac:dyDescent="0.35">
      <c r="A67" s="13" t="s">
        <v>832</v>
      </c>
      <c r="B67" s="33" t="s">
        <v>833</v>
      </c>
      <c r="C67" s="33" t="s">
        <v>365</v>
      </c>
      <c r="D67" s="14">
        <v>502805</v>
      </c>
      <c r="E67" s="15">
        <v>3295.89</v>
      </c>
      <c r="F67" s="16">
        <v>8.0999999999999996E-3</v>
      </c>
      <c r="G67" s="16"/>
    </row>
    <row r="68" spans="1:7" x14ac:dyDescent="0.35">
      <c r="A68" s="13" t="s">
        <v>288</v>
      </c>
      <c r="B68" s="33" t="s">
        <v>289</v>
      </c>
      <c r="C68" s="33" t="s">
        <v>196</v>
      </c>
      <c r="D68" s="14">
        <v>221662</v>
      </c>
      <c r="E68" s="15">
        <v>3267.08</v>
      </c>
      <c r="F68" s="16">
        <v>8.0000000000000002E-3</v>
      </c>
      <c r="G68" s="16"/>
    </row>
    <row r="69" spans="1:7" x14ac:dyDescent="0.35">
      <c r="A69" s="13" t="s">
        <v>916</v>
      </c>
      <c r="B69" s="33" t="s">
        <v>917</v>
      </c>
      <c r="C69" s="33" t="s">
        <v>268</v>
      </c>
      <c r="D69" s="14">
        <v>49866</v>
      </c>
      <c r="E69" s="15">
        <v>3263.73</v>
      </c>
      <c r="F69" s="16">
        <v>8.0000000000000002E-3</v>
      </c>
      <c r="G69" s="16"/>
    </row>
    <row r="70" spans="1:7" x14ac:dyDescent="0.35">
      <c r="A70" s="13" t="s">
        <v>906</v>
      </c>
      <c r="B70" s="33" t="s">
        <v>907</v>
      </c>
      <c r="C70" s="33" t="s">
        <v>176</v>
      </c>
      <c r="D70" s="14">
        <v>800000</v>
      </c>
      <c r="E70" s="15">
        <v>3132</v>
      </c>
      <c r="F70" s="16">
        <v>7.7000000000000002E-3</v>
      </c>
      <c r="G70" s="16"/>
    </row>
    <row r="71" spans="1:7" x14ac:dyDescent="0.35">
      <c r="A71" s="13" t="s">
        <v>834</v>
      </c>
      <c r="B71" s="33" t="s">
        <v>835</v>
      </c>
      <c r="C71" s="33" t="s">
        <v>365</v>
      </c>
      <c r="D71" s="14">
        <v>418794</v>
      </c>
      <c r="E71" s="15">
        <v>3102.22</v>
      </c>
      <c r="F71" s="16">
        <v>7.6E-3</v>
      </c>
      <c r="G71" s="16"/>
    </row>
    <row r="72" spans="1:7" x14ac:dyDescent="0.35">
      <c r="A72" s="13" t="s">
        <v>826</v>
      </c>
      <c r="B72" s="33" t="s">
        <v>827</v>
      </c>
      <c r="C72" s="33" t="s">
        <v>268</v>
      </c>
      <c r="D72" s="14">
        <v>410411</v>
      </c>
      <c r="E72" s="15">
        <v>3002.16</v>
      </c>
      <c r="F72" s="16">
        <v>7.4000000000000003E-3</v>
      </c>
      <c r="G72" s="16"/>
    </row>
    <row r="73" spans="1:7" x14ac:dyDescent="0.35">
      <c r="A73" s="13" t="s">
        <v>266</v>
      </c>
      <c r="B73" s="33" t="s">
        <v>267</v>
      </c>
      <c r="C73" s="33" t="s">
        <v>268</v>
      </c>
      <c r="D73" s="14">
        <v>87880</v>
      </c>
      <c r="E73" s="15">
        <v>2941.61</v>
      </c>
      <c r="F73" s="16">
        <v>7.1999999999999998E-3</v>
      </c>
      <c r="G73" s="16"/>
    </row>
    <row r="74" spans="1:7" x14ac:dyDescent="0.35">
      <c r="A74" s="13" t="s">
        <v>334</v>
      </c>
      <c r="B74" s="33" t="s">
        <v>335</v>
      </c>
      <c r="C74" s="33" t="s">
        <v>336</v>
      </c>
      <c r="D74" s="14">
        <v>426237</v>
      </c>
      <c r="E74" s="15">
        <v>2911.41</v>
      </c>
      <c r="F74" s="16">
        <v>7.1999999999999998E-3</v>
      </c>
      <c r="G74" s="16"/>
    </row>
    <row r="75" spans="1:7" x14ac:dyDescent="0.35">
      <c r="A75" s="13" t="s">
        <v>254</v>
      </c>
      <c r="B75" s="33" t="s">
        <v>255</v>
      </c>
      <c r="C75" s="33" t="s">
        <v>193</v>
      </c>
      <c r="D75" s="14">
        <v>304443</v>
      </c>
      <c r="E75" s="15">
        <v>2791.44</v>
      </c>
      <c r="F75" s="16">
        <v>6.8999999999999999E-3</v>
      </c>
      <c r="G75" s="16"/>
    </row>
    <row r="76" spans="1:7" x14ac:dyDescent="0.35">
      <c r="A76" s="13" t="s">
        <v>323</v>
      </c>
      <c r="B76" s="33" t="s">
        <v>324</v>
      </c>
      <c r="C76" s="33" t="s">
        <v>202</v>
      </c>
      <c r="D76" s="14">
        <v>539809</v>
      </c>
      <c r="E76" s="15">
        <v>2780.29</v>
      </c>
      <c r="F76" s="16">
        <v>6.7999999999999996E-3</v>
      </c>
      <c r="G76" s="16"/>
    </row>
    <row r="77" spans="1:7" x14ac:dyDescent="0.35">
      <c r="A77" s="13" t="s">
        <v>1059</v>
      </c>
      <c r="B77" s="33" t="s">
        <v>1060</v>
      </c>
      <c r="C77" s="33" t="s">
        <v>193</v>
      </c>
      <c r="D77" s="14">
        <v>1042925</v>
      </c>
      <c r="E77" s="15">
        <v>2685.53</v>
      </c>
      <c r="F77" s="16">
        <v>6.6E-3</v>
      </c>
      <c r="G77" s="16"/>
    </row>
    <row r="78" spans="1:7" x14ac:dyDescent="0.35">
      <c r="A78" s="13" t="s">
        <v>830</v>
      </c>
      <c r="B78" s="33" t="s">
        <v>831</v>
      </c>
      <c r="C78" s="33" t="s">
        <v>268</v>
      </c>
      <c r="D78" s="14">
        <v>202479</v>
      </c>
      <c r="E78" s="15">
        <v>2518.0300000000002</v>
      </c>
      <c r="F78" s="16">
        <v>6.1999999999999998E-3</v>
      </c>
      <c r="G78" s="16"/>
    </row>
    <row r="79" spans="1:7" x14ac:dyDescent="0.35">
      <c r="A79" s="13" t="s">
        <v>189</v>
      </c>
      <c r="B79" s="33" t="s">
        <v>190</v>
      </c>
      <c r="C79" s="33" t="s">
        <v>157</v>
      </c>
      <c r="D79" s="14">
        <v>123818</v>
      </c>
      <c r="E79" s="15">
        <v>2449.86</v>
      </c>
      <c r="F79" s="16">
        <v>6.0000000000000001E-3</v>
      </c>
      <c r="G79" s="16"/>
    </row>
    <row r="80" spans="1:7" x14ac:dyDescent="0.35">
      <c r="A80" s="13" t="s">
        <v>240</v>
      </c>
      <c r="B80" s="33" t="s">
        <v>241</v>
      </c>
      <c r="C80" s="33" t="s">
        <v>219</v>
      </c>
      <c r="D80" s="14">
        <v>2432982</v>
      </c>
      <c r="E80" s="15">
        <v>2364.13</v>
      </c>
      <c r="F80" s="16">
        <v>5.7999999999999996E-3</v>
      </c>
      <c r="G80" s="16"/>
    </row>
    <row r="81" spans="1:7" x14ac:dyDescent="0.35">
      <c r="A81" s="13" t="s">
        <v>366</v>
      </c>
      <c r="B81" s="33" t="s">
        <v>367</v>
      </c>
      <c r="C81" s="33" t="s">
        <v>185</v>
      </c>
      <c r="D81" s="14">
        <v>1672076</v>
      </c>
      <c r="E81" s="15">
        <v>2333.21</v>
      </c>
      <c r="F81" s="16">
        <v>5.7000000000000002E-3</v>
      </c>
      <c r="G81" s="16"/>
    </row>
    <row r="82" spans="1:7" x14ac:dyDescent="0.35">
      <c r="A82" s="13" t="s">
        <v>633</v>
      </c>
      <c r="B82" s="33" t="s">
        <v>634</v>
      </c>
      <c r="C82" s="33" t="s">
        <v>165</v>
      </c>
      <c r="D82" s="14">
        <v>119362</v>
      </c>
      <c r="E82" s="15">
        <v>2205.4499999999998</v>
      </c>
      <c r="F82" s="16">
        <v>5.4000000000000003E-3</v>
      </c>
      <c r="G82" s="16"/>
    </row>
    <row r="83" spans="1:7" x14ac:dyDescent="0.35">
      <c r="A83" s="13" t="s">
        <v>313</v>
      </c>
      <c r="B83" s="33" t="s">
        <v>314</v>
      </c>
      <c r="C83" s="33" t="s">
        <v>196</v>
      </c>
      <c r="D83" s="14">
        <v>31616</v>
      </c>
      <c r="E83" s="15">
        <v>2085.23</v>
      </c>
      <c r="F83" s="16">
        <v>5.1000000000000004E-3</v>
      </c>
      <c r="G83" s="16"/>
    </row>
    <row r="84" spans="1:7" x14ac:dyDescent="0.35">
      <c r="A84" s="13" t="s">
        <v>212</v>
      </c>
      <c r="B84" s="33" t="s">
        <v>213</v>
      </c>
      <c r="C84" s="33" t="s">
        <v>176</v>
      </c>
      <c r="D84" s="14">
        <v>139392</v>
      </c>
      <c r="E84" s="15">
        <v>2046.14</v>
      </c>
      <c r="F84" s="16">
        <v>5.0000000000000001E-3</v>
      </c>
      <c r="G84" s="16"/>
    </row>
    <row r="85" spans="1:7" x14ac:dyDescent="0.35">
      <c r="A85" s="13" t="s">
        <v>295</v>
      </c>
      <c r="B85" s="33" t="s">
        <v>296</v>
      </c>
      <c r="C85" s="33" t="s">
        <v>297</v>
      </c>
      <c r="D85" s="14">
        <v>1280406</v>
      </c>
      <c r="E85" s="15">
        <v>2022.27</v>
      </c>
      <c r="F85" s="16">
        <v>5.0000000000000001E-3</v>
      </c>
      <c r="G85" s="16"/>
    </row>
    <row r="86" spans="1:7" x14ac:dyDescent="0.35">
      <c r="A86" s="13" t="s">
        <v>248</v>
      </c>
      <c r="B86" s="33" t="s">
        <v>249</v>
      </c>
      <c r="C86" s="33" t="s">
        <v>160</v>
      </c>
      <c r="D86" s="14">
        <v>482602</v>
      </c>
      <c r="E86" s="15">
        <v>2019.45</v>
      </c>
      <c r="F86" s="16">
        <v>5.0000000000000001E-3</v>
      </c>
      <c r="G86" s="16"/>
    </row>
    <row r="87" spans="1:7" x14ac:dyDescent="0.35">
      <c r="A87" s="13" t="s">
        <v>868</v>
      </c>
      <c r="B87" s="33" t="s">
        <v>869</v>
      </c>
      <c r="C87" s="33" t="s">
        <v>273</v>
      </c>
      <c r="D87" s="14">
        <v>333171</v>
      </c>
      <c r="E87" s="15">
        <v>1996.69</v>
      </c>
      <c r="F87" s="16">
        <v>4.8999999999999998E-3</v>
      </c>
      <c r="G87" s="16"/>
    </row>
    <row r="88" spans="1:7" x14ac:dyDescent="0.35">
      <c r="A88" s="13" t="s">
        <v>315</v>
      </c>
      <c r="B88" s="33" t="s">
        <v>316</v>
      </c>
      <c r="C88" s="33" t="s">
        <v>317</v>
      </c>
      <c r="D88" s="14">
        <v>248533</v>
      </c>
      <c r="E88" s="15">
        <v>1945.27</v>
      </c>
      <c r="F88" s="16">
        <v>4.7999999999999996E-3</v>
      </c>
      <c r="G88" s="16"/>
    </row>
    <row r="89" spans="1:7" x14ac:dyDescent="0.35">
      <c r="A89" s="13" t="s">
        <v>309</v>
      </c>
      <c r="B89" s="33" t="s">
        <v>310</v>
      </c>
      <c r="C89" s="33" t="s">
        <v>173</v>
      </c>
      <c r="D89" s="14">
        <v>176169</v>
      </c>
      <c r="E89" s="15">
        <v>1907.73</v>
      </c>
      <c r="F89" s="16">
        <v>4.7000000000000002E-3</v>
      </c>
      <c r="G89" s="16"/>
    </row>
    <row r="90" spans="1:7" x14ac:dyDescent="0.35">
      <c r="A90" s="13" t="s">
        <v>371</v>
      </c>
      <c r="B90" s="33" t="s">
        <v>372</v>
      </c>
      <c r="C90" s="33" t="s">
        <v>273</v>
      </c>
      <c r="D90" s="14">
        <v>32588</v>
      </c>
      <c r="E90" s="15">
        <v>1795.6</v>
      </c>
      <c r="F90" s="16">
        <v>4.4000000000000003E-3</v>
      </c>
      <c r="G90" s="16"/>
    </row>
    <row r="91" spans="1:7" x14ac:dyDescent="0.35">
      <c r="A91" s="13" t="s">
        <v>924</v>
      </c>
      <c r="B91" s="33" t="s">
        <v>925</v>
      </c>
      <c r="C91" s="33" t="s">
        <v>339</v>
      </c>
      <c r="D91" s="14">
        <v>124437</v>
      </c>
      <c r="E91" s="15">
        <v>1745.85</v>
      </c>
      <c r="F91" s="16">
        <v>4.3E-3</v>
      </c>
      <c r="G91" s="16"/>
    </row>
    <row r="92" spans="1:7" x14ac:dyDescent="0.35">
      <c r="A92" s="13" t="s">
        <v>250</v>
      </c>
      <c r="B92" s="33" t="s">
        <v>251</v>
      </c>
      <c r="C92" s="33" t="s">
        <v>176</v>
      </c>
      <c r="D92" s="14">
        <v>209641</v>
      </c>
      <c r="E92" s="15">
        <v>1690.02</v>
      </c>
      <c r="F92" s="16">
        <v>4.1999999999999997E-3</v>
      </c>
      <c r="G92" s="16"/>
    </row>
    <row r="93" spans="1:7" x14ac:dyDescent="0.35">
      <c r="A93" s="13" t="s">
        <v>922</v>
      </c>
      <c r="B93" s="33" t="s">
        <v>923</v>
      </c>
      <c r="C93" s="33" t="s">
        <v>339</v>
      </c>
      <c r="D93" s="14">
        <v>191352</v>
      </c>
      <c r="E93" s="15">
        <v>1645.91</v>
      </c>
      <c r="F93" s="16">
        <v>4.1000000000000003E-3</v>
      </c>
      <c r="G93" s="16"/>
    </row>
    <row r="94" spans="1:7" x14ac:dyDescent="0.35">
      <c r="A94" s="13" t="s">
        <v>425</v>
      </c>
      <c r="B94" s="33" t="s">
        <v>426</v>
      </c>
      <c r="C94" s="33" t="s">
        <v>196</v>
      </c>
      <c r="D94" s="14">
        <v>150841</v>
      </c>
      <c r="E94" s="15">
        <v>1506.07</v>
      </c>
      <c r="F94" s="16">
        <v>3.7000000000000002E-3</v>
      </c>
      <c r="G94" s="16"/>
    </row>
    <row r="95" spans="1:7" x14ac:dyDescent="0.35">
      <c r="A95" s="13" t="s">
        <v>262</v>
      </c>
      <c r="B95" s="33" t="s">
        <v>263</v>
      </c>
      <c r="C95" s="33" t="s">
        <v>193</v>
      </c>
      <c r="D95" s="14">
        <v>115906</v>
      </c>
      <c r="E95" s="15">
        <v>1446.85</v>
      </c>
      <c r="F95" s="16">
        <v>3.5999999999999999E-3</v>
      </c>
      <c r="G95" s="16"/>
    </row>
    <row r="96" spans="1:7" x14ac:dyDescent="0.35">
      <c r="A96" s="13" t="s">
        <v>643</v>
      </c>
      <c r="B96" s="33" t="s">
        <v>644</v>
      </c>
      <c r="C96" s="33" t="s">
        <v>365</v>
      </c>
      <c r="D96" s="14">
        <v>95290</v>
      </c>
      <c r="E96" s="15">
        <v>1290.8</v>
      </c>
      <c r="F96" s="16">
        <v>3.2000000000000002E-3</v>
      </c>
      <c r="G96" s="16"/>
    </row>
    <row r="97" spans="1:7" x14ac:dyDescent="0.35">
      <c r="A97" s="13" t="s">
        <v>361</v>
      </c>
      <c r="B97" s="33" t="s">
        <v>362</v>
      </c>
      <c r="C97" s="33" t="s">
        <v>193</v>
      </c>
      <c r="D97" s="14">
        <v>156009</v>
      </c>
      <c r="E97" s="15">
        <v>1183.4100000000001</v>
      </c>
      <c r="F97" s="16">
        <v>2.8999999999999998E-3</v>
      </c>
      <c r="G97" s="16"/>
    </row>
    <row r="98" spans="1:7" x14ac:dyDescent="0.35">
      <c r="A98" s="13" t="s">
        <v>346</v>
      </c>
      <c r="B98" s="33" t="s">
        <v>347</v>
      </c>
      <c r="C98" s="33" t="s">
        <v>202</v>
      </c>
      <c r="D98" s="14">
        <v>1064808</v>
      </c>
      <c r="E98" s="15">
        <v>1110.28</v>
      </c>
      <c r="F98" s="16">
        <v>2.7000000000000001E-3</v>
      </c>
      <c r="G98" s="16"/>
    </row>
    <row r="99" spans="1:7" x14ac:dyDescent="0.35">
      <c r="A99" s="13" t="s">
        <v>363</v>
      </c>
      <c r="B99" s="33" t="s">
        <v>364</v>
      </c>
      <c r="C99" s="33" t="s">
        <v>365</v>
      </c>
      <c r="D99" s="14">
        <v>121667</v>
      </c>
      <c r="E99" s="15">
        <v>280.38</v>
      </c>
      <c r="F99" s="16">
        <v>6.9999999999999999E-4</v>
      </c>
      <c r="G99" s="16"/>
    </row>
    <row r="100" spans="1:7" x14ac:dyDescent="0.35">
      <c r="A100" s="13" t="s">
        <v>1314</v>
      </c>
      <c r="B100" s="33" t="s">
        <v>1315</v>
      </c>
      <c r="C100" s="33" t="s">
        <v>292</v>
      </c>
      <c r="D100" s="14">
        <v>12295</v>
      </c>
      <c r="E100" s="15">
        <v>189.39</v>
      </c>
      <c r="F100" s="16">
        <v>5.0000000000000001E-4</v>
      </c>
      <c r="G100" s="16"/>
    </row>
    <row r="101" spans="1:7" x14ac:dyDescent="0.35">
      <c r="A101" s="17" t="s">
        <v>131</v>
      </c>
      <c r="B101" s="34"/>
      <c r="C101" s="34"/>
      <c r="D101" s="20"/>
      <c r="E101" s="37">
        <v>393884.55</v>
      </c>
      <c r="F101" s="38">
        <v>0.96909999999999996</v>
      </c>
      <c r="G101" s="23"/>
    </row>
    <row r="102" spans="1:7" x14ac:dyDescent="0.35">
      <c r="A102" s="17" t="s">
        <v>368</v>
      </c>
      <c r="B102" s="33"/>
      <c r="C102" s="33"/>
      <c r="D102" s="14"/>
      <c r="E102" s="15"/>
      <c r="F102" s="16"/>
      <c r="G102" s="16"/>
    </row>
    <row r="103" spans="1:7" x14ac:dyDescent="0.35">
      <c r="A103" s="17" t="s">
        <v>131</v>
      </c>
      <c r="B103" s="33"/>
      <c r="C103" s="33"/>
      <c r="D103" s="14"/>
      <c r="E103" s="39" t="s">
        <v>128</v>
      </c>
      <c r="F103" s="40" t="s">
        <v>128</v>
      </c>
      <c r="G103" s="16"/>
    </row>
    <row r="104" spans="1:7" x14ac:dyDescent="0.35">
      <c r="A104" s="24" t="s">
        <v>147</v>
      </c>
      <c r="B104" s="35"/>
      <c r="C104" s="35"/>
      <c r="D104" s="25"/>
      <c r="E104" s="30">
        <v>393884.55</v>
      </c>
      <c r="F104" s="31">
        <v>0.96909999999999996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17" t="s">
        <v>509</v>
      </c>
      <c r="B107" s="33"/>
      <c r="C107" s="33"/>
      <c r="D107" s="14"/>
      <c r="E107" s="15"/>
      <c r="F107" s="16"/>
      <c r="G107" s="16"/>
    </row>
    <row r="108" spans="1:7" x14ac:dyDescent="0.35">
      <c r="A108" s="13" t="s">
        <v>598</v>
      </c>
      <c r="B108" s="33" t="s">
        <v>599</v>
      </c>
      <c r="C108" s="33"/>
      <c r="D108" s="14">
        <v>1E-4</v>
      </c>
      <c r="E108" s="15">
        <v>0</v>
      </c>
      <c r="F108" s="16">
        <v>0</v>
      </c>
      <c r="G108" s="16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24" t="s">
        <v>147</v>
      </c>
      <c r="B110" s="35"/>
      <c r="C110" s="35"/>
      <c r="D110" s="25"/>
      <c r="E110" s="21">
        <v>0</v>
      </c>
      <c r="F110" s="22">
        <v>0</v>
      </c>
      <c r="G110" s="23"/>
    </row>
    <row r="111" spans="1:7" x14ac:dyDescent="0.35">
      <c r="A111" s="13"/>
      <c r="B111" s="33"/>
      <c r="C111" s="33"/>
      <c r="D111" s="14"/>
      <c r="E111" s="15"/>
      <c r="F111" s="16"/>
      <c r="G111" s="16"/>
    </row>
    <row r="112" spans="1:7" x14ac:dyDescent="0.35">
      <c r="A112" s="17" t="s">
        <v>148</v>
      </c>
      <c r="B112" s="33"/>
      <c r="C112" s="33"/>
      <c r="D112" s="14"/>
      <c r="E112" s="15"/>
      <c r="F112" s="16"/>
      <c r="G112" s="16"/>
    </row>
    <row r="113" spans="1:7" x14ac:dyDescent="0.35">
      <c r="A113" s="13" t="s">
        <v>149</v>
      </c>
      <c r="B113" s="33"/>
      <c r="C113" s="33"/>
      <c r="D113" s="14"/>
      <c r="E113" s="15">
        <v>11767.25</v>
      </c>
      <c r="F113" s="16">
        <v>2.9000000000000001E-2</v>
      </c>
      <c r="G113" s="16">
        <v>5.4205000000000003E-2</v>
      </c>
    </row>
    <row r="114" spans="1:7" x14ac:dyDescent="0.35">
      <c r="A114" s="17" t="s">
        <v>131</v>
      </c>
      <c r="B114" s="34"/>
      <c r="C114" s="34"/>
      <c r="D114" s="20"/>
      <c r="E114" s="37">
        <v>11767.25</v>
      </c>
      <c r="F114" s="38">
        <v>2.9000000000000001E-2</v>
      </c>
      <c r="G114" s="23"/>
    </row>
    <row r="115" spans="1:7" x14ac:dyDescent="0.35">
      <c r="A115" s="13"/>
      <c r="B115" s="33"/>
      <c r="C115" s="33"/>
      <c r="D115" s="14"/>
      <c r="E115" s="15"/>
      <c r="F115" s="16"/>
      <c r="G115" s="16"/>
    </row>
    <row r="116" spans="1:7" x14ac:dyDescent="0.35">
      <c r="A116" s="24" t="s">
        <v>147</v>
      </c>
      <c r="B116" s="35"/>
      <c r="C116" s="35"/>
      <c r="D116" s="25"/>
      <c r="E116" s="21">
        <v>11767.25</v>
      </c>
      <c r="F116" s="22">
        <v>2.9000000000000001E-2</v>
      </c>
      <c r="G116" s="23"/>
    </row>
    <row r="117" spans="1:7" x14ac:dyDescent="0.35">
      <c r="A117" s="13" t="s">
        <v>150</v>
      </c>
      <c r="B117" s="33"/>
      <c r="C117" s="33"/>
      <c r="D117" s="14"/>
      <c r="E117" s="15">
        <v>1.7475175999999999</v>
      </c>
      <c r="F117" s="16">
        <v>3.9999999999999998E-6</v>
      </c>
      <c r="G117" s="16"/>
    </row>
    <row r="118" spans="1:7" x14ac:dyDescent="0.35">
      <c r="A118" s="13" t="s">
        <v>151</v>
      </c>
      <c r="B118" s="33"/>
      <c r="C118" s="33"/>
      <c r="D118" s="14"/>
      <c r="E118" s="15">
        <v>677.23248239999998</v>
      </c>
      <c r="F118" s="16">
        <v>1.8959999999999999E-3</v>
      </c>
      <c r="G118" s="16">
        <v>5.4204000000000002E-2</v>
      </c>
    </row>
    <row r="119" spans="1:7" x14ac:dyDescent="0.35">
      <c r="A119" s="28" t="s">
        <v>152</v>
      </c>
      <c r="B119" s="36"/>
      <c r="C119" s="36"/>
      <c r="D119" s="29"/>
      <c r="E119" s="30">
        <v>406330.78</v>
      </c>
      <c r="F119" s="31">
        <v>1</v>
      </c>
      <c r="G119" s="31"/>
    </row>
    <row r="124" spans="1:7" x14ac:dyDescent="0.35">
      <c r="A124" s="1" t="s">
        <v>2855</v>
      </c>
    </row>
    <row r="125" spans="1:7" x14ac:dyDescent="0.35">
      <c r="A125" s="48" t="s">
        <v>2856</v>
      </c>
      <c r="B125" s="3" t="s">
        <v>128</v>
      </c>
    </row>
    <row r="126" spans="1:7" x14ac:dyDescent="0.35">
      <c r="A126" t="s">
        <v>2857</v>
      </c>
    </row>
    <row r="127" spans="1:7" x14ac:dyDescent="0.35">
      <c r="A127" t="s">
        <v>2858</v>
      </c>
      <c r="B127" t="s">
        <v>2859</v>
      </c>
      <c r="C127" t="s">
        <v>2859</v>
      </c>
    </row>
    <row r="128" spans="1:7" x14ac:dyDescent="0.35">
      <c r="B128" s="49">
        <v>45838</v>
      </c>
      <c r="C128" s="49">
        <v>45869</v>
      </c>
    </row>
    <row r="129" spans="1:7" x14ac:dyDescent="0.35">
      <c r="A129" t="s">
        <v>2874</v>
      </c>
      <c r="B129">
        <v>104.051</v>
      </c>
      <c r="C129">
        <v>100.64100000000001</v>
      </c>
      <c r="G129"/>
    </row>
    <row r="130" spans="1:7" x14ac:dyDescent="0.35">
      <c r="A130" t="s">
        <v>2861</v>
      </c>
      <c r="B130">
        <v>40.36</v>
      </c>
      <c r="C130">
        <v>39.036999999999999</v>
      </c>
      <c r="G130"/>
    </row>
    <row r="131" spans="1:7" x14ac:dyDescent="0.35">
      <c r="A131" t="s">
        <v>2875</v>
      </c>
      <c r="B131">
        <v>88.510999999999996</v>
      </c>
      <c r="C131">
        <v>85.507999999999996</v>
      </c>
      <c r="G131"/>
    </row>
    <row r="132" spans="1:7" x14ac:dyDescent="0.35">
      <c r="A132" t="s">
        <v>2863</v>
      </c>
      <c r="B132">
        <v>33.756999999999998</v>
      </c>
      <c r="C132">
        <v>32.612000000000002</v>
      </c>
      <c r="G132"/>
    </row>
    <row r="133" spans="1:7" x14ac:dyDescent="0.35">
      <c r="G133"/>
    </row>
    <row r="134" spans="1:7" x14ac:dyDescent="0.35">
      <c r="A134" t="s">
        <v>2864</v>
      </c>
      <c r="B134" s="3" t="s">
        <v>128</v>
      </c>
    </row>
    <row r="135" spans="1:7" x14ac:dyDescent="0.35">
      <c r="A135" t="s">
        <v>2865</v>
      </c>
      <c r="B135" s="3" t="s">
        <v>128</v>
      </c>
    </row>
    <row r="136" spans="1:7" ht="29" x14ac:dyDescent="0.35">
      <c r="A136" s="48" t="s">
        <v>2866</v>
      </c>
      <c r="B136" s="3" t="s">
        <v>128</v>
      </c>
    </row>
    <row r="137" spans="1:7" ht="29" x14ac:dyDescent="0.35">
      <c r="A137" s="48" t="s">
        <v>2867</v>
      </c>
      <c r="B137" s="3" t="s">
        <v>128</v>
      </c>
    </row>
    <row r="138" spans="1:7" x14ac:dyDescent="0.35">
      <c r="A138" t="s">
        <v>2876</v>
      </c>
      <c r="B138" s="50">
        <v>0.17760000000000001</v>
      </c>
    </row>
    <row r="139" spans="1:7" ht="43.5" x14ac:dyDescent="0.35">
      <c r="A139" s="48" t="s">
        <v>2869</v>
      </c>
      <c r="B139" s="3" t="s">
        <v>128</v>
      </c>
    </row>
    <row r="140" spans="1:7" x14ac:dyDescent="0.35">
      <c r="B140" s="3"/>
    </row>
    <row r="141" spans="1:7" ht="29" x14ac:dyDescent="0.35">
      <c r="A141" s="48" t="s">
        <v>2870</v>
      </c>
      <c r="B141" s="3" t="s">
        <v>128</v>
      </c>
    </row>
    <row r="142" spans="1:7" ht="29" x14ac:dyDescent="0.35">
      <c r="A142" s="48" t="s">
        <v>2871</v>
      </c>
      <c r="B142" t="s">
        <v>128</v>
      </c>
    </row>
    <row r="143" spans="1:7" ht="29" x14ac:dyDescent="0.35">
      <c r="A143" s="48" t="s">
        <v>2872</v>
      </c>
      <c r="B143" s="3" t="s">
        <v>128</v>
      </c>
    </row>
    <row r="144" spans="1:7" ht="29" x14ac:dyDescent="0.35">
      <c r="A144" s="48" t="s">
        <v>2873</v>
      </c>
      <c r="B144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7B18-7884-4E07-A6B5-AF81A61B91EB}">
  <dimension ref="A1:G18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51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161</v>
      </c>
      <c r="B8" s="33" t="s">
        <v>162</v>
      </c>
      <c r="C8" s="33" t="s">
        <v>157</v>
      </c>
      <c r="D8" s="14">
        <v>1280520</v>
      </c>
      <c r="E8" s="15">
        <v>18969.62</v>
      </c>
      <c r="F8" s="16">
        <v>6.3299999999999995E-2</v>
      </c>
      <c r="G8" s="16"/>
    </row>
    <row r="9" spans="1:7" x14ac:dyDescent="0.35">
      <c r="A9" s="13" t="s">
        <v>155</v>
      </c>
      <c r="B9" s="33" t="s">
        <v>156</v>
      </c>
      <c r="C9" s="33" t="s">
        <v>157</v>
      </c>
      <c r="D9" s="14">
        <v>699107</v>
      </c>
      <c r="E9" s="15">
        <v>14109.38</v>
      </c>
      <c r="F9" s="16">
        <v>4.7100000000000003E-2</v>
      </c>
      <c r="G9" s="16"/>
    </row>
    <row r="10" spans="1:7" x14ac:dyDescent="0.35">
      <c r="A10" s="13" t="s">
        <v>163</v>
      </c>
      <c r="B10" s="33" t="s">
        <v>164</v>
      </c>
      <c r="C10" s="33" t="s">
        <v>165</v>
      </c>
      <c r="D10" s="14">
        <v>416209</v>
      </c>
      <c r="E10" s="15">
        <v>7967.49</v>
      </c>
      <c r="F10" s="16">
        <v>2.6599999999999999E-2</v>
      </c>
      <c r="G10" s="16"/>
    </row>
    <row r="11" spans="1:7" x14ac:dyDescent="0.35">
      <c r="A11" s="13" t="s">
        <v>158</v>
      </c>
      <c r="B11" s="33" t="s">
        <v>159</v>
      </c>
      <c r="C11" s="33" t="s">
        <v>160</v>
      </c>
      <c r="D11" s="14">
        <v>479028</v>
      </c>
      <c r="E11" s="15">
        <v>6659.45</v>
      </c>
      <c r="F11" s="16">
        <v>2.2200000000000001E-2</v>
      </c>
      <c r="G11" s="16"/>
    </row>
    <row r="12" spans="1:7" x14ac:dyDescent="0.35">
      <c r="A12" s="13" t="s">
        <v>194</v>
      </c>
      <c r="B12" s="33" t="s">
        <v>195</v>
      </c>
      <c r="C12" s="33" t="s">
        <v>196</v>
      </c>
      <c r="D12" s="14">
        <v>343006</v>
      </c>
      <c r="E12" s="15">
        <v>5854.08</v>
      </c>
      <c r="F12" s="16">
        <v>1.95E-2</v>
      </c>
      <c r="G12" s="16"/>
    </row>
    <row r="13" spans="1:7" x14ac:dyDescent="0.35">
      <c r="A13" s="13" t="s">
        <v>174</v>
      </c>
      <c r="B13" s="33" t="s">
        <v>175</v>
      </c>
      <c r="C13" s="33" t="s">
        <v>176</v>
      </c>
      <c r="D13" s="14">
        <v>373077</v>
      </c>
      <c r="E13" s="15">
        <v>5629.73</v>
      </c>
      <c r="F13" s="16">
        <v>1.8800000000000001E-2</v>
      </c>
      <c r="G13" s="16"/>
    </row>
    <row r="14" spans="1:7" x14ac:dyDescent="0.35">
      <c r="A14" s="13" t="s">
        <v>1024</v>
      </c>
      <c r="B14" s="33" t="s">
        <v>1025</v>
      </c>
      <c r="C14" s="33" t="s">
        <v>227</v>
      </c>
      <c r="D14" s="14">
        <v>670207</v>
      </c>
      <c r="E14" s="15">
        <v>5063.41</v>
      </c>
      <c r="F14" s="16">
        <v>1.6899999999999998E-2</v>
      </c>
      <c r="G14" s="16"/>
    </row>
    <row r="15" spans="1:7" x14ac:dyDescent="0.35">
      <c r="A15" s="13" t="s">
        <v>286</v>
      </c>
      <c r="B15" s="33" t="s">
        <v>287</v>
      </c>
      <c r="C15" s="33" t="s">
        <v>193</v>
      </c>
      <c r="D15" s="14">
        <v>560620</v>
      </c>
      <c r="E15" s="15">
        <v>4940.18</v>
      </c>
      <c r="F15" s="16">
        <v>1.6500000000000001E-2</v>
      </c>
      <c r="G15" s="16"/>
    </row>
    <row r="16" spans="1:7" x14ac:dyDescent="0.35">
      <c r="A16" s="13" t="s">
        <v>169</v>
      </c>
      <c r="B16" s="33" t="s">
        <v>170</v>
      </c>
      <c r="C16" s="33" t="s">
        <v>157</v>
      </c>
      <c r="D16" s="14">
        <v>592960</v>
      </c>
      <c r="E16" s="15">
        <v>4723.22</v>
      </c>
      <c r="F16" s="16">
        <v>1.5800000000000002E-2</v>
      </c>
      <c r="G16" s="16"/>
    </row>
    <row r="17" spans="1:7" x14ac:dyDescent="0.35">
      <c r="A17" s="13" t="s">
        <v>177</v>
      </c>
      <c r="B17" s="33" t="s">
        <v>178</v>
      </c>
      <c r="C17" s="33" t="s">
        <v>179</v>
      </c>
      <c r="D17" s="14">
        <v>1229833</v>
      </c>
      <c r="E17" s="15">
        <v>4711.49</v>
      </c>
      <c r="F17" s="16">
        <v>1.5699999999999999E-2</v>
      </c>
      <c r="G17" s="16"/>
    </row>
    <row r="18" spans="1:7" x14ac:dyDescent="0.35">
      <c r="A18" s="13" t="s">
        <v>210</v>
      </c>
      <c r="B18" s="33" t="s">
        <v>211</v>
      </c>
      <c r="C18" s="33" t="s">
        <v>199</v>
      </c>
      <c r="D18" s="14">
        <v>1016416</v>
      </c>
      <c r="E18" s="15">
        <v>4187.13</v>
      </c>
      <c r="F18" s="16">
        <v>1.4E-2</v>
      </c>
      <c r="G18" s="16"/>
    </row>
    <row r="19" spans="1:7" x14ac:dyDescent="0.35">
      <c r="A19" s="13" t="s">
        <v>166</v>
      </c>
      <c r="B19" s="33" t="s">
        <v>167</v>
      </c>
      <c r="C19" s="33" t="s">
        <v>168</v>
      </c>
      <c r="D19" s="14">
        <v>110044</v>
      </c>
      <c r="E19" s="15">
        <v>4001.75</v>
      </c>
      <c r="F19" s="16">
        <v>1.34E-2</v>
      </c>
      <c r="G19" s="16"/>
    </row>
    <row r="20" spans="1:7" x14ac:dyDescent="0.35">
      <c r="A20" s="13" t="s">
        <v>200</v>
      </c>
      <c r="B20" s="33" t="s">
        <v>201</v>
      </c>
      <c r="C20" s="33" t="s">
        <v>202</v>
      </c>
      <c r="D20" s="14">
        <v>1184852</v>
      </c>
      <c r="E20" s="15">
        <v>3960.37</v>
      </c>
      <c r="F20" s="16">
        <v>1.32E-2</v>
      </c>
      <c r="G20" s="16"/>
    </row>
    <row r="21" spans="1:7" x14ac:dyDescent="0.35">
      <c r="A21" s="13" t="s">
        <v>269</v>
      </c>
      <c r="B21" s="33" t="s">
        <v>270</v>
      </c>
      <c r="C21" s="33" t="s">
        <v>182</v>
      </c>
      <c r="D21" s="14">
        <v>29297</v>
      </c>
      <c r="E21" s="15">
        <v>3693.77</v>
      </c>
      <c r="F21" s="16">
        <v>1.23E-2</v>
      </c>
      <c r="G21" s="16"/>
    </row>
    <row r="22" spans="1:7" x14ac:dyDescent="0.35">
      <c r="A22" s="13" t="s">
        <v>212</v>
      </c>
      <c r="B22" s="33" t="s">
        <v>213</v>
      </c>
      <c r="C22" s="33" t="s">
        <v>176</v>
      </c>
      <c r="D22" s="14">
        <v>239707</v>
      </c>
      <c r="E22" s="15">
        <v>3518.66</v>
      </c>
      <c r="F22" s="16">
        <v>1.18E-2</v>
      </c>
      <c r="G22" s="16"/>
    </row>
    <row r="23" spans="1:7" x14ac:dyDescent="0.35">
      <c r="A23" s="13" t="s">
        <v>387</v>
      </c>
      <c r="B23" s="33" t="s">
        <v>388</v>
      </c>
      <c r="C23" s="33" t="s">
        <v>317</v>
      </c>
      <c r="D23" s="14">
        <v>23357</v>
      </c>
      <c r="E23" s="15">
        <v>3321.37</v>
      </c>
      <c r="F23" s="16">
        <v>1.11E-2</v>
      </c>
      <c r="G23" s="16"/>
    </row>
    <row r="24" spans="1:7" x14ac:dyDescent="0.35">
      <c r="A24" s="13" t="s">
        <v>641</v>
      </c>
      <c r="B24" s="33" t="s">
        <v>642</v>
      </c>
      <c r="C24" s="33" t="s">
        <v>273</v>
      </c>
      <c r="D24" s="14">
        <v>320000</v>
      </c>
      <c r="E24" s="15">
        <v>3302.72</v>
      </c>
      <c r="F24" s="16">
        <v>1.0999999999999999E-2</v>
      </c>
      <c r="G24" s="16"/>
    </row>
    <row r="25" spans="1:7" x14ac:dyDescent="0.35">
      <c r="A25" s="13" t="s">
        <v>979</v>
      </c>
      <c r="B25" s="33" t="s">
        <v>980</v>
      </c>
      <c r="C25" s="33" t="s">
        <v>695</v>
      </c>
      <c r="D25" s="14">
        <v>53653</v>
      </c>
      <c r="E25" s="15">
        <v>3171.16</v>
      </c>
      <c r="F25" s="16">
        <v>1.06E-2</v>
      </c>
      <c r="G25" s="16"/>
    </row>
    <row r="26" spans="1:7" x14ac:dyDescent="0.35">
      <c r="A26" s="13" t="s">
        <v>756</v>
      </c>
      <c r="B26" s="33" t="s">
        <v>757</v>
      </c>
      <c r="C26" s="33" t="s">
        <v>196</v>
      </c>
      <c r="D26" s="14">
        <v>757575</v>
      </c>
      <c r="E26" s="15">
        <v>2965.15</v>
      </c>
      <c r="F26" s="16">
        <v>9.9000000000000008E-3</v>
      </c>
      <c r="G26" s="16"/>
    </row>
    <row r="27" spans="1:7" x14ac:dyDescent="0.35">
      <c r="A27" s="13" t="s">
        <v>191</v>
      </c>
      <c r="B27" s="33" t="s">
        <v>192</v>
      </c>
      <c r="C27" s="33" t="s">
        <v>193</v>
      </c>
      <c r="D27" s="14">
        <v>112087</v>
      </c>
      <c r="E27" s="15">
        <v>2928.05</v>
      </c>
      <c r="F27" s="16">
        <v>9.7999999999999997E-3</v>
      </c>
      <c r="G27" s="16"/>
    </row>
    <row r="28" spans="1:7" x14ac:dyDescent="0.35">
      <c r="A28" s="13" t="s">
        <v>309</v>
      </c>
      <c r="B28" s="33" t="s">
        <v>310</v>
      </c>
      <c r="C28" s="33" t="s">
        <v>173</v>
      </c>
      <c r="D28" s="14">
        <v>268451</v>
      </c>
      <c r="E28" s="15">
        <v>2907.06</v>
      </c>
      <c r="F28" s="16">
        <v>9.7000000000000003E-3</v>
      </c>
      <c r="G28" s="16"/>
    </row>
    <row r="29" spans="1:7" x14ac:dyDescent="0.35">
      <c r="A29" s="13" t="s">
        <v>189</v>
      </c>
      <c r="B29" s="33" t="s">
        <v>190</v>
      </c>
      <c r="C29" s="33" t="s">
        <v>157</v>
      </c>
      <c r="D29" s="14">
        <v>141313</v>
      </c>
      <c r="E29" s="15">
        <v>2796.02</v>
      </c>
      <c r="F29" s="16">
        <v>9.2999999999999992E-3</v>
      </c>
      <c r="G29" s="16"/>
    </row>
    <row r="30" spans="1:7" x14ac:dyDescent="0.35">
      <c r="A30" s="13" t="s">
        <v>742</v>
      </c>
      <c r="B30" s="33" t="s">
        <v>743</v>
      </c>
      <c r="C30" s="33" t="s">
        <v>216</v>
      </c>
      <c r="D30" s="14">
        <v>36515</v>
      </c>
      <c r="E30" s="15">
        <v>2737.89</v>
      </c>
      <c r="F30" s="16">
        <v>9.1000000000000004E-3</v>
      </c>
      <c r="G30" s="16"/>
    </row>
    <row r="31" spans="1:7" x14ac:dyDescent="0.35">
      <c r="A31" s="13" t="s">
        <v>230</v>
      </c>
      <c r="B31" s="33" t="s">
        <v>231</v>
      </c>
      <c r="C31" s="33" t="s">
        <v>176</v>
      </c>
      <c r="D31" s="14">
        <v>89327</v>
      </c>
      <c r="E31" s="15">
        <v>2712.68</v>
      </c>
      <c r="F31" s="16">
        <v>9.1000000000000004E-3</v>
      </c>
      <c r="G31" s="16"/>
    </row>
    <row r="32" spans="1:7" x14ac:dyDescent="0.35">
      <c r="A32" s="13" t="s">
        <v>969</v>
      </c>
      <c r="B32" s="33" t="s">
        <v>970</v>
      </c>
      <c r="C32" s="33" t="s">
        <v>273</v>
      </c>
      <c r="D32" s="14">
        <v>99015</v>
      </c>
      <c r="E32" s="15">
        <v>2699.94</v>
      </c>
      <c r="F32" s="16">
        <v>8.9999999999999993E-3</v>
      </c>
      <c r="G32" s="16"/>
    </row>
    <row r="33" spans="1:7" x14ac:dyDescent="0.35">
      <c r="A33" s="13" t="s">
        <v>991</v>
      </c>
      <c r="B33" s="33" t="s">
        <v>992</v>
      </c>
      <c r="C33" s="33" t="s">
        <v>193</v>
      </c>
      <c r="D33" s="14">
        <v>138297</v>
      </c>
      <c r="E33" s="15">
        <v>2694.03</v>
      </c>
      <c r="F33" s="16">
        <v>8.9999999999999993E-3</v>
      </c>
      <c r="G33" s="16"/>
    </row>
    <row r="34" spans="1:7" x14ac:dyDescent="0.35">
      <c r="A34" s="13" t="s">
        <v>313</v>
      </c>
      <c r="B34" s="33" t="s">
        <v>314</v>
      </c>
      <c r="C34" s="33" t="s">
        <v>196</v>
      </c>
      <c r="D34" s="14">
        <v>38606</v>
      </c>
      <c r="E34" s="15">
        <v>2546.2600000000002</v>
      </c>
      <c r="F34" s="16">
        <v>8.5000000000000006E-3</v>
      </c>
      <c r="G34" s="16"/>
    </row>
    <row r="35" spans="1:7" x14ac:dyDescent="0.35">
      <c r="A35" s="13" t="s">
        <v>842</v>
      </c>
      <c r="B35" s="33" t="s">
        <v>843</v>
      </c>
      <c r="C35" s="33" t="s">
        <v>185</v>
      </c>
      <c r="D35" s="14">
        <v>58358</v>
      </c>
      <c r="E35" s="15">
        <v>2490.37</v>
      </c>
      <c r="F35" s="16">
        <v>8.3000000000000001E-3</v>
      </c>
      <c r="G35" s="16"/>
    </row>
    <row r="36" spans="1:7" x14ac:dyDescent="0.35">
      <c r="A36" s="13" t="s">
        <v>234</v>
      </c>
      <c r="B36" s="33" t="s">
        <v>235</v>
      </c>
      <c r="C36" s="33" t="s">
        <v>157</v>
      </c>
      <c r="D36" s="14">
        <v>214088</v>
      </c>
      <c r="E36" s="15">
        <v>2287.3200000000002</v>
      </c>
      <c r="F36" s="16">
        <v>7.6E-3</v>
      </c>
      <c r="G36" s="16"/>
    </row>
    <row r="37" spans="1:7" x14ac:dyDescent="0.35">
      <c r="A37" s="13" t="s">
        <v>1316</v>
      </c>
      <c r="B37" s="33" t="s">
        <v>1317</v>
      </c>
      <c r="C37" s="33" t="s">
        <v>317</v>
      </c>
      <c r="D37" s="14">
        <v>225000</v>
      </c>
      <c r="E37" s="15">
        <v>2210.7399999999998</v>
      </c>
      <c r="F37" s="16">
        <v>7.4000000000000003E-3</v>
      </c>
      <c r="G37" s="16"/>
    </row>
    <row r="38" spans="1:7" x14ac:dyDescent="0.35">
      <c r="A38" s="13" t="s">
        <v>856</v>
      </c>
      <c r="B38" s="33" t="s">
        <v>857</v>
      </c>
      <c r="C38" s="33" t="s">
        <v>317</v>
      </c>
      <c r="D38" s="14">
        <v>42735</v>
      </c>
      <c r="E38" s="15">
        <v>2157.1799999999998</v>
      </c>
      <c r="F38" s="16">
        <v>7.1999999999999998E-3</v>
      </c>
      <c r="G38" s="16"/>
    </row>
    <row r="39" spans="1:7" x14ac:dyDescent="0.35">
      <c r="A39" s="13" t="s">
        <v>246</v>
      </c>
      <c r="B39" s="33" t="s">
        <v>247</v>
      </c>
      <c r="C39" s="33" t="s">
        <v>176</v>
      </c>
      <c r="D39" s="14">
        <v>120040</v>
      </c>
      <c r="E39" s="15">
        <v>2098.54</v>
      </c>
      <c r="F39" s="16">
        <v>7.0000000000000001E-3</v>
      </c>
      <c r="G39" s="16"/>
    </row>
    <row r="40" spans="1:7" x14ac:dyDescent="0.35">
      <c r="A40" s="13" t="s">
        <v>373</v>
      </c>
      <c r="B40" s="33" t="s">
        <v>374</v>
      </c>
      <c r="C40" s="33" t="s">
        <v>207</v>
      </c>
      <c r="D40" s="14">
        <v>36000</v>
      </c>
      <c r="E40" s="15">
        <v>2077.56</v>
      </c>
      <c r="F40" s="16">
        <v>6.8999999999999999E-3</v>
      </c>
      <c r="G40" s="16"/>
    </row>
    <row r="41" spans="1:7" x14ac:dyDescent="0.35">
      <c r="A41" s="13" t="s">
        <v>379</v>
      </c>
      <c r="B41" s="33" t="s">
        <v>380</v>
      </c>
      <c r="C41" s="33" t="s">
        <v>182</v>
      </c>
      <c r="D41" s="14">
        <v>37638</v>
      </c>
      <c r="E41" s="15">
        <v>2058.23</v>
      </c>
      <c r="F41" s="16">
        <v>6.8999999999999999E-3</v>
      </c>
      <c r="G41" s="16"/>
    </row>
    <row r="42" spans="1:7" x14ac:dyDescent="0.35">
      <c r="A42" s="13" t="s">
        <v>633</v>
      </c>
      <c r="B42" s="33" t="s">
        <v>634</v>
      </c>
      <c r="C42" s="33" t="s">
        <v>165</v>
      </c>
      <c r="D42" s="14">
        <v>110863</v>
      </c>
      <c r="E42" s="15">
        <v>2048.42</v>
      </c>
      <c r="F42" s="16">
        <v>6.7999999999999996E-3</v>
      </c>
      <c r="G42" s="16"/>
    </row>
    <row r="43" spans="1:7" x14ac:dyDescent="0.35">
      <c r="A43" s="13" t="s">
        <v>258</v>
      </c>
      <c r="B43" s="33" t="s">
        <v>259</v>
      </c>
      <c r="C43" s="33" t="s">
        <v>196</v>
      </c>
      <c r="D43" s="14">
        <v>105860</v>
      </c>
      <c r="E43" s="15">
        <v>2042.15</v>
      </c>
      <c r="F43" s="16">
        <v>6.7999999999999996E-3</v>
      </c>
      <c r="G43" s="16"/>
    </row>
    <row r="44" spans="1:7" x14ac:dyDescent="0.35">
      <c r="A44" s="13" t="s">
        <v>1001</v>
      </c>
      <c r="B44" s="33" t="s">
        <v>1002</v>
      </c>
      <c r="C44" s="33" t="s">
        <v>273</v>
      </c>
      <c r="D44" s="14">
        <v>9766</v>
      </c>
      <c r="E44" s="15">
        <v>1962.48</v>
      </c>
      <c r="F44" s="16">
        <v>6.6E-3</v>
      </c>
      <c r="G44" s="16"/>
    </row>
    <row r="45" spans="1:7" x14ac:dyDescent="0.35">
      <c r="A45" s="13" t="s">
        <v>244</v>
      </c>
      <c r="B45" s="33" t="s">
        <v>245</v>
      </c>
      <c r="C45" s="33" t="s">
        <v>176</v>
      </c>
      <c r="D45" s="14">
        <v>37536</v>
      </c>
      <c r="E45" s="15">
        <v>1937.05</v>
      </c>
      <c r="F45" s="16">
        <v>6.4999999999999997E-3</v>
      </c>
      <c r="G45" s="16"/>
    </row>
    <row r="46" spans="1:7" x14ac:dyDescent="0.35">
      <c r="A46" s="13" t="s">
        <v>242</v>
      </c>
      <c r="B46" s="33" t="s">
        <v>243</v>
      </c>
      <c r="C46" s="33" t="s">
        <v>193</v>
      </c>
      <c r="D46" s="14">
        <v>130565</v>
      </c>
      <c r="E46" s="15">
        <v>1884.31</v>
      </c>
      <c r="F46" s="16">
        <v>6.3E-3</v>
      </c>
      <c r="G46" s="16"/>
    </row>
    <row r="47" spans="1:7" x14ac:dyDescent="0.35">
      <c r="A47" s="13" t="s">
        <v>981</v>
      </c>
      <c r="B47" s="33" t="s">
        <v>982</v>
      </c>
      <c r="C47" s="33" t="s">
        <v>219</v>
      </c>
      <c r="D47" s="14">
        <v>1220</v>
      </c>
      <c r="E47" s="15">
        <v>1803.71</v>
      </c>
      <c r="F47" s="16">
        <v>6.0000000000000001E-3</v>
      </c>
      <c r="G47" s="16"/>
    </row>
    <row r="48" spans="1:7" x14ac:dyDescent="0.35">
      <c r="A48" s="13" t="s">
        <v>256</v>
      </c>
      <c r="B48" s="33" t="s">
        <v>257</v>
      </c>
      <c r="C48" s="33" t="s">
        <v>157</v>
      </c>
      <c r="D48" s="14">
        <v>287967</v>
      </c>
      <c r="E48" s="15">
        <v>1790.29</v>
      </c>
      <c r="F48" s="16">
        <v>6.0000000000000001E-3</v>
      </c>
      <c r="G48" s="16"/>
    </row>
    <row r="49" spans="1:7" x14ac:dyDescent="0.35">
      <c r="A49" s="13" t="s">
        <v>186</v>
      </c>
      <c r="B49" s="33" t="s">
        <v>187</v>
      </c>
      <c r="C49" s="33" t="s">
        <v>188</v>
      </c>
      <c r="D49" s="14">
        <v>13900</v>
      </c>
      <c r="E49" s="15">
        <v>1702.61</v>
      </c>
      <c r="F49" s="16">
        <v>5.7000000000000002E-3</v>
      </c>
      <c r="G49" s="16"/>
    </row>
    <row r="50" spans="1:7" x14ac:dyDescent="0.35">
      <c r="A50" s="13" t="s">
        <v>846</v>
      </c>
      <c r="B50" s="33" t="s">
        <v>847</v>
      </c>
      <c r="C50" s="33" t="s">
        <v>292</v>
      </c>
      <c r="D50" s="14">
        <v>120000</v>
      </c>
      <c r="E50" s="15">
        <v>1681.44</v>
      </c>
      <c r="F50" s="16">
        <v>5.5999999999999999E-3</v>
      </c>
      <c r="G50" s="16"/>
    </row>
    <row r="51" spans="1:7" x14ac:dyDescent="0.35">
      <c r="A51" s="13" t="s">
        <v>1010</v>
      </c>
      <c r="B51" s="33" t="s">
        <v>1011</v>
      </c>
      <c r="C51" s="33" t="s">
        <v>322</v>
      </c>
      <c r="D51" s="14">
        <v>690595</v>
      </c>
      <c r="E51" s="15">
        <v>1664.33</v>
      </c>
      <c r="F51" s="16">
        <v>5.5999999999999999E-3</v>
      </c>
      <c r="G51" s="16"/>
    </row>
    <row r="52" spans="1:7" x14ac:dyDescent="0.35">
      <c r="A52" s="13" t="s">
        <v>369</v>
      </c>
      <c r="B52" s="33" t="s">
        <v>370</v>
      </c>
      <c r="C52" s="33" t="s">
        <v>285</v>
      </c>
      <c r="D52" s="14">
        <v>231540</v>
      </c>
      <c r="E52" s="15">
        <v>1643.47</v>
      </c>
      <c r="F52" s="16">
        <v>5.4999999999999997E-3</v>
      </c>
      <c r="G52" s="16"/>
    </row>
    <row r="53" spans="1:7" x14ac:dyDescent="0.35">
      <c r="A53" s="13" t="s">
        <v>744</v>
      </c>
      <c r="B53" s="33" t="s">
        <v>745</v>
      </c>
      <c r="C53" s="33" t="s">
        <v>216</v>
      </c>
      <c r="D53" s="14">
        <v>190494</v>
      </c>
      <c r="E53" s="15">
        <v>1633.39</v>
      </c>
      <c r="F53" s="16">
        <v>5.4999999999999997E-3</v>
      </c>
      <c r="G53" s="16"/>
    </row>
    <row r="54" spans="1:7" x14ac:dyDescent="0.35">
      <c r="A54" s="13" t="s">
        <v>1318</v>
      </c>
      <c r="B54" s="33" t="s">
        <v>1319</v>
      </c>
      <c r="C54" s="33" t="s">
        <v>268</v>
      </c>
      <c r="D54" s="14">
        <v>200000</v>
      </c>
      <c r="E54" s="15">
        <v>1623.3</v>
      </c>
      <c r="F54" s="16">
        <v>5.4000000000000003E-3</v>
      </c>
      <c r="G54" s="16"/>
    </row>
    <row r="55" spans="1:7" x14ac:dyDescent="0.35">
      <c r="A55" s="13" t="s">
        <v>180</v>
      </c>
      <c r="B55" s="33" t="s">
        <v>181</v>
      </c>
      <c r="C55" s="33" t="s">
        <v>182</v>
      </c>
      <c r="D55" s="14">
        <v>49883</v>
      </c>
      <c r="E55" s="15">
        <v>1597.8</v>
      </c>
      <c r="F55" s="16">
        <v>5.3E-3</v>
      </c>
      <c r="G55" s="16"/>
    </row>
    <row r="56" spans="1:7" x14ac:dyDescent="0.35">
      <c r="A56" s="13" t="s">
        <v>1320</v>
      </c>
      <c r="B56" s="33" t="s">
        <v>1321</v>
      </c>
      <c r="C56" s="33" t="s">
        <v>196</v>
      </c>
      <c r="D56" s="14">
        <v>335000</v>
      </c>
      <c r="E56" s="15">
        <v>1590.92</v>
      </c>
      <c r="F56" s="16">
        <v>5.3E-3</v>
      </c>
      <c r="G56" s="16"/>
    </row>
    <row r="57" spans="1:7" x14ac:dyDescent="0.35">
      <c r="A57" s="13" t="s">
        <v>377</v>
      </c>
      <c r="B57" s="33" t="s">
        <v>378</v>
      </c>
      <c r="C57" s="33" t="s">
        <v>273</v>
      </c>
      <c r="D57" s="14">
        <v>2577990</v>
      </c>
      <c r="E57" s="15">
        <v>1588.04</v>
      </c>
      <c r="F57" s="16">
        <v>5.3E-3</v>
      </c>
      <c r="G57" s="16"/>
    </row>
    <row r="58" spans="1:7" x14ac:dyDescent="0.35">
      <c r="A58" s="13" t="s">
        <v>389</v>
      </c>
      <c r="B58" s="33" t="s">
        <v>390</v>
      </c>
      <c r="C58" s="33" t="s">
        <v>358</v>
      </c>
      <c r="D58" s="14">
        <v>57708</v>
      </c>
      <c r="E58" s="15">
        <v>1553.15</v>
      </c>
      <c r="F58" s="16">
        <v>5.1999999999999998E-3</v>
      </c>
      <c r="G58" s="16"/>
    </row>
    <row r="59" spans="1:7" x14ac:dyDescent="0.35">
      <c r="A59" s="13" t="s">
        <v>238</v>
      </c>
      <c r="B59" s="33" t="s">
        <v>239</v>
      </c>
      <c r="C59" s="33" t="s">
        <v>196</v>
      </c>
      <c r="D59" s="14">
        <v>41452</v>
      </c>
      <c r="E59" s="15">
        <v>1551.09</v>
      </c>
      <c r="F59" s="16">
        <v>5.1999999999999998E-3</v>
      </c>
      <c r="G59" s="16"/>
    </row>
    <row r="60" spans="1:7" x14ac:dyDescent="0.35">
      <c r="A60" s="13" t="s">
        <v>217</v>
      </c>
      <c r="B60" s="33" t="s">
        <v>218</v>
      </c>
      <c r="C60" s="33" t="s">
        <v>219</v>
      </c>
      <c r="D60" s="14">
        <v>148000</v>
      </c>
      <c r="E60" s="15">
        <v>1535.13</v>
      </c>
      <c r="F60" s="16">
        <v>5.1000000000000004E-3</v>
      </c>
      <c r="G60" s="16"/>
    </row>
    <row r="61" spans="1:7" x14ac:dyDescent="0.35">
      <c r="A61" s="13" t="s">
        <v>683</v>
      </c>
      <c r="B61" s="33" t="s">
        <v>684</v>
      </c>
      <c r="C61" s="33" t="s">
        <v>219</v>
      </c>
      <c r="D61" s="14">
        <v>1111038</v>
      </c>
      <c r="E61" s="15">
        <v>1534.68</v>
      </c>
      <c r="F61" s="16">
        <v>5.1000000000000004E-3</v>
      </c>
      <c r="G61" s="16"/>
    </row>
    <row r="62" spans="1:7" x14ac:dyDescent="0.35">
      <c r="A62" s="13" t="s">
        <v>274</v>
      </c>
      <c r="B62" s="33" t="s">
        <v>275</v>
      </c>
      <c r="C62" s="33" t="s">
        <v>182</v>
      </c>
      <c r="D62" s="14">
        <v>54391</v>
      </c>
      <c r="E62" s="15">
        <v>1523.93</v>
      </c>
      <c r="F62" s="16">
        <v>5.1000000000000004E-3</v>
      </c>
      <c r="G62" s="16"/>
    </row>
    <row r="63" spans="1:7" x14ac:dyDescent="0.35">
      <c r="A63" s="13" t="s">
        <v>183</v>
      </c>
      <c r="B63" s="33" t="s">
        <v>184</v>
      </c>
      <c r="C63" s="33" t="s">
        <v>185</v>
      </c>
      <c r="D63" s="14">
        <v>29796</v>
      </c>
      <c r="E63" s="15">
        <v>1495.16</v>
      </c>
      <c r="F63" s="16">
        <v>5.0000000000000001E-3</v>
      </c>
      <c r="G63" s="16"/>
    </row>
    <row r="64" spans="1:7" x14ac:dyDescent="0.35">
      <c r="A64" s="13" t="s">
        <v>870</v>
      </c>
      <c r="B64" s="33" t="s">
        <v>871</v>
      </c>
      <c r="C64" s="33" t="s">
        <v>188</v>
      </c>
      <c r="D64" s="14">
        <v>4850</v>
      </c>
      <c r="E64" s="15">
        <v>1494.29</v>
      </c>
      <c r="F64" s="16">
        <v>5.0000000000000001E-3</v>
      </c>
      <c r="G64" s="16"/>
    </row>
    <row r="65" spans="1:7" x14ac:dyDescent="0.35">
      <c r="A65" s="13" t="s">
        <v>637</v>
      </c>
      <c r="B65" s="33" t="s">
        <v>638</v>
      </c>
      <c r="C65" s="33" t="s">
        <v>216</v>
      </c>
      <c r="D65" s="14">
        <v>323365</v>
      </c>
      <c r="E65" s="15">
        <v>1477.29</v>
      </c>
      <c r="F65" s="16">
        <v>4.8999999999999998E-3</v>
      </c>
      <c r="G65" s="16"/>
    </row>
    <row r="66" spans="1:7" x14ac:dyDescent="0.35">
      <c r="A66" s="13" t="s">
        <v>1322</v>
      </c>
      <c r="B66" s="33" t="s">
        <v>1323</v>
      </c>
      <c r="C66" s="33" t="s">
        <v>219</v>
      </c>
      <c r="D66" s="14">
        <v>10997</v>
      </c>
      <c r="E66" s="15">
        <v>1450.06</v>
      </c>
      <c r="F66" s="16">
        <v>4.7999999999999996E-3</v>
      </c>
      <c r="G66" s="16"/>
    </row>
    <row r="67" spans="1:7" x14ac:dyDescent="0.35">
      <c r="A67" s="13" t="s">
        <v>1324</v>
      </c>
      <c r="B67" s="33" t="s">
        <v>1325</v>
      </c>
      <c r="C67" s="33" t="s">
        <v>219</v>
      </c>
      <c r="D67" s="14">
        <v>286309</v>
      </c>
      <c r="E67" s="15">
        <v>1429.54</v>
      </c>
      <c r="F67" s="16">
        <v>4.7999999999999996E-3</v>
      </c>
      <c r="G67" s="16"/>
    </row>
    <row r="68" spans="1:7" x14ac:dyDescent="0.35">
      <c r="A68" s="13" t="s">
        <v>627</v>
      </c>
      <c r="B68" s="33" t="s">
        <v>628</v>
      </c>
      <c r="C68" s="33" t="s">
        <v>329</v>
      </c>
      <c r="D68" s="14">
        <v>106230</v>
      </c>
      <c r="E68" s="15">
        <v>1423.69</v>
      </c>
      <c r="F68" s="16">
        <v>4.7999999999999996E-3</v>
      </c>
      <c r="G68" s="16"/>
    </row>
    <row r="69" spans="1:7" x14ac:dyDescent="0.35">
      <c r="A69" s="13" t="s">
        <v>381</v>
      </c>
      <c r="B69" s="33" t="s">
        <v>382</v>
      </c>
      <c r="C69" s="33" t="s">
        <v>179</v>
      </c>
      <c r="D69" s="14">
        <v>30239</v>
      </c>
      <c r="E69" s="15">
        <v>1371.01</v>
      </c>
      <c r="F69" s="16">
        <v>4.5999999999999999E-3</v>
      </c>
      <c r="G69" s="16"/>
    </row>
    <row r="70" spans="1:7" x14ac:dyDescent="0.35">
      <c r="A70" s="13" t="s">
        <v>197</v>
      </c>
      <c r="B70" s="33" t="s">
        <v>198</v>
      </c>
      <c r="C70" s="33" t="s">
        <v>199</v>
      </c>
      <c r="D70" s="14">
        <v>53147</v>
      </c>
      <c r="E70" s="15">
        <v>1339.94</v>
      </c>
      <c r="F70" s="16">
        <v>4.4999999999999997E-3</v>
      </c>
      <c r="G70" s="16"/>
    </row>
    <row r="71" spans="1:7" x14ac:dyDescent="0.35">
      <c r="A71" s="13" t="s">
        <v>163</v>
      </c>
      <c r="B71" s="33" t="s">
        <v>1326</v>
      </c>
      <c r="C71" s="33" t="s">
        <v>165</v>
      </c>
      <c r="D71" s="14">
        <v>90000</v>
      </c>
      <c r="E71" s="15">
        <v>1295.5999999999999</v>
      </c>
      <c r="F71" s="16">
        <v>4.3E-3</v>
      </c>
      <c r="G71" s="16"/>
    </row>
    <row r="72" spans="1:7" x14ac:dyDescent="0.35">
      <c r="A72" s="13" t="s">
        <v>1110</v>
      </c>
      <c r="B72" s="33" t="s">
        <v>1111</v>
      </c>
      <c r="C72" s="33" t="s">
        <v>441</v>
      </c>
      <c r="D72" s="14">
        <v>700000</v>
      </c>
      <c r="E72" s="15">
        <v>1243.76</v>
      </c>
      <c r="F72" s="16">
        <v>4.1999999999999997E-3</v>
      </c>
      <c r="G72" s="16"/>
    </row>
    <row r="73" spans="1:7" x14ac:dyDescent="0.35">
      <c r="A73" s="13" t="s">
        <v>264</v>
      </c>
      <c r="B73" s="33" t="s">
        <v>265</v>
      </c>
      <c r="C73" s="33" t="s">
        <v>196</v>
      </c>
      <c r="D73" s="14">
        <v>3567</v>
      </c>
      <c r="E73" s="15">
        <v>1227.23</v>
      </c>
      <c r="F73" s="16">
        <v>4.1000000000000003E-3</v>
      </c>
      <c r="G73" s="16"/>
    </row>
    <row r="74" spans="1:7" x14ac:dyDescent="0.35">
      <c r="A74" s="13" t="s">
        <v>334</v>
      </c>
      <c r="B74" s="33" t="s">
        <v>335</v>
      </c>
      <c r="C74" s="33" t="s">
        <v>336</v>
      </c>
      <c r="D74" s="14">
        <v>174569</v>
      </c>
      <c r="E74" s="15">
        <v>1192.3900000000001</v>
      </c>
      <c r="F74" s="16">
        <v>4.0000000000000001E-3</v>
      </c>
      <c r="G74" s="16"/>
    </row>
    <row r="75" spans="1:7" x14ac:dyDescent="0.35">
      <c r="A75" s="13" t="s">
        <v>348</v>
      </c>
      <c r="B75" s="33" t="s">
        <v>349</v>
      </c>
      <c r="C75" s="33" t="s">
        <v>268</v>
      </c>
      <c r="D75" s="14">
        <v>7007</v>
      </c>
      <c r="E75" s="15">
        <v>1180.05</v>
      </c>
      <c r="F75" s="16">
        <v>3.8999999999999998E-3</v>
      </c>
      <c r="G75" s="16"/>
    </row>
    <row r="76" spans="1:7" x14ac:dyDescent="0.35">
      <c r="A76" s="13" t="s">
        <v>965</v>
      </c>
      <c r="B76" s="33" t="s">
        <v>966</v>
      </c>
      <c r="C76" s="33" t="s">
        <v>202</v>
      </c>
      <c r="D76" s="14">
        <v>388811</v>
      </c>
      <c r="E76" s="15">
        <v>1131.44</v>
      </c>
      <c r="F76" s="16">
        <v>3.8E-3</v>
      </c>
      <c r="G76" s="16"/>
    </row>
    <row r="77" spans="1:7" x14ac:dyDescent="0.35">
      <c r="A77" s="13" t="s">
        <v>1327</v>
      </c>
      <c r="B77" s="33" t="s">
        <v>1328</v>
      </c>
      <c r="C77" s="33" t="s">
        <v>285</v>
      </c>
      <c r="D77" s="14">
        <v>128584</v>
      </c>
      <c r="E77" s="15">
        <v>1096.6300000000001</v>
      </c>
      <c r="F77" s="16">
        <v>3.7000000000000002E-3</v>
      </c>
      <c r="G77" s="16"/>
    </row>
    <row r="78" spans="1:7" x14ac:dyDescent="0.35">
      <c r="A78" s="13" t="s">
        <v>740</v>
      </c>
      <c r="B78" s="33" t="s">
        <v>741</v>
      </c>
      <c r="C78" s="33" t="s">
        <v>196</v>
      </c>
      <c r="D78" s="14">
        <v>69770</v>
      </c>
      <c r="E78" s="15">
        <v>1084.6400000000001</v>
      </c>
      <c r="F78" s="16">
        <v>3.5999999999999999E-3</v>
      </c>
      <c r="G78" s="16"/>
    </row>
    <row r="79" spans="1:7" x14ac:dyDescent="0.35">
      <c r="A79" s="13" t="s">
        <v>295</v>
      </c>
      <c r="B79" s="33" t="s">
        <v>296</v>
      </c>
      <c r="C79" s="33" t="s">
        <v>297</v>
      </c>
      <c r="D79" s="14">
        <v>672713</v>
      </c>
      <c r="E79" s="15">
        <v>1062.48</v>
      </c>
      <c r="F79" s="16">
        <v>3.5000000000000001E-3</v>
      </c>
      <c r="G79" s="16"/>
    </row>
    <row r="80" spans="1:7" x14ac:dyDescent="0.35">
      <c r="A80" s="13" t="s">
        <v>888</v>
      </c>
      <c r="B80" s="33" t="s">
        <v>889</v>
      </c>
      <c r="C80" s="33" t="s">
        <v>219</v>
      </c>
      <c r="D80" s="14">
        <v>15676</v>
      </c>
      <c r="E80" s="15">
        <v>1058.44</v>
      </c>
      <c r="F80" s="16">
        <v>3.5000000000000001E-3</v>
      </c>
      <c r="G80" s="16"/>
    </row>
    <row r="81" spans="1:7" x14ac:dyDescent="0.35">
      <c r="A81" s="13" t="s">
        <v>900</v>
      </c>
      <c r="B81" s="33" t="s">
        <v>901</v>
      </c>
      <c r="C81" s="33" t="s">
        <v>193</v>
      </c>
      <c r="D81" s="14">
        <v>55467</v>
      </c>
      <c r="E81" s="15">
        <v>1047.05</v>
      </c>
      <c r="F81" s="16">
        <v>3.5000000000000001E-3</v>
      </c>
      <c r="G81" s="16"/>
    </row>
    <row r="82" spans="1:7" x14ac:dyDescent="0.35">
      <c r="A82" s="13" t="s">
        <v>279</v>
      </c>
      <c r="B82" s="33" t="s">
        <v>280</v>
      </c>
      <c r="C82" s="33" t="s">
        <v>193</v>
      </c>
      <c r="D82" s="14">
        <v>86298</v>
      </c>
      <c r="E82" s="15">
        <v>1045.93</v>
      </c>
      <c r="F82" s="16">
        <v>3.5000000000000001E-3</v>
      </c>
      <c r="G82" s="16"/>
    </row>
    <row r="83" spans="1:7" x14ac:dyDescent="0.35">
      <c r="A83" s="13" t="s">
        <v>1165</v>
      </c>
      <c r="B83" s="33" t="s">
        <v>1166</v>
      </c>
      <c r="C83" s="33" t="s">
        <v>202</v>
      </c>
      <c r="D83" s="14">
        <v>1052385</v>
      </c>
      <c r="E83" s="15">
        <v>985.24</v>
      </c>
      <c r="F83" s="16">
        <v>3.3E-3</v>
      </c>
      <c r="G83" s="16"/>
    </row>
    <row r="84" spans="1:7" x14ac:dyDescent="0.35">
      <c r="A84" s="13" t="s">
        <v>1063</v>
      </c>
      <c r="B84" s="33" t="s">
        <v>1064</v>
      </c>
      <c r="C84" s="33" t="s">
        <v>336</v>
      </c>
      <c r="D84" s="14">
        <v>525381</v>
      </c>
      <c r="E84" s="15">
        <v>972.27</v>
      </c>
      <c r="F84" s="16">
        <v>3.2000000000000002E-3</v>
      </c>
      <c r="G84" s="16"/>
    </row>
    <row r="85" spans="1:7" x14ac:dyDescent="0.35">
      <c r="A85" s="13" t="s">
        <v>681</v>
      </c>
      <c r="B85" s="33" t="s">
        <v>682</v>
      </c>
      <c r="C85" s="33" t="s">
        <v>292</v>
      </c>
      <c r="D85" s="14">
        <v>124416</v>
      </c>
      <c r="E85" s="15">
        <v>924.66</v>
      </c>
      <c r="F85" s="16">
        <v>3.0999999999999999E-3</v>
      </c>
      <c r="G85" s="16"/>
    </row>
    <row r="86" spans="1:7" x14ac:dyDescent="0.35">
      <c r="A86" s="13" t="s">
        <v>715</v>
      </c>
      <c r="B86" s="33" t="s">
        <v>716</v>
      </c>
      <c r="C86" s="33" t="s">
        <v>434</v>
      </c>
      <c r="D86" s="14">
        <v>421911</v>
      </c>
      <c r="E86" s="15">
        <v>921.54</v>
      </c>
      <c r="F86" s="16">
        <v>3.0999999999999999E-3</v>
      </c>
      <c r="G86" s="16"/>
    </row>
    <row r="87" spans="1:7" x14ac:dyDescent="0.35">
      <c r="A87" s="13" t="s">
        <v>659</v>
      </c>
      <c r="B87" s="33" t="s">
        <v>660</v>
      </c>
      <c r="C87" s="33" t="s">
        <v>434</v>
      </c>
      <c r="D87" s="14">
        <v>153184</v>
      </c>
      <c r="E87" s="15">
        <v>912.06</v>
      </c>
      <c r="F87" s="16">
        <v>3.0000000000000001E-3</v>
      </c>
      <c r="G87" s="16"/>
    </row>
    <row r="88" spans="1:7" x14ac:dyDescent="0.35">
      <c r="A88" s="13" t="s">
        <v>171</v>
      </c>
      <c r="B88" s="33" t="s">
        <v>172</v>
      </c>
      <c r="C88" s="33" t="s">
        <v>173</v>
      </c>
      <c r="D88" s="14">
        <v>37570</v>
      </c>
      <c r="E88" s="15">
        <v>911.97</v>
      </c>
      <c r="F88" s="16">
        <v>3.0000000000000001E-3</v>
      </c>
      <c r="G88" s="16"/>
    </row>
    <row r="89" spans="1:7" x14ac:dyDescent="0.35">
      <c r="A89" s="13" t="s">
        <v>949</v>
      </c>
      <c r="B89" s="33" t="s">
        <v>950</v>
      </c>
      <c r="C89" s="33" t="s">
        <v>165</v>
      </c>
      <c r="D89" s="14">
        <v>239878</v>
      </c>
      <c r="E89" s="15">
        <v>870.76</v>
      </c>
      <c r="F89" s="16">
        <v>2.8999999999999998E-3</v>
      </c>
      <c r="G89" s="16"/>
    </row>
    <row r="90" spans="1:7" x14ac:dyDescent="0.35">
      <c r="A90" s="13" t="s">
        <v>1003</v>
      </c>
      <c r="B90" s="33" t="s">
        <v>1004</v>
      </c>
      <c r="C90" s="33" t="s">
        <v>157</v>
      </c>
      <c r="D90" s="14">
        <v>645550</v>
      </c>
      <c r="E90" s="15">
        <v>845.41</v>
      </c>
      <c r="F90" s="16">
        <v>2.8E-3</v>
      </c>
      <c r="G90" s="16"/>
    </row>
    <row r="91" spans="1:7" x14ac:dyDescent="0.35">
      <c r="A91" s="13" t="s">
        <v>667</v>
      </c>
      <c r="B91" s="33" t="s">
        <v>668</v>
      </c>
      <c r="C91" s="33" t="s">
        <v>292</v>
      </c>
      <c r="D91" s="14">
        <v>208824</v>
      </c>
      <c r="E91" s="15">
        <v>828.4</v>
      </c>
      <c r="F91" s="16">
        <v>2.8E-3</v>
      </c>
      <c r="G91" s="16"/>
    </row>
    <row r="92" spans="1:7" x14ac:dyDescent="0.35">
      <c r="A92" s="13" t="s">
        <v>712</v>
      </c>
      <c r="B92" s="33" t="s">
        <v>713</v>
      </c>
      <c r="C92" s="33" t="s">
        <v>714</v>
      </c>
      <c r="D92" s="14">
        <v>246867</v>
      </c>
      <c r="E92" s="15">
        <v>817.35</v>
      </c>
      <c r="F92" s="16">
        <v>2.7000000000000001E-3</v>
      </c>
      <c r="G92" s="16"/>
    </row>
    <row r="93" spans="1:7" x14ac:dyDescent="0.35">
      <c r="A93" s="13" t="s">
        <v>337</v>
      </c>
      <c r="B93" s="33" t="s">
        <v>338</v>
      </c>
      <c r="C93" s="33" t="s">
        <v>339</v>
      </c>
      <c r="D93" s="14">
        <v>70000</v>
      </c>
      <c r="E93" s="15">
        <v>714</v>
      </c>
      <c r="F93" s="16">
        <v>2.3999999999999998E-3</v>
      </c>
      <c r="G93" s="16"/>
    </row>
    <row r="94" spans="1:7" x14ac:dyDescent="0.35">
      <c r="A94" s="13" t="s">
        <v>643</v>
      </c>
      <c r="B94" s="33" t="s">
        <v>644</v>
      </c>
      <c r="C94" s="33" t="s">
        <v>365</v>
      </c>
      <c r="D94" s="14">
        <v>52187</v>
      </c>
      <c r="E94" s="15">
        <v>706.93</v>
      </c>
      <c r="F94" s="16">
        <v>2.3999999999999998E-3</v>
      </c>
      <c r="G94" s="16"/>
    </row>
    <row r="95" spans="1:7" x14ac:dyDescent="0.35">
      <c r="A95" s="13" t="s">
        <v>655</v>
      </c>
      <c r="B95" s="33" t="s">
        <v>656</v>
      </c>
      <c r="C95" s="33" t="s">
        <v>278</v>
      </c>
      <c r="D95" s="14">
        <v>43587</v>
      </c>
      <c r="E95" s="15">
        <v>691.73</v>
      </c>
      <c r="F95" s="16">
        <v>2.3E-3</v>
      </c>
      <c r="G95" s="16"/>
    </row>
    <row r="96" spans="1:7" x14ac:dyDescent="0.35">
      <c r="A96" s="13" t="s">
        <v>916</v>
      </c>
      <c r="B96" s="33" t="s">
        <v>917</v>
      </c>
      <c r="C96" s="33" t="s">
        <v>268</v>
      </c>
      <c r="D96" s="14">
        <v>7675</v>
      </c>
      <c r="E96" s="15">
        <v>502.33</v>
      </c>
      <c r="F96" s="16">
        <v>1.6999999999999999E-3</v>
      </c>
      <c r="G96" s="16"/>
    </row>
    <row r="97" spans="1:7" x14ac:dyDescent="0.35">
      <c r="A97" s="13" t="s">
        <v>725</v>
      </c>
      <c r="B97" s="33" t="s">
        <v>726</v>
      </c>
      <c r="C97" s="33" t="s">
        <v>365</v>
      </c>
      <c r="D97" s="14">
        <v>555436</v>
      </c>
      <c r="E97" s="15">
        <v>473.9</v>
      </c>
      <c r="F97" s="16">
        <v>1.6000000000000001E-3</v>
      </c>
      <c r="G97" s="16"/>
    </row>
    <row r="98" spans="1:7" x14ac:dyDescent="0.35">
      <c r="A98" s="13" t="s">
        <v>361</v>
      </c>
      <c r="B98" s="33" t="s">
        <v>362</v>
      </c>
      <c r="C98" s="33" t="s">
        <v>193</v>
      </c>
      <c r="D98" s="14">
        <v>53536</v>
      </c>
      <c r="E98" s="15">
        <v>406.1</v>
      </c>
      <c r="F98" s="16">
        <v>1.4E-3</v>
      </c>
      <c r="G98" s="16"/>
    </row>
    <row r="99" spans="1:7" x14ac:dyDescent="0.35">
      <c r="A99" s="13" t="s">
        <v>706</v>
      </c>
      <c r="B99" s="33" t="s">
        <v>707</v>
      </c>
      <c r="C99" s="33" t="s">
        <v>196</v>
      </c>
      <c r="D99" s="14">
        <v>25030</v>
      </c>
      <c r="E99" s="15">
        <v>190.02</v>
      </c>
      <c r="F99" s="16">
        <v>5.9999999999999995E-4</v>
      </c>
      <c r="G99" s="16"/>
    </row>
    <row r="100" spans="1:7" x14ac:dyDescent="0.35">
      <c r="A100" s="13" t="s">
        <v>1329</v>
      </c>
      <c r="B100" s="33" t="s">
        <v>1330</v>
      </c>
      <c r="C100" s="33" t="s">
        <v>304</v>
      </c>
      <c r="D100" s="14">
        <v>10400</v>
      </c>
      <c r="E100" s="15">
        <v>32.729999999999997</v>
      </c>
      <c r="F100" s="16">
        <v>1E-4</v>
      </c>
      <c r="G100" s="16"/>
    </row>
    <row r="101" spans="1:7" x14ac:dyDescent="0.35">
      <c r="A101" s="13" t="s">
        <v>391</v>
      </c>
      <c r="B101" s="33" t="s">
        <v>392</v>
      </c>
      <c r="C101" s="33" t="s">
        <v>393</v>
      </c>
      <c r="D101" s="14">
        <v>2</v>
      </c>
      <c r="E101" s="15">
        <v>0.98</v>
      </c>
      <c r="F101" s="16">
        <v>0</v>
      </c>
      <c r="G101" s="16"/>
    </row>
    <row r="102" spans="1:7" x14ac:dyDescent="0.35">
      <c r="A102" s="17" t="s">
        <v>131</v>
      </c>
      <c r="B102" s="34"/>
      <c r="C102" s="34"/>
      <c r="D102" s="20"/>
      <c r="E102" s="37">
        <v>221898.69</v>
      </c>
      <c r="F102" s="38">
        <v>0.74080000000000001</v>
      </c>
      <c r="G102" s="23"/>
    </row>
    <row r="103" spans="1:7" x14ac:dyDescent="0.35">
      <c r="A103" s="17" t="s">
        <v>368</v>
      </c>
      <c r="B103" s="33"/>
      <c r="C103" s="33"/>
      <c r="D103" s="14"/>
      <c r="E103" s="15"/>
      <c r="F103" s="16"/>
      <c r="G103" s="16"/>
    </row>
    <row r="104" spans="1:7" x14ac:dyDescent="0.35">
      <c r="A104" s="17" t="s">
        <v>131</v>
      </c>
      <c r="B104" s="33"/>
      <c r="C104" s="33"/>
      <c r="D104" s="14"/>
      <c r="E104" s="39" t="s">
        <v>128</v>
      </c>
      <c r="F104" s="40" t="s">
        <v>128</v>
      </c>
      <c r="G104" s="16"/>
    </row>
    <row r="105" spans="1:7" x14ac:dyDescent="0.35">
      <c r="A105" s="24" t="s">
        <v>147</v>
      </c>
      <c r="B105" s="35"/>
      <c r="C105" s="35"/>
      <c r="D105" s="25"/>
      <c r="E105" s="30">
        <v>221898.69</v>
      </c>
      <c r="F105" s="31">
        <v>0.74080000000000001</v>
      </c>
      <c r="G105" s="23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17" t="s">
        <v>729</v>
      </c>
      <c r="B107" s="33"/>
      <c r="C107" s="33"/>
      <c r="D107" s="14"/>
      <c r="E107" s="15"/>
      <c r="F107" s="16"/>
      <c r="G107" s="16"/>
    </row>
    <row r="108" spans="1:7" x14ac:dyDescent="0.35">
      <c r="A108" s="17" t="s">
        <v>730</v>
      </c>
      <c r="B108" s="33"/>
      <c r="C108" s="33"/>
      <c r="D108" s="14"/>
      <c r="E108" s="15"/>
      <c r="F108" s="16"/>
      <c r="G108" s="16"/>
    </row>
    <row r="109" spans="1:7" x14ac:dyDescent="0.35">
      <c r="A109" s="13" t="s">
        <v>1331</v>
      </c>
      <c r="B109" s="33"/>
      <c r="C109" s="33" t="s">
        <v>393</v>
      </c>
      <c r="D109" s="14">
        <v>4485</v>
      </c>
      <c r="E109" s="15">
        <v>2069.38</v>
      </c>
      <c r="F109" s="16">
        <v>6.9100000000000003E-3</v>
      </c>
      <c r="G109" s="16"/>
    </row>
    <row r="110" spans="1:7" x14ac:dyDescent="0.35">
      <c r="A110" s="13" t="s">
        <v>1332</v>
      </c>
      <c r="B110" s="33"/>
      <c r="C110" s="33" t="s">
        <v>157</v>
      </c>
      <c r="D110" s="14">
        <v>504450</v>
      </c>
      <c r="E110" s="15">
        <v>664.01</v>
      </c>
      <c r="F110" s="16">
        <v>2.2169999999999998E-3</v>
      </c>
      <c r="G110" s="16"/>
    </row>
    <row r="111" spans="1:7" x14ac:dyDescent="0.35">
      <c r="A111" s="13" t="s">
        <v>1333</v>
      </c>
      <c r="B111" s="33"/>
      <c r="C111" s="33" t="s">
        <v>188</v>
      </c>
      <c r="D111" s="14">
        <v>425</v>
      </c>
      <c r="E111" s="15">
        <v>131.24</v>
      </c>
      <c r="F111" s="16">
        <v>4.3800000000000002E-4</v>
      </c>
      <c r="G111" s="16"/>
    </row>
    <row r="112" spans="1:7" x14ac:dyDescent="0.35">
      <c r="A112" s="17" t="s">
        <v>131</v>
      </c>
      <c r="B112" s="34"/>
      <c r="C112" s="34"/>
      <c r="D112" s="20"/>
      <c r="E112" s="37">
        <v>2864.63</v>
      </c>
      <c r="F112" s="38">
        <v>9.5650000000000006E-3</v>
      </c>
      <c r="G112" s="23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13"/>
      <c r="B114" s="33"/>
      <c r="C114" s="33"/>
      <c r="D114" s="14"/>
      <c r="E114" s="15"/>
      <c r="F114" s="16"/>
      <c r="G114" s="16"/>
    </row>
    <row r="115" spans="1:7" x14ac:dyDescent="0.35">
      <c r="A115" s="13"/>
      <c r="B115" s="33"/>
      <c r="C115" s="33"/>
      <c r="D115" s="14"/>
      <c r="E115" s="15"/>
      <c r="F115" s="16"/>
      <c r="G115" s="16"/>
    </row>
    <row r="116" spans="1:7" x14ac:dyDescent="0.35">
      <c r="A116" s="24" t="s">
        <v>147</v>
      </c>
      <c r="B116" s="35"/>
      <c r="C116" s="35"/>
      <c r="D116" s="25"/>
      <c r="E116" s="21">
        <v>2864.63</v>
      </c>
      <c r="F116" s="22">
        <v>9.5650000000000006E-3</v>
      </c>
      <c r="G116" s="23"/>
    </row>
    <row r="117" spans="1:7" x14ac:dyDescent="0.35">
      <c r="A117" s="13"/>
      <c r="B117" s="33"/>
      <c r="C117" s="33"/>
      <c r="D117" s="14"/>
      <c r="E117" s="15"/>
      <c r="F117" s="16"/>
      <c r="G117" s="16"/>
    </row>
    <row r="118" spans="1:7" x14ac:dyDescent="0.35">
      <c r="A118" s="17" t="s">
        <v>129</v>
      </c>
      <c r="B118" s="33"/>
      <c r="C118" s="33"/>
      <c r="D118" s="14"/>
      <c r="E118" s="15"/>
      <c r="F118" s="16"/>
      <c r="G118" s="16"/>
    </row>
    <row r="119" spans="1:7" x14ac:dyDescent="0.35">
      <c r="A119" s="17" t="s">
        <v>461</v>
      </c>
      <c r="B119" s="33"/>
      <c r="C119" s="33"/>
      <c r="D119" s="14"/>
      <c r="E119" s="15"/>
      <c r="F119" s="16"/>
      <c r="G119" s="16"/>
    </row>
    <row r="120" spans="1:7" x14ac:dyDescent="0.35">
      <c r="A120" s="13" t="s">
        <v>1334</v>
      </c>
      <c r="B120" s="33" t="s">
        <v>1335</v>
      </c>
      <c r="C120" s="33" t="s">
        <v>467</v>
      </c>
      <c r="D120" s="14">
        <v>19000000</v>
      </c>
      <c r="E120" s="15">
        <v>19081.02</v>
      </c>
      <c r="F120" s="16">
        <v>6.3700000000000007E-2</v>
      </c>
      <c r="G120" s="16">
        <v>6.2850000000000003E-2</v>
      </c>
    </row>
    <row r="121" spans="1:7" x14ac:dyDescent="0.35">
      <c r="A121" s="13" t="s">
        <v>1336</v>
      </c>
      <c r="B121" s="33" t="s">
        <v>1337</v>
      </c>
      <c r="C121" s="33" t="s">
        <v>481</v>
      </c>
      <c r="D121" s="14">
        <v>7500000</v>
      </c>
      <c r="E121" s="15">
        <v>7605.63</v>
      </c>
      <c r="F121" s="16">
        <v>2.5399999999999999E-2</v>
      </c>
      <c r="G121" s="16">
        <v>7.2300000000000003E-2</v>
      </c>
    </row>
    <row r="122" spans="1:7" x14ac:dyDescent="0.35">
      <c r="A122" s="13" t="s">
        <v>1338</v>
      </c>
      <c r="B122" s="33" t="s">
        <v>1339</v>
      </c>
      <c r="C122" s="33" t="s">
        <v>467</v>
      </c>
      <c r="D122" s="14">
        <v>7500000</v>
      </c>
      <c r="E122" s="15">
        <v>7574.91</v>
      </c>
      <c r="F122" s="16">
        <v>2.53E-2</v>
      </c>
      <c r="G122" s="16">
        <v>7.1099999999999997E-2</v>
      </c>
    </row>
    <row r="123" spans="1:7" x14ac:dyDescent="0.35">
      <c r="A123" s="13" t="s">
        <v>1340</v>
      </c>
      <c r="B123" s="33" t="s">
        <v>1341</v>
      </c>
      <c r="C123" s="33" t="s">
        <v>481</v>
      </c>
      <c r="D123" s="14">
        <v>2500000</v>
      </c>
      <c r="E123" s="15">
        <v>2549.83</v>
      </c>
      <c r="F123" s="16">
        <v>8.5000000000000006E-3</v>
      </c>
      <c r="G123" s="16">
        <v>7.1050000000000002E-2</v>
      </c>
    </row>
    <row r="124" spans="1:7" x14ac:dyDescent="0.35">
      <c r="A124" s="13" t="s">
        <v>1342</v>
      </c>
      <c r="B124" s="33" t="s">
        <v>1343</v>
      </c>
      <c r="C124" s="33" t="s">
        <v>481</v>
      </c>
      <c r="D124" s="14">
        <v>2500000</v>
      </c>
      <c r="E124" s="15">
        <v>2511.9899999999998</v>
      </c>
      <c r="F124" s="16">
        <v>8.3999999999999995E-3</v>
      </c>
      <c r="G124" s="16">
        <v>6.3548999999999994E-2</v>
      </c>
    </row>
    <row r="125" spans="1:7" x14ac:dyDescent="0.35">
      <c r="A125" s="13" t="s">
        <v>546</v>
      </c>
      <c r="B125" s="33" t="s">
        <v>547</v>
      </c>
      <c r="C125" s="33" t="s">
        <v>467</v>
      </c>
      <c r="D125" s="14">
        <v>2000000</v>
      </c>
      <c r="E125" s="15">
        <v>2000.46</v>
      </c>
      <c r="F125" s="16">
        <v>6.7000000000000002E-3</v>
      </c>
      <c r="G125" s="16">
        <v>5.8866000000000002E-2</v>
      </c>
    </row>
    <row r="126" spans="1:7" x14ac:dyDescent="0.35">
      <c r="A126" s="17" t="s">
        <v>131</v>
      </c>
      <c r="B126" s="34"/>
      <c r="C126" s="34"/>
      <c r="D126" s="20"/>
      <c r="E126" s="37">
        <v>41323.839999999997</v>
      </c>
      <c r="F126" s="38">
        <v>0.13800000000000001</v>
      </c>
      <c r="G126" s="23"/>
    </row>
    <row r="127" spans="1:7" x14ac:dyDescent="0.35">
      <c r="A127" s="13"/>
      <c r="B127" s="33"/>
      <c r="C127" s="33"/>
      <c r="D127" s="14"/>
      <c r="E127" s="15"/>
      <c r="F127" s="16"/>
      <c r="G127" s="16"/>
    </row>
    <row r="128" spans="1:7" x14ac:dyDescent="0.35">
      <c r="A128" s="17" t="s">
        <v>132</v>
      </c>
      <c r="B128" s="33"/>
      <c r="C128" s="33"/>
      <c r="D128" s="14"/>
      <c r="E128" s="15"/>
      <c r="F128" s="16"/>
      <c r="G128" s="16"/>
    </row>
    <row r="129" spans="1:7" x14ac:dyDescent="0.35">
      <c r="A129" s="13" t="s">
        <v>582</v>
      </c>
      <c r="B129" s="33" t="s">
        <v>583</v>
      </c>
      <c r="C129" s="33" t="s">
        <v>135</v>
      </c>
      <c r="D129" s="14">
        <v>2000000</v>
      </c>
      <c r="E129" s="15">
        <v>2072.66</v>
      </c>
      <c r="F129" s="16">
        <v>6.8999999999999999E-3</v>
      </c>
      <c r="G129" s="16">
        <v>6.0802000000000002E-2</v>
      </c>
    </row>
    <row r="130" spans="1:7" x14ac:dyDescent="0.35">
      <c r="A130" s="17" t="s">
        <v>131</v>
      </c>
      <c r="B130" s="34"/>
      <c r="C130" s="34"/>
      <c r="D130" s="20"/>
      <c r="E130" s="37">
        <v>2072.66</v>
      </c>
      <c r="F130" s="38">
        <v>6.8999999999999999E-3</v>
      </c>
      <c r="G130" s="23"/>
    </row>
    <row r="131" spans="1:7" x14ac:dyDescent="0.35">
      <c r="A131" s="13"/>
      <c r="B131" s="33"/>
      <c r="C131" s="33"/>
      <c r="D131" s="14"/>
      <c r="E131" s="15"/>
      <c r="F131" s="16"/>
      <c r="G131" s="16"/>
    </row>
    <row r="132" spans="1:7" x14ac:dyDescent="0.35">
      <c r="A132" s="17" t="s">
        <v>145</v>
      </c>
      <c r="B132" s="33"/>
      <c r="C132" s="33"/>
      <c r="D132" s="14"/>
      <c r="E132" s="15"/>
      <c r="F132" s="16"/>
      <c r="G132" s="16"/>
    </row>
    <row r="133" spans="1:7" x14ac:dyDescent="0.35">
      <c r="A133" s="17" t="s">
        <v>131</v>
      </c>
      <c r="B133" s="33"/>
      <c r="C133" s="33"/>
      <c r="D133" s="14"/>
      <c r="E133" s="39" t="s">
        <v>128</v>
      </c>
      <c r="F133" s="40" t="s">
        <v>128</v>
      </c>
      <c r="G133" s="16"/>
    </row>
    <row r="134" spans="1:7" x14ac:dyDescent="0.35">
      <c r="A134" s="13"/>
      <c r="B134" s="33"/>
      <c r="C134" s="33"/>
      <c r="D134" s="14"/>
      <c r="E134" s="15"/>
      <c r="F134" s="16"/>
      <c r="G134" s="16"/>
    </row>
    <row r="135" spans="1:7" x14ac:dyDescent="0.35">
      <c r="A135" s="17" t="s">
        <v>146</v>
      </c>
      <c r="B135" s="33"/>
      <c r="C135" s="33"/>
      <c r="D135" s="14"/>
      <c r="E135" s="15"/>
      <c r="F135" s="16"/>
      <c r="G135" s="16"/>
    </row>
    <row r="136" spans="1:7" x14ac:dyDescent="0.35">
      <c r="A136" s="17" t="s">
        <v>131</v>
      </c>
      <c r="B136" s="33"/>
      <c r="C136" s="33"/>
      <c r="D136" s="14"/>
      <c r="E136" s="39" t="s">
        <v>128</v>
      </c>
      <c r="F136" s="40" t="s">
        <v>128</v>
      </c>
      <c r="G136" s="16"/>
    </row>
    <row r="137" spans="1:7" x14ac:dyDescent="0.35">
      <c r="A137" s="13"/>
      <c r="B137" s="33"/>
      <c r="C137" s="33"/>
      <c r="D137" s="14"/>
      <c r="E137" s="15"/>
      <c r="F137" s="16"/>
      <c r="G137" s="16"/>
    </row>
    <row r="138" spans="1:7" x14ac:dyDescent="0.35">
      <c r="A138" s="24" t="s">
        <v>147</v>
      </c>
      <c r="B138" s="35"/>
      <c r="C138" s="35"/>
      <c r="D138" s="25"/>
      <c r="E138" s="21">
        <v>43396.5</v>
      </c>
      <c r="F138" s="22">
        <v>0.1449</v>
      </c>
      <c r="G138" s="23"/>
    </row>
    <row r="139" spans="1:7" x14ac:dyDescent="0.35">
      <c r="A139" s="13"/>
      <c r="B139" s="33"/>
      <c r="C139" s="33"/>
      <c r="D139" s="14"/>
      <c r="E139" s="15"/>
      <c r="F139" s="16"/>
      <c r="G139" s="16"/>
    </row>
    <row r="140" spans="1:7" x14ac:dyDescent="0.35">
      <c r="A140" s="13"/>
      <c r="B140" s="33"/>
      <c r="C140" s="33"/>
      <c r="D140" s="14"/>
      <c r="E140" s="15"/>
      <c r="F140" s="16"/>
      <c r="G140" s="16"/>
    </row>
    <row r="141" spans="1:7" x14ac:dyDescent="0.35">
      <c r="A141" s="17" t="s">
        <v>509</v>
      </c>
      <c r="B141" s="33"/>
      <c r="C141" s="33"/>
      <c r="D141" s="14"/>
      <c r="E141" s="15"/>
      <c r="F141" s="16"/>
      <c r="G141" s="16"/>
    </row>
    <row r="142" spans="1:7" x14ac:dyDescent="0.35">
      <c r="A142" s="13" t="s">
        <v>1344</v>
      </c>
      <c r="B142" s="33" t="s">
        <v>1345</v>
      </c>
      <c r="C142" s="33"/>
      <c r="D142" s="14">
        <v>18597042.914400004</v>
      </c>
      <c r="E142" s="15">
        <v>1946.12</v>
      </c>
      <c r="F142" s="16">
        <v>6.4999999999999997E-3</v>
      </c>
      <c r="G142" s="16"/>
    </row>
    <row r="143" spans="1:7" x14ac:dyDescent="0.35">
      <c r="A143" s="13" t="s">
        <v>1346</v>
      </c>
      <c r="B143" s="33" t="s">
        <v>1347</v>
      </c>
      <c r="C143" s="33"/>
      <c r="D143" s="14">
        <v>14999250.036999999</v>
      </c>
      <c r="E143" s="15">
        <v>1599.67</v>
      </c>
      <c r="F143" s="16">
        <v>5.3E-3</v>
      </c>
      <c r="G143" s="16"/>
    </row>
    <row r="144" spans="1:7" x14ac:dyDescent="0.35">
      <c r="A144" s="13" t="s">
        <v>1348</v>
      </c>
      <c r="B144" s="33" t="s">
        <v>1349</v>
      </c>
      <c r="C144" s="33"/>
      <c r="D144" s="14">
        <v>1634279.088</v>
      </c>
      <c r="E144" s="15">
        <v>237.38</v>
      </c>
      <c r="F144" s="16">
        <v>8.0000000000000004E-4</v>
      </c>
      <c r="G144" s="16"/>
    </row>
    <row r="145" spans="1:7" x14ac:dyDescent="0.35">
      <c r="A145" s="13" t="s">
        <v>1350</v>
      </c>
      <c r="B145" s="33" t="s">
        <v>1351</v>
      </c>
      <c r="C145" s="33"/>
      <c r="D145" s="14">
        <v>3.5000000000000001E-3</v>
      </c>
      <c r="E145" s="15">
        <v>0</v>
      </c>
      <c r="F145" s="16">
        <v>0</v>
      </c>
      <c r="G145" s="16"/>
    </row>
    <row r="146" spans="1:7" x14ac:dyDescent="0.35">
      <c r="A146" s="13"/>
      <c r="B146" s="33"/>
      <c r="C146" s="33"/>
      <c r="D146" s="14"/>
      <c r="E146" s="15"/>
      <c r="F146" s="16"/>
      <c r="G146" s="16"/>
    </row>
    <row r="147" spans="1:7" x14ac:dyDescent="0.35">
      <c r="A147" s="24" t="s">
        <v>147</v>
      </c>
      <c r="B147" s="35"/>
      <c r="C147" s="35"/>
      <c r="D147" s="25"/>
      <c r="E147" s="21">
        <v>3783.17</v>
      </c>
      <c r="F147" s="22">
        <v>1.26E-2</v>
      </c>
      <c r="G147" s="23"/>
    </row>
    <row r="148" spans="1:7" x14ac:dyDescent="0.35">
      <c r="A148" s="13"/>
      <c r="B148" s="33"/>
      <c r="C148" s="33"/>
      <c r="D148" s="14"/>
      <c r="E148" s="15"/>
      <c r="F148" s="16"/>
      <c r="G148" s="16"/>
    </row>
    <row r="149" spans="1:7" x14ac:dyDescent="0.35">
      <c r="A149" s="17" t="s">
        <v>148</v>
      </c>
      <c r="B149" s="33"/>
      <c r="C149" s="33"/>
      <c r="D149" s="14"/>
      <c r="E149" s="15"/>
      <c r="F149" s="16"/>
      <c r="G149" s="16"/>
    </row>
    <row r="150" spans="1:7" x14ac:dyDescent="0.35">
      <c r="A150" s="13" t="s">
        <v>149</v>
      </c>
      <c r="B150" s="33"/>
      <c r="C150" s="33"/>
      <c r="D150" s="14"/>
      <c r="E150" s="15">
        <v>1640.76</v>
      </c>
      <c r="F150" s="16">
        <v>5.4999999999999997E-3</v>
      </c>
      <c r="G150" s="16">
        <v>5.4205000000000003E-2</v>
      </c>
    </row>
    <row r="151" spans="1:7" x14ac:dyDescent="0.35">
      <c r="A151" s="17" t="s">
        <v>131</v>
      </c>
      <c r="B151" s="34"/>
      <c r="C151" s="34"/>
      <c r="D151" s="20"/>
      <c r="E151" s="37">
        <v>1640.76</v>
      </c>
      <c r="F151" s="38">
        <v>5.4999999999999997E-3</v>
      </c>
      <c r="G151" s="23"/>
    </row>
    <row r="152" spans="1:7" x14ac:dyDescent="0.35">
      <c r="A152" s="13"/>
      <c r="B152" s="33"/>
      <c r="C152" s="33"/>
      <c r="D152" s="14"/>
      <c r="E152" s="15"/>
      <c r="F152" s="16"/>
      <c r="G152" s="16"/>
    </row>
    <row r="153" spans="1:7" x14ac:dyDescent="0.35">
      <c r="A153" s="24" t="s">
        <v>147</v>
      </c>
      <c r="B153" s="35"/>
      <c r="C153" s="35"/>
      <c r="D153" s="25"/>
      <c r="E153" s="21">
        <v>1640.76</v>
      </c>
      <c r="F153" s="22">
        <v>5.4999999999999997E-3</v>
      </c>
      <c r="G153" s="23"/>
    </row>
    <row r="154" spans="1:7" x14ac:dyDescent="0.35">
      <c r="A154" s="13" t="s">
        <v>150</v>
      </c>
      <c r="B154" s="33"/>
      <c r="C154" s="33"/>
      <c r="D154" s="14"/>
      <c r="E154" s="15">
        <v>1764.9626742999999</v>
      </c>
      <c r="F154" s="16">
        <v>5.8939999999999999E-3</v>
      </c>
      <c r="G154" s="16"/>
    </row>
    <row r="155" spans="1:7" x14ac:dyDescent="0.35">
      <c r="A155" s="13" t="s">
        <v>151</v>
      </c>
      <c r="B155" s="33"/>
      <c r="C155" s="33"/>
      <c r="D155" s="14"/>
      <c r="E155" s="15">
        <v>26963.7573257</v>
      </c>
      <c r="F155" s="16">
        <v>9.0305999999999997E-2</v>
      </c>
      <c r="G155" s="16">
        <v>5.4205000000000003E-2</v>
      </c>
    </row>
    <row r="156" spans="1:7" x14ac:dyDescent="0.35">
      <c r="A156" s="28" t="s">
        <v>152</v>
      </c>
      <c r="B156" s="36"/>
      <c r="C156" s="36"/>
      <c r="D156" s="29"/>
      <c r="E156" s="30">
        <v>299447.84000000003</v>
      </c>
      <c r="F156" s="31">
        <v>1</v>
      </c>
      <c r="G156" s="31"/>
    </row>
    <row r="158" spans="1:7" x14ac:dyDescent="0.35">
      <c r="A158" s="1" t="s">
        <v>735</v>
      </c>
    </row>
    <row r="159" spans="1:7" x14ac:dyDescent="0.35">
      <c r="A159" s="1" t="s">
        <v>153</v>
      </c>
    </row>
    <row r="161" spans="1:7" x14ac:dyDescent="0.35">
      <c r="A161" s="1" t="s">
        <v>2855</v>
      </c>
    </row>
    <row r="162" spans="1:7" x14ac:dyDescent="0.35">
      <c r="A162" s="48" t="s">
        <v>2856</v>
      </c>
      <c r="B162" s="3" t="s">
        <v>128</v>
      </c>
    </row>
    <row r="163" spans="1:7" x14ac:dyDescent="0.35">
      <c r="A163" t="s">
        <v>2857</v>
      </c>
    </row>
    <row r="164" spans="1:7" x14ac:dyDescent="0.35">
      <c r="A164" t="s">
        <v>2858</v>
      </c>
      <c r="B164" t="s">
        <v>2859</v>
      </c>
      <c r="C164" t="s">
        <v>2859</v>
      </c>
    </row>
    <row r="165" spans="1:7" x14ac:dyDescent="0.35">
      <c r="B165" s="49">
        <v>45838</v>
      </c>
      <c r="C165" s="49">
        <v>45869</v>
      </c>
    </row>
    <row r="166" spans="1:7" x14ac:dyDescent="0.35">
      <c r="A166" t="s">
        <v>2874</v>
      </c>
      <c r="B166">
        <v>74.27</v>
      </c>
      <c r="C166">
        <v>72.88</v>
      </c>
      <c r="G166"/>
    </row>
    <row r="167" spans="1:7" x14ac:dyDescent="0.35">
      <c r="A167" t="s">
        <v>2861</v>
      </c>
      <c r="B167">
        <v>34.700000000000003</v>
      </c>
      <c r="C167">
        <v>33.86</v>
      </c>
      <c r="G167"/>
    </row>
    <row r="168" spans="1:7" x14ac:dyDescent="0.35">
      <c r="A168" t="s">
        <v>2921</v>
      </c>
      <c r="B168">
        <v>63.85</v>
      </c>
      <c r="C168">
        <v>62.58</v>
      </c>
      <c r="G168"/>
    </row>
    <row r="169" spans="1:7" x14ac:dyDescent="0.35">
      <c r="A169" t="s">
        <v>2922</v>
      </c>
      <c r="B169">
        <v>65.069999999999993</v>
      </c>
      <c r="C169">
        <v>63.78</v>
      </c>
      <c r="G169"/>
    </row>
    <row r="170" spans="1:7" x14ac:dyDescent="0.35">
      <c r="A170" t="s">
        <v>2875</v>
      </c>
      <c r="B170">
        <v>64.53</v>
      </c>
      <c r="C170">
        <v>63.25</v>
      </c>
      <c r="G170"/>
    </row>
    <row r="171" spans="1:7" x14ac:dyDescent="0.35">
      <c r="A171" t="s">
        <v>2863</v>
      </c>
      <c r="B171">
        <v>28.32</v>
      </c>
      <c r="C171">
        <v>27.56</v>
      </c>
      <c r="G171"/>
    </row>
    <row r="172" spans="1:7" x14ac:dyDescent="0.35">
      <c r="G172"/>
    </row>
    <row r="173" spans="1:7" x14ac:dyDescent="0.35">
      <c r="A173" t="s">
        <v>2893</v>
      </c>
    </row>
    <row r="175" spans="1:7" x14ac:dyDescent="0.35">
      <c r="A175" s="51" t="s">
        <v>2894</v>
      </c>
      <c r="B175" s="51" t="s">
        <v>2895</v>
      </c>
      <c r="C175" s="51" t="s">
        <v>2896</v>
      </c>
      <c r="D175" s="51" t="s">
        <v>2897</v>
      </c>
    </row>
    <row r="176" spans="1:7" x14ac:dyDescent="0.35">
      <c r="A176" s="51" t="s">
        <v>2923</v>
      </c>
      <c r="B176" s="51"/>
      <c r="C176" s="51">
        <v>0.2</v>
      </c>
      <c r="D176" s="51">
        <v>0.2</v>
      </c>
    </row>
    <row r="177" spans="1:4" x14ac:dyDescent="0.35">
      <c r="A177" s="51" t="s">
        <v>2924</v>
      </c>
      <c r="B177" s="51"/>
      <c r="C177" s="51">
        <v>0.2</v>
      </c>
      <c r="D177" s="51">
        <v>0.2</v>
      </c>
    </row>
    <row r="179" spans="1:4" x14ac:dyDescent="0.35">
      <c r="A179" t="s">
        <v>2865</v>
      </c>
      <c r="B179" s="3" t="s">
        <v>128</v>
      </c>
    </row>
    <row r="180" spans="1:4" ht="29" x14ac:dyDescent="0.35">
      <c r="A180" s="48" t="s">
        <v>2866</v>
      </c>
      <c r="B180" s="3" t="s">
        <v>128</v>
      </c>
    </row>
    <row r="181" spans="1:4" ht="29" x14ac:dyDescent="0.35">
      <c r="A181" s="48" t="s">
        <v>2867</v>
      </c>
      <c r="B181" s="3" t="s">
        <v>128</v>
      </c>
    </row>
    <row r="182" spans="1:4" x14ac:dyDescent="0.35">
      <c r="A182" t="s">
        <v>2876</v>
      </c>
      <c r="B182" s="50">
        <v>1.4053</v>
      </c>
    </row>
    <row r="183" spans="1:4" ht="43.5" x14ac:dyDescent="0.35">
      <c r="A183" s="48" t="s">
        <v>2869</v>
      </c>
      <c r="B183" s="3">
        <v>2864.6265349999999</v>
      </c>
    </row>
    <row r="184" spans="1:4" x14ac:dyDescent="0.35">
      <c r="B184" s="3"/>
    </row>
    <row r="185" spans="1:4" ht="29" x14ac:dyDescent="0.35">
      <c r="A185" s="48" t="s">
        <v>2870</v>
      </c>
      <c r="B185" s="3" t="s">
        <v>128</v>
      </c>
    </row>
    <row r="186" spans="1:4" ht="29" x14ac:dyDescent="0.35">
      <c r="A186" s="48" t="s">
        <v>2871</v>
      </c>
      <c r="B186" t="s">
        <v>128</v>
      </c>
    </row>
    <row r="187" spans="1:4" ht="29" x14ac:dyDescent="0.35">
      <c r="A187" s="48" t="s">
        <v>2872</v>
      </c>
      <c r="B187" s="3" t="s">
        <v>128</v>
      </c>
    </row>
    <row r="188" spans="1:4" ht="29" x14ac:dyDescent="0.35">
      <c r="A188" s="48" t="s">
        <v>2873</v>
      </c>
      <c r="B188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026D-6F93-445E-837B-D29649890CE5}">
  <dimension ref="A1:G12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53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163</v>
      </c>
      <c r="B8" s="33" t="s">
        <v>164</v>
      </c>
      <c r="C8" s="33" t="s">
        <v>165</v>
      </c>
      <c r="D8" s="14">
        <v>378155</v>
      </c>
      <c r="E8" s="15">
        <v>7239.02</v>
      </c>
      <c r="F8" s="16">
        <v>0.1086</v>
      </c>
      <c r="G8" s="16"/>
    </row>
    <row r="9" spans="1:7" x14ac:dyDescent="0.35">
      <c r="A9" s="13" t="s">
        <v>174</v>
      </c>
      <c r="B9" s="33" t="s">
        <v>175</v>
      </c>
      <c r="C9" s="33" t="s">
        <v>176</v>
      </c>
      <c r="D9" s="14">
        <v>340478</v>
      </c>
      <c r="E9" s="15">
        <v>5137.8100000000004</v>
      </c>
      <c r="F9" s="16">
        <v>7.7100000000000002E-2</v>
      </c>
      <c r="G9" s="16"/>
    </row>
    <row r="10" spans="1:7" x14ac:dyDescent="0.35">
      <c r="A10" s="13" t="s">
        <v>220</v>
      </c>
      <c r="B10" s="33" t="s">
        <v>221</v>
      </c>
      <c r="C10" s="33" t="s">
        <v>176</v>
      </c>
      <c r="D10" s="14">
        <v>259565</v>
      </c>
      <c r="E10" s="15">
        <v>3799.25</v>
      </c>
      <c r="F10" s="16">
        <v>5.7000000000000002E-2</v>
      </c>
      <c r="G10" s="16"/>
    </row>
    <row r="11" spans="1:7" x14ac:dyDescent="0.35">
      <c r="A11" s="13" t="s">
        <v>212</v>
      </c>
      <c r="B11" s="33" t="s">
        <v>213</v>
      </c>
      <c r="C11" s="33" t="s">
        <v>176</v>
      </c>
      <c r="D11" s="14">
        <v>224418</v>
      </c>
      <c r="E11" s="15">
        <v>3294.23</v>
      </c>
      <c r="F11" s="16">
        <v>4.9399999999999999E-2</v>
      </c>
      <c r="G11" s="16"/>
    </row>
    <row r="12" spans="1:7" x14ac:dyDescent="0.35">
      <c r="A12" s="13" t="s">
        <v>824</v>
      </c>
      <c r="B12" s="33" t="s">
        <v>825</v>
      </c>
      <c r="C12" s="33" t="s">
        <v>185</v>
      </c>
      <c r="D12" s="14">
        <v>840789</v>
      </c>
      <c r="E12" s="15">
        <v>2587.9499999999998</v>
      </c>
      <c r="F12" s="16">
        <v>3.8800000000000001E-2</v>
      </c>
      <c r="G12" s="16"/>
    </row>
    <row r="13" spans="1:7" x14ac:dyDescent="0.35">
      <c r="A13" s="13" t="s">
        <v>244</v>
      </c>
      <c r="B13" s="33" t="s">
        <v>245</v>
      </c>
      <c r="C13" s="33" t="s">
        <v>176</v>
      </c>
      <c r="D13" s="14">
        <v>43323</v>
      </c>
      <c r="E13" s="15">
        <v>2235.6799999999998</v>
      </c>
      <c r="F13" s="16">
        <v>3.3500000000000002E-2</v>
      </c>
      <c r="G13" s="16"/>
    </row>
    <row r="14" spans="1:7" x14ac:dyDescent="0.35">
      <c r="A14" s="13" t="s">
        <v>260</v>
      </c>
      <c r="B14" s="33" t="s">
        <v>261</v>
      </c>
      <c r="C14" s="33" t="s">
        <v>176</v>
      </c>
      <c r="D14" s="14">
        <v>74478</v>
      </c>
      <c r="E14" s="15">
        <v>2078.09</v>
      </c>
      <c r="F14" s="16">
        <v>3.1199999999999999E-2</v>
      </c>
      <c r="G14" s="16"/>
    </row>
    <row r="15" spans="1:7" x14ac:dyDescent="0.35">
      <c r="A15" s="13" t="s">
        <v>222</v>
      </c>
      <c r="B15" s="33" t="s">
        <v>223</v>
      </c>
      <c r="C15" s="33" t="s">
        <v>224</v>
      </c>
      <c r="D15" s="14">
        <v>108297</v>
      </c>
      <c r="E15" s="15">
        <v>1962.45</v>
      </c>
      <c r="F15" s="16">
        <v>2.9399999999999999E-2</v>
      </c>
      <c r="G15" s="16"/>
    </row>
    <row r="16" spans="1:7" x14ac:dyDescent="0.35">
      <c r="A16" s="13" t="s">
        <v>621</v>
      </c>
      <c r="B16" s="33" t="s">
        <v>622</v>
      </c>
      <c r="C16" s="33" t="s">
        <v>176</v>
      </c>
      <c r="D16" s="14">
        <v>36636</v>
      </c>
      <c r="E16" s="15">
        <v>1870.63</v>
      </c>
      <c r="F16" s="16">
        <v>2.81E-2</v>
      </c>
      <c r="G16" s="16"/>
    </row>
    <row r="17" spans="1:7" x14ac:dyDescent="0.35">
      <c r="A17" s="13" t="s">
        <v>246</v>
      </c>
      <c r="B17" s="33" t="s">
        <v>247</v>
      </c>
      <c r="C17" s="33" t="s">
        <v>176</v>
      </c>
      <c r="D17" s="14">
        <v>97170</v>
      </c>
      <c r="E17" s="15">
        <v>1698.73</v>
      </c>
      <c r="F17" s="16">
        <v>2.5499999999999998E-2</v>
      </c>
      <c r="G17" s="16"/>
    </row>
    <row r="18" spans="1:7" x14ac:dyDescent="0.35">
      <c r="A18" s="13" t="s">
        <v>250</v>
      </c>
      <c r="B18" s="33" t="s">
        <v>251</v>
      </c>
      <c r="C18" s="33" t="s">
        <v>176</v>
      </c>
      <c r="D18" s="14">
        <v>196893</v>
      </c>
      <c r="E18" s="15">
        <v>1587.25</v>
      </c>
      <c r="F18" s="16">
        <v>2.3800000000000002E-2</v>
      </c>
      <c r="G18" s="16"/>
    </row>
    <row r="19" spans="1:7" x14ac:dyDescent="0.35">
      <c r="A19" s="13" t="s">
        <v>230</v>
      </c>
      <c r="B19" s="33" t="s">
        <v>231</v>
      </c>
      <c r="C19" s="33" t="s">
        <v>176</v>
      </c>
      <c r="D19" s="14">
        <v>50605</v>
      </c>
      <c r="E19" s="15">
        <v>1536.77</v>
      </c>
      <c r="F19" s="16">
        <v>2.3099999999999999E-2</v>
      </c>
      <c r="G19" s="16"/>
    </row>
    <row r="20" spans="1:7" x14ac:dyDescent="0.35">
      <c r="A20" s="13" t="s">
        <v>348</v>
      </c>
      <c r="B20" s="33" t="s">
        <v>349</v>
      </c>
      <c r="C20" s="33" t="s">
        <v>268</v>
      </c>
      <c r="D20" s="14">
        <v>7087</v>
      </c>
      <c r="E20" s="15">
        <v>1193.52</v>
      </c>
      <c r="F20" s="16">
        <v>1.7899999999999999E-2</v>
      </c>
      <c r="G20" s="16"/>
    </row>
    <row r="21" spans="1:7" x14ac:dyDescent="0.35">
      <c r="A21" s="13" t="s">
        <v>279</v>
      </c>
      <c r="B21" s="33" t="s">
        <v>280</v>
      </c>
      <c r="C21" s="33" t="s">
        <v>193</v>
      </c>
      <c r="D21" s="14">
        <v>82768</v>
      </c>
      <c r="E21" s="15">
        <v>1003.15</v>
      </c>
      <c r="F21" s="16">
        <v>1.4999999999999999E-2</v>
      </c>
      <c r="G21" s="16"/>
    </row>
    <row r="22" spans="1:7" x14ac:dyDescent="0.35">
      <c r="A22" s="13" t="s">
        <v>1352</v>
      </c>
      <c r="B22" s="33" t="s">
        <v>1353</v>
      </c>
      <c r="C22" s="33" t="s">
        <v>278</v>
      </c>
      <c r="D22" s="14">
        <v>71684</v>
      </c>
      <c r="E22" s="15">
        <v>864.22</v>
      </c>
      <c r="F22" s="16">
        <v>1.2999999999999999E-2</v>
      </c>
      <c r="G22" s="16"/>
    </row>
    <row r="23" spans="1:7" x14ac:dyDescent="0.35">
      <c r="A23" s="13" t="s">
        <v>908</v>
      </c>
      <c r="B23" s="33" t="s">
        <v>909</v>
      </c>
      <c r="C23" s="33" t="s">
        <v>434</v>
      </c>
      <c r="D23" s="14">
        <v>46319</v>
      </c>
      <c r="E23" s="15">
        <v>849.81</v>
      </c>
      <c r="F23" s="16">
        <v>1.2699999999999999E-2</v>
      </c>
      <c r="G23" s="16"/>
    </row>
    <row r="24" spans="1:7" x14ac:dyDescent="0.35">
      <c r="A24" s="13" t="s">
        <v>166</v>
      </c>
      <c r="B24" s="33" t="s">
        <v>167</v>
      </c>
      <c r="C24" s="33" t="s">
        <v>168</v>
      </c>
      <c r="D24" s="14">
        <v>22624</v>
      </c>
      <c r="E24" s="15">
        <v>822.72</v>
      </c>
      <c r="F24" s="16">
        <v>1.23E-2</v>
      </c>
      <c r="G24" s="16"/>
    </row>
    <row r="25" spans="1:7" x14ac:dyDescent="0.35">
      <c r="A25" s="13" t="s">
        <v>323</v>
      </c>
      <c r="B25" s="33" t="s">
        <v>324</v>
      </c>
      <c r="C25" s="33" t="s">
        <v>202</v>
      </c>
      <c r="D25" s="14">
        <v>156049</v>
      </c>
      <c r="E25" s="15">
        <v>803.73</v>
      </c>
      <c r="F25" s="16">
        <v>1.21E-2</v>
      </c>
      <c r="G25" s="16"/>
    </row>
    <row r="26" spans="1:7" x14ac:dyDescent="0.35">
      <c r="A26" s="13" t="s">
        <v>906</v>
      </c>
      <c r="B26" s="33" t="s">
        <v>907</v>
      </c>
      <c r="C26" s="33" t="s">
        <v>176</v>
      </c>
      <c r="D26" s="14">
        <v>193424</v>
      </c>
      <c r="E26" s="15">
        <v>757.25</v>
      </c>
      <c r="F26" s="16">
        <v>1.14E-2</v>
      </c>
      <c r="G26" s="16"/>
    </row>
    <row r="27" spans="1:7" x14ac:dyDescent="0.35">
      <c r="A27" s="13" t="s">
        <v>1354</v>
      </c>
      <c r="B27" s="33" t="s">
        <v>1355</v>
      </c>
      <c r="C27" s="33" t="s">
        <v>179</v>
      </c>
      <c r="D27" s="14">
        <v>26423</v>
      </c>
      <c r="E27" s="15">
        <v>697.81</v>
      </c>
      <c r="F27" s="16">
        <v>1.0500000000000001E-2</v>
      </c>
      <c r="G27" s="16"/>
    </row>
    <row r="28" spans="1:7" x14ac:dyDescent="0.35">
      <c r="A28" s="13" t="s">
        <v>1032</v>
      </c>
      <c r="B28" s="33" t="s">
        <v>1033</v>
      </c>
      <c r="C28" s="33" t="s">
        <v>219</v>
      </c>
      <c r="D28" s="14">
        <v>129707</v>
      </c>
      <c r="E28" s="15">
        <v>583.1</v>
      </c>
      <c r="F28" s="16">
        <v>8.6999999999999994E-3</v>
      </c>
      <c r="G28" s="16"/>
    </row>
    <row r="29" spans="1:7" x14ac:dyDescent="0.35">
      <c r="A29" s="13" t="s">
        <v>1034</v>
      </c>
      <c r="B29" s="33" t="s">
        <v>1035</v>
      </c>
      <c r="C29" s="33" t="s">
        <v>176</v>
      </c>
      <c r="D29" s="14">
        <v>6757</v>
      </c>
      <c r="E29" s="15">
        <v>572.66</v>
      </c>
      <c r="F29" s="16">
        <v>8.6E-3</v>
      </c>
      <c r="G29" s="16"/>
    </row>
    <row r="30" spans="1:7" x14ac:dyDescent="0.35">
      <c r="A30" s="13" t="s">
        <v>1036</v>
      </c>
      <c r="B30" s="33" t="s">
        <v>1037</v>
      </c>
      <c r="C30" s="33" t="s">
        <v>176</v>
      </c>
      <c r="D30" s="14">
        <v>38638</v>
      </c>
      <c r="E30" s="15">
        <v>473.86</v>
      </c>
      <c r="F30" s="16">
        <v>7.1000000000000004E-3</v>
      </c>
      <c r="G30" s="16"/>
    </row>
    <row r="31" spans="1:7" x14ac:dyDescent="0.35">
      <c r="A31" s="13" t="s">
        <v>643</v>
      </c>
      <c r="B31" s="33" t="s">
        <v>644</v>
      </c>
      <c r="C31" s="33" t="s">
        <v>365</v>
      </c>
      <c r="D31" s="14">
        <v>33244</v>
      </c>
      <c r="E31" s="15">
        <v>450.32</v>
      </c>
      <c r="F31" s="16">
        <v>6.7999999999999996E-3</v>
      </c>
      <c r="G31" s="16"/>
    </row>
    <row r="32" spans="1:7" x14ac:dyDescent="0.35">
      <c r="A32" s="13" t="s">
        <v>371</v>
      </c>
      <c r="B32" s="33" t="s">
        <v>372</v>
      </c>
      <c r="C32" s="33" t="s">
        <v>273</v>
      </c>
      <c r="D32" s="14">
        <v>6750</v>
      </c>
      <c r="E32" s="15">
        <v>371.93</v>
      </c>
      <c r="F32" s="16">
        <v>5.5999999999999999E-3</v>
      </c>
      <c r="G32" s="16"/>
    </row>
    <row r="33" spans="1:7" x14ac:dyDescent="0.35">
      <c r="A33" s="13" t="s">
        <v>932</v>
      </c>
      <c r="B33" s="33" t="s">
        <v>933</v>
      </c>
      <c r="C33" s="33" t="s">
        <v>934</v>
      </c>
      <c r="D33" s="14">
        <v>58830</v>
      </c>
      <c r="E33" s="15">
        <v>343.3</v>
      </c>
      <c r="F33" s="16">
        <v>5.1000000000000004E-3</v>
      </c>
      <c r="G33" s="16"/>
    </row>
    <row r="34" spans="1:7" x14ac:dyDescent="0.35">
      <c r="A34" s="13" t="s">
        <v>276</v>
      </c>
      <c r="B34" s="33" t="s">
        <v>277</v>
      </c>
      <c r="C34" s="33" t="s">
        <v>278</v>
      </c>
      <c r="D34" s="14">
        <v>11817</v>
      </c>
      <c r="E34" s="15">
        <v>240.06</v>
      </c>
      <c r="F34" s="16">
        <v>3.5999999999999999E-3</v>
      </c>
      <c r="G34" s="16"/>
    </row>
    <row r="35" spans="1:7" x14ac:dyDescent="0.35">
      <c r="A35" s="13" t="s">
        <v>957</v>
      </c>
      <c r="B35" s="33" t="s">
        <v>958</v>
      </c>
      <c r="C35" s="33" t="s">
        <v>182</v>
      </c>
      <c r="D35" s="14">
        <v>35026</v>
      </c>
      <c r="E35" s="15">
        <v>233.26</v>
      </c>
      <c r="F35" s="16">
        <v>3.5000000000000001E-3</v>
      </c>
      <c r="G35" s="16"/>
    </row>
    <row r="36" spans="1:7" x14ac:dyDescent="0.35">
      <c r="A36" s="17" t="s">
        <v>131</v>
      </c>
      <c r="B36" s="34"/>
      <c r="C36" s="34"/>
      <c r="D36" s="20"/>
      <c r="E36" s="21">
        <v>45288.56</v>
      </c>
      <c r="F36" s="22">
        <v>0.6794</v>
      </c>
      <c r="G36" s="23"/>
    </row>
    <row r="37" spans="1:7" x14ac:dyDescent="0.35">
      <c r="A37" s="17" t="s">
        <v>368</v>
      </c>
      <c r="B37" s="33"/>
      <c r="C37" s="33"/>
      <c r="D37" s="14"/>
      <c r="E37" s="15"/>
      <c r="F37" s="16"/>
      <c r="G37" s="16"/>
    </row>
    <row r="38" spans="1:7" x14ac:dyDescent="0.35">
      <c r="A38" s="17" t="s">
        <v>131</v>
      </c>
      <c r="B38" s="33"/>
      <c r="C38" s="33"/>
      <c r="D38" s="14"/>
      <c r="E38" s="18" t="s">
        <v>128</v>
      </c>
      <c r="F38" s="19" t="s">
        <v>128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768</v>
      </c>
      <c r="B40" s="33"/>
      <c r="C40" s="33"/>
      <c r="D40" s="14"/>
      <c r="E40" s="15"/>
      <c r="F40" s="16"/>
      <c r="G40" s="16"/>
    </row>
    <row r="41" spans="1:7" x14ac:dyDescent="0.35">
      <c r="A41" s="13" t="s">
        <v>1356</v>
      </c>
      <c r="B41" s="33" t="s">
        <v>1357</v>
      </c>
      <c r="C41" s="33" t="s">
        <v>1358</v>
      </c>
      <c r="D41" s="14">
        <v>29314</v>
      </c>
      <c r="E41" s="15">
        <v>4565.16</v>
      </c>
      <c r="F41" s="16">
        <v>6.8500000000000005E-2</v>
      </c>
      <c r="G41" s="16"/>
    </row>
    <row r="42" spans="1:7" x14ac:dyDescent="0.35">
      <c r="A42" s="13" t="s">
        <v>1359</v>
      </c>
      <c r="B42" s="33" t="s">
        <v>1360</v>
      </c>
      <c r="C42" s="33" t="s">
        <v>1361</v>
      </c>
      <c r="D42" s="14">
        <v>9243</v>
      </c>
      <c r="E42" s="15">
        <v>4317.43</v>
      </c>
      <c r="F42" s="16">
        <v>6.4799999999999996E-2</v>
      </c>
      <c r="G42" s="16"/>
    </row>
    <row r="43" spans="1:7" x14ac:dyDescent="0.35">
      <c r="A43" s="13" t="s">
        <v>1362</v>
      </c>
      <c r="B43" s="33" t="s">
        <v>1363</v>
      </c>
      <c r="C43" s="33" t="s">
        <v>1364</v>
      </c>
      <c r="D43" s="14">
        <v>18219</v>
      </c>
      <c r="E43" s="15">
        <v>3311.06</v>
      </c>
      <c r="F43" s="16">
        <v>4.9700000000000001E-2</v>
      </c>
      <c r="G43" s="16"/>
    </row>
    <row r="44" spans="1:7" x14ac:dyDescent="0.35">
      <c r="A44" s="13" t="s">
        <v>1365</v>
      </c>
      <c r="B44" s="33" t="s">
        <v>1366</v>
      </c>
      <c r="C44" s="33" t="s">
        <v>934</v>
      </c>
      <c r="D44" s="14">
        <v>5694</v>
      </c>
      <c r="E44" s="15">
        <v>1464.2</v>
      </c>
      <c r="F44" s="16">
        <v>2.1999999999999999E-2</v>
      </c>
      <c r="G44" s="16"/>
    </row>
    <row r="45" spans="1:7" x14ac:dyDescent="0.35">
      <c r="A45" s="13" t="s">
        <v>1367</v>
      </c>
      <c r="B45" s="33" t="s">
        <v>1368</v>
      </c>
      <c r="C45" s="33" t="s">
        <v>1361</v>
      </c>
      <c r="D45" s="14">
        <v>2013</v>
      </c>
      <c r="E45" s="15">
        <v>447.26</v>
      </c>
      <c r="F45" s="16">
        <v>6.7000000000000002E-3</v>
      </c>
      <c r="G45" s="16"/>
    </row>
    <row r="46" spans="1:7" x14ac:dyDescent="0.35">
      <c r="A46" s="13" t="s">
        <v>1369</v>
      </c>
      <c r="B46" s="33" t="s">
        <v>1370</v>
      </c>
      <c r="C46" s="33" t="s">
        <v>1361</v>
      </c>
      <c r="D46" s="14">
        <v>2654</v>
      </c>
      <c r="E46" s="15">
        <v>367.96</v>
      </c>
      <c r="F46" s="16">
        <v>5.4999999999999997E-3</v>
      </c>
      <c r="G46" s="16"/>
    </row>
    <row r="47" spans="1:7" x14ac:dyDescent="0.35">
      <c r="A47" s="13" t="s">
        <v>1371</v>
      </c>
      <c r="B47" s="33" t="s">
        <v>1372</v>
      </c>
      <c r="C47" s="33" t="s">
        <v>1364</v>
      </c>
      <c r="D47" s="14">
        <v>2001</v>
      </c>
      <c r="E47" s="15">
        <v>308.89</v>
      </c>
      <c r="F47" s="16">
        <v>4.5999999999999999E-3</v>
      </c>
      <c r="G47" s="16"/>
    </row>
    <row r="48" spans="1:7" x14ac:dyDescent="0.35">
      <c r="A48" s="13" t="s">
        <v>1373</v>
      </c>
      <c r="B48" s="33" t="s">
        <v>1374</v>
      </c>
      <c r="C48" s="33" t="s">
        <v>934</v>
      </c>
      <c r="D48" s="14">
        <v>4524</v>
      </c>
      <c r="E48" s="15">
        <v>269.66000000000003</v>
      </c>
      <c r="F48" s="16">
        <v>4.0000000000000001E-3</v>
      </c>
      <c r="G48" s="16"/>
    </row>
    <row r="49" spans="1:7" x14ac:dyDescent="0.35">
      <c r="A49" s="13" t="s">
        <v>1375</v>
      </c>
      <c r="B49" s="33" t="s">
        <v>1376</v>
      </c>
      <c r="C49" s="33" t="s">
        <v>1361</v>
      </c>
      <c r="D49" s="14">
        <v>1140</v>
      </c>
      <c r="E49" s="15">
        <v>257.83999999999997</v>
      </c>
      <c r="F49" s="16">
        <v>3.8999999999999998E-3</v>
      </c>
      <c r="G49" s="16"/>
    </row>
    <row r="50" spans="1:7" x14ac:dyDescent="0.35">
      <c r="A50" s="13" t="s">
        <v>1377</v>
      </c>
      <c r="B50" s="33" t="s">
        <v>1378</v>
      </c>
      <c r="C50" s="33" t="s">
        <v>1379</v>
      </c>
      <c r="D50" s="14">
        <v>1137</v>
      </c>
      <c r="E50" s="15">
        <v>252.01</v>
      </c>
      <c r="F50" s="16">
        <v>3.8E-3</v>
      </c>
      <c r="G50" s="16"/>
    </row>
    <row r="51" spans="1:7" x14ac:dyDescent="0.35">
      <c r="A51" s="13" t="s">
        <v>1380</v>
      </c>
      <c r="B51" s="33" t="s">
        <v>1381</v>
      </c>
      <c r="C51" s="33" t="s">
        <v>1379</v>
      </c>
      <c r="D51" s="14">
        <v>339</v>
      </c>
      <c r="E51" s="15">
        <v>233.03</v>
      </c>
      <c r="F51" s="16">
        <v>3.5000000000000001E-3</v>
      </c>
      <c r="G51" s="16"/>
    </row>
    <row r="52" spans="1:7" x14ac:dyDescent="0.35">
      <c r="A52" s="13" t="s">
        <v>1382</v>
      </c>
      <c r="B52" s="33" t="s">
        <v>1383</v>
      </c>
      <c r="C52" s="33" t="s">
        <v>1379</v>
      </c>
      <c r="D52" s="14">
        <v>255</v>
      </c>
      <c r="E52" s="15">
        <v>210.56</v>
      </c>
      <c r="F52" s="16">
        <v>3.2000000000000002E-3</v>
      </c>
      <c r="G52" s="16"/>
    </row>
    <row r="53" spans="1:7" x14ac:dyDescent="0.35">
      <c r="A53" s="13" t="s">
        <v>1384</v>
      </c>
      <c r="B53" s="33" t="s">
        <v>1385</v>
      </c>
      <c r="C53" s="33" t="s">
        <v>1364</v>
      </c>
      <c r="D53" s="14">
        <v>779</v>
      </c>
      <c r="E53" s="15">
        <v>182.18</v>
      </c>
      <c r="F53" s="16">
        <v>2.7000000000000001E-3</v>
      </c>
      <c r="G53" s="16"/>
    </row>
    <row r="54" spans="1:7" x14ac:dyDescent="0.35">
      <c r="A54" s="13" t="s">
        <v>1386</v>
      </c>
      <c r="B54" s="33" t="s">
        <v>1387</v>
      </c>
      <c r="C54" s="33" t="s">
        <v>1361</v>
      </c>
      <c r="D54" s="14">
        <v>1134</v>
      </c>
      <c r="E54" s="15">
        <v>179.77</v>
      </c>
      <c r="F54" s="16">
        <v>2.7000000000000001E-3</v>
      </c>
      <c r="G54" s="16"/>
    </row>
    <row r="55" spans="1:7" x14ac:dyDescent="0.35">
      <c r="A55" s="13" t="s">
        <v>1388</v>
      </c>
      <c r="B55" s="33" t="s">
        <v>1389</v>
      </c>
      <c r="C55" s="33" t="s">
        <v>1361</v>
      </c>
      <c r="D55" s="14">
        <v>1384</v>
      </c>
      <c r="E55" s="15">
        <v>177.84</v>
      </c>
      <c r="F55" s="16">
        <v>2.7000000000000001E-3</v>
      </c>
      <c r="G55" s="16"/>
    </row>
    <row r="56" spans="1:7" x14ac:dyDescent="0.35">
      <c r="A56" s="13" t="s">
        <v>1390</v>
      </c>
      <c r="B56" s="33" t="s">
        <v>1391</v>
      </c>
      <c r="C56" s="33" t="s">
        <v>1364</v>
      </c>
      <c r="D56" s="14">
        <v>546</v>
      </c>
      <c r="E56" s="15">
        <v>170.99</v>
      </c>
      <c r="F56" s="16">
        <v>2.5999999999999999E-3</v>
      </c>
      <c r="G56" s="16"/>
    </row>
    <row r="57" spans="1:7" x14ac:dyDescent="0.35">
      <c r="A57" s="13" t="s">
        <v>1392</v>
      </c>
      <c r="B57" s="33" t="s">
        <v>1393</v>
      </c>
      <c r="C57" s="33" t="s">
        <v>1364</v>
      </c>
      <c r="D57" s="14">
        <v>1021</v>
      </c>
      <c r="E57" s="15">
        <v>160.96</v>
      </c>
      <c r="F57" s="16">
        <v>2.3999999999999998E-3</v>
      </c>
      <c r="G57" s="16"/>
    </row>
    <row r="58" spans="1:7" x14ac:dyDescent="0.35">
      <c r="A58" s="13" t="s">
        <v>1394</v>
      </c>
      <c r="B58" s="33" t="s">
        <v>1395</v>
      </c>
      <c r="C58" s="33" t="s">
        <v>1364</v>
      </c>
      <c r="D58" s="14">
        <v>1489</v>
      </c>
      <c r="E58" s="15">
        <v>138.86000000000001</v>
      </c>
      <c r="F58" s="16">
        <v>2.0999999999999999E-3</v>
      </c>
      <c r="G58" s="16"/>
    </row>
    <row r="59" spans="1:7" x14ac:dyDescent="0.35">
      <c r="A59" s="13" t="s">
        <v>1396</v>
      </c>
      <c r="B59" s="33" t="s">
        <v>1397</v>
      </c>
      <c r="C59" s="33" t="s">
        <v>1361</v>
      </c>
      <c r="D59" s="14">
        <v>1607</v>
      </c>
      <c r="E59" s="15">
        <v>133.44</v>
      </c>
      <c r="F59" s="16">
        <v>2E-3</v>
      </c>
      <c r="G59" s="16"/>
    </row>
    <row r="60" spans="1:7" x14ac:dyDescent="0.35">
      <c r="A60" s="13" t="s">
        <v>1398</v>
      </c>
      <c r="B60" s="33" t="s">
        <v>1399</v>
      </c>
      <c r="C60" s="33" t="s">
        <v>1364</v>
      </c>
      <c r="D60" s="14">
        <v>1220</v>
      </c>
      <c r="E60" s="15">
        <v>131.62</v>
      </c>
      <c r="F60" s="16">
        <v>2E-3</v>
      </c>
      <c r="G60" s="16"/>
    </row>
    <row r="61" spans="1:7" x14ac:dyDescent="0.35">
      <c r="A61" s="13" t="s">
        <v>1400</v>
      </c>
      <c r="B61" s="33" t="s">
        <v>1401</v>
      </c>
      <c r="C61" s="33" t="s">
        <v>1361</v>
      </c>
      <c r="D61" s="14">
        <v>1375</v>
      </c>
      <c r="E61" s="15">
        <v>131.38999999999999</v>
      </c>
      <c r="F61" s="16">
        <v>2E-3</v>
      </c>
      <c r="G61" s="16"/>
    </row>
    <row r="62" spans="1:7" x14ac:dyDescent="0.35">
      <c r="A62" s="13" t="s">
        <v>1402</v>
      </c>
      <c r="B62" s="33" t="s">
        <v>1403</v>
      </c>
      <c r="C62" s="33" t="s">
        <v>1361</v>
      </c>
      <c r="D62" s="14">
        <v>166</v>
      </c>
      <c r="E62" s="15">
        <v>127.76</v>
      </c>
      <c r="F62" s="16">
        <v>1.9E-3</v>
      </c>
      <c r="G62" s="16"/>
    </row>
    <row r="63" spans="1:7" x14ac:dyDescent="0.35">
      <c r="A63" s="13" t="s">
        <v>1404</v>
      </c>
      <c r="B63" s="33" t="s">
        <v>1405</v>
      </c>
      <c r="C63" s="33" t="s">
        <v>1379</v>
      </c>
      <c r="D63" s="14">
        <v>226</v>
      </c>
      <c r="E63" s="15">
        <v>125.35</v>
      </c>
      <c r="F63" s="16">
        <v>1.9E-3</v>
      </c>
      <c r="G63" s="16"/>
    </row>
    <row r="64" spans="1:7" x14ac:dyDescent="0.35">
      <c r="A64" s="13" t="s">
        <v>1406</v>
      </c>
      <c r="B64" s="33" t="s">
        <v>1407</v>
      </c>
      <c r="C64" s="33" t="s">
        <v>1361</v>
      </c>
      <c r="D64" s="14">
        <v>801</v>
      </c>
      <c r="E64" s="15">
        <v>121.75</v>
      </c>
      <c r="F64" s="16">
        <v>1.8E-3</v>
      </c>
      <c r="G64" s="16"/>
    </row>
    <row r="65" spans="1:7" x14ac:dyDescent="0.35">
      <c r="A65" s="13" t="s">
        <v>1408</v>
      </c>
      <c r="B65" s="33" t="s">
        <v>1409</v>
      </c>
      <c r="C65" s="33" t="s">
        <v>1364</v>
      </c>
      <c r="D65" s="14">
        <v>614</v>
      </c>
      <c r="E65" s="15">
        <v>120.76</v>
      </c>
      <c r="F65" s="16">
        <v>1.8E-3</v>
      </c>
      <c r="G65" s="16"/>
    </row>
    <row r="66" spans="1:7" x14ac:dyDescent="0.35">
      <c r="A66" s="13" t="s">
        <v>1410</v>
      </c>
      <c r="B66" s="33" t="s">
        <v>1411</v>
      </c>
      <c r="C66" s="33" t="s">
        <v>1361</v>
      </c>
      <c r="D66" s="14">
        <v>299</v>
      </c>
      <c r="E66" s="15">
        <v>119</v>
      </c>
      <c r="F66" s="16">
        <v>1.8E-3</v>
      </c>
      <c r="G66" s="16"/>
    </row>
    <row r="67" spans="1:7" x14ac:dyDescent="0.35">
      <c r="A67" s="13" t="s">
        <v>1412</v>
      </c>
      <c r="B67" s="33" t="s">
        <v>1413</v>
      </c>
      <c r="C67" s="33" t="s">
        <v>934</v>
      </c>
      <c r="D67" s="14">
        <v>337</v>
      </c>
      <c r="E67" s="15">
        <v>107.57</v>
      </c>
      <c r="F67" s="16">
        <v>1.6000000000000001E-3</v>
      </c>
      <c r="G67" s="16"/>
    </row>
    <row r="68" spans="1:7" x14ac:dyDescent="0.35">
      <c r="A68" s="13" t="s">
        <v>1414</v>
      </c>
      <c r="B68" s="33" t="s">
        <v>1415</v>
      </c>
      <c r="C68" s="33" t="s">
        <v>1364</v>
      </c>
      <c r="D68" s="14">
        <v>813</v>
      </c>
      <c r="E68" s="15">
        <v>94.45</v>
      </c>
      <c r="F68" s="16">
        <v>1.4E-3</v>
      </c>
      <c r="G68" s="16"/>
    </row>
    <row r="69" spans="1:7" x14ac:dyDescent="0.35">
      <c r="A69" s="13" t="s">
        <v>1416</v>
      </c>
      <c r="B69" s="33" t="s">
        <v>1417</v>
      </c>
      <c r="C69" s="33" t="s">
        <v>1379</v>
      </c>
      <c r="D69" s="14">
        <v>5317</v>
      </c>
      <c r="E69" s="15">
        <v>92.17</v>
      </c>
      <c r="F69" s="16">
        <v>1.4E-3</v>
      </c>
      <c r="G69" s="16"/>
    </row>
    <row r="70" spans="1:7" x14ac:dyDescent="0.35">
      <c r="A70" s="13" t="s">
        <v>1418</v>
      </c>
      <c r="B70" s="33" t="s">
        <v>1419</v>
      </c>
      <c r="C70" s="33" t="s">
        <v>1361</v>
      </c>
      <c r="D70" s="14">
        <v>206</v>
      </c>
      <c r="E70" s="15">
        <v>79.180000000000007</v>
      </c>
      <c r="F70" s="16">
        <v>1.1999999999999999E-3</v>
      </c>
      <c r="G70" s="16"/>
    </row>
    <row r="71" spans="1:7" x14ac:dyDescent="0.35">
      <c r="A71" s="13" t="s">
        <v>1420</v>
      </c>
      <c r="B71" s="33" t="s">
        <v>1421</v>
      </c>
      <c r="C71" s="33" t="s">
        <v>1364</v>
      </c>
      <c r="D71" s="14">
        <v>267</v>
      </c>
      <c r="E71" s="15">
        <v>70.86</v>
      </c>
      <c r="F71" s="16">
        <v>1.1000000000000001E-3</v>
      </c>
      <c r="G71" s="16"/>
    </row>
    <row r="72" spans="1:7" x14ac:dyDescent="0.35">
      <c r="A72" s="13" t="s">
        <v>1422</v>
      </c>
      <c r="B72" s="33" t="s">
        <v>1423</v>
      </c>
      <c r="C72" s="33" t="s">
        <v>1361</v>
      </c>
      <c r="D72" s="14">
        <v>784</v>
      </c>
      <c r="E72" s="15">
        <v>68.569999999999993</v>
      </c>
      <c r="F72" s="16">
        <v>1E-3</v>
      </c>
      <c r="G72" s="16"/>
    </row>
    <row r="73" spans="1:7" x14ac:dyDescent="0.35">
      <c r="A73" s="13" t="s">
        <v>1424</v>
      </c>
      <c r="B73" s="33" t="s">
        <v>1425</v>
      </c>
      <c r="C73" s="33" t="s">
        <v>1379</v>
      </c>
      <c r="D73" s="14">
        <v>376</v>
      </c>
      <c r="E73" s="15">
        <v>67.73</v>
      </c>
      <c r="F73" s="16">
        <v>1E-3</v>
      </c>
      <c r="G73" s="16"/>
    </row>
    <row r="74" spans="1:7" x14ac:dyDescent="0.35">
      <c r="A74" s="13" t="s">
        <v>1426</v>
      </c>
      <c r="B74" s="33" t="s">
        <v>1427</v>
      </c>
      <c r="C74" s="33" t="s">
        <v>1361</v>
      </c>
      <c r="D74" s="14">
        <v>132</v>
      </c>
      <c r="E74" s="15">
        <v>63.61</v>
      </c>
      <c r="F74" s="16">
        <v>1E-3</v>
      </c>
      <c r="G74" s="16"/>
    </row>
    <row r="75" spans="1:7" x14ac:dyDescent="0.35">
      <c r="A75" s="13" t="s">
        <v>1428</v>
      </c>
      <c r="B75" s="33" t="s">
        <v>1429</v>
      </c>
      <c r="C75" s="33" t="s">
        <v>1361</v>
      </c>
      <c r="D75" s="14">
        <v>303</v>
      </c>
      <c r="E75" s="15">
        <v>56.71</v>
      </c>
      <c r="F75" s="16">
        <v>8.9999999999999998E-4</v>
      </c>
      <c r="G75" s="16"/>
    </row>
    <row r="76" spans="1:7" x14ac:dyDescent="0.35">
      <c r="A76" s="13" t="s">
        <v>1430</v>
      </c>
      <c r="B76" s="33" t="s">
        <v>1431</v>
      </c>
      <c r="C76" s="33" t="s">
        <v>1361</v>
      </c>
      <c r="D76" s="14">
        <v>965</v>
      </c>
      <c r="E76" s="15">
        <v>53.43</v>
      </c>
      <c r="F76" s="16">
        <v>8.0000000000000004E-4</v>
      </c>
      <c r="G76" s="16"/>
    </row>
    <row r="77" spans="1:7" x14ac:dyDescent="0.35">
      <c r="A77" s="13" t="s">
        <v>1432</v>
      </c>
      <c r="B77" s="33" t="s">
        <v>1433</v>
      </c>
      <c r="C77" s="33" t="s">
        <v>1361</v>
      </c>
      <c r="D77" s="14">
        <v>653</v>
      </c>
      <c r="E77" s="15">
        <v>38.64</v>
      </c>
      <c r="F77" s="16">
        <v>5.9999999999999995E-4</v>
      </c>
      <c r="G77" s="16"/>
    </row>
    <row r="78" spans="1:7" x14ac:dyDescent="0.35">
      <c r="A78" s="13" t="s">
        <v>1434</v>
      </c>
      <c r="B78" s="33" t="s">
        <v>1435</v>
      </c>
      <c r="C78" s="33" t="s">
        <v>934</v>
      </c>
      <c r="D78" s="14">
        <v>613</v>
      </c>
      <c r="E78" s="15">
        <v>38.51</v>
      </c>
      <c r="F78" s="16">
        <v>5.9999999999999995E-4</v>
      </c>
      <c r="G78" s="16"/>
    </row>
    <row r="79" spans="1:7" x14ac:dyDescent="0.35">
      <c r="A79" s="13" t="s">
        <v>1436</v>
      </c>
      <c r="B79" s="33" t="s">
        <v>1437</v>
      </c>
      <c r="C79" s="33" t="s">
        <v>1361</v>
      </c>
      <c r="D79" s="14">
        <v>30</v>
      </c>
      <c r="E79" s="15">
        <v>37.74</v>
      </c>
      <c r="F79" s="16">
        <v>5.9999999999999995E-4</v>
      </c>
      <c r="G79" s="16"/>
    </row>
    <row r="80" spans="1:7" x14ac:dyDescent="0.35">
      <c r="A80" s="13" t="s">
        <v>1438</v>
      </c>
      <c r="B80" s="33" t="s">
        <v>1439</v>
      </c>
      <c r="C80" s="33" t="s">
        <v>1361</v>
      </c>
      <c r="D80" s="14">
        <v>58</v>
      </c>
      <c r="E80" s="15">
        <v>36.119999999999997</v>
      </c>
      <c r="F80" s="16">
        <v>5.0000000000000001E-4</v>
      </c>
      <c r="G80" s="16"/>
    </row>
    <row r="81" spans="1:7" x14ac:dyDescent="0.35">
      <c r="A81" s="13" t="s">
        <v>1440</v>
      </c>
      <c r="B81" s="33" t="s">
        <v>1441</v>
      </c>
      <c r="C81" s="33" t="s">
        <v>1361</v>
      </c>
      <c r="D81" s="14">
        <v>214</v>
      </c>
      <c r="E81" s="15">
        <v>30.71</v>
      </c>
      <c r="F81" s="16">
        <v>5.0000000000000001E-4</v>
      </c>
      <c r="G81" s="16"/>
    </row>
    <row r="82" spans="1:7" x14ac:dyDescent="0.35">
      <c r="A82" s="13" t="s">
        <v>1442</v>
      </c>
      <c r="B82" s="33" t="s">
        <v>1443</v>
      </c>
      <c r="C82" s="33" t="s">
        <v>1444</v>
      </c>
      <c r="D82" s="14">
        <v>1606</v>
      </c>
      <c r="E82" s="15">
        <v>29.09</v>
      </c>
      <c r="F82" s="16">
        <v>4.0000000000000002E-4</v>
      </c>
      <c r="G82" s="16"/>
    </row>
    <row r="83" spans="1:7" x14ac:dyDescent="0.35">
      <c r="A83" s="13" t="s">
        <v>1445</v>
      </c>
      <c r="B83" s="33" t="s">
        <v>1446</v>
      </c>
      <c r="C83" s="33" t="s">
        <v>1361</v>
      </c>
      <c r="D83" s="14">
        <v>92</v>
      </c>
      <c r="E83" s="15">
        <v>27.28</v>
      </c>
      <c r="F83" s="16">
        <v>4.0000000000000002E-4</v>
      </c>
      <c r="G83" s="16"/>
    </row>
    <row r="84" spans="1:7" x14ac:dyDescent="0.35">
      <c r="A84" s="13" t="s">
        <v>1447</v>
      </c>
      <c r="B84" s="33" t="s">
        <v>1448</v>
      </c>
      <c r="C84" s="33" t="s">
        <v>1361</v>
      </c>
      <c r="D84" s="14">
        <v>53</v>
      </c>
      <c r="E84" s="15">
        <v>27.13</v>
      </c>
      <c r="F84" s="16">
        <v>4.0000000000000002E-4</v>
      </c>
      <c r="G84" s="16"/>
    </row>
    <row r="85" spans="1:7" x14ac:dyDescent="0.35">
      <c r="A85" s="13" t="s">
        <v>1449</v>
      </c>
      <c r="B85" s="33" t="s">
        <v>1450</v>
      </c>
      <c r="C85" s="33" t="s">
        <v>1361</v>
      </c>
      <c r="D85" s="14">
        <v>529</v>
      </c>
      <c r="E85" s="15">
        <v>26.1</v>
      </c>
      <c r="F85" s="16">
        <v>4.0000000000000002E-4</v>
      </c>
      <c r="G85" s="16"/>
    </row>
    <row r="86" spans="1:7" x14ac:dyDescent="0.35">
      <c r="A86" s="13" t="s">
        <v>1451</v>
      </c>
      <c r="B86" s="33" t="s">
        <v>1452</v>
      </c>
      <c r="C86" s="33" t="s">
        <v>1379</v>
      </c>
      <c r="D86" s="14">
        <v>1180</v>
      </c>
      <c r="E86" s="15">
        <v>25.62</v>
      </c>
      <c r="F86" s="16">
        <v>4.0000000000000002E-4</v>
      </c>
      <c r="G86" s="16"/>
    </row>
    <row r="87" spans="1:7" x14ac:dyDescent="0.35">
      <c r="A87" s="13" t="s">
        <v>1453</v>
      </c>
      <c r="B87" s="33" t="s">
        <v>1454</v>
      </c>
      <c r="C87" s="33" t="s">
        <v>934</v>
      </c>
      <c r="D87" s="14">
        <v>165</v>
      </c>
      <c r="E87" s="15">
        <v>25.19</v>
      </c>
      <c r="F87" s="16">
        <v>4.0000000000000002E-4</v>
      </c>
      <c r="G87" s="16"/>
    </row>
    <row r="88" spans="1:7" x14ac:dyDescent="0.35">
      <c r="A88" s="13" t="s">
        <v>1455</v>
      </c>
      <c r="B88" s="33" t="s">
        <v>1456</v>
      </c>
      <c r="C88" s="33" t="s">
        <v>1361</v>
      </c>
      <c r="D88" s="14">
        <v>253</v>
      </c>
      <c r="E88" s="15">
        <v>23.07</v>
      </c>
      <c r="F88" s="16">
        <v>2.9999999999999997E-4</v>
      </c>
      <c r="G88" s="16"/>
    </row>
    <row r="89" spans="1:7" x14ac:dyDescent="0.35">
      <c r="A89" s="13" t="s">
        <v>1457</v>
      </c>
      <c r="B89" s="33" t="s">
        <v>1458</v>
      </c>
      <c r="C89" s="33" t="s">
        <v>1361</v>
      </c>
      <c r="D89" s="14">
        <v>125</v>
      </c>
      <c r="E89" s="15">
        <v>19.12</v>
      </c>
      <c r="F89" s="16">
        <v>2.9999999999999997E-4</v>
      </c>
      <c r="G89" s="16"/>
    </row>
    <row r="90" spans="1:7" x14ac:dyDescent="0.35">
      <c r="A90" s="17" t="s">
        <v>131</v>
      </c>
      <c r="B90" s="34"/>
      <c r="C90" s="34"/>
      <c r="D90" s="20"/>
      <c r="E90" s="21">
        <v>19165.330000000002</v>
      </c>
      <c r="F90" s="22">
        <v>0.2878</v>
      </c>
      <c r="G90" s="23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24" t="s">
        <v>147</v>
      </c>
      <c r="B92" s="35"/>
      <c r="C92" s="35"/>
      <c r="D92" s="25"/>
      <c r="E92" s="21">
        <v>64453.89</v>
      </c>
      <c r="F92" s="22">
        <v>0.96719999999999995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7" t="s">
        <v>148</v>
      </c>
      <c r="B95" s="33"/>
      <c r="C95" s="33"/>
      <c r="D95" s="14"/>
      <c r="E95" s="15"/>
      <c r="F95" s="16"/>
      <c r="G95" s="16"/>
    </row>
    <row r="96" spans="1:7" x14ac:dyDescent="0.35">
      <c r="A96" s="13" t="s">
        <v>149</v>
      </c>
      <c r="B96" s="33"/>
      <c r="C96" s="33"/>
      <c r="D96" s="14"/>
      <c r="E96" s="15">
        <v>2156.6799999999998</v>
      </c>
      <c r="F96" s="16">
        <v>3.2399999999999998E-2</v>
      </c>
      <c r="G96" s="16">
        <v>5.4205000000000003E-2</v>
      </c>
    </row>
    <row r="97" spans="1:7" x14ac:dyDescent="0.35">
      <c r="A97" s="17" t="s">
        <v>131</v>
      </c>
      <c r="B97" s="34"/>
      <c r="C97" s="34"/>
      <c r="D97" s="20"/>
      <c r="E97" s="21">
        <v>2156.6799999999998</v>
      </c>
      <c r="F97" s="22">
        <v>3.2399999999999998E-2</v>
      </c>
      <c r="G97" s="23"/>
    </row>
    <row r="98" spans="1:7" x14ac:dyDescent="0.35">
      <c r="A98" s="13"/>
      <c r="B98" s="33"/>
      <c r="C98" s="33"/>
      <c r="D98" s="14"/>
      <c r="E98" s="15"/>
      <c r="F98" s="16"/>
      <c r="G98" s="16"/>
    </row>
    <row r="99" spans="1:7" x14ac:dyDescent="0.35">
      <c r="A99" s="24" t="s">
        <v>147</v>
      </c>
      <c r="B99" s="35"/>
      <c r="C99" s="35"/>
      <c r="D99" s="25"/>
      <c r="E99" s="21">
        <v>2156.6799999999998</v>
      </c>
      <c r="F99" s="22">
        <v>3.2399999999999998E-2</v>
      </c>
      <c r="G99" s="23"/>
    </row>
    <row r="100" spans="1:7" x14ac:dyDescent="0.35">
      <c r="A100" s="13" t="s">
        <v>150</v>
      </c>
      <c r="B100" s="33"/>
      <c r="C100" s="33"/>
      <c r="D100" s="14"/>
      <c r="E100" s="15">
        <v>0.3202817</v>
      </c>
      <c r="F100" s="16">
        <v>3.9999999999999998E-6</v>
      </c>
      <c r="G100" s="16"/>
    </row>
    <row r="101" spans="1:7" x14ac:dyDescent="0.35">
      <c r="A101" s="13" t="s">
        <v>151</v>
      </c>
      <c r="B101" s="33"/>
      <c r="C101" s="33"/>
      <c r="D101" s="14"/>
      <c r="E101" s="15">
        <v>51.0597183</v>
      </c>
      <c r="F101" s="16">
        <v>3.9599999999999998E-4</v>
      </c>
      <c r="G101" s="16">
        <v>5.4204000000000002E-2</v>
      </c>
    </row>
    <row r="102" spans="1:7" x14ac:dyDescent="0.35">
      <c r="A102" s="28" t="s">
        <v>152</v>
      </c>
      <c r="B102" s="36"/>
      <c r="C102" s="36"/>
      <c r="D102" s="29"/>
      <c r="E102" s="30">
        <v>66661.95</v>
      </c>
      <c r="F102" s="31">
        <v>1</v>
      </c>
      <c r="G102" s="31"/>
    </row>
    <row r="107" spans="1:7" x14ac:dyDescent="0.35">
      <c r="A107" s="1" t="s">
        <v>2855</v>
      </c>
    </row>
    <row r="108" spans="1:7" x14ac:dyDescent="0.35">
      <c r="A108" s="48" t="s">
        <v>2856</v>
      </c>
      <c r="B108" s="3" t="s">
        <v>128</v>
      </c>
    </row>
    <row r="109" spans="1:7" x14ac:dyDescent="0.35">
      <c r="A109" t="s">
        <v>2857</v>
      </c>
    </row>
    <row r="110" spans="1:7" x14ac:dyDescent="0.35">
      <c r="A110" t="s">
        <v>2858</v>
      </c>
      <c r="B110" t="s">
        <v>2859</v>
      </c>
      <c r="C110" t="s">
        <v>2859</v>
      </c>
    </row>
    <row r="111" spans="1:7" x14ac:dyDescent="0.35">
      <c r="B111" s="49">
        <v>45838</v>
      </c>
      <c r="C111" s="49">
        <v>45869</v>
      </c>
    </row>
    <row r="112" spans="1:7" x14ac:dyDescent="0.35">
      <c r="A112" t="s">
        <v>2860</v>
      </c>
      <c r="B112">
        <v>12.1227</v>
      </c>
      <c r="C112">
        <v>11.8903</v>
      </c>
      <c r="G112"/>
    </row>
    <row r="113" spans="1:7" x14ac:dyDescent="0.35">
      <c r="A113" t="s">
        <v>2861</v>
      </c>
      <c r="B113">
        <v>12.1227</v>
      </c>
      <c r="C113">
        <v>11.8903</v>
      </c>
      <c r="G113"/>
    </row>
    <row r="114" spans="1:7" x14ac:dyDescent="0.35">
      <c r="A114" t="s">
        <v>2862</v>
      </c>
      <c r="B114">
        <v>11.846399999999999</v>
      </c>
      <c r="C114">
        <v>11.602600000000001</v>
      </c>
      <c r="G114"/>
    </row>
    <row r="115" spans="1:7" x14ac:dyDescent="0.35">
      <c r="A115" t="s">
        <v>2863</v>
      </c>
      <c r="B115">
        <v>11.846399999999999</v>
      </c>
      <c r="C115">
        <v>11.602600000000001</v>
      </c>
      <c r="G115"/>
    </row>
    <row r="116" spans="1:7" x14ac:dyDescent="0.35">
      <c r="G116"/>
    </row>
    <row r="117" spans="1:7" x14ac:dyDescent="0.35">
      <c r="A117" t="s">
        <v>2864</v>
      </c>
      <c r="B117" s="3" t="s">
        <v>128</v>
      </c>
    </row>
    <row r="118" spans="1:7" x14ac:dyDescent="0.35">
      <c r="A118" t="s">
        <v>2865</v>
      </c>
      <c r="B118" s="3" t="s">
        <v>128</v>
      </c>
    </row>
    <row r="119" spans="1:7" ht="29" x14ac:dyDescent="0.35">
      <c r="A119" s="48" t="s">
        <v>2866</v>
      </c>
      <c r="B119" s="3" t="s">
        <v>128</v>
      </c>
    </row>
    <row r="120" spans="1:7" ht="29" x14ac:dyDescent="0.35">
      <c r="A120" s="48" t="s">
        <v>2867</v>
      </c>
      <c r="B120" s="50">
        <v>19165.333683500001</v>
      </c>
    </row>
    <row r="121" spans="1:7" x14ac:dyDescent="0.35">
      <c r="A121" t="s">
        <v>2876</v>
      </c>
      <c r="B121" s="50">
        <v>7.7499999999999999E-2</v>
      </c>
    </row>
    <row r="122" spans="1:7" ht="43.5" x14ac:dyDescent="0.35">
      <c r="A122" s="48" t="s">
        <v>2877</v>
      </c>
      <c r="B122" s="3" t="s">
        <v>128</v>
      </c>
    </row>
    <row r="123" spans="1:7" x14ac:dyDescent="0.35">
      <c r="B123" s="3"/>
    </row>
    <row r="124" spans="1:7" ht="29" x14ac:dyDescent="0.35">
      <c r="A124" s="48" t="s">
        <v>2878</v>
      </c>
      <c r="B124" s="3" t="s">
        <v>128</v>
      </c>
    </row>
    <row r="125" spans="1:7" ht="29" x14ac:dyDescent="0.35">
      <c r="A125" s="48" t="s">
        <v>2879</v>
      </c>
      <c r="B125" t="s">
        <v>128</v>
      </c>
    </row>
    <row r="126" spans="1:7" ht="29" x14ac:dyDescent="0.35">
      <c r="A126" s="48" t="s">
        <v>2880</v>
      </c>
      <c r="B126" s="3" t="s">
        <v>128</v>
      </c>
    </row>
    <row r="127" spans="1:7" ht="29" x14ac:dyDescent="0.35">
      <c r="A127" s="48" t="s">
        <v>2881</v>
      </c>
      <c r="B127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6AF8-66CA-4A30-9D8A-E64A02DBD6AA}">
  <dimension ref="A1:G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55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1459</v>
      </c>
      <c r="B9" s="33" t="s">
        <v>1460</v>
      </c>
      <c r="C9" s="33"/>
      <c r="D9" s="14">
        <v>241560.68599999999</v>
      </c>
      <c r="E9" s="15">
        <v>13079.12</v>
      </c>
      <c r="F9" s="16">
        <v>0.98860000000000003</v>
      </c>
      <c r="G9" s="16"/>
    </row>
    <row r="10" spans="1:7" x14ac:dyDescent="0.35">
      <c r="A10" s="17" t="s">
        <v>131</v>
      </c>
      <c r="B10" s="34"/>
      <c r="C10" s="34"/>
      <c r="D10" s="20"/>
      <c r="E10" s="21">
        <v>13079.12</v>
      </c>
      <c r="F10" s="22">
        <v>0.98860000000000003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13079.12</v>
      </c>
      <c r="F12" s="22">
        <v>0.98860000000000003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261.95999999999998</v>
      </c>
      <c r="F15" s="16">
        <v>1.9800000000000002E-2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261.95999999999998</v>
      </c>
      <c r="F16" s="22">
        <v>1.9800000000000002E-2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261.95999999999998</v>
      </c>
      <c r="F18" s="22">
        <v>1.9800000000000002E-2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3.8903E-2</v>
      </c>
      <c r="F19" s="16">
        <v>1.9999999999999999E-6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-110.638903</v>
      </c>
      <c r="F20" s="27">
        <v>-8.4019999999999997E-3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13230.48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26.794499999999999</v>
      </c>
      <c r="C31">
        <v>26.765599999999999</v>
      </c>
      <c r="G31"/>
    </row>
    <row r="32" spans="1:7" x14ac:dyDescent="0.35">
      <c r="A32" t="s">
        <v>2875</v>
      </c>
      <c r="B32">
        <v>24.296399999999998</v>
      </c>
      <c r="C32">
        <v>24.253</v>
      </c>
      <c r="G32"/>
    </row>
    <row r="33" spans="1:7" x14ac:dyDescent="0.35">
      <c r="G33"/>
    </row>
    <row r="34" spans="1:7" x14ac:dyDescent="0.35">
      <c r="A34" t="s">
        <v>2864</v>
      </c>
      <c r="B34" s="3" t="s">
        <v>128</v>
      </c>
    </row>
    <row r="35" spans="1:7" x14ac:dyDescent="0.35">
      <c r="A35" t="s">
        <v>2865</v>
      </c>
      <c r="B35" s="3" t="s">
        <v>128</v>
      </c>
    </row>
    <row r="36" spans="1:7" ht="29" x14ac:dyDescent="0.35">
      <c r="A36" s="48" t="s">
        <v>2866</v>
      </c>
      <c r="B36" s="3" t="s">
        <v>128</v>
      </c>
    </row>
    <row r="37" spans="1:7" ht="29" x14ac:dyDescent="0.35">
      <c r="A37" s="48" t="s">
        <v>2867</v>
      </c>
      <c r="B37" s="50">
        <v>13079.123661400001</v>
      </c>
    </row>
    <row r="38" spans="1:7" ht="43.5" x14ac:dyDescent="0.35">
      <c r="A38" s="48" t="s">
        <v>2877</v>
      </c>
      <c r="B38" s="3" t="s">
        <v>128</v>
      </c>
    </row>
    <row r="39" spans="1:7" x14ac:dyDescent="0.35">
      <c r="B39" s="3"/>
    </row>
    <row r="40" spans="1:7" ht="29" x14ac:dyDescent="0.35">
      <c r="A40" s="48" t="s">
        <v>2878</v>
      </c>
      <c r="B40" s="3" t="s">
        <v>128</v>
      </c>
    </row>
    <row r="41" spans="1:7" ht="29" x14ac:dyDescent="0.35">
      <c r="A41" s="48" t="s">
        <v>2879</v>
      </c>
      <c r="B41" t="s">
        <v>128</v>
      </c>
    </row>
    <row r="42" spans="1:7" ht="29" x14ac:dyDescent="0.35">
      <c r="A42" s="48" t="s">
        <v>2880</v>
      </c>
      <c r="B42" s="3" t="s">
        <v>128</v>
      </c>
    </row>
    <row r="43" spans="1:7" ht="29" x14ac:dyDescent="0.35">
      <c r="A43" s="48" t="s">
        <v>2881</v>
      </c>
      <c r="B4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5450-7F18-43B7-A79F-8222410F3DD4}">
  <dimension ref="A1:G13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57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1461</v>
      </c>
      <c r="B13" s="33" t="s">
        <v>1462</v>
      </c>
      <c r="C13" s="33" t="s">
        <v>135</v>
      </c>
      <c r="D13" s="14">
        <v>2500000</v>
      </c>
      <c r="E13" s="15">
        <v>2525.5700000000002</v>
      </c>
      <c r="F13" s="16">
        <v>1.1299999999999999E-2</v>
      </c>
      <c r="G13" s="16">
        <v>5.6475999999999998E-2</v>
      </c>
    </row>
    <row r="14" spans="1:7" x14ac:dyDescent="0.35">
      <c r="A14" s="17" t="s">
        <v>131</v>
      </c>
      <c r="B14" s="34"/>
      <c r="C14" s="34"/>
      <c r="D14" s="20"/>
      <c r="E14" s="21">
        <v>2525.5700000000002</v>
      </c>
      <c r="F14" s="22">
        <v>1.1299999999999999E-2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145</v>
      </c>
      <c r="B17" s="33"/>
      <c r="C17" s="33"/>
      <c r="D17" s="14"/>
      <c r="E17" s="15"/>
      <c r="F17" s="16"/>
      <c r="G17" s="16"/>
    </row>
    <row r="18" spans="1:7" x14ac:dyDescent="0.35">
      <c r="A18" s="17" t="s">
        <v>131</v>
      </c>
      <c r="B18" s="33"/>
      <c r="C18" s="33"/>
      <c r="D18" s="14"/>
      <c r="E18" s="18" t="s">
        <v>128</v>
      </c>
      <c r="F18" s="19" t="s">
        <v>128</v>
      </c>
      <c r="G18" s="16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146</v>
      </c>
      <c r="B20" s="33"/>
      <c r="C20" s="33"/>
      <c r="D20" s="14"/>
      <c r="E20" s="15"/>
      <c r="F20" s="16"/>
      <c r="G20" s="16"/>
    </row>
    <row r="21" spans="1:7" x14ac:dyDescent="0.35">
      <c r="A21" s="17" t="s">
        <v>131</v>
      </c>
      <c r="B21" s="33"/>
      <c r="C21" s="33"/>
      <c r="D21" s="14"/>
      <c r="E21" s="18" t="s">
        <v>128</v>
      </c>
      <c r="F21" s="19" t="s">
        <v>128</v>
      </c>
      <c r="G21" s="16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24" t="s">
        <v>147</v>
      </c>
      <c r="B23" s="35"/>
      <c r="C23" s="35"/>
      <c r="D23" s="25"/>
      <c r="E23" s="21">
        <v>2525.5700000000002</v>
      </c>
      <c r="F23" s="22">
        <v>1.1299999999999999E-2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572</v>
      </c>
      <c r="B25" s="33"/>
      <c r="C25" s="33"/>
      <c r="D25" s="14"/>
      <c r="E25" s="15"/>
      <c r="F25" s="16"/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573</v>
      </c>
      <c r="B27" s="33"/>
      <c r="C27" s="33"/>
      <c r="D27" s="14"/>
      <c r="E27" s="15"/>
      <c r="F27" s="16"/>
      <c r="G27" s="16"/>
    </row>
    <row r="28" spans="1:7" x14ac:dyDescent="0.35">
      <c r="A28" s="13" t="s">
        <v>1463</v>
      </c>
      <c r="B28" s="33" t="s">
        <v>1464</v>
      </c>
      <c r="C28" s="33" t="s">
        <v>135</v>
      </c>
      <c r="D28" s="14">
        <v>7500000</v>
      </c>
      <c r="E28" s="15">
        <v>7240.49</v>
      </c>
      <c r="F28" s="16">
        <v>3.2300000000000002E-2</v>
      </c>
      <c r="G28" s="16">
        <v>5.5199999999999999E-2</v>
      </c>
    </row>
    <row r="29" spans="1:7" x14ac:dyDescent="0.35">
      <c r="A29" s="13" t="s">
        <v>1465</v>
      </c>
      <c r="B29" s="33" t="s">
        <v>1466</v>
      </c>
      <c r="C29" s="33" t="s">
        <v>135</v>
      </c>
      <c r="D29" s="14">
        <v>5500000</v>
      </c>
      <c r="E29" s="15">
        <v>5218.58</v>
      </c>
      <c r="F29" s="16">
        <v>2.3300000000000001E-2</v>
      </c>
      <c r="G29" s="16">
        <v>5.5289999999999999E-2</v>
      </c>
    </row>
    <row r="30" spans="1:7" x14ac:dyDescent="0.35">
      <c r="A30" s="13" t="s">
        <v>1467</v>
      </c>
      <c r="B30" s="33" t="s">
        <v>1468</v>
      </c>
      <c r="C30" s="33" t="s">
        <v>135</v>
      </c>
      <c r="D30" s="14">
        <v>5000000</v>
      </c>
      <c r="E30" s="15">
        <v>4831.93</v>
      </c>
      <c r="F30" s="16">
        <v>2.1600000000000001E-2</v>
      </c>
      <c r="G30" s="16">
        <v>5.5198999999999998E-2</v>
      </c>
    </row>
    <row r="31" spans="1:7" x14ac:dyDescent="0.35">
      <c r="A31" s="13" t="s">
        <v>1469</v>
      </c>
      <c r="B31" s="33" t="s">
        <v>1470</v>
      </c>
      <c r="C31" s="33" t="s">
        <v>135</v>
      </c>
      <c r="D31" s="14">
        <v>2500000</v>
      </c>
      <c r="E31" s="15">
        <v>2480.0500000000002</v>
      </c>
      <c r="F31" s="16">
        <v>1.11E-2</v>
      </c>
      <c r="G31" s="16">
        <v>5.3398000000000001E-2</v>
      </c>
    </row>
    <row r="32" spans="1:7" x14ac:dyDescent="0.35">
      <c r="A32" s="13" t="s">
        <v>1471</v>
      </c>
      <c r="B32" s="33" t="s">
        <v>1472</v>
      </c>
      <c r="C32" s="33" t="s">
        <v>135</v>
      </c>
      <c r="D32" s="14">
        <v>2500000</v>
      </c>
      <c r="E32" s="15">
        <v>2418.48</v>
      </c>
      <c r="F32" s="16">
        <v>1.0800000000000001E-2</v>
      </c>
      <c r="G32" s="16">
        <v>5.5175000000000002E-2</v>
      </c>
    </row>
    <row r="33" spans="1:7" x14ac:dyDescent="0.35">
      <c r="A33" s="13" t="s">
        <v>1473</v>
      </c>
      <c r="B33" s="33" t="s">
        <v>1474</v>
      </c>
      <c r="C33" s="33" t="s">
        <v>135</v>
      </c>
      <c r="D33" s="14">
        <v>2500000</v>
      </c>
      <c r="E33" s="15">
        <v>2388.8200000000002</v>
      </c>
      <c r="F33" s="16">
        <v>1.0699999999999999E-2</v>
      </c>
      <c r="G33" s="16">
        <v>5.5336999999999997E-2</v>
      </c>
    </row>
    <row r="34" spans="1:7" x14ac:dyDescent="0.35">
      <c r="A34" s="17" t="s">
        <v>131</v>
      </c>
      <c r="B34" s="34"/>
      <c r="C34" s="34"/>
      <c r="D34" s="20"/>
      <c r="E34" s="21">
        <v>24578.35</v>
      </c>
      <c r="F34" s="22">
        <v>0.10979999999999999</v>
      </c>
      <c r="G34" s="23"/>
    </row>
    <row r="35" spans="1:7" x14ac:dyDescent="0.35">
      <c r="A35" s="17" t="s">
        <v>1475</v>
      </c>
      <c r="B35" s="33"/>
      <c r="C35" s="33"/>
      <c r="D35" s="14"/>
      <c r="E35" s="15"/>
      <c r="F35" s="16"/>
      <c r="G35" s="16"/>
    </row>
    <row r="36" spans="1:7" x14ac:dyDescent="0.35">
      <c r="A36" s="13" t="s">
        <v>1476</v>
      </c>
      <c r="B36" s="33" t="s">
        <v>1477</v>
      </c>
      <c r="C36" s="33" t="s">
        <v>1478</v>
      </c>
      <c r="D36" s="14">
        <v>12500000</v>
      </c>
      <c r="E36" s="15">
        <v>12053.58</v>
      </c>
      <c r="F36" s="16">
        <v>5.3800000000000001E-2</v>
      </c>
      <c r="G36" s="16">
        <v>6.0350000000000001E-2</v>
      </c>
    </row>
    <row r="37" spans="1:7" x14ac:dyDescent="0.35">
      <c r="A37" s="13" t="s">
        <v>1479</v>
      </c>
      <c r="B37" s="33" t="s">
        <v>1480</v>
      </c>
      <c r="C37" s="33" t="s">
        <v>1478</v>
      </c>
      <c r="D37" s="14">
        <v>12500000</v>
      </c>
      <c r="E37" s="15">
        <v>11836.79</v>
      </c>
      <c r="F37" s="16">
        <v>5.28E-2</v>
      </c>
      <c r="G37" s="16">
        <v>6.2350000000000003E-2</v>
      </c>
    </row>
    <row r="38" spans="1:7" x14ac:dyDescent="0.35">
      <c r="A38" s="13" t="s">
        <v>1481</v>
      </c>
      <c r="B38" s="33" t="s">
        <v>1482</v>
      </c>
      <c r="C38" s="33" t="s">
        <v>1483</v>
      </c>
      <c r="D38" s="14">
        <v>10000000</v>
      </c>
      <c r="E38" s="15">
        <v>9632.99</v>
      </c>
      <c r="F38" s="16">
        <v>4.2999999999999997E-2</v>
      </c>
      <c r="G38" s="16">
        <v>6.0199999999999997E-2</v>
      </c>
    </row>
    <row r="39" spans="1:7" x14ac:dyDescent="0.35">
      <c r="A39" s="13" t="s">
        <v>1484</v>
      </c>
      <c r="B39" s="33" t="s">
        <v>1485</v>
      </c>
      <c r="C39" s="33" t="s">
        <v>1483</v>
      </c>
      <c r="D39" s="14">
        <v>10000000</v>
      </c>
      <c r="E39" s="15">
        <v>9494.0300000000007</v>
      </c>
      <c r="F39" s="16">
        <v>4.24E-2</v>
      </c>
      <c r="G39" s="16">
        <v>6.1949999999999998E-2</v>
      </c>
    </row>
    <row r="40" spans="1:7" x14ac:dyDescent="0.35">
      <c r="A40" s="13" t="s">
        <v>1486</v>
      </c>
      <c r="B40" s="33" t="s">
        <v>1487</v>
      </c>
      <c r="C40" s="33" t="s">
        <v>1483</v>
      </c>
      <c r="D40" s="14">
        <v>7500000</v>
      </c>
      <c r="E40" s="15">
        <v>7233.71</v>
      </c>
      <c r="F40" s="16">
        <v>3.2300000000000002E-2</v>
      </c>
      <c r="G40" s="16">
        <v>6.08E-2</v>
      </c>
    </row>
    <row r="41" spans="1:7" x14ac:dyDescent="0.35">
      <c r="A41" s="13" t="s">
        <v>1488</v>
      </c>
      <c r="B41" s="33" t="s">
        <v>1489</v>
      </c>
      <c r="C41" s="33" t="s">
        <v>1490</v>
      </c>
      <c r="D41" s="14">
        <v>7500000</v>
      </c>
      <c r="E41" s="15">
        <v>7230.95</v>
      </c>
      <c r="F41" s="16">
        <v>3.2300000000000002E-2</v>
      </c>
      <c r="G41" s="16">
        <v>6.0900999999999997E-2</v>
      </c>
    </row>
    <row r="42" spans="1:7" x14ac:dyDescent="0.35">
      <c r="A42" s="13" t="s">
        <v>1491</v>
      </c>
      <c r="B42" s="33" t="s">
        <v>1492</v>
      </c>
      <c r="C42" s="33" t="s">
        <v>1483</v>
      </c>
      <c r="D42" s="14">
        <v>7500000</v>
      </c>
      <c r="E42" s="15">
        <v>7226.17</v>
      </c>
      <c r="F42" s="16">
        <v>3.2300000000000002E-2</v>
      </c>
      <c r="G42" s="16">
        <v>6.0400000000000002E-2</v>
      </c>
    </row>
    <row r="43" spans="1:7" x14ac:dyDescent="0.35">
      <c r="A43" s="13" t="s">
        <v>1493</v>
      </c>
      <c r="B43" s="33" t="s">
        <v>1494</v>
      </c>
      <c r="C43" s="33" t="s">
        <v>1483</v>
      </c>
      <c r="D43" s="14">
        <v>7500000</v>
      </c>
      <c r="E43" s="15">
        <v>7218.11</v>
      </c>
      <c r="F43" s="16">
        <v>3.2199999999999999E-2</v>
      </c>
      <c r="G43" s="16">
        <v>6.0399000000000001E-2</v>
      </c>
    </row>
    <row r="44" spans="1:7" x14ac:dyDescent="0.35">
      <c r="A44" s="13" t="s">
        <v>1495</v>
      </c>
      <c r="B44" s="33" t="s">
        <v>1496</v>
      </c>
      <c r="C44" s="33" t="s">
        <v>1490</v>
      </c>
      <c r="D44" s="14">
        <v>7500000</v>
      </c>
      <c r="E44" s="15">
        <v>7217.02</v>
      </c>
      <c r="F44" s="16">
        <v>3.2199999999999999E-2</v>
      </c>
      <c r="G44" s="16">
        <v>6.0900999999999997E-2</v>
      </c>
    </row>
    <row r="45" spans="1:7" x14ac:dyDescent="0.35">
      <c r="A45" s="13" t="s">
        <v>1497</v>
      </c>
      <c r="B45" s="33" t="s">
        <v>1498</v>
      </c>
      <c r="C45" s="33" t="s">
        <v>1483</v>
      </c>
      <c r="D45" s="14">
        <v>7500000</v>
      </c>
      <c r="E45" s="15">
        <v>7100.57</v>
      </c>
      <c r="F45" s="16">
        <v>3.1699999999999999E-2</v>
      </c>
      <c r="G45" s="16">
        <v>6.2600000000000003E-2</v>
      </c>
    </row>
    <row r="46" spans="1:7" x14ac:dyDescent="0.35">
      <c r="A46" s="13" t="s">
        <v>1499</v>
      </c>
      <c r="B46" s="33" t="s">
        <v>1500</v>
      </c>
      <c r="C46" s="33" t="s">
        <v>1483</v>
      </c>
      <c r="D46" s="14">
        <v>5000000</v>
      </c>
      <c r="E46" s="15">
        <v>4856.08</v>
      </c>
      <c r="F46" s="16">
        <v>2.1700000000000001E-2</v>
      </c>
      <c r="G46" s="16">
        <v>6.0101000000000002E-2</v>
      </c>
    </row>
    <row r="47" spans="1:7" x14ac:dyDescent="0.35">
      <c r="A47" s="13" t="s">
        <v>1501</v>
      </c>
      <c r="B47" s="33" t="s">
        <v>1502</v>
      </c>
      <c r="C47" s="33" t="s">
        <v>1503</v>
      </c>
      <c r="D47" s="14">
        <v>5000000</v>
      </c>
      <c r="E47" s="15">
        <v>4850.16</v>
      </c>
      <c r="F47" s="16">
        <v>2.1600000000000001E-2</v>
      </c>
      <c r="G47" s="16">
        <v>6.0301E-2</v>
      </c>
    </row>
    <row r="48" spans="1:7" x14ac:dyDescent="0.35">
      <c r="A48" s="13" t="s">
        <v>1504</v>
      </c>
      <c r="B48" s="33" t="s">
        <v>1505</v>
      </c>
      <c r="C48" s="33" t="s">
        <v>1483</v>
      </c>
      <c r="D48" s="14">
        <v>5000000</v>
      </c>
      <c r="E48" s="15">
        <v>4826.28</v>
      </c>
      <c r="F48" s="16">
        <v>2.1499999999999998E-2</v>
      </c>
      <c r="G48" s="16">
        <v>6.0824999999999997E-2</v>
      </c>
    </row>
    <row r="49" spans="1:7" x14ac:dyDescent="0.35">
      <c r="A49" s="13" t="s">
        <v>1506</v>
      </c>
      <c r="B49" s="33" t="s">
        <v>1507</v>
      </c>
      <c r="C49" s="33" t="s">
        <v>1483</v>
      </c>
      <c r="D49" s="14">
        <v>5000000</v>
      </c>
      <c r="E49" s="15">
        <v>4825.67</v>
      </c>
      <c r="F49" s="16">
        <v>2.1499999999999998E-2</v>
      </c>
      <c r="G49" s="16">
        <v>6.0767000000000002E-2</v>
      </c>
    </row>
    <row r="50" spans="1:7" x14ac:dyDescent="0.35">
      <c r="A50" s="13" t="s">
        <v>1508</v>
      </c>
      <c r="B50" s="33" t="s">
        <v>1509</v>
      </c>
      <c r="C50" s="33" t="s">
        <v>1483</v>
      </c>
      <c r="D50" s="14">
        <v>5000000</v>
      </c>
      <c r="E50" s="15">
        <v>4817.59</v>
      </c>
      <c r="F50" s="16">
        <v>2.1499999999999998E-2</v>
      </c>
      <c r="G50" s="16">
        <v>6.0350000000000001E-2</v>
      </c>
    </row>
    <row r="51" spans="1:7" x14ac:dyDescent="0.35">
      <c r="A51" s="13" t="s">
        <v>1510</v>
      </c>
      <c r="B51" s="33" t="s">
        <v>1511</v>
      </c>
      <c r="C51" s="33" t="s">
        <v>1483</v>
      </c>
      <c r="D51" s="14">
        <v>5000000</v>
      </c>
      <c r="E51" s="15">
        <v>4773.58</v>
      </c>
      <c r="F51" s="16">
        <v>2.1299999999999999E-2</v>
      </c>
      <c r="G51" s="16">
        <v>6.2501000000000001E-2</v>
      </c>
    </row>
    <row r="52" spans="1:7" x14ac:dyDescent="0.35">
      <c r="A52" s="13" t="s">
        <v>1512</v>
      </c>
      <c r="B52" s="33" t="s">
        <v>1513</v>
      </c>
      <c r="C52" s="33" t="s">
        <v>1483</v>
      </c>
      <c r="D52" s="14">
        <v>5000000</v>
      </c>
      <c r="E52" s="15">
        <v>4744.5</v>
      </c>
      <c r="F52" s="16">
        <v>2.12E-2</v>
      </c>
      <c r="G52" s="16">
        <v>6.2600000000000003E-2</v>
      </c>
    </row>
    <row r="53" spans="1:7" x14ac:dyDescent="0.35">
      <c r="A53" s="13" t="s">
        <v>1514</v>
      </c>
      <c r="B53" s="33" t="s">
        <v>1515</v>
      </c>
      <c r="C53" s="33" t="s">
        <v>1490</v>
      </c>
      <c r="D53" s="14">
        <v>5000000</v>
      </c>
      <c r="E53" s="15">
        <v>4734.4799999999996</v>
      </c>
      <c r="F53" s="16">
        <v>2.1100000000000001E-2</v>
      </c>
      <c r="G53" s="16">
        <v>6.2599000000000002E-2</v>
      </c>
    </row>
    <row r="54" spans="1:7" x14ac:dyDescent="0.35">
      <c r="A54" s="13" t="s">
        <v>1516</v>
      </c>
      <c r="B54" s="33" t="s">
        <v>1517</v>
      </c>
      <c r="C54" s="33" t="s">
        <v>1483</v>
      </c>
      <c r="D54" s="14">
        <v>2500000</v>
      </c>
      <c r="E54" s="15">
        <v>2453.17</v>
      </c>
      <c r="F54" s="16">
        <v>1.09E-2</v>
      </c>
      <c r="G54" s="16">
        <v>6.2212999999999997E-2</v>
      </c>
    </row>
    <row r="55" spans="1:7" x14ac:dyDescent="0.35">
      <c r="A55" s="13" t="s">
        <v>1518</v>
      </c>
      <c r="B55" s="33" t="s">
        <v>1519</v>
      </c>
      <c r="C55" s="33" t="s">
        <v>1483</v>
      </c>
      <c r="D55" s="14">
        <v>2500000</v>
      </c>
      <c r="E55" s="15">
        <v>2430.54</v>
      </c>
      <c r="F55" s="16">
        <v>1.0800000000000001E-2</v>
      </c>
      <c r="G55" s="16">
        <v>6.0298999999999998E-2</v>
      </c>
    </row>
    <row r="56" spans="1:7" x14ac:dyDescent="0.35">
      <c r="A56" s="13" t="s">
        <v>1520</v>
      </c>
      <c r="B56" s="33" t="s">
        <v>1521</v>
      </c>
      <c r="C56" s="33" t="s">
        <v>1483</v>
      </c>
      <c r="D56" s="14">
        <v>2500000</v>
      </c>
      <c r="E56" s="15">
        <v>2416.4499999999998</v>
      </c>
      <c r="F56" s="16">
        <v>1.0800000000000001E-2</v>
      </c>
      <c r="G56" s="16">
        <v>6.0100000000000001E-2</v>
      </c>
    </row>
    <row r="57" spans="1:7" x14ac:dyDescent="0.35">
      <c r="A57" s="13" t="s">
        <v>1522</v>
      </c>
      <c r="B57" s="33" t="s">
        <v>1523</v>
      </c>
      <c r="C57" s="33" t="s">
        <v>1483</v>
      </c>
      <c r="D57" s="14">
        <v>2500000</v>
      </c>
      <c r="E57" s="15">
        <v>2414.1799999999998</v>
      </c>
      <c r="F57" s="16">
        <v>1.0800000000000001E-2</v>
      </c>
      <c r="G57" s="16">
        <v>6.0350000000000001E-2</v>
      </c>
    </row>
    <row r="58" spans="1:7" x14ac:dyDescent="0.35">
      <c r="A58" s="13" t="s">
        <v>1524</v>
      </c>
      <c r="B58" s="33" t="s">
        <v>1525</v>
      </c>
      <c r="C58" s="33" t="s">
        <v>1483</v>
      </c>
      <c r="D58" s="14">
        <v>2500000</v>
      </c>
      <c r="E58" s="15">
        <v>2413.41</v>
      </c>
      <c r="F58" s="16">
        <v>1.0800000000000001E-2</v>
      </c>
      <c r="G58" s="16">
        <v>6.0350000000000001E-2</v>
      </c>
    </row>
    <row r="59" spans="1:7" x14ac:dyDescent="0.35">
      <c r="A59" s="13" t="s">
        <v>1526</v>
      </c>
      <c r="B59" s="33" t="s">
        <v>1527</v>
      </c>
      <c r="C59" s="33" t="s">
        <v>1483</v>
      </c>
      <c r="D59" s="14">
        <v>2500000</v>
      </c>
      <c r="E59" s="15">
        <v>2410.92</v>
      </c>
      <c r="F59" s="16">
        <v>1.0800000000000001E-2</v>
      </c>
      <c r="G59" s="16">
        <v>6.0750999999999999E-2</v>
      </c>
    </row>
    <row r="60" spans="1:7" x14ac:dyDescent="0.35">
      <c r="A60" s="13" t="s">
        <v>1528</v>
      </c>
      <c r="B60" s="33" t="s">
        <v>1529</v>
      </c>
      <c r="C60" s="33" t="s">
        <v>1483</v>
      </c>
      <c r="D60" s="14">
        <v>2500000</v>
      </c>
      <c r="E60" s="15">
        <v>2405.27</v>
      </c>
      <c r="F60" s="16">
        <v>1.0699999999999999E-2</v>
      </c>
      <c r="G60" s="16">
        <v>6.0914999999999997E-2</v>
      </c>
    </row>
    <row r="61" spans="1:7" x14ac:dyDescent="0.35">
      <c r="A61" s="17" t="s">
        <v>131</v>
      </c>
      <c r="B61" s="34"/>
      <c r="C61" s="34"/>
      <c r="D61" s="20"/>
      <c r="E61" s="21">
        <v>141616.20000000001</v>
      </c>
      <c r="F61" s="22">
        <v>0.63200000000000001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7" t="s">
        <v>1530</v>
      </c>
      <c r="B63" s="33"/>
      <c r="C63" s="33"/>
      <c r="D63" s="14"/>
      <c r="E63" s="15"/>
      <c r="F63" s="16"/>
      <c r="G63" s="16"/>
    </row>
    <row r="64" spans="1:7" x14ac:dyDescent="0.35">
      <c r="A64" s="13" t="s">
        <v>1531</v>
      </c>
      <c r="B64" s="33" t="s">
        <v>1532</v>
      </c>
      <c r="C64" s="33" t="s">
        <v>1483</v>
      </c>
      <c r="D64" s="14">
        <v>7500000</v>
      </c>
      <c r="E64" s="15">
        <v>7214.63</v>
      </c>
      <c r="F64" s="16">
        <v>3.2199999999999999E-2</v>
      </c>
      <c r="G64" s="16">
        <v>6.3600000000000004E-2</v>
      </c>
    </row>
    <row r="65" spans="1:7" x14ac:dyDescent="0.35">
      <c r="A65" s="13" t="s">
        <v>1533</v>
      </c>
      <c r="B65" s="33" t="s">
        <v>1534</v>
      </c>
      <c r="C65" s="33" t="s">
        <v>1483</v>
      </c>
      <c r="D65" s="14">
        <v>7500000</v>
      </c>
      <c r="E65" s="15">
        <v>7213.17</v>
      </c>
      <c r="F65" s="16">
        <v>3.2199999999999999E-2</v>
      </c>
      <c r="G65" s="16">
        <v>6.1501E-2</v>
      </c>
    </row>
    <row r="66" spans="1:7" x14ac:dyDescent="0.35">
      <c r="A66" s="13" t="s">
        <v>1535</v>
      </c>
      <c r="B66" s="33" t="s">
        <v>1536</v>
      </c>
      <c r="C66" s="33" t="s">
        <v>1483</v>
      </c>
      <c r="D66" s="14">
        <v>5000000</v>
      </c>
      <c r="E66" s="15">
        <v>4892</v>
      </c>
      <c r="F66" s="16">
        <v>2.18E-2</v>
      </c>
      <c r="G66" s="16">
        <v>6.6049999999999998E-2</v>
      </c>
    </row>
    <row r="67" spans="1:7" x14ac:dyDescent="0.35">
      <c r="A67" s="13" t="s">
        <v>1537</v>
      </c>
      <c r="B67" s="33" t="s">
        <v>1538</v>
      </c>
      <c r="C67" s="33" t="s">
        <v>1483</v>
      </c>
      <c r="D67" s="14">
        <v>5000000</v>
      </c>
      <c r="E67" s="15">
        <v>4862.3599999999997</v>
      </c>
      <c r="F67" s="16">
        <v>2.1700000000000001E-2</v>
      </c>
      <c r="G67" s="16">
        <v>6.1501E-2</v>
      </c>
    </row>
    <row r="68" spans="1:7" x14ac:dyDescent="0.35">
      <c r="A68" s="13" t="s">
        <v>1539</v>
      </c>
      <c r="B68" s="33" t="s">
        <v>1540</v>
      </c>
      <c r="C68" s="33" t="s">
        <v>1483</v>
      </c>
      <c r="D68" s="14">
        <v>5000000</v>
      </c>
      <c r="E68" s="15">
        <v>4858.6099999999997</v>
      </c>
      <c r="F68" s="16">
        <v>2.1700000000000001E-2</v>
      </c>
      <c r="G68" s="16">
        <v>6.1400000000000003E-2</v>
      </c>
    </row>
    <row r="69" spans="1:7" x14ac:dyDescent="0.35">
      <c r="A69" s="13" t="s">
        <v>1541</v>
      </c>
      <c r="B69" s="33" t="s">
        <v>1542</v>
      </c>
      <c r="C69" s="33" t="s">
        <v>1483</v>
      </c>
      <c r="D69" s="14">
        <v>5000000</v>
      </c>
      <c r="E69" s="15">
        <v>4847.97</v>
      </c>
      <c r="F69" s="16">
        <v>2.1600000000000001E-2</v>
      </c>
      <c r="G69" s="16">
        <v>6.6549999999999998E-2</v>
      </c>
    </row>
    <row r="70" spans="1:7" x14ac:dyDescent="0.35">
      <c r="A70" s="13" t="s">
        <v>1543</v>
      </c>
      <c r="B70" s="33" t="s">
        <v>1544</v>
      </c>
      <c r="C70" s="33" t="s">
        <v>1483</v>
      </c>
      <c r="D70" s="14">
        <v>5000000</v>
      </c>
      <c r="E70" s="15">
        <v>4813.03</v>
      </c>
      <c r="F70" s="16">
        <v>2.1499999999999998E-2</v>
      </c>
      <c r="G70" s="16">
        <v>6.3299999999999995E-2</v>
      </c>
    </row>
    <row r="71" spans="1:7" x14ac:dyDescent="0.35">
      <c r="A71" s="13" t="s">
        <v>1545</v>
      </c>
      <c r="B71" s="33" t="s">
        <v>1546</v>
      </c>
      <c r="C71" s="33" t="s">
        <v>1483</v>
      </c>
      <c r="D71" s="14">
        <v>5000000</v>
      </c>
      <c r="E71" s="15">
        <v>4748.79</v>
      </c>
      <c r="F71" s="16">
        <v>2.12E-2</v>
      </c>
      <c r="G71" s="16">
        <v>6.59E-2</v>
      </c>
    </row>
    <row r="72" spans="1:7" x14ac:dyDescent="0.35">
      <c r="A72" s="13" t="s">
        <v>1547</v>
      </c>
      <c r="B72" s="33" t="s">
        <v>1548</v>
      </c>
      <c r="C72" s="33" t="s">
        <v>1483</v>
      </c>
      <c r="D72" s="14">
        <v>5000000</v>
      </c>
      <c r="E72" s="15">
        <v>4747.2</v>
      </c>
      <c r="F72" s="16">
        <v>2.12E-2</v>
      </c>
      <c r="G72" s="16">
        <v>6.2099000000000001E-2</v>
      </c>
    </row>
    <row r="73" spans="1:7" x14ac:dyDescent="0.35">
      <c r="A73" s="13" t="s">
        <v>1549</v>
      </c>
      <c r="B73" s="33" t="s">
        <v>1550</v>
      </c>
      <c r="C73" s="33" t="s">
        <v>1483</v>
      </c>
      <c r="D73" s="14">
        <v>2500000</v>
      </c>
      <c r="E73" s="15">
        <v>2404</v>
      </c>
      <c r="F73" s="16">
        <v>1.0699999999999999E-2</v>
      </c>
      <c r="G73" s="16">
        <v>6.3648999999999997E-2</v>
      </c>
    </row>
    <row r="74" spans="1:7" x14ac:dyDescent="0.35">
      <c r="A74" s="13" t="s">
        <v>1551</v>
      </c>
      <c r="B74" s="33" t="s">
        <v>1552</v>
      </c>
      <c r="C74" s="33" t="s">
        <v>1483</v>
      </c>
      <c r="D74" s="14">
        <v>2500000</v>
      </c>
      <c r="E74" s="15">
        <v>2369.91</v>
      </c>
      <c r="F74" s="16">
        <v>1.06E-2</v>
      </c>
      <c r="G74" s="16">
        <v>6.8149000000000001E-2</v>
      </c>
    </row>
    <row r="75" spans="1:7" x14ac:dyDescent="0.35">
      <c r="A75" s="17" t="s">
        <v>131</v>
      </c>
      <c r="B75" s="34"/>
      <c r="C75" s="34"/>
      <c r="D75" s="20"/>
      <c r="E75" s="21">
        <v>52971.67</v>
      </c>
      <c r="F75" s="22">
        <v>0.2364</v>
      </c>
      <c r="G75" s="23"/>
    </row>
    <row r="76" spans="1:7" x14ac:dyDescent="0.35">
      <c r="A76" s="13"/>
      <c r="B76" s="33"/>
      <c r="C76" s="33"/>
      <c r="D76" s="14"/>
      <c r="E76" s="15"/>
      <c r="F76" s="16"/>
      <c r="G76" s="16"/>
    </row>
    <row r="77" spans="1:7" x14ac:dyDescent="0.35">
      <c r="A77" s="24" t="s">
        <v>147</v>
      </c>
      <c r="B77" s="35"/>
      <c r="C77" s="35"/>
      <c r="D77" s="25"/>
      <c r="E77" s="21">
        <v>219166.22</v>
      </c>
      <c r="F77" s="22">
        <v>0.97819999999999996</v>
      </c>
      <c r="G77" s="23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7" t="s">
        <v>3034</v>
      </c>
      <c r="B80" s="33"/>
      <c r="C80" s="33"/>
      <c r="D80" s="14"/>
      <c r="E80" s="15"/>
      <c r="F80" s="16"/>
      <c r="G80" s="16"/>
    </row>
    <row r="81" spans="1:7" x14ac:dyDescent="0.35">
      <c r="A81" s="13" t="s">
        <v>510</v>
      </c>
      <c r="B81" s="33" t="s">
        <v>511</v>
      </c>
      <c r="C81" s="33"/>
      <c r="D81" s="14">
        <v>4860.902</v>
      </c>
      <c r="E81" s="15">
        <v>548.79</v>
      </c>
      <c r="F81" s="16">
        <v>2.3999999999999998E-3</v>
      </c>
      <c r="G81" s="16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24" t="s">
        <v>147</v>
      </c>
      <c r="B83" s="35"/>
      <c r="C83" s="35"/>
      <c r="D83" s="25"/>
      <c r="E83" s="21">
        <v>548.79</v>
      </c>
      <c r="F83" s="22">
        <v>2.3999999999999998E-3</v>
      </c>
      <c r="G83" s="23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17" t="s">
        <v>148</v>
      </c>
      <c r="B85" s="33"/>
      <c r="C85" s="33"/>
      <c r="D85" s="14"/>
      <c r="E85" s="15"/>
      <c r="F85" s="16"/>
      <c r="G85" s="16"/>
    </row>
    <row r="86" spans="1:7" x14ac:dyDescent="0.35">
      <c r="A86" s="13" t="s">
        <v>149</v>
      </c>
      <c r="B86" s="33"/>
      <c r="C86" s="33"/>
      <c r="D86" s="14"/>
      <c r="E86" s="15">
        <v>15009.77</v>
      </c>
      <c r="F86" s="16">
        <v>6.7000000000000004E-2</v>
      </c>
      <c r="G86" s="16">
        <v>5.4205000000000003E-2</v>
      </c>
    </row>
    <row r="87" spans="1:7" x14ac:dyDescent="0.35">
      <c r="A87" s="17" t="s">
        <v>131</v>
      </c>
      <c r="B87" s="34"/>
      <c r="C87" s="34"/>
      <c r="D87" s="20"/>
      <c r="E87" s="21">
        <v>15009.77</v>
      </c>
      <c r="F87" s="22">
        <v>6.7000000000000004E-2</v>
      </c>
      <c r="G87" s="23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24" t="s">
        <v>147</v>
      </c>
      <c r="B89" s="35"/>
      <c r="C89" s="35"/>
      <c r="D89" s="25"/>
      <c r="E89" s="21">
        <v>15009.77</v>
      </c>
      <c r="F89" s="22">
        <v>6.7000000000000004E-2</v>
      </c>
      <c r="G89" s="23"/>
    </row>
    <row r="90" spans="1:7" x14ac:dyDescent="0.35">
      <c r="A90" s="13" t="s">
        <v>150</v>
      </c>
      <c r="B90" s="33"/>
      <c r="C90" s="33"/>
      <c r="D90" s="14"/>
      <c r="E90" s="15">
        <v>24.0526649</v>
      </c>
      <c r="F90" s="16">
        <v>1.07E-4</v>
      </c>
      <c r="G90" s="16"/>
    </row>
    <row r="91" spans="1:7" x14ac:dyDescent="0.35">
      <c r="A91" s="13" t="s">
        <v>151</v>
      </c>
      <c r="B91" s="33"/>
      <c r="C91" s="33"/>
      <c r="D91" s="14"/>
      <c r="E91" s="26">
        <v>-13230.7026649</v>
      </c>
      <c r="F91" s="27">
        <v>-5.9006999999999997E-2</v>
      </c>
      <c r="G91" s="16">
        <v>5.4205000000000003E-2</v>
      </c>
    </row>
    <row r="92" spans="1:7" x14ac:dyDescent="0.35">
      <c r="A92" s="28" t="s">
        <v>152</v>
      </c>
      <c r="B92" s="36"/>
      <c r="C92" s="36"/>
      <c r="D92" s="29"/>
      <c r="E92" s="30">
        <v>224043.7</v>
      </c>
      <c r="F92" s="31">
        <v>1</v>
      </c>
      <c r="G92" s="31"/>
    </row>
    <row r="94" spans="1:7" x14ac:dyDescent="0.35">
      <c r="A94" s="1" t="s">
        <v>1553</v>
      </c>
    </row>
    <row r="95" spans="1:7" x14ac:dyDescent="0.35">
      <c r="A95" s="1" t="s">
        <v>153</v>
      </c>
    </row>
    <row r="97" spans="1:7" x14ac:dyDescent="0.35">
      <c r="A97" s="1" t="s">
        <v>2855</v>
      </c>
    </row>
    <row r="98" spans="1:7" x14ac:dyDescent="0.35">
      <c r="A98" s="48" t="s">
        <v>2856</v>
      </c>
      <c r="B98" s="3" t="s">
        <v>128</v>
      </c>
    </row>
    <row r="99" spans="1:7" x14ac:dyDescent="0.35">
      <c r="A99" t="s">
        <v>2857</v>
      </c>
    </row>
    <row r="100" spans="1:7" x14ac:dyDescent="0.35">
      <c r="A100" t="s">
        <v>2858</v>
      </c>
      <c r="B100" t="s">
        <v>2859</v>
      </c>
      <c r="C100" t="s">
        <v>2859</v>
      </c>
    </row>
    <row r="101" spans="1:7" x14ac:dyDescent="0.35">
      <c r="B101" s="49">
        <v>45838</v>
      </c>
      <c r="C101" s="49">
        <v>45869</v>
      </c>
    </row>
    <row r="102" spans="1:7" x14ac:dyDescent="0.35">
      <c r="A102" t="s">
        <v>2904</v>
      </c>
      <c r="B102">
        <v>31.407800000000002</v>
      </c>
      <c r="C102">
        <v>31.589500000000001</v>
      </c>
      <c r="G102"/>
    </row>
    <row r="103" spans="1:7" x14ac:dyDescent="0.35">
      <c r="A103" t="s">
        <v>2882</v>
      </c>
      <c r="B103" t="s">
        <v>2883</v>
      </c>
      <c r="C103" t="s">
        <v>2884</v>
      </c>
      <c r="G103"/>
    </row>
    <row r="104" spans="1:7" x14ac:dyDescent="0.35">
      <c r="A104" t="s">
        <v>2874</v>
      </c>
      <c r="B104">
        <v>31.411999999999999</v>
      </c>
      <c r="C104">
        <v>31.593800000000002</v>
      </c>
      <c r="G104"/>
    </row>
    <row r="105" spans="1:7" x14ac:dyDescent="0.35">
      <c r="A105" t="s">
        <v>2861</v>
      </c>
      <c r="B105">
        <v>29.292899999999999</v>
      </c>
      <c r="C105">
        <v>29.462399999999999</v>
      </c>
      <c r="G105"/>
    </row>
    <row r="106" spans="1:7" x14ac:dyDescent="0.35">
      <c r="A106" t="s">
        <v>2925</v>
      </c>
      <c r="B106" t="s">
        <v>2883</v>
      </c>
      <c r="C106" t="s">
        <v>2884</v>
      </c>
      <c r="G106"/>
    </row>
    <row r="107" spans="1:7" x14ac:dyDescent="0.35">
      <c r="A107" t="s">
        <v>2926</v>
      </c>
      <c r="B107">
        <v>24.386199999999999</v>
      </c>
      <c r="C107">
        <v>24.513400000000001</v>
      </c>
      <c r="G107"/>
    </row>
    <row r="108" spans="1:7" x14ac:dyDescent="0.35">
      <c r="A108" t="s">
        <v>2927</v>
      </c>
      <c r="B108" t="s">
        <v>2883</v>
      </c>
      <c r="C108" t="s">
        <v>2884</v>
      </c>
      <c r="G108"/>
    </row>
    <row r="109" spans="1:7" x14ac:dyDescent="0.35">
      <c r="A109" t="s">
        <v>2905</v>
      </c>
      <c r="B109">
        <v>28.262499999999999</v>
      </c>
      <c r="C109">
        <v>28.4099</v>
      </c>
      <c r="G109"/>
    </row>
    <row r="110" spans="1:7" x14ac:dyDescent="0.35">
      <c r="A110" t="s">
        <v>2928</v>
      </c>
      <c r="B110" t="s">
        <v>2883</v>
      </c>
      <c r="C110" t="s">
        <v>2884</v>
      </c>
      <c r="G110"/>
    </row>
    <row r="111" spans="1:7" x14ac:dyDescent="0.35">
      <c r="A111" t="s">
        <v>2929</v>
      </c>
      <c r="B111">
        <v>28.497800000000002</v>
      </c>
      <c r="C111">
        <v>28.6464</v>
      </c>
      <c r="G111"/>
    </row>
    <row r="112" spans="1:7" x14ac:dyDescent="0.35">
      <c r="A112" t="s">
        <v>2930</v>
      </c>
      <c r="B112">
        <v>26.808</v>
      </c>
      <c r="C112">
        <v>26.947800000000001</v>
      </c>
      <c r="G112"/>
    </row>
    <row r="113" spans="1:7" x14ac:dyDescent="0.35">
      <c r="A113" t="s">
        <v>2888</v>
      </c>
      <c r="B113" t="s">
        <v>2883</v>
      </c>
      <c r="C113" t="s">
        <v>2884</v>
      </c>
      <c r="G113"/>
    </row>
    <row r="114" spans="1:7" x14ac:dyDescent="0.35">
      <c r="A114" t="s">
        <v>2892</v>
      </c>
      <c r="G114"/>
    </row>
    <row r="116" spans="1:7" x14ac:dyDescent="0.35">
      <c r="A116" t="s">
        <v>2864</v>
      </c>
      <c r="B116" s="3" t="s">
        <v>128</v>
      </c>
    </row>
    <row r="117" spans="1:7" x14ac:dyDescent="0.35">
      <c r="A117" t="s">
        <v>2865</v>
      </c>
      <c r="B117" s="3" t="s">
        <v>128</v>
      </c>
    </row>
    <row r="118" spans="1:7" ht="29" x14ac:dyDescent="0.35">
      <c r="A118" s="48" t="s">
        <v>2866</v>
      </c>
      <c r="B118" s="3" t="s">
        <v>128</v>
      </c>
    </row>
    <row r="119" spans="1:7" ht="29" x14ac:dyDescent="0.35">
      <c r="A119" s="48" t="s">
        <v>2867</v>
      </c>
      <c r="B119" s="3" t="s">
        <v>128</v>
      </c>
    </row>
    <row r="120" spans="1:7" x14ac:dyDescent="0.35">
      <c r="A120" t="s">
        <v>2868</v>
      </c>
      <c r="B120" s="50">
        <f>+B135</f>
        <v>0.65146616120286782</v>
      </c>
    </row>
    <row r="121" spans="1:7" ht="43.5" x14ac:dyDescent="0.35">
      <c r="A121" s="48" t="s">
        <v>2869</v>
      </c>
      <c r="B121" s="3" t="s">
        <v>128</v>
      </c>
    </row>
    <row r="122" spans="1:7" x14ac:dyDescent="0.35">
      <c r="B122" s="3"/>
    </row>
    <row r="123" spans="1:7" ht="29" x14ac:dyDescent="0.35">
      <c r="A123" s="48" t="s">
        <v>2870</v>
      </c>
      <c r="B123" s="3" t="s">
        <v>128</v>
      </c>
    </row>
    <row r="124" spans="1:7" ht="29" x14ac:dyDescent="0.35">
      <c r="A124" s="48" t="s">
        <v>2871</v>
      </c>
      <c r="B124">
        <v>49232.160000000003</v>
      </c>
    </row>
    <row r="125" spans="1:7" ht="29" x14ac:dyDescent="0.35">
      <c r="A125" s="48" t="s">
        <v>2872</v>
      </c>
      <c r="B125" s="3" t="s">
        <v>128</v>
      </c>
    </row>
    <row r="126" spans="1:7" ht="29" x14ac:dyDescent="0.35">
      <c r="A126" s="48" t="s">
        <v>2873</v>
      </c>
      <c r="B126" s="3" t="s">
        <v>128</v>
      </c>
    </row>
    <row r="128" spans="1:7" x14ac:dyDescent="0.35">
      <c r="A128" t="s">
        <v>2964</v>
      </c>
    </row>
    <row r="129" spans="1:2" ht="29" x14ac:dyDescent="0.35">
      <c r="A129" s="65" t="s">
        <v>2965</v>
      </c>
      <c r="B129" s="69" t="s">
        <v>2966</v>
      </c>
    </row>
    <row r="130" spans="1:2" ht="29" x14ac:dyDescent="0.35">
      <c r="A130" s="65" t="s">
        <v>2967</v>
      </c>
      <c r="B130" s="69" t="s">
        <v>2968</v>
      </c>
    </row>
    <row r="131" spans="1:2" x14ac:dyDescent="0.35">
      <c r="A131" s="65"/>
      <c r="B131" s="65"/>
    </row>
    <row r="132" spans="1:2" x14ac:dyDescent="0.35">
      <c r="A132" s="65" t="s">
        <v>2969</v>
      </c>
      <c r="B132" s="66">
        <v>6.0755403496976665</v>
      </c>
    </row>
    <row r="133" spans="1:2" x14ac:dyDescent="0.35">
      <c r="A133" s="65"/>
      <c r="B133" s="65"/>
    </row>
    <row r="134" spans="1:2" x14ac:dyDescent="0.35">
      <c r="A134" s="65" t="s">
        <v>2970</v>
      </c>
      <c r="B134" s="67">
        <v>0.65429999999999999</v>
      </c>
    </row>
    <row r="135" spans="1:2" x14ac:dyDescent="0.35">
      <c r="A135" s="65" t="s">
        <v>2971</v>
      </c>
      <c r="B135" s="67">
        <v>0.65146616120286782</v>
      </c>
    </row>
    <row r="136" spans="1:2" x14ac:dyDescent="0.35">
      <c r="A136" s="65"/>
      <c r="B136" s="65"/>
    </row>
    <row r="137" spans="1:2" x14ac:dyDescent="0.35">
      <c r="A137" s="65" t="s">
        <v>2972</v>
      </c>
      <c r="B13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6E40-B533-4F71-B6E2-967BB20DCDE6}">
  <dimension ref="A1:G8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3029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1554</v>
      </c>
      <c r="B11" s="33" t="s">
        <v>1555</v>
      </c>
      <c r="C11" s="33" t="s">
        <v>481</v>
      </c>
      <c r="D11" s="14">
        <v>53500000</v>
      </c>
      <c r="E11" s="15">
        <v>55806.92</v>
      </c>
      <c r="F11" s="16">
        <v>8.8099999999999998E-2</v>
      </c>
      <c r="G11" s="16">
        <v>6.7789000000000002E-2</v>
      </c>
    </row>
    <row r="12" spans="1:7" x14ac:dyDescent="0.35">
      <c r="A12" s="13" t="s">
        <v>1556</v>
      </c>
      <c r="B12" s="33" t="s">
        <v>1557</v>
      </c>
      <c r="C12" s="33" t="s">
        <v>481</v>
      </c>
      <c r="D12" s="14">
        <v>50000000</v>
      </c>
      <c r="E12" s="15">
        <v>49898.65</v>
      </c>
      <c r="F12" s="16">
        <v>7.8799999999999995E-2</v>
      </c>
      <c r="G12" s="16">
        <v>6.93E-2</v>
      </c>
    </row>
    <row r="13" spans="1:7" x14ac:dyDescent="0.35">
      <c r="A13" s="13" t="s">
        <v>1558</v>
      </c>
      <c r="B13" s="33" t="s">
        <v>1559</v>
      </c>
      <c r="C13" s="33" t="s">
        <v>467</v>
      </c>
      <c r="D13" s="14">
        <v>40500000</v>
      </c>
      <c r="E13" s="15">
        <v>42242.19</v>
      </c>
      <c r="F13" s="16">
        <v>6.6699999999999995E-2</v>
      </c>
      <c r="G13" s="16">
        <v>6.8000000000000005E-2</v>
      </c>
    </row>
    <row r="14" spans="1:7" x14ac:dyDescent="0.35">
      <c r="A14" s="13" t="s">
        <v>1560</v>
      </c>
      <c r="B14" s="33" t="s">
        <v>1561</v>
      </c>
      <c r="C14" s="33" t="s">
        <v>467</v>
      </c>
      <c r="D14" s="14">
        <v>39500000</v>
      </c>
      <c r="E14" s="15">
        <v>40622.47</v>
      </c>
      <c r="F14" s="16">
        <v>6.4100000000000004E-2</v>
      </c>
      <c r="G14" s="16">
        <v>6.9800000000000001E-2</v>
      </c>
    </row>
    <row r="15" spans="1:7" x14ac:dyDescent="0.35">
      <c r="A15" s="13" t="s">
        <v>1562</v>
      </c>
      <c r="B15" s="33" t="s">
        <v>1563</v>
      </c>
      <c r="C15" s="33" t="s">
        <v>467</v>
      </c>
      <c r="D15" s="14">
        <v>37700000</v>
      </c>
      <c r="E15" s="15">
        <v>38959.07</v>
      </c>
      <c r="F15" s="16">
        <v>6.1499999999999999E-2</v>
      </c>
      <c r="G15" s="16">
        <v>7.0000000000000007E-2</v>
      </c>
    </row>
    <row r="16" spans="1:7" x14ac:dyDescent="0.35">
      <c r="A16" s="13" t="s">
        <v>1564</v>
      </c>
      <c r="B16" s="33" t="s">
        <v>1565</v>
      </c>
      <c r="C16" s="33" t="s">
        <v>467</v>
      </c>
      <c r="D16" s="14">
        <v>37500000</v>
      </c>
      <c r="E16" s="15">
        <v>38644.199999999997</v>
      </c>
      <c r="F16" s="16">
        <v>6.0999999999999999E-2</v>
      </c>
      <c r="G16" s="16">
        <v>7.0050000000000001E-2</v>
      </c>
    </row>
    <row r="17" spans="1:7" x14ac:dyDescent="0.35">
      <c r="A17" s="13" t="s">
        <v>1566</v>
      </c>
      <c r="B17" s="33" t="s">
        <v>1567</v>
      </c>
      <c r="C17" s="33" t="s">
        <v>467</v>
      </c>
      <c r="D17" s="14">
        <v>35000000</v>
      </c>
      <c r="E17" s="15">
        <v>36295.980000000003</v>
      </c>
      <c r="F17" s="16">
        <v>5.7299999999999997E-2</v>
      </c>
      <c r="G17" s="16">
        <v>6.8024000000000001E-2</v>
      </c>
    </row>
    <row r="18" spans="1:7" x14ac:dyDescent="0.35">
      <c r="A18" s="13" t="s">
        <v>1568</v>
      </c>
      <c r="B18" s="33" t="s">
        <v>1569</v>
      </c>
      <c r="C18" s="33" t="s">
        <v>481</v>
      </c>
      <c r="D18" s="14">
        <v>35000000</v>
      </c>
      <c r="E18" s="15">
        <v>36108.839999999997</v>
      </c>
      <c r="F18" s="16">
        <v>5.7000000000000002E-2</v>
      </c>
      <c r="G18" s="16">
        <v>6.9699999999999998E-2</v>
      </c>
    </row>
    <row r="19" spans="1:7" x14ac:dyDescent="0.35">
      <c r="A19" s="13" t="s">
        <v>1570</v>
      </c>
      <c r="B19" s="33" t="s">
        <v>1571</v>
      </c>
      <c r="C19" s="33" t="s">
        <v>467</v>
      </c>
      <c r="D19" s="14">
        <v>35000000</v>
      </c>
      <c r="E19" s="15">
        <v>36072.959999999999</v>
      </c>
      <c r="F19" s="16">
        <v>5.7000000000000002E-2</v>
      </c>
      <c r="G19" s="16">
        <v>6.9900000000000004E-2</v>
      </c>
    </row>
    <row r="20" spans="1:7" x14ac:dyDescent="0.35">
      <c r="A20" s="13" t="s">
        <v>1572</v>
      </c>
      <c r="B20" s="33" t="s">
        <v>1573</v>
      </c>
      <c r="C20" s="33" t="s">
        <v>467</v>
      </c>
      <c r="D20" s="14">
        <v>34500000</v>
      </c>
      <c r="E20" s="15">
        <v>36041.360000000001</v>
      </c>
      <c r="F20" s="16">
        <v>5.6899999999999999E-2</v>
      </c>
      <c r="G20" s="16">
        <v>6.9800000000000001E-2</v>
      </c>
    </row>
    <row r="21" spans="1:7" x14ac:dyDescent="0.35">
      <c r="A21" s="13" t="s">
        <v>1574</v>
      </c>
      <c r="B21" s="33" t="s">
        <v>1575</v>
      </c>
      <c r="C21" s="33" t="s">
        <v>467</v>
      </c>
      <c r="D21" s="14">
        <v>24000000</v>
      </c>
      <c r="E21" s="15">
        <v>23949.82</v>
      </c>
      <c r="F21" s="16">
        <v>3.78E-2</v>
      </c>
      <c r="G21" s="16">
        <v>6.9500000000000006E-2</v>
      </c>
    </row>
    <row r="22" spans="1:7" x14ac:dyDescent="0.35">
      <c r="A22" s="13" t="s">
        <v>1576</v>
      </c>
      <c r="B22" s="33" t="s">
        <v>1577</v>
      </c>
      <c r="C22" s="33" t="s">
        <v>467</v>
      </c>
      <c r="D22" s="14">
        <v>16000000</v>
      </c>
      <c r="E22" s="15">
        <v>16641.740000000002</v>
      </c>
      <c r="F22" s="16">
        <v>2.63E-2</v>
      </c>
      <c r="G22" s="16">
        <v>7.0000000000000007E-2</v>
      </c>
    </row>
    <row r="23" spans="1:7" x14ac:dyDescent="0.35">
      <c r="A23" s="13" t="s">
        <v>1578</v>
      </c>
      <c r="B23" s="33" t="s">
        <v>1579</v>
      </c>
      <c r="C23" s="33" t="s">
        <v>467</v>
      </c>
      <c r="D23" s="14">
        <v>14500000</v>
      </c>
      <c r="E23" s="15">
        <v>15785.58</v>
      </c>
      <c r="F23" s="16">
        <v>2.4899999999999999E-2</v>
      </c>
      <c r="G23" s="16">
        <v>6.9500000000000006E-2</v>
      </c>
    </row>
    <row r="24" spans="1:7" x14ac:dyDescent="0.35">
      <c r="A24" s="13" t="s">
        <v>1580</v>
      </c>
      <c r="B24" s="33" t="s">
        <v>1581</v>
      </c>
      <c r="C24" s="33" t="s">
        <v>467</v>
      </c>
      <c r="D24" s="14">
        <v>15000000</v>
      </c>
      <c r="E24" s="15">
        <v>15780.38</v>
      </c>
      <c r="F24" s="16">
        <v>2.4899999999999999E-2</v>
      </c>
      <c r="G24" s="16">
        <v>6.9500000000000006E-2</v>
      </c>
    </row>
    <row r="25" spans="1:7" x14ac:dyDescent="0.35">
      <c r="A25" s="13" t="s">
        <v>1582</v>
      </c>
      <c r="B25" s="33" t="s">
        <v>1583</v>
      </c>
      <c r="C25" s="33" t="s">
        <v>467</v>
      </c>
      <c r="D25" s="14">
        <v>15000000</v>
      </c>
      <c r="E25" s="15">
        <v>15587.52</v>
      </c>
      <c r="F25" s="16">
        <v>2.46E-2</v>
      </c>
      <c r="G25" s="16">
        <v>6.9900000000000004E-2</v>
      </c>
    </row>
    <row r="26" spans="1:7" x14ac:dyDescent="0.35">
      <c r="A26" s="13" t="s">
        <v>1584</v>
      </c>
      <c r="B26" s="33" t="s">
        <v>1585</v>
      </c>
      <c r="C26" s="33" t="s">
        <v>467</v>
      </c>
      <c r="D26" s="14">
        <v>13500000</v>
      </c>
      <c r="E26" s="15">
        <v>13458.11</v>
      </c>
      <c r="F26" s="16">
        <v>2.12E-2</v>
      </c>
      <c r="G26" s="16">
        <v>6.9750000000000006E-2</v>
      </c>
    </row>
    <row r="27" spans="1:7" x14ac:dyDescent="0.35">
      <c r="A27" s="13" t="s">
        <v>1586</v>
      </c>
      <c r="B27" s="33" t="s">
        <v>1587</v>
      </c>
      <c r="C27" s="33" t="s">
        <v>467</v>
      </c>
      <c r="D27" s="14">
        <v>10000000</v>
      </c>
      <c r="E27" s="15">
        <v>10465.16</v>
      </c>
      <c r="F27" s="16">
        <v>1.6500000000000001E-2</v>
      </c>
      <c r="G27" s="16">
        <v>7.0000000000000007E-2</v>
      </c>
    </row>
    <row r="28" spans="1:7" x14ac:dyDescent="0.35">
      <c r="A28" s="13" t="s">
        <v>1588</v>
      </c>
      <c r="B28" s="33" t="s">
        <v>1589</v>
      </c>
      <c r="C28" s="33" t="s">
        <v>467</v>
      </c>
      <c r="D28" s="14">
        <v>9000000</v>
      </c>
      <c r="E28" s="15">
        <v>9362</v>
      </c>
      <c r="F28" s="16">
        <v>1.4800000000000001E-2</v>
      </c>
      <c r="G28" s="16">
        <v>6.9348999999999994E-2</v>
      </c>
    </row>
    <row r="29" spans="1:7" x14ac:dyDescent="0.35">
      <c r="A29" s="13" t="s">
        <v>1590</v>
      </c>
      <c r="B29" s="33" t="s">
        <v>1591</v>
      </c>
      <c r="C29" s="33" t="s">
        <v>467</v>
      </c>
      <c r="D29" s="14">
        <v>8000000</v>
      </c>
      <c r="E29" s="15">
        <v>8293.2999999999993</v>
      </c>
      <c r="F29" s="16">
        <v>1.3100000000000001E-2</v>
      </c>
      <c r="G29" s="16">
        <v>6.7673999999999998E-2</v>
      </c>
    </row>
    <row r="30" spans="1:7" x14ac:dyDescent="0.35">
      <c r="A30" s="13" t="s">
        <v>1592</v>
      </c>
      <c r="B30" s="33" t="s">
        <v>1593</v>
      </c>
      <c r="C30" s="33" t="s">
        <v>467</v>
      </c>
      <c r="D30" s="14">
        <v>5000000</v>
      </c>
      <c r="E30" s="15">
        <v>5118.2</v>
      </c>
      <c r="F30" s="16">
        <v>8.0999999999999996E-3</v>
      </c>
      <c r="G30" s="16">
        <v>6.6250000000000003E-2</v>
      </c>
    </row>
    <row r="31" spans="1:7" x14ac:dyDescent="0.35">
      <c r="A31" s="13" t="s">
        <v>1594</v>
      </c>
      <c r="B31" s="33" t="s">
        <v>1595</v>
      </c>
      <c r="C31" s="33" t="s">
        <v>467</v>
      </c>
      <c r="D31" s="14">
        <v>2500000</v>
      </c>
      <c r="E31" s="15">
        <v>2597.25</v>
      </c>
      <c r="F31" s="16">
        <v>4.1000000000000003E-3</v>
      </c>
      <c r="G31" s="16">
        <v>6.9800000000000001E-2</v>
      </c>
    </row>
    <row r="32" spans="1:7" x14ac:dyDescent="0.35">
      <c r="A32" s="13" t="s">
        <v>1596</v>
      </c>
      <c r="B32" s="33" t="s">
        <v>1597</v>
      </c>
      <c r="C32" s="33" t="s">
        <v>467</v>
      </c>
      <c r="D32" s="14">
        <v>1000000</v>
      </c>
      <c r="E32" s="15">
        <v>1037.05</v>
      </c>
      <c r="F32" s="16">
        <v>1.6000000000000001E-3</v>
      </c>
      <c r="G32" s="16">
        <v>6.9650000000000004E-2</v>
      </c>
    </row>
    <row r="33" spans="1:7" x14ac:dyDescent="0.35">
      <c r="A33" s="17" t="s">
        <v>131</v>
      </c>
      <c r="B33" s="34"/>
      <c r="C33" s="34"/>
      <c r="D33" s="20"/>
      <c r="E33" s="21">
        <v>548768.75</v>
      </c>
      <c r="F33" s="22">
        <v>0.86629999999999996</v>
      </c>
      <c r="G33" s="23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132</v>
      </c>
      <c r="B35" s="33"/>
      <c r="C35" s="33"/>
      <c r="D35" s="14"/>
      <c r="E35" s="15"/>
      <c r="F35" s="16"/>
      <c r="G35" s="16"/>
    </row>
    <row r="36" spans="1:7" x14ac:dyDescent="0.35">
      <c r="A36" s="13" t="s">
        <v>1598</v>
      </c>
      <c r="B36" s="33" t="s">
        <v>1599</v>
      </c>
      <c r="C36" s="33" t="s">
        <v>135</v>
      </c>
      <c r="D36" s="14">
        <v>57500000</v>
      </c>
      <c r="E36" s="15">
        <v>60340.62</v>
      </c>
      <c r="F36" s="16">
        <v>9.5299999999999996E-2</v>
      </c>
      <c r="G36" s="16">
        <v>6.5238000000000004E-2</v>
      </c>
    </row>
    <row r="37" spans="1:7" x14ac:dyDescent="0.35">
      <c r="A37" s="17" t="s">
        <v>131</v>
      </c>
      <c r="B37" s="34"/>
      <c r="C37" s="34"/>
      <c r="D37" s="20"/>
      <c r="E37" s="21">
        <v>60340.62</v>
      </c>
      <c r="F37" s="22">
        <v>9.5299999999999996E-2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17" t="s">
        <v>145</v>
      </c>
      <c r="B39" s="33"/>
      <c r="C39" s="33"/>
      <c r="D39" s="14"/>
      <c r="E39" s="15"/>
      <c r="F39" s="16"/>
      <c r="G39" s="16"/>
    </row>
    <row r="40" spans="1:7" x14ac:dyDescent="0.35">
      <c r="A40" s="17" t="s">
        <v>131</v>
      </c>
      <c r="B40" s="33"/>
      <c r="C40" s="33"/>
      <c r="D40" s="14"/>
      <c r="E40" s="18" t="s">
        <v>128</v>
      </c>
      <c r="F40" s="19" t="s">
        <v>128</v>
      </c>
      <c r="G40" s="16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146</v>
      </c>
      <c r="B42" s="33"/>
      <c r="C42" s="33"/>
      <c r="D42" s="14"/>
      <c r="E42" s="15"/>
      <c r="F42" s="16"/>
      <c r="G42" s="16"/>
    </row>
    <row r="43" spans="1:7" x14ac:dyDescent="0.35">
      <c r="A43" s="17" t="s">
        <v>131</v>
      </c>
      <c r="B43" s="33"/>
      <c r="C43" s="33"/>
      <c r="D43" s="14"/>
      <c r="E43" s="18" t="s">
        <v>128</v>
      </c>
      <c r="F43" s="19" t="s">
        <v>128</v>
      </c>
      <c r="G43" s="16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24" t="s">
        <v>147</v>
      </c>
      <c r="B45" s="35"/>
      <c r="C45" s="35"/>
      <c r="D45" s="25"/>
      <c r="E45" s="21">
        <v>609109.37</v>
      </c>
      <c r="F45" s="22">
        <v>0.96160000000000001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7" t="s">
        <v>148</v>
      </c>
      <c r="B48" s="33"/>
      <c r="C48" s="33"/>
      <c r="D48" s="14"/>
      <c r="E48" s="15"/>
      <c r="F48" s="16"/>
      <c r="G48" s="16"/>
    </row>
    <row r="49" spans="1:7" x14ac:dyDescent="0.35">
      <c r="A49" s="13" t="s">
        <v>149</v>
      </c>
      <c r="B49" s="33"/>
      <c r="C49" s="33"/>
      <c r="D49" s="14"/>
      <c r="E49" s="15">
        <v>658.9</v>
      </c>
      <c r="F49" s="16">
        <v>1E-3</v>
      </c>
      <c r="G49" s="16">
        <v>5.4205000000000003E-2</v>
      </c>
    </row>
    <row r="50" spans="1:7" x14ac:dyDescent="0.35">
      <c r="A50" s="17" t="s">
        <v>131</v>
      </c>
      <c r="B50" s="34"/>
      <c r="C50" s="34"/>
      <c r="D50" s="20"/>
      <c r="E50" s="21">
        <v>658.9</v>
      </c>
      <c r="F50" s="22">
        <v>1E-3</v>
      </c>
      <c r="G50" s="23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24" t="s">
        <v>147</v>
      </c>
      <c r="B52" s="35"/>
      <c r="C52" s="35"/>
      <c r="D52" s="25"/>
      <c r="E52" s="21">
        <v>658.9</v>
      </c>
      <c r="F52" s="22">
        <v>1E-3</v>
      </c>
      <c r="G52" s="23"/>
    </row>
    <row r="53" spans="1:7" x14ac:dyDescent="0.35">
      <c r="A53" s="13" t="s">
        <v>150</v>
      </c>
      <c r="B53" s="33"/>
      <c r="C53" s="33"/>
      <c r="D53" s="14"/>
      <c r="E53" s="15">
        <v>23618.596219200001</v>
      </c>
      <c r="F53" s="16">
        <v>3.7289000000000003E-2</v>
      </c>
      <c r="G53" s="16"/>
    </row>
    <row r="54" spans="1:7" x14ac:dyDescent="0.35">
      <c r="A54" s="13" t="s">
        <v>151</v>
      </c>
      <c r="B54" s="33"/>
      <c r="C54" s="33"/>
      <c r="D54" s="14"/>
      <c r="E54" s="15">
        <v>0.26378079999999998</v>
      </c>
      <c r="F54" s="16">
        <v>1.11E-4</v>
      </c>
      <c r="G54" s="16">
        <v>5.4205000000000003E-2</v>
      </c>
    </row>
    <row r="55" spans="1:7" x14ac:dyDescent="0.35">
      <c r="A55" s="28" t="s">
        <v>152</v>
      </c>
      <c r="B55" s="36"/>
      <c r="C55" s="36"/>
      <c r="D55" s="29"/>
      <c r="E55" s="30">
        <v>633387.13</v>
      </c>
      <c r="F55" s="31">
        <v>1</v>
      </c>
      <c r="G55" s="31"/>
    </row>
    <row r="57" spans="1:7" x14ac:dyDescent="0.35">
      <c r="A57" s="1" t="s">
        <v>153</v>
      </c>
    </row>
    <row r="58" spans="1:7" x14ac:dyDescent="0.35">
      <c r="A58" s="1" t="s">
        <v>3018</v>
      </c>
    </row>
    <row r="60" spans="1:7" x14ac:dyDescent="0.35">
      <c r="A60" s="1" t="s">
        <v>2855</v>
      </c>
    </row>
    <row r="61" spans="1:7" x14ac:dyDescent="0.35">
      <c r="A61" s="48" t="s">
        <v>2856</v>
      </c>
      <c r="B61" s="3" t="s">
        <v>128</v>
      </c>
    </row>
    <row r="62" spans="1:7" x14ac:dyDescent="0.35">
      <c r="A62" t="s">
        <v>2857</v>
      </c>
    </row>
    <row r="63" spans="1:7" x14ac:dyDescent="0.35">
      <c r="A63" t="s">
        <v>2906</v>
      </c>
      <c r="B63" t="s">
        <v>2859</v>
      </c>
      <c r="C63" t="s">
        <v>2859</v>
      </c>
    </row>
    <row r="64" spans="1:7" x14ac:dyDescent="0.35">
      <c r="B64" s="49">
        <v>45838</v>
      </c>
      <c r="C64" s="49">
        <v>45869</v>
      </c>
    </row>
    <row r="65" spans="1:7" x14ac:dyDescent="0.35">
      <c r="A65" t="s">
        <v>2920</v>
      </c>
      <c r="B65">
        <v>1244.9404999999999</v>
      </c>
      <c r="C65">
        <v>1250.83</v>
      </c>
      <c r="G65"/>
    </row>
    <row r="66" spans="1:7" x14ac:dyDescent="0.35">
      <c r="G66"/>
    </row>
    <row r="67" spans="1:7" x14ac:dyDescent="0.35">
      <c r="A67" t="s">
        <v>2864</v>
      </c>
      <c r="B67" s="3" t="s">
        <v>128</v>
      </c>
    </row>
    <row r="68" spans="1:7" x14ac:dyDescent="0.35">
      <c r="A68" t="s">
        <v>2865</v>
      </c>
      <c r="B68" s="3" t="s">
        <v>128</v>
      </c>
    </row>
    <row r="69" spans="1:7" ht="29" x14ac:dyDescent="0.35">
      <c r="A69" s="48" t="s">
        <v>2866</v>
      </c>
      <c r="B69" s="3" t="s">
        <v>128</v>
      </c>
    </row>
    <row r="70" spans="1:7" ht="29" x14ac:dyDescent="0.35">
      <c r="A70" s="48" t="s">
        <v>2867</v>
      </c>
      <c r="B70" s="3" t="s">
        <v>128</v>
      </c>
    </row>
    <row r="71" spans="1:7" x14ac:dyDescent="0.35">
      <c r="A71" t="s">
        <v>2868</v>
      </c>
      <c r="B71" s="50">
        <f>+B86</f>
        <v>7.4451886208801508</v>
      </c>
    </row>
    <row r="72" spans="1:7" ht="43.5" x14ac:dyDescent="0.35">
      <c r="A72" s="48" t="s">
        <v>2869</v>
      </c>
      <c r="B72" s="3" t="s">
        <v>128</v>
      </c>
    </row>
    <row r="73" spans="1:7" x14ac:dyDescent="0.35">
      <c r="B73" s="3"/>
    </row>
    <row r="74" spans="1:7" ht="29" x14ac:dyDescent="0.35">
      <c r="A74" s="48" t="s">
        <v>2870</v>
      </c>
      <c r="B74" s="3" t="s">
        <v>128</v>
      </c>
    </row>
    <row r="75" spans="1:7" ht="29" x14ac:dyDescent="0.35">
      <c r="A75" s="48" t="s">
        <v>2871</v>
      </c>
      <c r="B75">
        <v>230762.32</v>
      </c>
    </row>
    <row r="76" spans="1:7" ht="29" x14ac:dyDescent="0.35">
      <c r="A76" s="48" t="s">
        <v>2872</v>
      </c>
      <c r="B76" s="3" t="s">
        <v>128</v>
      </c>
    </row>
    <row r="77" spans="1:7" ht="29" x14ac:dyDescent="0.35">
      <c r="A77" s="48" t="s">
        <v>2873</v>
      </c>
      <c r="B77" s="3" t="s">
        <v>128</v>
      </c>
    </row>
    <row r="79" spans="1:7" x14ac:dyDescent="0.35">
      <c r="A79" t="s">
        <v>2964</v>
      </c>
    </row>
    <row r="80" spans="1:7" ht="29" x14ac:dyDescent="0.35">
      <c r="A80" s="65" t="s">
        <v>2965</v>
      </c>
      <c r="B80" s="69" t="s">
        <v>2977</v>
      </c>
    </row>
    <row r="81" spans="1:2" x14ac:dyDescent="0.35">
      <c r="A81" s="65" t="s">
        <v>2967</v>
      </c>
      <c r="B81" s="69" t="s">
        <v>2974</v>
      </c>
    </row>
    <row r="82" spans="1:2" x14ac:dyDescent="0.35">
      <c r="A82" s="65"/>
      <c r="B82" s="65"/>
    </row>
    <row r="83" spans="1:2" x14ac:dyDescent="0.35">
      <c r="A83" s="65" t="s">
        <v>2969</v>
      </c>
      <c r="B83" s="66">
        <v>6.8822468531905061</v>
      </c>
    </row>
    <row r="84" spans="1:2" x14ac:dyDescent="0.35">
      <c r="A84" s="65"/>
      <c r="B84" s="65"/>
    </row>
    <row r="85" spans="1:2" x14ac:dyDescent="0.35">
      <c r="A85" s="65" t="s">
        <v>2970</v>
      </c>
      <c r="B85" s="67">
        <v>5.7590000000000003</v>
      </c>
    </row>
    <row r="86" spans="1:2" x14ac:dyDescent="0.35">
      <c r="A86" s="65" t="s">
        <v>2971</v>
      </c>
      <c r="B86" s="67">
        <v>7.4451886208801508</v>
      </c>
    </row>
    <row r="87" spans="1:2" x14ac:dyDescent="0.35">
      <c r="A87" s="65"/>
      <c r="B87" s="65"/>
    </row>
    <row r="88" spans="1:2" x14ac:dyDescent="0.35">
      <c r="A88" s="65" t="s">
        <v>2972</v>
      </c>
      <c r="B88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D4A7-5DE2-427C-8208-1F6E281A5C46}">
  <dimension ref="A1:G13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155348</v>
      </c>
      <c r="E8" s="15">
        <v>3135.23</v>
      </c>
      <c r="F8" s="16">
        <v>7.5399999999999995E-2</v>
      </c>
      <c r="G8" s="16"/>
    </row>
    <row r="9" spans="1:7" x14ac:dyDescent="0.35">
      <c r="A9" s="13" t="s">
        <v>158</v>
      </c>
      <c r="B9" s="33" t="s">
        <v>159</v>
      </c>
      <c r="C9" s="33" t="s">
        <v>160</v>
      </c>
      <c r="D9" s="14">
        <v>139249</v>
      </c>
      <c r="E9" s="15">
        <v>1935.84</v>
      </c>
      <c r="F9" s="16">
        <v>4.65E-2</v>
      </c>
      <c r="G9" s="16"/>
    </row>
    <row r="10" spans="1:7" x14ac:dyDescent="0.35">
      <c r="A10" s="13" t="s">
        <v>161</v>
      </c>
      <c r="B10" s="33" t="s">
        <v>162</v>
      </c>
      <c r="C10" s="33" t="s">
        <v>157</v>
      </c>
      <c r="D10" s="14">
        <v>126563</v>
      </c>
      <c r="E10" s="15">
        <v>1874.9</v>
      </c>
      <c r="F10" s="16">
        <v>4.5100000000000001E-2</v>
      </c>
      <c r="G10" s="16"/>
    </row>
    <row r="11" spans="1:7" x14ac:dyDescent="0.35">
      <c r="A11" s="13" t="s">
        <v>163</v>
      </c>
      <c r="B11" s="33" t="s">
        <v>164</v>
      </c>
      <c r="C11" s="33" t="s">
        <v>165</v>
      </c>
      <c r="D11" s="14">
        <v>84003</v>
      </c>
      <c r="E11" s="15">
        <v>1608.07</v>
      </c>
      <c r="F11" s="16">
        <v>3.8699999999999998E-2</v>
      </c>
      <c r="G11" s="16"/>
    </row>
    <row r="12" spans="1:7" x14ac:dyDescent="0.35">
      <c r="A12" s="13" t="s">
        <v>166</v>
      </c>
      <c r="B12" s="33" t="s">
        <v>167</v>
      </c>
      <c r="C12" s="33" t="s">
        <v>168</v>
      </c>
      <c r="D12" s="14">
        <v>33431</v>
      </c>
      <c r="E12" s="15">
        <v>1215.72</v>
      </c>
      <c r="F12" s="16">
        <v>2.92E-2</v>
      </c>
      <c r="G12" s="16"/>
    </row>
    <row r="13" spans="1:7" x14ac:dyDescent="0.35">
      <c r="A13" s="13" t="s">
        <v>169</v>
      </c>
      <c r="B13" s="33" t="s">
        <v>170</v>
      </c>
      <c r="C13" s="33" t="s">
        <v>157</v>
      </c>
      <c r="D13" s="14">
        <v>149214</v>
      </c>
      <c r="E13" s="15">
        <v>1188.56</v>
      </c>
      <c r="F13" s="16">
        <v>2.86E-2</v>
      </c>
      <c r="G13" s="16"/>
    </row>
    <row r="14" spans="1:7" x14ac:dyDescent="0.35">
      <c r="A14" s="13" t="s">
        <v>171</v>
      </c>
      <c r="B14" s="33" t="s">
        <v>172</v>
      </c>
      <c r="C14" s="33" t="s">
        <v>173</v>
      </c>
      <c r="D14" s="14">
        <v>40851</v>
      </c>
      <c r="E14" s="15">
        <v>991.62</v>
      </c>
      <c r="F14" s="16">
        <v>2.3800000000000002E-2</v>
      </c>
      <c r="G14" s="16"/>
    </row>
    <row r="15" spans="1:7" x14ac:dyDescent="0.35">
      <c r="A15" s="13" t="s">
        <v>174</v>
      </c>
      <c r="B15" s="33" t="s">
        <v>175</v>
      </c>
      <c r="C15" s="33" t="s">
        <v>176</v>
      </c>
      <c r="D15" s="14">
        <v>59889</v>
      </c>
      <c r="E15" s="15">
        <v>903.73</v>
      </c>
      <c r="F15" s="16">
        <v>2.1700000000000001E-2</v>
      </c>
      <c r="G15" s="16"/>
    </row>
    <row r="16" spans="1:7" x14ac:dyDescent="0.35">
      <c r="A16" s="13" t="s">
        <v>177</v>
      </c>
      <c r="B16" s="33" t="s">
        <v>178</v>
      </c>
      <c r="C16" s="33" t="s">
        <v>179</v>
      </c>
      <c r="D16" s="14">
        <v>219943</v>
      </c>
      <c r="E16" s="15">
        <v>842.6</v>
      </c>
      <c r="F16" s="16">
        <v>2.0299999999999999E-2</v>
      </c>
      <c r="G16" s="16"/>
    </row>
    <row r="17" spans="1:7" x14ac:dyDescent="0.35">
      <c r="A17" s="13" t="s">
        <v>180</v>
      </c>
      <c r="B17" s="33" t="s">
        <v>181</v>
      </c>
      <c r="C17" s="33" t="s">
        <v>182</v>
      </c>
      <c r="D17" s="14">
        <v>24276</v>
      </c>
      <c r="E17" s="15">
        <v>777.58</v>
      </c>
      <c r="F17" s="16">
        <v>1.8700000000000001E-2</v>
      </c>
      <c r="G17" s="16"/>
    </row>
    <row r="18" spans="1:7" x14ac:dyDescent="0.35">
      <c r="A18" s="13" t="s">
        <v>183</v>
      </c>
      <c r="B18" s="33" t="s">
        <v>184</v>
      </c>
      <c r="C18" s="33" t="s">
        <v>185</v>
      </c>
      <c r="D18" s="14">
        <v>15256</v>
      </c>
      <c r="E18" s="15">
        <v>765.55</v>
      </c>
      <c r="F18" s="16">
        <v>1.84E-2</v>
      </c>
      <c r="G18" s="16"/>
    </row>
    <row r="19" spans="1:7" x14ac:dyDescent="0.35">
      <c r="A19" s="13" t="s">
        <v>186</v>
      </c>
      <c r="B19" s="33" t="s">
        <v>187</v>
      </c>
      <c r="C19" s="33" t="s">
        <v>188</v>
      </c>
      <c r="D19" s="14">
        <v>6246</v>
      </c>
      <c r="E19" s="15">
        <v>765.07</v>
      </c>
      <c r="F19" s="16">
        <v>1.84E-2</v>
      </c>
      <c r="G19" s="16"/>
    </row>
    <row r="20" spans="1:7" x14ac:dyDescent="0.35">
      <c r="A20" s="13" t="s">
        <v>189</v>
      </c>
      <c r="B20" s="33" t="s">
        <v>190</v>
      </c>
      <c r="C20" s="33" t="s">
        <v>157</v>
      </c>
      <c r="D20" s="14">
        <v>38039</v>
      </c>
      <c r="E20" s="15">
        <v>752.64</v>
      </c>
      <c r="F20" s="16">
        <v>1.8100000000000002E-2</v>
      </c>
      <c r="G20" s="16"/>
    </row>
    <row r="21" spans="1:7" x14ac:dyDescent="0.35">
      <c r="A21" s="13" t="s">
        <v>191</v>
      </c>
      <c r="B21" s="33" t="s">
        <v>192</v>
      </c>
      <c r="C21" s="33" t="s">
        <v>193</v>
      </c>
      <c r="D21" s="14">
        <v>28474</v>
      </c>
      <c r="E21" s="15">
        <v>743.83</v>
      </c>
      <c r="F21" s="16">
        <v>1.7899999999999999E-2</v>
      </c>
      <c r="G21" s="16"/>
    </row>
    <row r="22" spans="1:7" x14ac:dyDescent="0.35">
      <c r="A22" s="13" t="s">
        <v>194</v>
      </c>
      <c r="B22" s="33" t="s">
        <v>195</v>
      </c>
      <c r="C22" s="33" t="s">
        <v>196</v>
      </c>
      <c r="D22" s="14">
        <v>39348</v>
      </c>
      <c r="E22" s="15">
        <v>671.55</v>
      </c>
      <c r="F22" s="16">
        <v>1.61E-2</v>
      </c>
      <c r="G22" s="16"/>
    </row>
    <row r="23" spans="1:7" x14ac:dyDescent="0.35">
      <c r="A23" s="13" t="s">
        <v>197</v>
      </c>
      <c r="B23" s="33" t="s">
        <v>198</v>
      </c>
      <c r="C23" s="33" t="s">
        <v>199</v>
      </c>
      <c r="D23" s="14">
        <v>24911</v>
      </c>
      <c r="E23" s="15">
        <v>628.05999999999995</v>
      </c>
      <c r="F23" s="16">
        <v>1.5100000000000001E-2</v>
      </c>
      <c r="G23" s="16"/>
    </row>
    <row r="24" spans="1:7" x14ac:dyDescent="0.35">
      <c r="A24" s="13" t="s">
        <v>200</v>
      </c>
      <c r="B24" s="33" t="s">
        <v>201</v>
      </c>
      <c r="C24" s="33" t="s">
        <v>202</v>
      </c>
      <c r="D24" s="14">
        <v>183670</v>
      </c>
      <c r="E24" s="15">
        <v>613.91999999999996</v>
      </c>
      <c r="F24" s="16">
        <v>1.4800000000000001E-2</v>
      </c>
      <c r="G24" s="16"/>
    </row>
    <row r="25" spans="1:7" x14ac:dyDescent="0.35">
      <c r="A25" s="13" t="s">
        <v>203</v>
      </c>
      <c r="B25" s="33" t="s">
        <v>204</v>
      </c>
      <c r="C25" s="33" t="s">
        <v>173</v>
      </c>
      <c r="D25" s="14">
        <v>7947</v>
      </c>
      <c r="E25" s="15">
        <v>611.36</v>
      </c>
      <c r="F25" s="16">
        <v>1.47E-2</v>
      </c>
      <c r="G25" s="16"/>
    </row>
    <row r="26" spans="1:7" x14ac:dyDescent="0.35">
      <c r="A26" s="13" t="s">
        <v>205</v>
      </c>
      <c r="B26" s="33" t="s">
        <v>206</v>
      </c>
      <c r="C26" s="33" t="s">
        <v>207</v>
      </c>
      <c r="D26" s="14">
        <v>74140</v>
      </c>
      <c r="E26" s="15">
        <v>556.04999999999995</v>
      </c>
      <c r="F26" s="16">
        <v>1.34E-2</v>
      </c>
      <c r="G26" s="16"/>
    </row>
    <row r="27" spans="1:7" x14ac:dyDescent="0.35">
      <c r="A27" s="13" t="s">
        <v>208</v>
      </c>
      <c r="B27" s="33" t="s">
        <v>209</v>
      </c>
      <c r="C27" s="33" t="s">
        <v>157</v>
      </c>
      <c r="D27" s="14">
        <v>199645</v>
      </c>
      <c r="E27" s="15">
        <v>526.26</v>
      </c>
      <c r="F27" s="16">
        <v>1.2699999999999999E-2</v>
      </c>
      <c r="G27" s="16"/>
    </row>
    <row r="28" spans="1:7" x14ac:dyDescent="0.35">
      <c r="A28" s="13" t="s">
        <v>210</v>
      </c>
      <c r="B28" s="33" t="s">
        <v>211</v>
      </c>
      <c r="C28" s="33" t="s">
        <v>199</v>
      </c>
      <c r="D28" s="14">
        <v>123968</v>
      </c>
      <c r="E28" s="15">
        <v>510.69</v>
      </c>
      <c r="F28" s="16">
        <v>1.23E-2</v>
      </c>
      <c r="G28" s="16"/>
    </row>
    <row r="29" spans="1:7" x14ac:dyDescent="0.35">
      <c r="A29" s="13" t="s">
        <v>212</v>
      </c>
      <c r="B29" s="33" t="s">
        <v>213</v>
      </c>
      <c r="C29" s="33" t="s">
        <v>176</v>
      </c>
      <c r="D29" s="14">
        <v>34446</v>
      </c>
      <c r="E29" s="15">
        <v>505.63</v>
      </c>
      <c r="F29" s="16">
        <v>1.2200000000000001E-2</v>
      </c>
      <c r="G29" s="16"/>
    </row>
    <row r="30" spans="1:7" x14ac:dyDescent="0.35">
      <c r="A30" s="13" t="s">
        <v>214</v>
      </c>
      <c r="B30" s="33" t="s">
        <v>215</v>
      </c>
      <c r="C30" s="33" t="s">
        <v>216</v>
      </c>
      <c r="D30" s="14">
        <v>40506</v>
      </c>
      <c r="E30" s="15">
        <v>504.7</v>
      </c>
      <c r="F30" s="16">
        <v>1.21E-2</v>
      </c>
      <c r="G30" s="16"/>
    </row>
    <row r="31" spans="1:7" x14ac:dyDescent="0.35">
      <c r="A31" s="13" t="s">
        <v>217</v>
      </c>
      <c r="B31" s="33" t="s">
        <v>218</v>
      </c>
      <c r="C31" s="33" t="s">
        <v>219</v>
      </c>
      <c r="D31" s="14">
        <v>48149</v>
      </c>
      <c r="E31" s="15">
        <v>499.43</v>
      </c>
      <c r="F31" s="16">
        <v>1.2E-2</v>
      </c>
      <c r="G31" s="16"/>
    </row>
    <row r="32" spans="1:7" x14ac:dyDescent="0.35">
      <c r="A32" s="13" t="s">
        <v>220</v>
      </c>
      <c r="B32" s="33" t="s">
        <v>221</v>
      </c>
      <c r="C32" s="33" t="s">
        <v>176</v>
      </c>
      <c r="D32" s="14">
        <v>33651</v>
      </c>
      <c r="E32" s="15">
        <v>492.55</v>
      </c>
      <c r="F32" s="16">
        <v>1.18E-2</v>
      </c>
      <c r="G32" s="16"/>
    </row>
    <row r="33" spans="1:7" x14ac:dyDescent="0.35">
      <c r="A33" s="13" t="s">
        <v>222</v>
      </c>
      <c r="B33" s="33" t="s">
        <v>223</v>
      </c>
      <c r="C33" s="33" t="s">
        <v>224</v>
      </c>
      <c r="D33" s="14">
        <v>26469</v>
      </c>
      <c r="E33" s="15">
        <v>479.64</v>
      </c>
      <c r="F33" s="16">
        <v>1.15E-2</v>
      </c>
      <c r="G33" s="16"/>
    </row>
    <row r="34" spans="1:7" x14ac:dyDescent="0.35">
      <c r="A34" s="13" t="s">
        <v>225</v>
      </c>
      <c r="B34" s="33" t="s">
        <v>226</v>
      </c>
      <c r="C34" s="33" t="s">
        <v>227</v>
      </c>
      <c r="D34" s="14">
        <v>25823</v>
      </c>
      <c r="E34" s="15">
        <v>475.32</v>
      </c>
      <c r="F34" s="16">
        <v>1.14E-2</v>
      </c>
      <c r="G34" s="16"/>
    </row>
    <row r="35" spans="1:7" x14ac:dyDescent="0.35">
      <c r="A35" s="13" t="s">
        <v>228</v>
      </c>
      <c r="B35" s="33" t="s">
        <v>229</v>
      </c>
      <c r="C35" s="33" t="s">
        <v>193</v>
      </c>
      <c r="D35" s="14">
        <v>113360</v>
      </c>
      <c r="E35" s="15">
        <v>464.72</v>
      </c>
      <c r="F35" s="16">
        <v>1.12E-2</v>
      </c>
      <c r="G35" s="16"/>
    </row>
    <row r="36" spans="1:7" x14ac:dyDescent="0.35">
      <c r="A36" s="13" t="s">
        <v>230</v>
      </c>
      <c r="B36" s="33" t="s">
        <v>231</v>
      </c>
      <c r="C36" s="33" t="s">
        <v>176</v>
      </c>
      <c r="D36" s="14">
        <v>15057</v>
      </c>
      <c r="E36" s="15">
        <v>457.25</v>
      </c>
      <c r="F36" s="16">
        <v>1.0999999999999999E-2</v>
      </c>
      <c r="G36" s="16"/>
    </row>
    <row r="37" spans="1:7" x14ac:dyDescent="0.35">
      <c r="A37" s="13" t="s">
        <v>232</v>
      </c>
      <c r="B37" s="33" t="s">
        <v>233</v>
      </c>
      <c r="C37" s="33" t="s">
        <v>193</v>
      </c>
      <c r="D37" s="14">
        <v>72095</v>
      </c>
      <c r="E37" s="15">
        <v>454.81</v>
      </c>
      <c r="F37" s="16">
        <v>1.09E-2</v>
      </c>
      <c r="G37" s="16"/>
    </row>
    <row r="38" spans="1:7" x14ac:dyDescent="0.35">
      <c r="A38" s="13" t="s">
        <v>234</v>
      </c>
      <c r="B38" s="33" t="s">
        <v>235</v>
      </c>
      <c r="C38" s="33" t="s">
        <v>157</v>
      </c>
      <c r="D38" s="14">
        <v>41786</v>
      </c>
      <c r="E38" s="15">
        <v>446.44</v>
      </c>
      <c r="F38" s="16">
        <v>1.0699999999999999E-2</v>
      </c>
      <c r="G38" s="16"/>
    </row>
    <row r="39" spans="1:7" x14ac:dyDescent="0.35">
      <c r="A39" s="13" t="s">
        <v>236</v>
      </c>
      <c r="B39" s="33" t="s">
        <v>237</v>
      </c>
      <c r="C39" s="33" t="s">
        <v>157</v>
      </c>
      <c r="D39" s="14">
        <v>206897</v>
      </c>
      <c r="E39" s="15">
        <v>443.34</v>
      </c>
      <c r="F39" s="16">
        <v>1.0699999999999999E-2</v>
      </c>
      <c r="G39" s="16"/>
    </row>
    <row r="40" spans="1:7" x14ac:dyDescent="0.35">
      <c r="A40" s="13" t="s">
        <v>238</v>
      </c>
      <c r="B40" s="33" t="s">
        <v>239</v>
      </c>
      <c r="C40" s="33" t="s">
        <v>196</v>
      </c>
      <c r="D40" s="14">
        <v>11670</v>
      </c>
      <c r="E40" s="15">
        <v>436.68</v>
      </c>
      <c r="F40" s="16">
        <v>1.0500000000000001E-2</v>
      </c>
      <c r="G40" s="16"/>
    </row>
    <row r="41" spans="1:7" x14ac:dyDescent="0.35">
      <c r="A41" s="13" t="s">
        <v>240</v>
      </c>
      <c r="B41" s="33" t="s">
        <v>241</v>
      </c>
      <c r="C41" s="33" t="s">
        <v>219</v>
      </c>
      <c r="D41" s="14">
        <v>439713</v>
      </c>
      <c r="E41" s="15">
        <v>427.27</v>
      </c>
      <c r="F41" s="16">
        <v>1.03E-2</v>
      </c>
      <c r="G41" s="16"/>
    </row>
    <row r="42" spans="1:7" x14ac:dyDescent="0.35">
      <c r="A42" s="13" t="s">
        <v>242</v>
      </c>
      <c r="B42" s="33" t="s">
        <v>243</v>
      </c>
      <c r="C42" s="33" t="s">
        <v>193</v>
      </c>
      <c r="D42" s="14">
        <v>29328</v>
      </c>
      <c r="E42" s="15">
        <v>423.26</v>
      </c>
      <c r="F42" s="16">
        <v>1.0200000000000001E-2</v>
      </c>
      <c r="G42" s="16"/>
    </row>
    <row r="43" spans="1:7" x14ac:dyDescent="0.35">
      <c r="A43" s="13" t="s">
        <v>244</v>
      </c>
      <c r="B43" s="33" t="s">
        <v>245</v>
      </c>
      <c r="C43" s="33" t="s">
        <v>176</v>
      </c>
      <c r="D43" s="14">
        <v>8130</v>
      </c>
      <c r="E43" s="15">
        <v>419.55</v>
      </c>
      <c r="F43" s="16">
        <v>1.01E-2</v>
      </c>
      <c r="G43" s="16"/>
    </row>
    <row r="44" spans="1:7" x14ac:dyDescent="0.35">
      <c r="A44" s="13" t="s">
        <v>246</v>
      </c>
      <c r="B44" s="33" t="s">
        <v>247</v>
      </c>
      <c r="C44" s="33" t="s">
        <v>176</v>
      </c>
      <c r="D44" s="14">
        <v>23630</v>
      </c>
      <c r="E44" s="15">
        <v>413.1</v>
      </c>
      <c r="F44" s="16">
        <v>9.9000000000000008E-3</v>
      </c>
      <c r="G44" s="16"/>
    </row>
    <row r="45" spans="1:7" x14ac:dyDescent="0.35">
      <c r="A45" s="13" t="s">
        <v>248</v>
      </c>
      <c r="B45" s="33" t="s">
        <v>249</v>
      </c>
      <c r="C45" s="33" t="s">
        <v>160</v>
      </c>
      <c r="D45" s="14">
        <v>97801</v>
      </c>
      <c r="E45" s="15">
        <v>409.25</v>
      </c>
      <c r="F45" s="16">
        <v>9.7999999999999997E-3</v>
      </c>
      <c r="G45" s="16"/>
    </row>
    <row r="46" spans="1:7" x14ac:dyDescent="0.35">
      <c r="A46" s="13" t="s">
        <v>250</v>
      </c>
      <c r="B46" s="33" t="s">
        <v>251</v>
      </c>
      <c r="C46" s="33" t="s">
        <v>176</v>
      </c>
      <c r="D46" s="14">
        <v>48398</v>
      </c>
      <c r="E46" s="15">
        <v>390.16</v>
      </c>
      <c r="F46" s="16">
        <v>9.4000000000000004E-3</v>
      </c>
      <c r="G46" s="16"/>
    </row>
    <row r="47" spans="1:7" x14ac:dyDescent="0.35">
      <c r="A47" s="13" t="s">
        <v>252</v>
      </c>
      <c r="B47" s="33" t="s">
        <v>253</v>
      </c>
      <c r="C47" s="33" t="s">
        <v>168</v>
      </c>
      <c r="D47" s="14">
        <v>12301</v>
      </c>
      <c r="E47" s="15">
        <v>384.48</v>
      </c>
      <c r="F47" s="16">
        <v>9.1999999999999998E-3</v>
      </c>
      <c r="G47" s="16"/>
    </row>
    <row r="48" spans="1:7" x14ac:dyDescent="0.35">
      <c r="A48" s="13" t="s">
        <v>254</v>
      </c>
      <c r="B48" s="33" t="s">
        <v>255</v>
      </c>
      <c r="C48" s="33" t="s">
        <v>193</v>
      </c>
      <c r="D48" s="14">
        <v>39480</v>
      </c>
      <c r="E48" s="15">
        <v>361.99</v>
      </c>
      <c r="F48" s="16">
        <v>8.6999999999999994E-3</v>
      </c>
      <c r="G48" s="16"/>
    </row>
    <row r="49" spans="1:7" x14ac:dyDescent="0.35">
      <c r="A49" s="13" t="s">
        <v>256</v>
      </c>
      <c r="B49" s="33" t="s">
        <v>257</v>
      </c>
      <c r="C49" s="33" t="s">
        <v>157</v>
      </c>
      <c r="D49" s="14">
        <v>56714</v>
      </c>
      <c r="E49" s="15">
        <v>352.59</v>
      </c>
      <c r="F49" s="16">
        <v>8.5000000000000006E-3</v>
      </c>
      <c r="G49" s="16"/>
    </row>
    <row r="50" spans="1:7" x14ac:dyDescent="0.35">
      <c r="A50" s="13" t="s">
        <v>258</v>
      </c>
      <c r="B50" s="33" t="s">
        <v>259</v>
      </c>
      <c r="C50" s="33" t="s">
        <v>196</v>
      </c>
      <c r="D50" s="14">
        <v>17554</v>
      </c>
      <c r="E50" s="15">
        <v>338.63</v>
      </c>
      <c r="F50" s="16">
        <v>8.0999999999999996E-3</v>
      </c>
      <c r="G50" s="16"/>
    </row>
    <row r="51" spans="1:7" x14ac:dyDescent="0.35">
      <c r="A51" s="13" t="s">
        <v>260</v>
      </c>
      <c r="B51" s="33" t="s">
        <v>261</v>
      </c>
      <c r="C51" s="33" t="s">
        <v>176</v>
      </c>
      <c r="D51" s="14">
        <v>12086</v>
      </c>
      <c r="E51" s="15">
        <v>337.22</v>
      </c>
      <c r="F51" s="16">
        <v>8.0999999999999996E-3</v>
      </c>
      <c r="G51" s="16"/>
    </row>
    <row r="52" spans="1:7" x14ac:dyDescent="0.35">
      <c r="A52" s="13" t="s">
        <v>262</v>
      </c>
      <c r="B52" s="33" t="s">
        <v>263</v>
      </c>
      <c r="C52" s="33" t="s">
        <v>193</v>
      </c>
      <c r="D52" s="14">
        <v>25570</v>
      </c>
      <c r="E52" s="15">
        <v>319.19</v>
      </c>
      <c r="F52" s="16">
        <v>7.7000000000000002E-3</v>
      </c>
      <c r="G52" s="16"/>
    </row>
    <row r="53" spans="1:7" x14ac:dyDescent="0.35">
      <c r="A53" s="13" t="s">
        <v>264</v>
      </c>
      <c r="B53" s="33" t="s">
        <v>265</v>
      </c>
      <c r="C53" s="33" t="s">
        <v>196</v>
      </c>
      <c r="D53" s="14">
        <v>923</v>
      </c>
      <c r="E53" s="15">
        <v>317.56</v>
      </c>
      <c r="F53" s="16">
        <v>7.6E-3</v>
      </c>
      <c r="G53" s="16"/>
    </row>
    <row r="54" spans="1:7" x14ac:dyDescent="0.35">
      <c r="A54" s="13" t="s">
        <v>266</v>
      </c>
      <c r="B54" s="33" t="s">
        <v>267</v>
      </c>
      <c r="C54" s="33" t="s">
        <v>268</v>
      </c>
      <c r="D54" s="14">
        <v>9427</v>
      </c>
      <c r="E54" s="15">
        <v>315.55</v>
      </c>
      <c r="F54" s="16">
        <v>7.6E-3</v>
      </c>
      <c r="G54" s="16"/>
    </row>
    <row r="55" spans="1:7" x14ac:dyDescent="0.35">
      <c r="A55" s="13" t="s">
        <v>269</v>
      </c>
      <c r="B55" s="33" t="s">
        <v>270</v>
      </c>
      <c r="C55" s="33" t="s">
        <v>182</v>
      </c>
      <c r="D55" s="14">
        <v>2501</v>
      </c>
      <c r="E55" s="15">
        <v>315.33</v>
      </c>
      <c r="F55" s="16">
        <v>7.6E-3</v>
      </c>
      <c r="G55" s="16"/>
    </row>
    <row r="56" spans="1:7" x14ac:dyDescent="0.35">
      <c r="A56" s="13" t="s">
        <v>271</v>
      </c>
      <c r="B56" s="33" t="s">
        <v>272</v>
      </c>
      <c r="C56" s="33" t="s">
        <v>273</v>
      </c>
      <c r="D56" s="14">
        <v>125626</v>
      </c>
      <c r="E56" s="15">
        <v>299.56</v>
      </c>
      <c r="F56" s="16">
        <v>7.1999999999999998E-3</v>
      </c>
      <c r="G56" s="16"/>
    </row>
    <row r="57" spans="1:7" x14ac:dyDescent="0.35">
      <c r="A57" s="13" t="s">
        <v>274</v>
      </c>
      <c r="B57" s="33" t="s">
        <v>275</v>
      </c>
      <c r="C57" s="33" t="s">
        <v>182</v>
      </c>
      <c r="D57" s="14">
        <v>10395</v>
      </c>
      <c r="E57" s="15">
        <v>291.25</v>
      </c>
      <c r="F57" s="16">
        <v>7.0000000000000001E-3</v>
      </c>
      <c r="G57" s="16"/>
    </row>
    <row r="58" spans="1:7" x14ac:dyDescent="0.35">
      <c r="A58" s="13" t="s">
        <v>276</v>
      </c>
      <c r="B58" s="33" t="s">
        <v>277</v>
      </c>
      <c r="C58" s="33" t="s">
        <v>278</v>
      </c>
      <c r="D58" s="14">
        <v>14122</v>
      </c>
      <c r="E58" s="15">
        <v>286.89</v>
      </c>
      <c r="F58" s="16">
        <v>6.8999999999999999E-3</v>
      </c>
      <c r="G58" s="16"/>
    </row>
    <row r="59" spans="1:7" x14ac:dyDescent="0.35">
      <c r="A59" s="13" t="s">
        <v>279</v>
      </c>
      <c r="B59" s="33" t="s">
        <v>280</v>
      </c>
      <c r="C59" s="33" t="s">
        <v>193</v>
      </c>
      <c r="D59" s="14">
        <v>23559</v>
      </c>
      <c r="E59" s="15">
        <v>285.54000000000002</v>
      </c>
      <c r="F59" s="16">
        <v>6.8999999999999999E-3</v>
      </c>
      <c r="G59" s="16"/>
    </row>
    <row r="60" spans="1:7" x14ac:dyDescent="0.35">
      <c r="A60" s="13" t="s">
        <v>281</v>
      </c>
      <c r="B60" s="33" t="s">
        <v>282</v>
      </c>
      <c r="C60" s="33" t="s">
        <v>219</v>
      </c>
      <c r="D60" s="14">
        <v>26809</v>
      </c>
      <c r="E60" s="15">
        <v>279.19</v>
      </c>
      <c r="F60" s="16">
        <v>6.7000000000000002E-3</v>
      </c>
      <c r="G60" s="16"/>
    </row>
    <row r="61" spans="1:7" x14ac:dyDescent="0.35">
      <c r="A61" s="13" t="s">
        <v>283</v>
      </c>
      <c r="B61" s="33" t="s">
        <v>284</v>
      </c>
      <c r="C61" s="33" t="s">
        <v>285</v>
      </c>
      <c r="D61" s="14">
        <v>25751</v>
      </c>
      <c r="E61" s="15">
        <v>276.36</v>
      </c>
      <c r="F61" s="16">
        <v>6.6E-3</v>
      </c>
      <c r="G61" s="16"/>
    </row>
    <row r="62" spans="1:7" x14ac:dyDescent="0.35">
      <c r="A62" s="13" t="s">
        <v>286</v>
      </c>
      <c r="B62" s="33" t="s">
        <v>287</v>
      </c>
      <c r="C62" s="33" t="s">
        <v>193</v>
      </c>
      <c r="D62" s="14">
        <v>31230</v>
      </c>
      <c r="E62" s="15">
        <v>275.2</v>
      </c>
      <c r="F62" s="16">
        <v>6.6E-3</v>
      </c>
      <c r="G62" s="16"/>
    </row>
    <row r="63" spans="1:7" x14ac:dyDescent="0.35">
      <c r="A63" s="13" t="s">
        <v>288</v>
      </c>
      <c r="B63" s="33" t="s">
        <v>289</v>
      </c>
      <c r="C63" s="33" t="s">
        <v>196</v>
      </c>
      <c r="D63" s="14">
        <v>17754</v>
      </c>
      <c r="E63" s="15">
        <v>261.68</v>
      </c>
      <c r="F63" s="16">
        <v>6.3E-3</v>
      </c>
      <c r="G63" s="16"/>
    </row>
    <row r="64" spans="1:7" x14ac:dyDescent="0.35">
      <c r="A64" s="13" t="s">
        <v>290</v>
      </c>
      <c r="B64" s="33" t="s">
        <v>291</v>
      </c>
      <c r="C64" s="33" t="s">
        <v>292</v>
      </c>
      <c r="D64" s="14">
        <v>6787</v>
      </c>
      <c r="E64" s="15">
        <v>260.91000000000003</v>
      </c>
      <c r="F64" s="16">
        <v>6.3E-3</v>
      </c>
      <c r="G64" s="16"/>
    </row>
    <row r="65" spans="1:7" x14ac:dyDescent="0.35">
      <c r="A65" s="13" t="s">
        <v>293</v>
      </c>
      <c r="B65" s="33" t="s">
        <v>294</v>
      </c>
      <c r="C65" s="33" t="s">
        <v>219</v>
      </c>
      <c r="D65" s="14">
        <v>9788</v>
      </c>
      <c r="E65" s="15">
        <v>249.76</v>
      </c>
      <c r="F65" s="16">
        <v>6.0000000000000001E-3</v>
      </c>
      <c r="G65" s="16"/>
    </row>
    <row r="66" spans="1:7" x14ac:dyDescent="0.35">
      <c r="A66" s="13" t="s">
        <v>295</v>
      </c>
      <c r="B66" s="33" t="s">
        <v>296</v>
      </c>
      <c r="C66" s="33" t="s">
        <v>297</v>
      </c>
      <c r="D66" s="14">
        <v>155961</v>
      </c>
      <c r="E66" s="15">
        <v>246.32</v>
      </c>
      <c r="F66" s="16">
        <v>5.8999999999999999E-3</v>
      </c>
      <c r="G66" s="16"/>
    </row>
    <row r="67" spans="1:7" x14ac:dyDescent="0.35">
      <c r="A67" s="13" t="s">
        <v>298</v>
      </c>
      <c r="B67" s="33" t="s">
        <v>299</v>
      </c>
      <c r="C67" s="33" t="s">
        <v>297</v>
      </c>
      <c r="D67" s="14">
        <v>24651</v>
      </c>
      <c r="E67" s="15">
        <v>237.88</v>
      </c>
      <c r="F67" s="16">
        <v>5.7000000000000002E-3</v>
      </c>
      <c r="G67" s="16"/>
    </row>
    <row r="68" spans="1:7" x14ac:dyDescent="0.35">
      <c r="A68" s="13" t="s">
        <v>300</v>
      </c>
      <c r="B68" s="33" t="s">
        <v>301</v>
      </c>
      <c r="C68" s="33" t="s">
        <v>182</v>
      </c>
      <c r="D68" s="14">
        <v>10905</v>
      </c>
      <c r="E68" s="15">
        <v>234.65</v>
      </c>
      <c r="F68" s="16">
        <v>5.5999999999999999E-3</v>
      </c>
      <c r="G68" s="16"/>
    </row>
    <row r="69" spans="1:7" x14ac:dyDescent="0.35">
      <c r="A69" s="13" t="s">
        <v>302</v>
      </c>
      <c r="B69" s="33" t="s">
        <v>303</v>
      </c>
      <c r="C69" s="33" t="s">
        <v>304</v>
      </c>
      <c r="D69" s="14">
        <v>23092</v>
      </c>
      <c r="E69" s="15">
        <v>232.72</v>
      </c>
      <c r="F69" s="16">
        <v>5.5999999999999999E-3</v>
      </c>
      <c r="G69" s="16"/>
    </row>
    <row r="70" spans="1:7" x14ac:dyDescent="0.35">
      <c r="A70" s="13" t="s">
        <v>305</v>
      </c>
      <c r="B70" s="33" t="s">
        <v>306</v>
      </c>
      <c r="C70" s="33" t="s">
        <v>196</v>
      </c>
      <c r="D70" s="14">
        <v>13100</v>
      </c>
      <c r="E70" s="15">
        <v>231.78</v>
      </c>
      <c r="F70" s="16">
        <v>5.5999999999999999E-3</v>
      </c>
      <c r="G70" s="16"/>
    </row>
    <row r="71" spans="1:7" x14ac:dyDescent="0.35">
      <c r="A71" s="13" t="s">
        <v>307</v>
      </c>
      <c r="B71" s="33" t="s">
        <v>308</v>
      </c>
      <c r="C71" s="33" t="s">
        <v>216</v>
      </c>
      <c r="D71" s="14">
        <v>30206</v>
      </c>
      <c r="E71" s="15">
        <v>226.91</v>
      </c>
      <c r="F71" s="16">
        <v>5.4999999999999997E-3</v>
      </c>
      <c r="G71" s="16"/>
    </row>
    <row r="72" spans="1:7" x14ac:dyDescent="0.35">
      <c r="A72" s="13" t="s">
        <v>309</v>
      </c>
      <c r="B72" s="33" t="s">
        <v>310</v>
      </c>
      <c r="C72" s="33" t="s">
        <v>173</v>
      </c>
      <c r="D72" s="14">
        <v>20692</v>
      </c>
      <c r="E72" s="15">
        <v>224.07</v>
      </c>
      <c r="F72" s="16">
        <v>5.4000000000000003E-3</v>
      </c>
      <c r="G72" s="16"/>
    </row>
    <row r="73" spans="1:7" x14ac:dyDescent="0.35">
      <c r="A73" s="13" t="s">
        <v>311</v>
      </c>
      <c r="B73" s="33" t="s">
        <v>312</v>
      </c>
      <c r="C73" s="33" t="s">
        <v>297</v>
      </c>
      <c r="D73" s="14">
        <v>20512</v>
      </c>
      <c r="E73" s="15">
        <v>215.03</v>
      </c>
      <c r="F73" s="16">
        <v>5.1999999999999998E-3</v>
      </c>
      <c r="G73" s="16"/>
    </row>
    <row r="74" spans="1:7" x14ac:dyDescent="0.35">
      <c r="A74" s="13" t="s">
        <v>313</v>
      </c>
      <c r="B74" s="33" t="s">
        <v>314</v>
      </c>
      <c r="C74" s="33" t="s">
        <v>196</v>
      </c>
      <c r="D74" s="14">
        <v>3220</v>
      </c>
      <c r="E74" s="15">
        <v>212.38</v>
      </c>
      <c r="F74" s="16">
        <v>5.1000000000000004E-3</v>
      </c>
      <c r="G74" s="16"/>
    </row>
    <row r="75" spans="1:7" x14ac:dyDescent="0.35">
      <c r="A75" s="13" t="s">
        <v>315</v>
      </c>
      <c r="B75" s="33" t="s">
        <v>316</v>
      </c>
      <c r="C75" s="33" t="s">
        <v>317</v>
      </c>
      <c r="D75" s="14">
        <v>26719</v>
      </c>
      <c r="E75" s="15">
        <v>209.13</v>
      </c>
      <c r="F75" s="16">
        <v>5.0000000000000001E-3</v>
      </c>
      <c r="G75" s="16"/>
    </row>
    <row r="76" spans="1:7" x14ac:dyDescent="0.35">
      <c r="A76" s="13" t="s">
        <v>318</v>
      </c>
      <c r="B76" s="33" t="s">
        <v>319</v>
      </c>
      <c r="C76" s="33" t="s">
        <v>196</v>
      </c>
      <c r="D76" s="14">
        <v>11540</v>
      </c>
      <c r="E76" s="15">
        <v>203.95</v>
      </c>
      <c r="F76" s="16">
        <v>4.8999999999999998E-3</v>
      </c>
      <c r="G76" s="16"/>
    </row>
    <row r="77" spans="1:7" x14ac:dyDescent="0.35">
      <c r="A77" s="13" t="s">
        <v>320</v>
      </c>
      <c r="B77" s="33" t="s">
        <v>321</v>
      </c>
      <c r="C77" s="33" t="s">
        <v>322</v>
      </c>
      <c r="D77" s="14">
        <v>42375</v>
      </c>
      <c r="E77" s="15">
        <v>186.45</v>
      </c>
      <c r="F77" s="16">
        <v>4.4999999999999997E-3</v>
      </c>
      <c r="G77" s="16"/>
    </row>
    <row r="78" spans="1:7" x14ac:dyDescent="0.35">
      <c r="A78" s="13" t="s">
        <v>323</v>
      </c>
      <c r="B78" s="33" t="s">
        <v>324</v>
      </c>
      <c r="C78" s="33" t="s">
        <v>202</v>
      </c>
      <c r="D78" s="14">
        <v>33097</v>
      </c>
      <c r="E78" s="15">
        <v>170.47</v>
      </c>
      <c r="F78" s="16">
        <v>4.1000000000000003E-3</v>
      </c>
      <c r="G78" s="16"/>
    </row>
    <row r="79" spans="1:7" x14ac:dyDescent="0.35">
      <c r="A79" s="13" t="s">
        <v>325</v>
      </c>
      <c r="B79" s="33" t="s">
        <v>326</v>
      </c>
      <c r="C79" s="33" t="s">
        <v>304</v>
      </c>
      <c r="D79" s="14">
        <v>8018</v>
      </c>
      <c r="E79" s="15">
        <v>168.61</v>
      </c>
      <c r="F79" s="16">
        <v>4.1000000000000003E-3</v>
      </c>
      <c r="G79" s="16"/>
    </row>
    <row r="80" spans="1:7" x14ac:dyDescent="0.35">
      <c r="A80" s="13" t="s">
        <v>327</v>
      </c>
      <c r="B80" s="33" t="s">
        <v>328</v>
      </c>
      <c r="C80" s="33" t="s">
        <v>329</v>
      </c>
      <c r="D80" s="14">
        <v>6122</v>
      </c>
      <c r="E80" s="15">
        <v>167.41</v>
      </c>
      <c r="F80" s="16">
        <v>4.0000000000000001E-3</v>
      </c>
      <c r="G80" s="16"/>
    </row>
    <row r="81" spans="1:7" x14ac:dyDescent="0.35">
      <c r="A81" s="13" t="s">
        <v>330</v>
      </c>
      <c r="B81" s="33" t="s">
        <v>331</v>
      </c>
      <c r="C81" s="33" t="s">
        <v>193</v>
      </c>
      <c r="D81" s="14">
        <v>49507</v>
      </c>
      <c r="E81" s="15">
        <v>163</v>
      </c>
      <c r="F81" s="16">
        <v>3.8999999999999998E-3</v>
      </c>
      <c r="G81" s="16"/>
    </row>
    <row r="82" spans="1:7" x14ac:dyDescent="0.35">
      <c r="A82" s="13" t="s">
        <v>332</v>
      </c>
      <c r="B82" s="33" t="s">
        <v>333</v>
      </c>
      <c r="C82" s="33" t="s">
        <v>196</v>
      </c>
      <c r="D82" s="14">
        <v>16529</v>
      </c>
      <c r="E82" s="15">
        <v>161.63999999999999</v>
      </c>
      <c r="F82" s="16">
        <v>3.8999999999999998E-3</v>
      </c>
      <c r="G82" s="16"/>
    </row>
    <row r="83" spans="1:7" x14ac:dyDescent="0.35">
      <c r="A83" s="13" t="s">
        <v>334</v>
      </c>
      <c r="B83" s="33" t="s">
        <v>335</v>
      </c>
      <c r="C83" s="33" t="s">
        <v>336</v>
      </c>
      <c r="D83" s="14">
        <v>22760</v>
      </c>
      <c r="E83" s="15">
        <v>155.46</v>
      </c>
      <c r="F83" s="16">
        <v>3.7000000000000002E-3</v>
      </c>
      <c r="G83" s="16"/>
    </row>
    <row r="84" spans="1:7" x14ac:dyDescent="0.35">
      <c r="A84" s="13" t="s">
        <v>337</v>
      </c>
      <c r="B84" s="33" t="s">
        <v>338</v>
      </c>
      <c r="C84" s="33" t="s">
        <v>339</v>
      </c>
      <c r="D84" s="14">
        <v>15219</v>
      </c>
      <c r="E84" s="15">
        <v>155.22999999999999</v>
      </c>
      <c r="F84" s="16">
        <v>3.7000000000000002E-3</v>
      </c>
      <c r="G84" s="16"/>
    </row>
    <row r="85" spans="1:7" x14ac:dyDescent="0.35">
      <c r="A85" s="13" t="s">
        <v>340</v>
      </c>
      <c r="B85" s="33" t="s">
        <v>341</v>
      </c>
      <c r="C85" s="33" t="s">
        <v>273</v>
      </c>
      <c r="D85" s="14">
        <v>23438</v>
      </c>
      <c r="E85" s="15">
        <v>155.09</v>
      </c>
      <c r="F85" s="16">
        <v>3.7000000000000002E-3</v>
      </c>
      <c r="G85" s="16"/>
    </row>
    <row r="86" spans="1:7" x14ac:dyDescent="0.35">
      <c r="A86" s="13" t="s">
        <v>342</v>
      </c>
      <c r="B86" s="33" t="s">
        <v>343</v>
      </c>
      <c r="C86" s="33" t="s">
        <v>268</v>
      </c>
      <c r="D86" s="14">
        <v>10255</v>
      </c>
      <c r="E86" s="15">
        <v>153.88999999999999</v>
      </c>
      <c r="F86" s="16">
        <v>3.7000000000000002E-3</v>
      </c>
      <c r="G86" s="16"/>
    </row>
    <row r="87" spans="1:7" x14ac:dyDescent="0.35">
      <c r="A87" s="13" t="s">
        <v>344</v>
      </c>
      <c r="B87" s="33" t="s">
        <v>345</v>
      </c>
      <c r="C87" s="33" t="s">
        <v>292</v>
      </c>
      <c r="D87" s="14">
        <v>9269</v>
      </c>
      <c r="E87" s="15">
        <v>148.41999999999999</v>
      </c>
      <c r="F87" s="16">
        <v>3.5999999999999999E-3</v>
      </c>
      <c r="G87" s="16"/>
    </row>
    <row r="88" spans="1:7" x14ac:dyDescent="0.35">
      <c r="A88" s="13" t="s">
        <v>346</v>
      </c>
      <c r="B88" s="33" t="s">
        <v>347</v>
      </c>
      <c r="C88" s="33" t="s">
        <v>202</v>
      </c>
      <c r="D88" s="14">
        <v>138828</v>
      </c>
      <c r="E88" s="15">
        <v>144.76</v>
      </c>
      <c r="F88" s="16">
        <v>3.5000000000000001E-3</v>
      </c>
      <c r="G88" s="16"/>
    </row>
    <row r="89" spans="1:7" x14ac:dyDescent="0.35">
      <c r="A89" s="13" t="s">
        <v>348</v>
      </c>
      <c r="B89" s="33" t="s">
        <v>349</v>
      </c>
      <c r="C89" s="33" t="s">
        <v>268</v>
      </c>
      <c r="D89" s="14">
        <v>829</v>
      </c>
      <c r="E89" s="15">
        <v>139.61000000000001</v>
      </c>
      <c r="F89" s="16">
        <v>3.3999999999999998E-3</v>
      </c>
      <c r="G89" s="16"/>
    </row>
    <row r="90" spans="1:7" x14ac:dyDescent="0.35">
      <c r="A90" s="13" t="s">
        <v>350</v>
      </c>
      <c r="B90" s="33" t="s">
        <v>351</v>
      </c>
      <c r="C90" s="33" t="s">
        <v>304</v>
      </c>
      <c r="D90" s="14">
        <v>8552</v>
      </c>
      <c r="E90" s="15">
        <v>126.91</v>
      </c>
      <c r="F90" s="16">
        <v>3.0999999999999999E-3</v>
      </c>
      <c r="G90" s="16"/>
    </row>
    <row r="91" spans="1:7" x14ac:dyDescent="0.35">
      <c r="A91" s="13" t="s">
        <v>352</v>
      </c>
      <c r="B91" s="33" t="s">
        <v>353</v>
      </c>
      <c r="C91" s="33" t="s">
        <v>317</v>
      </c>
      <c r="D91" s="14">
        <v>3203</v>
      </c>
      <c r="E91" s="15">
        <v>97.4</v>
      </c>
      <c r="F91" s="16">
        <v>2.3E-3</v>
      </c>
      <c r="G91" s="16"/>
    </row>
    <row r="92" spans="1:7" x14ac:dyDescent="0.35">
      <c r="A92" s="13" t="s">
        <v>354</v>
      </c>
      <c r="B92" s="33" t="s">
        <v>355</v>
      </c>
      <c r="C92" s="33" t="s">
        <v>273</v>
      </c>
      <c r="D92" s="14">
        <v>2526</v>
      </c>
      <c r="E92" s="15">
        <v>81.790000000000006</v>
      </c>
      <c r="F92" s="16">
        <v>2E-3</v>
      </c>
      <c r="G92" s="16"/>
    </row>
    <row r="93" spans="1:7" x14ac:dyDescent="0.35">
      <c r="A93" s="13" t="s">
        <v>356</v>
      </c>
      <c r="B93" s="33" t="s">
        <v>357</v>
      </c>
      <c r="C93" s="33" t="s">
        <v>358</v>
      </c>
      <c r="D93" s="14">
        <v>1844</v>
      </c>
      <c r="E93" s="15">
        <v>78.39</v>
      </c>
      <c r="F93" s="16">
        <v>1.9E-3</v>
      </c>
      <c r="G93" s="16"/>
    </row>
    <row r="94" spans="1:7" x14ac:dyDescent="0.35">
      <c r="A94" s="13" t="s">
        <v>359</v>
      </c>
      <c r="B94" s="33" t="s">
        <v>360</v>
      </c>
      <c r="C94" s="33" t="s">
        <v>273</v>
      </c>
      <c r="D94" s="14">
        <v>2526</v>
      </c>
      <c r="E94" s="15">
        <v>76.62</v>
      </c>
      <c r="F94" s="16">
        <v>1.8E-3</v>
      </c>
      <c r="G94" s="16"/>
    </row>
    <row r="95" spans="1:7" x14ac:dyDescent="0.35">
      <c r="A95" s="13" t="s">
        <v>361</v>
      </c>
      <c r="B95" s="33" t="s">
        <v>362</v>
      </c>
      <c r="C95" s="33" t="s">
        <v>193</v>
      </c>
      <c r="D95" s="14">
        <v>5547</v>
      </c>
      <c r="E95" s="15">
        <v>42.08</v>
      </c>
      <c r="F95" s="16">
        <v>1E-3</v>
      </c>
      <c r="G95" s="16"/>
    </row>
    <row r="96" spans="1:7" x14ac:dyDescent="0.35">
      <c r="A96" s="13" t="s">
        <v>363</v>
      </c>
      <c r="B96" s="33" t="s">
        <v>364</v>
      </c>
      <c r="C96" s="33" t="s">
        <v>365</v>
      </c>
      <c r="D96" s="14">
        <v>15079</v>
      </c>
      <c r="E96" s="15">
        <v>34.75</v>
      </c>
      <c r="F96" s="16">
        <v>8.0000000000000004E-4</v>
      </c>
      <c r="G96" s="16"/>
    </row>
    <row r="97" spans="1:7" x14ac:dyDescent="0.35">
      <c r="A97" s="13" t="s">
        <v>366</v>
      </c>
      <c r="B97" s="33" t="s">
        <v>367</v>
      </c>
      <c r="C97" s="33" t="s">
        <v>185</v>
      </c>
      <c r="D97" s="14">
        <v>14358</v>
      </c>
      <c r="E97" s="15">
        <v>20.04</v>
      </c>
      <c r="F97" s="16">
        <v>5.0000000000000001E-4</v>
      </c>
      <c r="G97" s="16"/>
    </row>
    <row r="98" spans="1:7" x14ac:dyDescent="0.35">
      <c r="A98" s="17" t="s">
        <v>131</v>
      </c>
      <c r="B98" s="34"/>
      <c r="C98" s="34"/>
      <c r="D98" s="20"/>
      <c r="E98" s="37">
        <v>40673.65</v>
      </c>
      <c r="F98" s="38">
        <v>0.97789999999999999</v>
      </c>
      <c r="G98" s="23"/>
    </row>
    <row r="99" spans="1:7" x14ac:dyDescent="0.35">
      <c r="A99" s="17" t="s">
        <v>368</v>
      </c>
      <c r="B99" s="33"/>
      <c r="C99" s="33"/>
      <c r="D99" s="14"/>
      <c r="E99" s="15"/>
      <c r="F99" s="16"/>
      <c r="G99" s="16"/>
    </row>
    <row r="100" spans="1:7" x14ac:dyDescent="0.35">
      <c r="A100" s="17" t="s">
        <v>131</v>
      </c>
      <c r="B100" s="33"/>
      <c r="C100" s="33"/>
      <c r="D100" s="14"/>
      <c r="E100" s="39" t="s">
        <v>128</v>
      </c>
      <c r="F100" s="40" t="s">
        <v>128</v>
      </c>
      <c r="G100" s="16"/>
    </row>
    <row r="101" spans="1:7" x14ac:dyDescent="0.35">
      <c r="A101" s="24" t="s">
        <v>147</v>
      </c>
      <c r="B101" s="35"/>
      <c r="C101" s="35"/>
      <c r="D101" s="25"/>
      <c r="E101" s="30">
        <v>40673.65</v>
      </c>
      <c r="F101" s="31">
        <v>0.97789999999999999</v>
      </c>
      <c r="G101" s="23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7" t="s">
        <v>148</v>
      </c>
      <c r="B104" s="33"/>
      <c r="C104" s="33"/>
      <c r="D104" s="14"/>
      <c r="E104" s="15"/>
      <c r="F104" s="16"/>
      <c r="G104" s="16"/>
    </row>
    <row r="105" spans="1:7" x14ac:dyDescent="0.35">
      <c r="A105" s="13" t="s">
        <v>149</v>
      </c>
      <c r="B105" s="33"/>
      <c r="C105" s="33"/>
      <c r="D105" s="14"/>
      <c r="E105" s="15">
        <v>874.87</v>
      </c>
      <c r="F105" s="16">
        <v>2.1000000000000001E-2</v>
      </c>
      <c r="G105" s="16">
        <v>5.4205000000000003E-2</v>
      </c>
    </row>
    <row r="106" spans="1:7" x14ac:dyDescent="0.35">
      <c r="A106" s="17" t="s">
        <v>131</v>
      </c>
      <c r="B106" s="34"/>
      <c r="C106" s="34"/>
      <c r="D106" s="20"/>
      <c r="E106" s="37">
        <v>874.87</v>
      </c>
      <c r="F106" s="38">
        <v>2.1000000000000001E-2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24" t="s">
        <v>147</v>
      </c>
      <c r="B108" s="35"/>
      <c r="C108" s="35"/>
      <c r="D108" s="25"/>
      <c r="E108" s="21">
        <v>874.87</v>
      </c>
      <c r="F108" s="22">
        <v>2.1000000000000001E-2</v>
      </c>
      <c r="G108" s="23"/>
    </row>
    <row r="109" spans="1:7" x14ac:dyDescent="0.35">
      <c r="A109" s="13" t="s">
        <v>150</v>
      </c>
      <c r="B109" s="33"/>
      <c r="C109" s="33"/>
      <c r="D109" s="14"/>
      <c r="E109" s="15">
        <v>0.12992419999999999</v>
      </c>
      <c r="F109" s="16">
        <v>3.0000000000000001E-6</v>
      </c>
      <c r="G109" s="16"/>
    </row>
    <row r="110" spans="1:7" x14ac:dyDescent="0.35">
      <c r="A110" s="13" t="s">
        <v>151</v>
      </c>
      <c r="B110" s="33"/>
      <c r="C110" s="33"/>
      <c r="D110" s="14"/>
      <c r="E110" s="15">
        <v>42.5600758</v>
      </c>
      <c r="F110" s="16">
        <v>1.0970000000000001E-3</v>
      </c>
      <c r="G110" s="16">
        <v>5.4204000000000002E-2</v>
      </c>
    </row>
    <row r="111" spans="1:7" x14ac:dyDescent="0.35">
      <c r="A111" s="28" t="s">
        <v>152</v>
      </c>
      <c r="B111" s="36"/>
      <c r="C111" s="36"/>
      <c r="D111" s="29"/>
      <c r="E111" s="30">
        <v>41591.21</v>
      </c>
      <c r="F111" s="31">
        <v>1</v>
      </c>
      <c r="G111" s="31"/>
    </row>
    <row r="116" spans="1:7" x14ac:dyDescent="0.35">
      <c r="A116" s="1" t="s">
        <v>2855</v>
      </c>
    </row>
    <row r="117" spans="1:7" x14ac:dyDescent="0.35">
      <c r="A117" s="48" t="s">
        <v>2856</v>
      </c>
      <c r="B117" s="3" t="s">
        <v>128</v>
      </c>
    </row>
    <row r="118" spans="1:7" x14ac:dyDescent="0.35">
      <c r="A118" t="s">
        <v>2857</v>
      </c>
    </row>
    <row r="119" spans="1:7" x14ac:dyDescent="0.35">
      <c r="A119" t="s">
        <v>2858</v>
      </c>
      <c r="B119" t="s">
        <v>2859</v>
      </c>
      <c r="C119" t="s">
        <v>2859</v>
      </c>
    </row>
    <row r="120" spans="1:7" x14ac:dyDescent="0.35">
      <c r="B120" s="49">
        <v>45838</v>
      </c>
      <c r="C120" s="49">
        <v>45869</v>
      </c>
    </row>
    <row r="121" spans="1:7" x14ac:dyDescent="0.35">
      <c r="A121" t="s">
        <v>2874</v>
      </c>
      <c r="B121">
        <v>133.13</v>
      </c>
      <c r="C121">
        <v>128.36000000000001</v>
      </c>
      <c r="G121"/>
    </row>
    <row r="122" spans="1:7" x14ac:dyDescent="0.35">
      <c r="A122" t="s">
        <v>2861</v>
      </c>
      <c r="B122">
        <v>45.02</v>
      </c>
      <c r="C122">
        <v>43.4</v>
      </c>
      <c r="G122"/>
    </row>
    <row r="123" spans="1:7" x14ac:dyDescent="0.35">
      <c r="A123" t="s">
        <v>2875</v>
      </c>
      <c r="B123">
        <v>112.67</v>
      </c>
      <c r="C123">
        <v>108.48</v>
      </c>
      <c r="G123"/>
    </row>
    <row r="124" spans="1:7" x14ac:dyDescent="0.35">
      <c r="A124" t="s">
        <v>2863</v>
      </c>
      <c r="B124">
        <v>30.16</v>
      </c>
      <c r="C124">
        <v>29.04</v>
      </c>
      <c r="G124"/>
    </row>
    <row r="125" spans="1:7" x14ac:dyDescent="0.35">
      <c r="G125"/>
    </row>
    <row r="126" spans="1:7" x14ac:dyDescent="0.35">
      <c r="A126" t="s">
        <v>2864</v>
      </c>
      <c r="B126" s="3" t="s">
        <v>128</v>
      </c>
    </row>
    <row r="127" spans="1:7" x14ac:dyDescent="0.35">
      <c r="A127" t="s">
        <v>2865</v>
      </c>
      <c r="B127" s="3" t="s">
        <v>128</v>
      </c>
    </row>
    <row r="128" spans="1:7" ht="29" x14ac:dyDescent="0.35">
      <c r="A128" s="48" t="s">
        <v>2866</v>
      </c>
      <c r="B128" s="3" t="s">
        <v>128</v>
      </c>
    </row>
    <row r="129" spans="1:2" ht="29" x14ac:dyDescent="0.35">
      <c r="A129" s="48" t="s">
        <v>2867</v>
      </c>
      <c r="B129" s="3" t="s">
        <v>128</v>
      </c>
    </row>
    <row r="130" spans="1:2" x14ac:dyDescent="0.35">
      <c r="A130" t="s">
        <v>2876</v>
      </c>
      <c r="B130" s="50">
        <v>0.29389999999999999</v>
      </c>
    </row>
    <row r="131" spans="1:2" ht="43.5" x14ac:dyDescent="0.35">
      <c r="A131" s="48" t="s">
        <v>2869</v>
      </c>
      <c r="B131" s="3" t="s">
        <v>128</v>
      </c>
    </row>
    <row r="132" spans="1:2" x14ac:dyDescent="0.35">
      <c r="B132" s="3"/>
    </row>
    <row r="133" spans="1:2" ht="29" x14ac:dyDescent="0.35">
      <c r="A133" s="48" t="s">
        <v>2870</v>
      </c>
      <c r="B133" s="3" t="s">
        <v>128</v>
      </c>
    </row>
    <row r="134" spans="1:2" ht="29" x14ac:dyDescent="0.35">
      <c r="A134" s="48" t="s">
        <v>2871</v>
      </c>
      <c r="B134" t="s">
        <v>128</v>
      </c>
    </row>
    <row r="135" spans="1:2" ht="29" x14ac:dyDescent="0.35">
      <c r="A135" s="48" t="s">
        <v>2872</v>
      </c>
      <c r="B135" s="3" t="s">
        <v>128</v>
      </c>
    </row>
    <row r="136" spans="1:2" ht="29" x14ac:dyDescent="0.35">
      <c r="A136" s="48" t="s">
        <v>2873</v>
      </c>
      <c r="B13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F3A3-D7B8-45F9-BA2E-F8D4FCF4C47E}">
  <dimension ref="A1:G7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59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60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132</v>
      </c>
      <c r="B12" s="33"/>
      <c r="C12" s="33"/>
      <c r="D12" s="14"/>
      <c r="E12" s="15"/>
      <c r="F12" s="16"/>
      <c r="G12" s="16"/>
    </row>
    <row r="13" spans="1:7" x14ac:dyDescent="0.35">
      <c r="A13" s="13" t="s">
        <v>584</v>
      </c>
      <c r="B13" s="33" t="s">
        <v>585</v>
      </c>
      <c r="C13" s="33" t="s">
        <v>135</v>
      </c>
      <c r="D13" s="14">
        <v>4925000</v>
      </c>
      <c r="E13" s="15">
        <v>5069.8</v>
      </c>
      <c r="F13" s="16">
        <v>0.53480000000000005</v>
      </c>
      <c r="G13" s="16">
        <v>5.79E-2</v>
      </c>
    </row>
    <row r="14" spans="1:7" x14ac:dyDescent="0.35">
      <c r="A14" s="17" t="s">
        <v>131</v>
      </c>
      <c r="B14" s="34"/>
      <c r="C14" s="34"/>
      <c r="D14" s="20"/>
      <c r="E14" s="21">
        <v>5069.8</v>
      </c>
      <c r="F14" s="22">
        <v>0.53480000000000005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138</v>
      </c>
      <c r="B16" s="33"/>
      <c r="C16" s="33"/>
      <c r="D16" s="14"/>
      <c r="E16" s="15"/>
      <c r="F16" s="16"/>
      <c r="G16" s="16"/>
    </row>
    <row r="17" spans="1:7" x14ac:dyDescent="0.35">
      <c r="A17" s="13" t="s">
        <v>1600</v>
      </c>
      <c r="B17" s="33" t="s">
        <v>1601</v>
      </c>
      <c r="C17" s="33" t="s">
        <v>135</v>
      </c>
      <c r="D17" s="14">
        <v>1500000</v>
      </c>
      <c r="E17" s="15">
        <v>1524.38</v>
      </c>
      <c r="F17" s="16">
        <v>0.1608</v>
      </c>
      <c r="G17" s="16">
        <v>6.0540999999999998E-2</v>
      </c>
    </row>
    <row r="18" spans="1:7" x14ac:dyDescent="0.35">
      <c r="A18" s="13" t="s">
        <v>1602</v>
      </c>
      <c r="B18" s="33" t="s">
        <v>1603</v>
      </c>
      <c r="C18" s="33" t="s">
        <v>135</v>
      </c>
      <c r="D18" s="14">
        <v>1000000</v>
      </c>
      <c r="E18" s="15">
        <v>1025.8399999999999</v>
      </c>
      <c r="F18" s="16">
        <v>0.1082</v>
      </c>
      <c r="G18" s="16">
        <v>6.0592E-2</v>
      </c>
    </row>
    <row r="19" spans="1:7" x14ac:dyDescent="0.35">
      <c r="A19" s="13" t="s">
        <v>1604</v>
      </c>
      <c r="B19" s="33" t="s">
        <v>1605</v>
      </c>
      <c r="C19" s="33" t="s">
        <v>135</v>
      </c>
      <c r="D19" s="14">
        <v>500000</v>
      </c>
      <c r="E19" s="15">
        <v>512.99</v>
      </c>
      <c r="F19" s="16">
        <v>5.4100000000000002E-2</v>
      </c>
      <c r="G19" s="16">
        <v>6.0693999999999998E-2</v>
      </c>
    </row>
    <row r="20" spans="1:7" x14ac:dyDescent="0.35">
      <c r="A20" s="13" t="s">
        <v>1606</v>
      </c>
      <c r="B20" s="33" t="s">
        <v>1607</v>
      </c>
      <c r="C20" s="33" t="s">
        <v>135</v>
      </c>
      <c r="D20" s="14">
        <v>500000</v>
      </c>
      <c r="E20" s="15">
        <v>512.9</v>
      </c>
      <c r="F20" s="16">
        <v>5.4100000000000002E-2</v>
      </c>
      <c r="G20" s="16">
        <v>6.0693999999999998E-2</v>
      </c>
    </row>
    <row r="21" spans="1:7" x14ac:dyDescent="0.35">
      <c r="A21" s="13" t="s">
        <v>1608</v>
      </c>
      <c r="B21" s="33" t="s">
        <v>1609</v>
      </c>
      <c r="C21" s="33" t="s">
        <v>135</v>
      </c>
      <c r="D21" s="14">
        <v>500000</v>
      </c>
      <c r="E21" s="15">
        <v>512.73</v>
      </c>
      <c r="F21" s="16">
        <v>5.4100000000000002E-2</v>
      </c>
      <c r="G21" s="16">
        <v>6.1003000000000002E-2</v>
      </c>
    </row>
    <row r="22" spans="1:7" x14ac:dyDescent="0.35">
      <c r="A22" s="13" t="s">
        <v>1610</v>
      </c>
      <c r="B22" s="33" t="s">
        <v>1611</v>
      </c>
      <c r="C22" s="33" t="s">
        <v>135</v>
      </c>
      <c r="D22" s="14">
        <v>200000</v>
      </c>
      <c r="E22" s="15">
        <v>205.25</v>
      </c>
      <c r="F22" s="16">
        <v>2.1700000000000001E-2</v>
      </c>
      <c r="G22" s="16">
        <v>6.1003000000000002E-2</v>
      </c>
    </row>
    <row r="23" spans="1:7" x14ac:dyDescent="0.35">
      <c r="A23" s="17" t="s">
        <v>131</v>
      </c>
      <c r="B23" s="34"/>
      <c r="C23" s="34"/>
      <c r="D23" s="20"/>
      <c r="E23" s="21">
        <v>4294.09</v>
      </c>
      <c r="F23" s="22">
        <v>0.45300000000000001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145</v>
      </c>
      <c r="B26" s="33"/>
      <c r="C26" s="33"/>
      <c r="D26" s="14"/>
      <c r="E26" s="15"/>
      <c r="F26" s="16"/>
      <c r="G26" s="16"/>
    </row>
    <row r="27" spans="1:7" x14ac:dyDescent="0.35">
      <c r="A27" s="17" t="s">
        <v>131</v>
      </c>
      <c r="B27" s="33"/>
      <c r="C27" s="33"/>
      <c r="D27" s="14"/>
      <c r="E27" s="18" t="s">
        <v>128</v>
      </c>
      <c r="F27" s="19" t="s">
        <v>128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146</v>
      </c>
      <c r="B29" s="33"/>
      <c r="C29" s="33"/>
      <c r="D29" s="14"/>
      <c r="E29" s="15"/>
      <c r="F29" s="16"/>
      <c r="G29" s="16"/>
    </row>
    <row r="30" spans="1:7" x14ac:dyDescent="0.35">
      <c r="A30" s="17" t="s">
        <v>131</v>
      </c>
      <c r="B30" s="33"/>
      <c r="C30" s="33"/>
      <c r="D30" s="14"/>
      <c r="E30" s="18" t="s">
        <v>128</v>
      </c>
      <c r="F30" s="19" t="s">
        <v>128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147</v>
      </c>
      <c r="B32" s="35"/>
      <c r="C32" s="35"/>
      <c r="D32" s="25"/>
      <c r="E32" s="21">
        <v>9363.89</v>
      </c>
      <c r="F32" s="22">
        <v>0.98780000000000001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148</v>
      </c>
      <c r="B35" s="33"/>
      <c r="C35" s="33"/>
      <c r="D35" s="14"/>
      <c r="E35" s="15"/>
      <c r="F35" s="16"/>
      <c r="G35" s="16"/>
    </row>
    <row r="36" spans="1:7" x14ac:dyDescent="0.35">
      <c r="A36" s="13" t="s">
        <v>149</v>
      </c>
      <c r="B36" s="33"/>
      <c r="C36" s="33"/>
      <c r="D36" s="14"/>
      <c r="E36" s="15">
        <v>11</v>
      </c>
      <c r="F36" s="16">
        <v>1.1999999999999999E-3</v>
      </c>
      <c r="G36" s="16">
        <v>5.4205000000000003E-2</v>
      </c>
    </row>
    <row r="37" spans="1:7" x14ac:dyDescent="0.35">
      <c r="A37" s="17" t="s">
        <v>131</v>
      </c>
      <c r="B37" s="34"/>
      <c r="C37" s="34"/>
      <c r="D37" s="20"/>
      <c r="E37" s="21">
        <v>11</v>
      </c>
      <c r="F37" s="22">
        <v>1.1999999999999999E-3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147</v>
      </c>
      <c r="B39" s="35"/>
      <c r="C39" s="35"/>
      <c r="D39" s="25"/>
      <c r="E39" s="21">
        <v>11</v>
      </c>
      <c r="F39" s="22">
        <v>1.1999999999999999E-3</v>
      </c>
      <c r="G39" s="23"/>
    </row>
    <row r="40" spans="1:7" x14ac:dyDescent="0.35">
      <c r="A40" s="13" t="s">
        <v>150</v>
      </c>
      <c r="B40" s="33"/>
      <c r="C40" s="33"/>
      <c r="D40" s="14"/>
      <c r="E40" s="15">
        <v>105.1165639</v>
      </c>
      <c r="F40" s="16">
        <v>1.1088000000000001E-2</v>
      </c>
      <c r="G40" s="16"/>
    </row>
    <row r="41" spans="1:7" x14ac:dyDescent="0.35">
      <c r="A41" s="13" t="s">
        <v>151</v>
      </c>
      <c r="B41" s="33"/>
      <c r="C41" s="33"/>
      <c r="D41" s="14"/>
      <c r="E41" s="26">
        <v>-0.2165639</v>
      </c>
      <c r="F41" s="27">
        <v>-8.7999999999999998E-5</v>
      </c>
      <c r="G41" s="16">
        <v>5.4205000000000003E-2</v>
      </c>
    </row>
    <row r="42" spans="1:7" x14ac:dyDescent="0.35">
      <c r="A42" s="28" t="s">
        <v>152</v>
      </c>
      <c r="B42" s="36"/>
      <c r="C42" s="36"/>
      <c r="D42" s="29"/>
      <c r="E42" s="30">
        <v>9479.7900000000009</v>
      </c>
      <c r="F42" s="31">
        <v>1</v>
      </c>
      <c r="G42" s="31"/>
    </row>
    <row r="44" spans="1:7" x14ac:dyDescent="0.35">
      <c r="A44" s="1" t="s">
        <v>153</v>
      </c>
    </row>
    <row r="45" spans="1:7" x14ac:dyDescent="0.35">
      <c r="A45" s="1" t="s">
        <v>3024</v>
      </c>
    </row>
    <row r="47" spans="1:7" x14ac:dyDescent="0.35">
      <c r="A47" s="1" t="s">
        <v>2855</v>
      </c>
    </row>
    <row r="48" spans="1:7" x14ac:dyDescent="0.35">
      <c r="A48" s="48" t="s">
        <v>2856</v>
      </c>
      <c r="B48" s="3" t="s">
        <v>128</v>
      </c>
    </row>
    <row r="49" spans="1:7" x14ac:dyDescent="0.35">
      <c r="A49" t="s">
        <v>2857</v>
      </c>
    </row>
    <row r="50" spans="1:7" x14ac:dyDescent="0.35">
      <c r="A50" t="s">
        <v>2858</v>
      </c>
      <c r="B50" t="s">
        <v>2859</v>
      </c>
      <c r="C50" t="s">
        <v>2859</v>
      </c>
    </row>
    <row r="51" spans="1:7" x14ac:dyDescent="0.35">
      <c r="B51" s="49">
        <v>45838</v>
      </c>
      <c r="C51" s="49">
        <v>45869</v>
      </c>
    </row>
    <row r="52" spans="1:7" x14ac:dyDescent="0.35">
      <c r="A52" t="s">
        <v>2860</v>
      </c>
      <c r="B52">
        <v>12.3986</v>
      </c>
      <c r="C52">
        <v>12.469799999999999</v>
      </c>
      <c r="G52"/>
    </row>
    <row r="53" spans="1:7" x14ac:dyDescent="0.35">
      <c r="A53" t="s">
        <v>2861</v>
      </c>
      <c r="B53">
        <v>12.398099999999999</v>
      </c>
      <c r="C53">
        <v>12.4693</v>
      </c>
      <c r="G53"/>
    </row>
    <row r="54" spans="1:7" x14ac:dyDescent="0.35">
      <c r="A54" t="s">
        <v>2862</v>
      </c>
      <c r="B54">
        <v>12.3162</v>
      </c>
      <c r="C54">
        <v>12.384499999999999</v>
      </c>
      <c r="G54"/>
    </row>
    <row r="55" spans="1:7" x14ac:dyDescent="0.35">
      <c r="A55" t="s">
        <v>2863</v>
      </c>
      <c r="B55">
        <v>12.316700000000001</v>
      </c>
      <c r="C55">
        <v>12.3849</v>
      </c>
      <c r="G55"/>
    </row>
    <row r="56" spans="1:7" x14ac:dyDescent="0.35">
      <c r="G56"/>
    </row>
    <row r="57" spans="1:7" x14ac:dyDescent="0.35">
      <c r="A57" t="s">
        <v>2864</v>
      </c>
      <c r="B57" s="3" t="s">
        <v>128</v>
      </c>
    </row>
    <row r="58" spans="1:7" x14ac:dyDescent="0.35">
      <c r="A58" t="s">
        <v>2865</v>
      </c>
      <c r="B58" s="3" t="s">
        <v>128</v>
      </c>
    </row>
    <row r="59" spans="1:7" ht="29" x14ac:dyDescent="0.35">
      <c r="A59" s="48" t="s">
        <v>2866</v>
      </c>
      <c r="B59" s="3" t="s">
        <v>128</v>
      </c>
    </row>
    <row r="60" spans="1:7" ht="29" x14ac:dyDescent="0.35">
      <c r="A60" s="48" t="s">
        <v>2867</v>
      </c>
      <c r="B60" s="3" t="s">
        <v>128</v>
      </c>
    </row>
    <row r="61" spans="1:7" x14ac:dyDescent="0.35">
      <c r="A61" t="s">
        <v>2868</v>
      </c>
      <c r="B61" s="50">
        <f>+B76</f>
        <v>1.7617281568370418</v>
      </c>
    </row>
    <row r="62" spans="1:7" ht="43.5" x14ac:dyDescent="0.35">
      <c r="A62" s="48" t="s">
        <v>2869</v>
      </c>
      <c r="B62" s="3" t="s">
        <v>128</v>
      </c>
    </row>
    <row r="63" spans="1:7" x14ac:dyDescent="0.35">
      <c r="B63" s="3"/>
    </row>
    <row r="64" spans="1:7" ht="29" x14ac:dyDescent="0.35">
      <c r="A64" s="48" t="s">
        <v>2870</v>
      </c>
      <c r="B64" s="3" t="s">
        <v>128</v>
      </c>
    </row>
    <row r="65" spans="1:2" ht="29" x14ac:dyDescent="0.35">
      <c r="A65" s="48" t="s">
        <v>2871</v>
      </c>
      <c r="B65" t="s">
        <v>128</v>
      </c>
    </row>
    <row r="66" spans="1:2" ht="29" x14ac:dyDescent="0.35">
      <c r="A66" s="48" t="s">
        <v>2872</v>
      </c>
      <c r="B66" s="3" t="s">
        <v>128</v>
      </c>
    </row>
    <row r="67" spans="1:2" ht="29" x14ac:dyDescent="0.35">
      <c r="A67" s="48" t="s">
        <v>2873</v>
      </c>
      <c r="B67" s="3" t="s">
        <v>128</v>
      </c>
    </row>
    <row r="69" spans="1:2" x14ac:dyDescent="0.35">
      <c r="A69" t="s">
        <v>2964</v>
      </c>
    </row>
    <row r="70" spans="1:2" ht="58" x14ac:dyDescent="0.35">
      <c r="A70" s="65" t="s">
        <v>2965</v>
      </c>
      <c r="B70" s="69" t="s">
        <v>2980</v>
      </c>
    </row>
    <row r="71" spans="1:2" ht="43.5" x14ac:dyDescent="0.35">
      <c r="A71" s="65" t="s">
        <v>2967</v>
      </c>
      <c r="B71" s="69" t="s">
        <v>2981</v>
      </c>
    </row>
    <row r="72" spans="1:2" x14ac:dyDescent="0.35">
      <c r="A72" s="65"/>
      <c r="B72" s="65"/>
    </row>
    <row r="73" spans="1:2" x14ac:dyDescent="0.35">
      <c r="A73" s="65" t="s">
        <v>2969</v>
      </c>
      <c r="B73" s="66">
        <v>5.9167052552098065</v>
      </c>
    </row>
    <row r="74" spans="1:2" x14ac:dyDescent="0.35">
      <c r="A74" s="65"/>
      <c r="B74" s="65"/>
    </row>
    <row r="75" spans="1:2" x14ac:dyDescent="0.35">
      <c r="A75" s="65" t="s">
        <v>2970</v>
      </c>
      <c r="B75" s="67">
        <v>1.6679999999999999</v>
      </c>
    </row>
    <row r="76" spans="1:2" x14ac:dyDescent="0.35">
      <c r="A76" s="65" t="s">
        <v>2971</v>
      </c>
      <c r="B76" s="67">
        <v>1.7617281568370418</v>
      </c>
    </row>
    <row r="77" spans="1:2" x14ac:dyDescent="0.35">
      <c r="A77" s="65"/>
      <c r="B77" s="65"/>
    </row>
    <row r="78" spans="1:2" x14ac:dyDescent="0.35">
      <c r="A78" s="65" t="s">
        <v>2972</v>
      </c>
      <c r="B78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646A-C488-427C-BE42-90D889E8B159}">
  <dimension ref="A1:G12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61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62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1612</v>
      </c>
      <c r="B11" s="33" t="s">
        <v>1613</v>
      </c>
      <c r="C11" s="33" t="s">
        <v>467</v>
      </c>
      <c r="D11" s="14">
        <v>60500000</v>
      </c>
      <c r="E11" s="15">
        <v>60792.7</v>
      </c>
      <c r="F11" s="16">
        <v>8.3699999999999997E-2</v>
      </c>
      <c r="G11" s="16">
        <v>6.3700000000000007E-2</v>
      </c>
    </row>
    <row r="12" spans="1:7" x14ac:dyDescent="0.35">
      <c r="A12" s="13" t="s">
        <v>1334</v>
      </c>
      <c r="B12" s="33" t="s">
        <v>1335</v>
      </c>
      <c r="C12" s="33" t="s">
        <v>467</v>
      </c>
      <c r="D12" s="14">
        <v>52500000</v>
      </c>
      <c r="E12" s="15">
        <v>52723.86</v>
      </c>
      <c r="F12" s="16">
        <v>7.2499999999999995E-2</v>
      </c>
      <c r="G12" s="16">
        <v>6.2850000000000003E-2</v>
      </c>
    </row>
    <row r="13" spans="1:7" x14ac:dyDescent="0.35">
      <c r="A13" s="13" t="s">
        <v>1614</v>
      </c>
      <c r="B13" s="33" t="s">
        <v>1615</v>
      </c>
      <c r="C13" s="33" t="s">
        <v>467</v>
      </c>
      <c r="D13" s="14">
        <v>51500000</v>
      </c>
      <c r="E13" s="15">
        <v>51813.74</v>
      </c>
      <c r="F13" s="16">
        <v>7.1300000000000002E-2</v>
      </c>
      <c r="G13" s="16">
        <v>6.1539999999999997E-2</v>
      </c>
    </row>
    <row r="14" spans="1:7" x14ac:dyDescent="0.35">
      <c r="A14" s="13" t="s">
        <v>1616</v>
      </c>
      <c r="B14" s="33" t="s">
        <v>1617</v>
      </c>
      <c r="C14" s="33" t="s">
        <v>481</v>
      </c>
      <c r="D14" s="14">
        <v>47500000</v>
      </c>
      <c r="E14" s="15">
        <v>47760.78</v>
      </c>
      <c r="F14" s="16">
        <v>6.5699999999999995E-2</v>
      </c>
      <c r="G14" s="16">
        <v>6.3301999999999997E-2</v>
      </c>
    </row>
    <row r="15" spans="1:7" x14ac:dyDescent="0.35">
      <c r="A15" s="13" t="s">
        <v>1342</v>
      </c>
      <c r="B15" s="33" t="s">
        <v>1343</v>
      </c>
      <c r="C15" s="33" t="s">
        <v>481</v>
      </c>
      <c r="D15" s="14">
        <v>42500000</v>
      </c>
      <c r="E15" s="15">
        <v>42703.79</v>
      </c>
      <c r="F15" s="16">
        <v>5.8799999999999998E-2</v>
      </c>
      <c r="G15" s="16">
        <v>6.3548999999999994E-2</v>
      </c>
    </row>
    <row r="16" spans="1:7" x14ac:dyDescent="0.35">
      <c r="A16" s="13" t="s">
        <v>1618</v>
      </c>
      <c r="B16" s="33" t="s">
        <v>1619</v>
      </c>
      <c r="C16" s="33" t="s">
        <v>467</v>
      </c>
      <c r="D16" s="14">
        <v>21300000</v>
      </c>
      <c r="E16" s="15">
        <v>21432.06</v>
      </c>
      <c r="F16" s="16">
        <v>2.9499999999999998E-2</v>
      </c>
      <c r="G16" s="16">
        <v>6.3025999999999999E-2</v>
      </c>
    </row>
    <row r="17" spans="1:7" x14ac:dyDescent="0.35">
      <c r="A17" s="13" t="s">
        <v>1620</v>
      </c>
      <c r="B17" s="33" t="s">
        <v>1621</v>
      </c>
      <c r="C17" s="33" t="s">
        <v>481</v>
      </c>
      <c r="D17" s="14">
        <v>17500000</v>
      </c>
      <c r="E17" s="15">
        <v>17619.88</v>
      </c>
      <c r="F17" s="16">
        <v>2.4199999999999999E-2</v>
      </c>
      <c r="G17" s="16">
        <v>5.9983000000000002E-2</v>
      </c>
    </row>
    <row r="18" spans="1:7" x14ac:dyDescent="0.35">
      <c r="A18" s="13" t="s">
        <v>1622</v>
      </c>
      <c r="B18" s="33" t="s">
        <v>1623</v>
      </c>
      <c r="C18" s="33" t="s">
        <v>467</v>
      </c>
      <c r="D18" s="14">
        <v>15000000</v>
      </c>
      <c r="E18" s="15">
        <v>15098.96</v>
      </c>
      <c r="F18" s="16">
        <v>2.0799999999999999E-2</v>
      </c>
      <c r="G18" s="16">
        <v>6.3049999999999995E-2</v>
      </c>
    </row>
    <row r="19" spans="1:7" x14ac:dyDescent="0.35">
      <c r="A19" s="13" t="s">
        <v>1624</v>
      </c>
      <c r="B19" s="33" t="s">
        <v>1625</v>
      </c>
      <c r="C19" s="33" t="s">
        <v>467</v>
      </c>
      <c r="D19" s="14">
        <v>15000000</v>
      </c>
      <c r="E19" s="15">
        <v>15093.18</v>
      </c>
      <c r="F19" s="16">
        <v>2.0799999999999999E-2</v>
      </c>
      <c r="G19" s="16">
        <v>6.2799999999999995E-2</v>
      </c>
    </row>
    <row r="20" spans="1:7" x14ac:dyDescent="0.35">
      <c r="A20" s="13" t="s">
        <v>1626</v>
      </c>
      <c r="B20" s="33" t="s">
        <v>1627</v>
      </c>
      <c r="C20" s="33" t="s">
        <v>467</v>
      </c>
      <c r="D20" s="14">
        <v>11200000</v>
      </c>
      <c r="E20" s="15">
        <v>11352.03</v>
      </c>
      <c r="F20" s="16">
        <v>1.5599999999999999E-2</v>
      </c>
      <c r="G20" s="16">
        <v>6.25E-2</v>
      </c>
    </row>
    <row r="21" spans="1:7" x14ac:dyDescent="0.35">
      <c r="A21" s="13" t="s">
        <v>1628</v>
      </c>
      <c r="B21" s="33" t="s">
        <v>1629</v>
      </c>
      <c r="C21" s="33" t="s">
        <v>484</v>
      </c>
      <c r="D21" s="14">
        <v>11000000</v>
      </c>
      <c r="E21" s="15">
        <v>10985.98</v>
      </c>
      <c r="F21" s="16">
        <v>1.5100000000000001E-2</v>
      </c>
      <c r="G21" s="16">
        <v>6.2700000000000006E-2</v>
      </c>
    </row>
    <row r="22" spans="1:7" x14ac:dyDescent="0.35">
      <c r="A22" s="13" t="s">
        <v>1630</v>
      </c>
      <c r="B22" s="33" t="s">
        <v>1631</v>
      </c>
      <c r="C22" s="33" t="s">
        <v>467</v>
      </c>
      <c r="D22" s="14">
        <v>10000000</v>
      </c>
      <c r="E22" s="15">
        <v>9975.85</v>
      </c>
      <c r="F22" s="16">
        <v>1.37E-2</v>
      </c>
      <c r="G22" s="16">
        <v>6.2516000000000002E-2</v>
      </c>
    </row>
    <row r="23" spans="1:7" x14ac:dyDescent="0.35">
      <c r="A23" s="13" t="s">
        <v>1632</v>
      </c>
      <c r="B23" s="33" t="s">
        <v>1633</v>
      </c>
      <c r="C23" s="33" t="s">
        <v>484</v>
      </c>
      <c r="D23" s="14">
        <v>7600000</v>
      </c>
      <c r="E23" s="15">
        <v>7631.52</v>
      </c>
      <c r="F23" s="16">
        <v>1.0500000000000001E-2</v>
      </c>
      <c r="G23" s="16">
        <v>6.1199999999999997E-2</v>
      </c>
    </row>
    <row r="24" spans="1:7" x14ac:dyDescent="0.35">
      <c r="A24" s="13" t="s">
        <v>1634</v>
      </c>
      <c r="B24" s="33" t="s">
        <v>1635</v>
      </c>
      <c r="C24" s="33" t="s">
        <v>467</v>
      </c>
      <c r="D24" s="14">
        <v>6000000</v>
      </c>
      <c r="E24" s="15">
        <v>6113.44</v>
      </c>
      <c r="F24" s="16">
        <v>8.3999999999999995E-3</v>
      </c>
      <c r="G24" s="16">
        <v>6.1691999999999997E-2</v>
      </c>
    </row>
    <row r="25" spans="1:7" x14ac:dyDescent="0.35">
      <c r="A25" s="13" t="s">
        <v>1636</v>
      </c>
      <c r="B25" s="33" t="s">
        <v>1637</v>
      </c>
      <c r="C25" s="33" t="s">
        <v>467</v>
      </c>
      <c r="D25" s="14">
        <v>6000000</v>
      </c>
      <c r="E25" s="15">
        <v>6066.74</v>
      </c>
      <c r="F25" s="16">
        <v>8.3000000000000001E-3</v>
      </c>
      <c r="G25" s="16">
        <v>6.2590000000000007E-2</v>
      </c>
    </row>
    <row r="26" spans="1:7" x14ac:dyDescent="0.35">
      <c r="A26" s="13" t="s">
        <v>1638</v>
      </c>
      <c r="B26" s="33" t="s">
        <v>1639</v>
      </c>
      <c r="C26" s="33" t="s">
        <v>467</v>
      </c>
      <c r="D26" s="14">
        <v>5000000</v>
      </c>
      <c r="E26" s="15">
        <v>5037.79</v>
      </c>
      <c r="F26" s="16">
        <v>6.8999999999999999E-3</v>
      </c>
      <c r="G26" s="16">
        <v>6.0538000000000002E-2</v>
      </c>
    </row>
    <row r="27" spans="1:7" x14ac:dyDescent="0.35">
      <c r="A27" s="13" t="s">
        <v>1640</v>
      </c>
      <c r="B27" s="33" t="s">
        <v>1641</v>
      </c>
      <c r="C27" s="33" t="s">
        <v>484</v>
      </c>
      <c r="D27" s="14">
        <v>4000000</v>
      </c>
      <c r="E27" s="15">
        <v>4014.18</v>
      </c>
      <c r="F27" s="16">
        <v>5.4999999999999997E-3</v>
      </c>
      <c r="G27" s="16">
        <v>6.1200999999999998E-2</v>
      </c>
    </row>
    <row r="28" spans="1:7" x14ac:dyDescent="0.35">
      <c r="A28" s="13" t="s">
        <v>1642</v>
      </c>
      <c r="B28" s="33" t="s">
        <v>1643</v>
      </c>
      <c r="C28" s="33" t="s">
        <v>481</v>
      </c>
      <c r="D28" s="14">
        <v>3300000</v>
      </c>
      <c r="E28" s="15">
        <v>3313.66</v>
      </c>
      <c r="F28" s="16">
        <v>4.5999999999999999E-3</v>
      </c>
      <c r="G28" s="16">
        <v>6.1199000000000003E-2</v>
      </c>
    </row>
    <row r="29" spans="1:7" x14ac:dyDescent="0.35">
      <c r="A29" s="13" t="s">
        <v>1644</v>
      </c>
      <c r="B29" s="33" t="s">
        <v>1645</v>
      </c>
      <c r="C29" s="33" t="s">
        <v>467</v>
      </c>
      <c r="D29" s="14">
        <v>2700000</v>
      </c>
      <c r="E29" s="15">
        <v>2733.12</v>
      </c>
      <c r="F29" s="16">
        <v>3.8E-3</v>
      </c>
      <c r="G29" s="16">
        <v>6.25E-2</v>
      </c>
    </row>
    <row r="30" spans="1:7" x14ac:dyDescent="0.35">
      <c r="A30" s="13" t="s">
        <v>1646</v>
      </c>
      <c r="B30" s="33" t="s">
        <v>1647</v>
      </c>
      <c r="C30" s="33" t="s">
        <v>467</v>
      </c>
      <c r="D30" s="14">
        <v>2500000</v>
      </c>
      <c r="E30" s="15">
        <v>2547.4</v>
      </c>
      <c r="F30" s="16">
        <v>3.5000000000000001E-3</v>
      </c>
      <c r="G30" s="16">
        <v>6.1842000000000001E-2</v>
      </c>
    </row>
    <row r="31" spans="1:7" x14ac:dyDescent="0.35">
      <c r="A31" s="13" t="s">
        <v>1648</v>
      </c>
      <c r="B31" s="33" t="s">
        <v>1649</v>
      </c>
      <c r="C31" s="33" t="s">
        <v>467</v>
      </c>
      <c r="D31" s="14">
        <v>2500000</v>
      </c>
      <c r="E31" s="15">
        <v>2517.39</v>
      </c>
      <c r="F31" s="16">
        <v>3.5000000000000001E-3</v>
      </c>
      <c r="G31" s="16">
        <v>6.4199999999999993E-2</v>
      </c>
    </row>
    <row r="32" spans="1:7" x14ac:dyDescent="0.35">
      <c r="A32" s="13" t="s">
        <v>1650</v>
      </c>
      <c r="B32" s="33" t="s">
        <v>1651</v>
      </c>
      <c r="C32" s="33" t="s">
        <v>467</v>
      </c>
      <c r="D32" s="14">
        <v>2000000</v>
      </c>
      <c r="E32" s="15">
        <v>2013.26</v>
      </c>
      <c r="F32" s="16">
        <v>2.8E-3</v>
      </c>
      <c r="G32" s="16">
        <v>6.0600000000000001E-2</v>
      </c>
    </row>
    <row r="33" spans="1:7" x14ac:dyDescent="0.35">
      <c r="A33" s="13" t="s">
        <v>1652</v>
      </c>
      <c r="B33" s="33" t="s">
        <v>1653</v>
      </c>
      <c r="C33" s="33" t="s">
        <v>467</v>
      </c>
      <c r="D33" s="14">
        <v>1500000</v>
      </c>
      <c r="E33" s="15">
        <v>1497.82</v>
      </c>
      <c r="F33" s="16">
        <v>2.0999999999999999E-3</v>
      </c>
      <c r="G33" s="16">
        <v>6.1573999999999997E-2</v>
      </c>
    </row>
    <row r="34" spans="1:7" x14ac:dyDescent="0.35">
      <c r="A34" s="13" t="s">
        <v>1654</v>
      </c>
      <c r="B34" s="33" t="s">
        <v>1655</v>
      </c>
      <c r="C34" s="33" t="s">
        <v>481</v>
      </c>
      <c r="D34" s="14">
        <v>1109000</v>
      </c>
      <c r="E34" s="15">
        <v>1123.1400000000001</v>
      </c>
      <c r="F34" s="16">
        <v>1.5E-3</v>
      </c>
      <c r="G34" s="16">
        <v>6.1199999999999997E-2</v>
      </c>
    </row>
    <row r="35" spans="1:7" x14ac:dyDescent="0.35">
      <c r="A35" s="13" t="s">
        <v>1656</v>
      </c>
      <c r="B35" s="33" t="s">
        <v>1657</v>
      </c>
      <c r="C35" s="33" t="s">
        <v>481</v>
      </c>
      <c r="D35" s="14">
        <v>1000000</v>
      </c>
      <c r="E35" s="15">
        <v>1012.4</v>
      </c>
      <c r="F35" s="16">
        <v>1.4E-3</v>
      </c>
      <c r="G35" s="16">
        <v>6.1199999999999997E-2</v>
      </c>
    </row>
    <row r="36" spans="1:7" x14ac:dyDescent="0.35">
      <c r="A36" s="13" t="s">
        <v>1658</v>
      </c>
      <c r="B36" s="33" t="s">
        <v>1659</v>
      </c>
      <c r="C36" s="33" t="s">
        <v>467</v>
      </c>
      <c r="D36" s="14">
        <v>500000</v>
      </c>
      <c r="E36" s="15">
        <v>505.63</v>
      </c>
      <c r="F36" s="16">
        <v>6.9999999999999999E-4</v>
      </c>
      <c r="G36" s="16">
        <v>6.0538000000000002E-2</v>
      </c>
    </row>
    <row r="37" spans="1:7" x14ac:dyDescent="0.35">
      <c r="A37" s="13" t="s">
        <v>1660</v>
      </c>
      <c r="B37" s="33" t="s">
        <v>1661</v>
      </c>
      <c r="C37" s="33" t="s">
        <v>467</v>
      </c>
      <c r="D37" s="14">
        <v>500000</v>
      </c>
      <c r="E37" s="15">
        <v>498.49</v>
      </c>
      <c r="F37" s="16">
        <v>6.9999999999999999E-4</v>
      </c>
      <c r="G37" s="16">
        <v>6.0749999999999998E-2</v>
      </c>
    </row>
    <row r="38" spans="1:7" x14ac:dyDescent="0.35">
      <c r="A38" s="17" t="s">
        <v>131</v>
      </c>
      <c r="B38" s="34"/>
      <c r="C38" s="34"/>
      <c r="D38" s="20"/>
      <c r="E38" s="21">
        <v>403978.79</v>
      </c>
      <c r="F38" s="22">
        <v>0.55589999999999995</v>
      </c>
      <c r="G38" s="23"/>
    </row>
    <row r="39" spans="1:7" x14ac:dyDescent="0.35">
      <c r="A39" s="17" t="s">
        <v>138</v>
      </c>
      <c r="B39" s="33"/>
      <c r="C39" s="33"/>
      <c r="D39" s="14"/>
      <c r="E39" s="15"/>
      <c r="F39" s="16"/>
      <c r="G39" s="16"/>
    </row>
    <row r="40" spans="1:7" x14ac:dyDescent="0.35">
      <c r="A40" s="13" t="s">
        <v>1662</v>
      </c>
      <c r="B40" s="33" t="s">
        <v>1663</v>
      </c>
      <c r="C40" s="33" t="s">
        <v>135</v>
      </c>
      <c r="D40" s="14">
        <v>30000000</v>
      </c>
      <c r="E40" s="15">
        <v>30093.54</v>
      </c>
      <c r="F40" s="16">
        <v>4.1399999999999999E-2</v>
      </c>
      <c r="G40" s="16">
        <v>5.7606999999999998E-2</v>
      </c>
    </row>
    <row r="41" spans="1:7" x14ac:dyDescent="0.35">
      <c r="A41" s="13" t="s">
        <v>1664</v>
      </c>
      <c r="B41" s="33" t="s">
        <v>1665</v>
      </c>
      <c r="C41" s="33" t="s">
        <v>135</v>
      </c>
      <c r="D41" s="14">
        <v>26500000</v>
      </c>
      <c r="E41" s="15">
        <v>26935.55</v>
      </c>
      <c r="F41" s="16">
        <v>3.7100000000000001E-2</v>
      </c>
      <c r="G41" s="16">
        <v>5.7743999999999997E-2</v>
      </c>
    </row>
    <row r="42" spans="1:7" x14ac:dyDescent="0.35">
      <c r="A42" s="13" t="s">
        <v>1666</v>
      </c>
      <c r="B42" s="33" t="s">
        <v>1667</v>
      </c>
      <c r="C42" s="33" t="s">
        <v>135</v>
      </c>
      <c r="D42" s="14">
        <v>25500000</v>
      </c>
      <c r="E42" s="15">
        <v>25879.67</v>
      </c>
      <c r="F42" s="16">
        <v>3.56E-2</v>
      </c>
      <c r="G42" s="16">
        <v>5.7743000000000003E-2</v>
      </c>
    </row>
    <row r="43" spans="1:7" x14ac:dyDescent="0.35">
      <c r="A43" s="13" t="s">
        <v>1668</v>
      </c>
      <c r="B43" s="33" t="s">
        <v>1669</v>
      </c>
      <c r="C43" s="33" t="s">
        <v>135</v>
      </c>
      <c r="D43" s="14">
        <v>22500000</v>
      </c>
      <c r="E43" s="15">
        <v>22873.57</v>
      </c>
      <c r="F43" s="16">
        <v>3.15E-2</v>
      </c>
      <c r="G43" s="16">
        <v>5.7658000000000001E-2</v>
      </c>
    </row>
    <row r="44" spans="1:7" x14ac:dyDescent="0.35">
      <c r="A44" s="13" t="s">
        <v>1670</v>
      </c>
      <c r="B44" s="33" t="s">
        <v>1671</v>
      </c>
      <c r="C44" s="33" t="s">
        <v>135</v>
      </c>
      <c r="D44" s="14">
        <v>19500000</v>
      </c>
      <c r="E44" s="15">
        <v>19820.169999999998</v>
      </c>
      <c r="F44" s="16">
        <v>2.7300000000000001E-2</v>
      </c>
      <c r="G44" s="16">
        <v>5.7383000000000003E-2</v>
      </c>
    </row>
    <row r="45" spans="1:7" x14ac:dyDescent="0.35">
      <c r="A45" s="13" t="s">
        <v>1672</v>
      </c>
      <c r="B45" s="33" t="s">
        <v>1673</v>
      </c>
      <c r="C45" s="33" t="s">
        <v>135</v>
      </c>
      <c r="D45" s="14">
        <v>15500000</v>
      </c>
      <c r="E45" s="15">
        <v>15760.79</v>
      </c>
      <c r="F45" s="16">
        <v>2.1700000000000001E-2</v>
      </c>
      <c r="G45" s="16">
        <v>5.7541000000000002E-2</v>
      </c>
    </row>
    <row r="46" spans="1:7" x14ac:dyDescent="0.35">
      <c r="A46" s="13" t="s">
        <v>1674</v>
      </c>
      <c r="B46" s="33" t="s">
        <v>1675</v>
      </c>
      <c r="C46" s="33" t="s">
        <v>135</v>
      </c>
      <c r="D46" s="14">
        <v>14500000</v>
      </c>
      <c r="E46" s="15">
        <v>14742.98</v>
      </c>
      <c r="F46" s="16">
        <v>2.0299999999999999E-2</v>
      </c>
      <c r="G46" s="16">
        <v>5.7796E-2</v>
      </c>
    </row>
    <row r="47" spans="1:7" x14ac:dyDescent="0.35">
      <c r="A47" s="13" t="s">
        <v>1676</v>
      </c>
      <c r="B47" s="33" t="s">
        <v>1677</v>
      </c>
      <c r="C47" s="33" t="s">
        <v>135</v>
      </c>
      <c r="D47" s="14">
        <v>11500000</v>
      </c>
      <c r="E47" s="15">
        <v>11663.44</v>
      </c>
      <c r="F47" s="16">
        <v>1.6E-2</v>
      </c>
      <c r="G47" s="16">
        <v>5.7695000000000003E-2</v>
      </c>
    </row>
    <row r="48" spans="1:7" x14ac:dyDescent="0.35">
      <c r="A48" s="13" t="s">
        <v>1678</v>
      </c>
      <c r="B48" s="33" t="s">
        <v>1679</v>
      </c>
      <c r="C48" s="33" t="s">
        <v>135</v>
      </c>
      <c r="D48" s="14">
        <v>11000000</v>
      </c>
      <c r="E48" s="15">
        <v>11184.62</v>
      </c>
      <c r="F48" s="16">
        <v>1.54E-2</v>
      </c>
      <c r="G48" s="16">
        <v>5.8053E-2</v>
      </c>
    </row>
    <row r="49" spans="1:7" x14ac:dyDescent="0.35">
      <c r="A49" s="13" t="s">
        <v>1680</v>
      </c>
      <c r="B49" s="33" t="s">
        <v>1681</v>
      </c>
      <c r="C49" s="33" t="s">
        <v>135</v>
      </c>
      <c r="D49" s="14">
        <v>10500000</v>
      </c>
      <c r="E49" s="15">
        <v>10682.1</v>
      </c>
      <c r="F49" s="16">
        <v>1.47E-2</v>
      </c>
      <c r="G49" s="16">
        <v>5.7796E-2</v>
      </c>
    </row>
    <row r="50" spans="1:7" x14ac:dyDescent="0.35">
      <c r="A50" s="13" t="s">
        <v>1682</v>
      </c>
      <c r="B50" s="33" t="s">
        <v>1683</v>
      </c>
      <c r="C50" s="33" t="s">
        <v>135</v>
      </c>
      <c r="D50" s="14">
        <v>9500000</v>
      </c>
      <c r="E50" s="15">
        <v>9620.57</v>
      </c>
      <c r="F50" s="16">
        <v>1.32E-2</v>
      </c>
      <c r="G50" s="16">
        <v>5.7796E-2</v>
      </c>
    </row>
    <row r="51" spans="1:7" x14ac:dyDescent="0.35">
      <c r="A51" s="13" t="s">
        <v>1684</v>
      </c>
      <c r="B51" s="33" t="s">
        <v>1685</v>
      </c>
      <c r="C51" s="33" t="s">
        <v>135</v>
      </c>
      <c r="D51" s="14">
        <v>9000000</v>
      </c>
      <c r="E51" s="15">
        <v>9130.16</v>
      </c>
      <c r="F51" s="16">
        <v>1.26E-2</v>
      </c>
      <c r="G51" s="16">
        <v>5.7298000000000002E-2</v>
      </c>
    </row>
    <row r="52" spans="1:7" x14ac:dyDescent="0.35">
      <c r="A52" s="13" t="s">
        <v>1686</v>
      </c>
      <c r="B52" s="33" t="s">
        <v>1687</v>
      </c>
      <c r="C52" s="33" t="s">
        <v>135</v>
      </c>
      <c r="D52" s="14">
        <v>8000000</v>
      </c>
      <c r="E52" s="15">
        <v>8131.35</v>
      </c>
      <c r="F52" s="16">
        <v>1.12E-2</v>
      </c>
      <c r="G52" s="16">
        <v>5.7383000000000003E-2</v>
      </c>
    </row>
    <row r="53" spans="1:7" x14ac:dyDescent="0.35">
      <c r="A53" s="13" t="s">
        <v>1688</v>
      </c>
      <c r="B53" s="33" t="s">
        <v>1689</v>
      </c>
      <c r="C53" s="33" t="s">
        <v>135</v>
      </c>
      <c r="D53" s="14">
        <v>7500000</v>
      </c>
      <c r="E53" s="15">
        <v>7624.31</v>
      </c>
      <c r="F53" s="16">
        <v>1.0500000000000001E-2</v>
      </c>
      <c r="G53" s="16">
        <v>5.7298000000000002E-2</v>
      </c>
    </row>
    <row r="54" spans="1:7" x14ac:dyDescent="0.35">
      <c r="A54" s="13" t="s">
        <v>1690</v>
      </c>
      <c r="B54" s="33" t="s">
        <v>1691</v>
      </c>
      <c r="C54" s="33" t="s">
        <v>135</v>
      </c>
      <c r="D54" s="14">
        <v>7219500</v>
      </c>
      <c r="E54" s="15">
        <v>7331.4</v>
      </c>
      <c r="F54" s="16">
        <v>1.01E-2</v>
      </c>
      <c r="G54" s="16">
        <v>5.8326999999999997E-2</v>
      </c>
    </row>
    <row r="55" spans="1:7" x14ac:dyDescent="0.35">
      <c r="A55" s="13" t="s">
        <v>1692</v>
      </c>
      <c r="B55" s="33" t="s">
        <v>1693</v>
      </c>
      <c r="C55" s="33" t="s">
        <v>135</v>
      </c>
      <c r="D55" s="14">
        <v>7000000</v>
      </c>
      <c r="E55" s="15">
        <v>7115.84</v>
      </c>
      <c r="F55" s="16">
        <v>9.7999999999999997E-3</v>
      </c>
      <c r="G55" s="16">
        <v>5.8154999999999998E-2</v>
      </c>
    </row>
    <row r="56" spans="1:7" x14ac:dyDescent="0.35">
      <c r="A56" s="13" t="s">
        <v>1694</v>
      </c>
      <c r="B56" s="33" t="s">
        <v>1695</v>
      </c>
      <c r="C56" s="33" t="s">
        <v>135</v>
      </c>
      <c r="D56" s="14">
        <v>6500000</v>
      </c>
      <c r="E56" s="15">
        <v>6611.87</v>
      </c>
      <c r="F56" s="16">
        <v>9.1000000000000004E-3</v>
      </c>
      <c r="G56" s="16">
        <v>5.7537999999999999E-2</v>
      </c>
    </row>
    <row r="57" spans="1:7" x14ac:dyDescent="0.35">
      <c r="A57" s="13" t="s">
        <v>1696</v>
      </c>
      <c r="B57" s="33" t="s">
        <v>1697</v>
      </c>
      <c r="C57" s="33" t="s">
        <v>135</v>
      </c>
      <c r="D57" s="14">
        <v>6500000</v>
      </c>
      <c r="E57" s="15">
        <v>6593.04</v>
      </c>
      <c r="F57" s="16">
        <v>9.1000000000000004E-3</v>
      </c>
      <c r="G57" s="16">
        <v>5.7794999999999999E-2</v>
      </c>
    </row>
    <row r="58" spans="1:7" x14ac:dyDescent="0.35">
      <c r="A58" s="13" t="s">
        <v>1698</v>
      </c>
      <c r="B58" s="33" t="s">
        <v>1699</v>
      </c>
      <c r="C58" s="33" t="s">
        <v>135</v>
      </c>
      <c r="D58" s="14">
        <v>6000000</v>
      </c>
      <c r="E58" s="15">
        <v>6087.27</v>
      </c>
      <c r="F58" s="16">
        <v>8.3999999999999995E-3</v>
      </c>
      <c r="G58" s="16">
        <v>5.7539E-2</v>
      </c>
    </row>
    <row r="59" spans="1:7" x14ac:dyDescent="0.35">
      <c r="A59" s="13" t="s">
        <v>1700</v>
      </c>
      <c r="B59" s="33" t="s">
        <v>1701</v>
      </c>
      <c r="C59" s="33" t="s">
        <v>135</v>
      </c>
      <c r="D59" s="14">
        <v>5000000</v>
      </c>
      <c r="E59" s="15">
        <v>5083.32</v>
      </c>
      <c r="F59" s="16">
        <v>7.0000000000000001E-3</v>
      </c>
      <c r="G59" s="16">
        <v>5.7436000000000001E-2</v>
      </c>
    </row>
    <row r="60" spans="1:7" x14ac:dyDescent="0.35">
      <c r="A60" s="13" t="s">
        <v>1702</v>
      </c>
      <c r="B60" s="33" t="s">
        <v>1703</v>
      </c>
      <c r="C60" s="33" t="s">
        <v>135</v>
      </c>
      <c r="D60" s="14">
        <v>5000000</v>
      </c>
      <c r="E60" s="15">
        <v>5063.1099999999997</v>
      </c>
      <c r="F60" s="16">
        <v>7.0000000000000001E-3</v>
      </c>
      <c r="G60" s="16">
        <v>5.7641999999999999E-2</v>
      </c>
    </row>
    <row r="61" spans="1:7" x14ac:dyDescent="0.35">
      <c r="A61" s="13" t="s">
        <v>1704</v>
      </c>
      <c r="B61" s="33" t="s">
        <v>1705</v>
      </c>
      <c r="C61" s="33" t="s">
        <v>135</v>
      </c>
      <c r="D61" s="14">
        <v>5000000</v>
      </c>
      <c r="E61" s="15">
        <v>5063.1000000000004</v>
      </c>
      <c r="F61" s="16">
        <v>7.0000000000000001E-3</v>
      </c>
      <c r="G61" s="16">
        <v>5.8051999999999999E-2</v>
      </c>
    </row>
    <row r="62" spans="1:7" x14ac:dyDescent="0.35">
      <c r="A62" s="13" t="s">
        <v>1706</v>
      </c>
      <c r="B62" s="33" t="s">
        <v>1707</v>
      </c>
      <c r="C62" s="33" t="s">
        <v>135</v>
      </c>
      <c r="D62" s="14">
        <v>5000000</v>
      </c>
      <c r="E62" s="15">
        <v>5055.76</v>
      </c>
      <c r="F62" s="16">
        <v>7.0000000000000001E-3</v>
      </c>
      <c r="G62" s="16">
        <v>5.7796E-2</v>
      </c>
    </row>
    <row r="63" spans="1:7" x14ac:dyDescent="0.35">
      <c r="A63" s="13" t="s">
        <v>1708</v>
      </c>
      <c r="B63" s="33" t="s">
        <v>1709</v>
      </c>
      <c r="C63" s="33" t="s">
        <v>135</v>
      </c>
      <c r="D63" s="14">
        <v>4000000</v>
      </c>
      <c r="E63" s="15">
        <v>4068.28</v>
      </c>
      <c r="F63" s="16">
        <v>5.5999999999999999E-3</v>
      </c>
      <c r="G63" s="16">
        <v>5.7693000000000001E-2</v>
      </c>
    </row>
    <row r="64" spans="1:7" x14ac:dyDescent="0.35">
      <c r="A64" s="13" t="s">
        <v>1710</v>
      </c>
      <c r="B64" s="33" t="s">
        <v>1711</v>
      </c>
      <c r="C64" s="33" t="s">
        <v>135</v>
      </c>
      <c r="D64" s="14">
        <v>3500000</v>
      </c>
      <c r="E64" s="15">
        <v>3557.72</v>
      </c>
      <c r="F64" s="16">
        <v>4.8999999999999998E-3</v>
      </c>
      <c r="G64" s="16">
        <v>5.8055000000000002E-2</v>
      </c>
    </row>
    <row r="65" spans="1:7" x14ac:dyDescent="0.35">
      <c r="A65" s="13" t="s">
        <v>1712</v>
      </c>
      <c r="B65" s="33" t="s">
        <v>1713</v>
      </c>
      <c r="C65" s="33" t="s">
        <v>135</v>
      </c>
      <c r="D65" s="14">
        <v>3000000</v>
      </c>
      <c r="E65" s="15">
        <v>3042.95</v>
      </c>
      <c r="F65" s="16">
        <v>4.1999999999999997E-3</v>
      </c>
      <c r="G65" s="16">
        <v>5.7383000000000003E-2</v>
      </c>
    </row>
    <row r="66" spans="1:7" x14ac:dyDescent="0.35">
      <c r="A66" s="13" t="s">
        <v>1714</v>
      </c>
      <c r="B66" s="33" t="s">
        <v>1715</v>
      </c>
      <c r="C66" s="33" t="s">
        <v>135</v>
      </c>
      <c r="D66" s="14">
        <v>2500000</v>
      </c>
      <c r="E66" s="15">
        <v>2534.7399999999998</v>
      </c>
      <c r="F66" s="16">
        <v>3.5000000000000001E-3</v>
      </c>
      <c r="G66" s="16">
        <v>5.8687000000000003E-2</v>
      </c>
    </row>
    <row r="67" spans="1:7" x14ac:dyDescent="0.35">
      <c r="A67" s="13" t="s">
        <v>1716</v>
      </c>
      <c r="B67" s="33" t="s">
        <v>1717</v>
      </c>
      <c r="C67" s="33" t="s">
        <v>135</v>
      </c>
      <c r="D67" s="14">
        <v>1000000</v>
      </c>
      <c r="E67" s="15">
        <v>1014.18</v>
      </c>
      <c r="F67" s="16">
        <v>1.4E-3</v>
      </c>
      <c r="G67" s="16">
        <v>5.7555000000000002E-2</v>
      </c>
    </row>
    <row r="68" spans="1:7" x14ac:dyDescent="0.35">
      <c r="A68" s="13" t="s">
        <v>1718</v>
      </c>
      <c r="B68" s="33" t="s">
        <v>1719</v>
      </c>
      <c r="C68" s="33" t="s">
        <v>135</v>
      </c>
      <c r="D68" s="14">
        <v>500000</v>
      </c>
      <c r="E68" s="15">
        <v>507.81</v>
      </c>
      <c r="F68" s="16">
        <v>6.9999999999999999E-4</v>
      </c>
      <c r="G68" s="16">
        <v>5.8326999999999997E-2</v>
      </c>
    </row>
    <row r="69" spans="1:7" x14ac:dyDescent="0.35">
      <c r="A69" s="13" t="s">
        <v>1720</v>
      </c>
      <c r="B69" s="33" t="s">
        <v>1721</v>
      </c>
      <c r="C69" s="33" t="s">
        <v>135</v>
      </c>
      <c r="D69" s="14">
        <v>500000</v>
      </c>
      <c r="E69" s="15">
        <v>507.81</v>
      </c>
      <c r="F69" s="16">
        <v>6.9999999999999999E-4</v>
      </c>
      <c r="G69" s="16">
        <v>5.8326999999999997E-2</v>
      </c>
    </row>
    <row r="70" spans="1:7" x14ac:dyDescent="0.35">
      <c r="A70" s="13" t="s">
        <v>1722</v>
      </c>
      <c r="B70" s="33" t="s">
        <v>1723</v>
      </c>
      <c r="C70" s="33" t="s">
        <v>135</v>
      </c>
      <c r="D70" s="14">
        <v>500000</v>
      </c>
      <c r="E70" s="15">
        <v>507.44</v>
      </c>
      <c r="F70" s="16">
        <v>6.9999999999999999E-4</v>
      </c>
      <c r="G70" s="16">
        <v>5.7693000000000001E-2</v>
      </c>
    </row>
    <row r="71" spans="1:7" x14ac:dyDescent="0.35">
      <c r="A71" s="13" t="s">
        <v>1724</v>
      </c>
      <c r="B71" s="33" t="s">
        <v>1725</v>
      </c>
      <c r="C71" s="33" t="s">
        <v>135</v>
      </c>
      <c r="D71" s="14">
        <v>500000</v>
      </c>
      <c r="E71" s="15">
        <v>507.36</v>
      </c>
      <c r="F71" s="16">
        <v>6.9999999999999999E-4</v>
      </c>
      <c r="G71" s="16">
        <v>5.7951999999999997E-2</v>
      </c>
    </row>
    <row r="72" spans="1:7" x14ac:dyDescent="0.35">
      <c r="A72" s="13" t="s">
        <v>1726</v>
      </c>
      <c r="B72" s="33" t="s">
        <v>1727</v>
      </c>
      <c r="C72" s="33" t="s">
        <v>135</v>
      </c>
      <c r="D72" s="14">
        <v>500000</v>
      </c>
      <c r="E72" s="15">
        <v>503.29</v>
      </c>
      <c r="F72" s="16">
        <v>6.9999999999999999E-4</v>
      </c>
      <c r="G72" s="16">
        <v>5.8271000000000003E-2</v>
      </c>
    </row>
    <row r="73" spans="1:7" x14ac:dyDescent="0.35">
      <c r="A73" s="17" t="s">
        <v>131</v>
      </c>
      <c r="B73" s="34"/>
      <c r="C73" s="34"/>
      <c r="D73" s="20"/>
      <c r="E73" s="21">
        <v>294899.11</v>
      </c>
      <c r="F73" s="22">
        <v>0.40610000000000002</v>
      </c>
      <c r="G73" s="23"/>
    </row>
    <row r="74" spans="1:7" x14ac:dyDescent="0.35">
      <c r="A74" s="13"/>
      <c r="B74" s="33"/>
      <c r="C74" s="33"/>
      <c r="D74" s="14"/>
      <c r="E74" s="15"/>
      <c r="F74" s="16"/>
      <c r="G74" s="16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17" t="s">
        <v>145</v>
      </c>
      <c r="B76" s="33"/>
      <c r="C76" s="33"/>
      <c r="D76" s="14"/>
      <c r="E76" s="15"/>
      <c r="F76" s="16"/>
      <c r="G76" s="16"/>
    </row>
    <row r="77" spans="1:7" x14ac:dyDescent="0.35">
      <c r="A77" s="17" t="s">
        <v>131</v>
      </c>
      <c r="B77" s="33"/>
      <c r="C77" s="33"/>
      <c r="D77" s="14"/>
      <c r="E77" s="18" t="s">
        <v>128</v>
      </c>
      <c r="F77" s="19" t="s">
        <v>128</v>
      </c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146</v>
      </c>
      <c r="B79" s="33"/>
      <c r="C79" s="33"/>
      <c r="D79" s="14"/>
      <c r="E79" s="15"/>
      <c r="F79" s="16"/>
      <c r="G79" s="16"/>
    </row>
    <row r="80" spans="1:7" x14ac:dyDescent="0.35">
      <c r="A80" s="17" t="s">
        <v>131</v>
      </c>
      <c r="B80" s="33"/>
      <c r="C80" s="33"/>
      <c r="D80" s="14"/>
      <c r="E80" s="18" t="s">
        <v>128</v>
      </c>
      <c r="F80" s="19" t="s">
        <v>128</v>
      </c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24" t="s">
        <v>147</v>
      </c>
      <c r="B82" s="35"/>
      <c r="C82" s="35"/>
      <c r="D82" s="25"/>
      <c r="E82" s="21">
        <v>698877.9</v>
      </c>
      <c r="F82" s="22">
        <v>0.96199999999999997</v>
      </c>
      <c r="G82" s="23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17" t="s">
        <v>148</v>
      </c>
      <c r="B85" s="33"/>
      <c r="C85" s="33"/>
      <c r="D85" s="14"/>
      <c r="E85" s="15"/>
      <c r="F85" s="16"/>
      <c r="G85" s="16"/>
    </row>
    <row r="86" spans="1:7" x14ac:dyDescent="0.35">
      <c r="A86" s="13" t="s">
        <v>149</v>
      </c>
      <c r="B86" s="33"/>
      <c r="C86" s="33"/>
      <c r="D86" s="14"/>
      <c r="E86" s="15">
        <v>1329.8</v>
      </c>
      <c r="F86" s="16">
        <v>1.8E-3</v>
      </c>
      <c r="G86" s="16">
        <v>5.4205000000000003E-2</v>
      </c>
    </row>
    <row r="87" spans="1:7" x14ac:dyDescent="0.35">
      <c r="A87" s="17" t="s">
        <v>131</v>
      </c>
      <c r="B87" s="34"/>
      <c r="C87" s="34"/>
      <c r="D87" s="20"/>
      <c r="E87" s="21">
        <v>1329.8</v>
      </c>
      <c r="F87" s="22">
        <v>1.8E-3</v>
      </c>
      <c r="G87" s="23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24" t="s">
        <v>147</v>
      </c>
      <c r="B89" s="35"/>
      <c r="C89" s="35"/>
      <c r="D89" s="25"/>
      <c r="E89" s="21">
        <v>1329.8</v>
      </c>
      <c r="F89" s="22">
        <v>1.8E-3</v>
      </c>
      <c r="G89" s="23"/>
    </row>
    <row r="90" spans="1:7" x14ac:dyDescent="0.35">
      <c r="A90" s="13" t="s">
        <v>150</v>
      </c>
      <c r="B90" s="33"/>
      <c r="C90" s="33"/>
      <c r="D90" s="14"/>
      <c r="E90" s="15">
        <v>26692.354755200002</v>
      </c>
      <c r="F90" s="16">
        <v>3.6728999999999998E-2</v>
      </c>
      <c r="G90" s="16"/>
    </row>
    <row r="91" spans="1:7" x14ac:dyDescent="0.35">
      <c r="A91" s="13" t="s">
        <v>151</v>
      </c>
      <c r="B91" s="33"/>
      <c r="C91" s="33"/>
      <c r="D91" s="14"/>
      <c r="E91" s="26">
        <v>-172.0447552</v>
      </c>
      <c r="F91" s="27">
        <v>-5.2899999999999996E-4</v>
      </c>
      <c r="G91" s="16">
        <v>5.4205000000000003E-2</v>
      </c>
    </row>
    <row r="92" spans="1:7" x14ac:dyDescent="0.35">
      <c r="A92" s="28" t="s">
        <v>152</v>
      </c>
      <c r="B92" s="36"/>
      <c r="C92" s="36"/>
      <c r="D92" s="29"/>
      <c r="E92" s="30">
        <v>726728.01</v>
      </c>
      <c r="F92" s="31">
        <v>1</v>
      </c>
      <c r="G92" s="31"/>
    </row>
    <row r="94" spans="1:7" x14ac:dyDescent="0.35">
      <c r="A94" s="1" t="s">
        <v>153</v>
      </c>
    </row>
    <row r="95" spans="1:7" x14ac:dyDescent="0.35">
      <c r="A95" s="1" t="s">
        <v>3022</v>
      </c>
    </row>
    <row r="97" spans="1:7" x14ac:dyDescent="0.35">
      <c r="A97" s="1" t="s">
        <v>2855</v>
      </c>
    </row>
    <row r="98" spans="1:7" x14ac:dyDescent="0.35">
      <c r="A98" s="48" t="s">
        <v>2856</v>
      </c>
      <c r="B98" s="3" t="s">
        <v>128</v>
      </c>
    </row>
    <row r="99" spans="1:7" x14ac:dyDescent="0.35">
      <c r="A99" t="s">
        <v>2857</v>
      </c>
    </row>
    <row r="100" spans="1:7" x14ac:dyDescent="0.35">
      <c r="A100" t="s">
        <v>2858</v>
      </c>
      <c r="B100" t="s">
        <v>2859</v>
      </c>
      <c r="C100" t="s">
        <v>2859</v>
      </c>
    </row>
    <row r="101" spans="1:7" x14ac:dyDescent="0.35">
      <c r="B101" s="49">
        <v>45838</v>
      </c>
      <c r="C101" s="49">
        <v>45869</v>
      </c>
    </row>
    <row r="102" spans="1:7" x14ac:dyDescent="0.35">
      <c r="A102" t="s">
        <v>2874</v>
      </c>
      <c r="B102">
        <v>13.078200000000001</v>
      </c>
      <c r="C102">
        <v>13.145099999999999</v>
      </c>
      <c r="G102"/>
    </row>
    <row r="103" spans="1:7" x14ac:dyDescent="0.35">
      <c r="A103" t="s">
        <v>2861</v>
      </c>
      <c r="B103">
        <v>13.078799999999999</v>
      </c>
      <c r="C103">
        <v>13.1457</v>
      </c>
      <c r="G103"/>
    </row>
    <row r="104" spans="1:7" x14ac:dyDescent="0.35">
      <c r="A104" t="s">
        <v>2875</v>
      </c>
      <c r="B104">
        <v>12.9765</v>
      </c>
      <c r="C104">
        <v>13.040699999999999</v>
      </c>
      <c r="G104"/>
    </row>
    <row r="105" spans="1:7" x14ac:dyDescent="0.35">
      <c r="A105" t="s">
        <v>2863</v>
      </c>
      <c r="B105">
        <v>12.9777</v>
      </c>
      <c r="C105">
        <v>13.0419</v>
      </c>
      <c r="G105"/>
    </row>
    <row r="106" spans="1:7" x14ac:dyDescent="0.35">
      <c r="G106"/>
    </row>
    <row r="107" spans="1:7" x14ac:dyDescent="0.35">
      <c r="A107" t="s">
        <v>2864</v>
      </c>
      <c r="B107" s="3" t="s">
        <v>128</v>
      </c>
    </row>
    <row r="108" spans="1:7" x14ac:dyDescent="0.35">
      <c r="A108" t="s">
        <v>2865</v>
      </c>
      <c r="B108" s="3" t="s">
        <v>128</v>
      </c>
    </row>
    <row r="109" spans="1:7" ht="29" x14ac:dyDescent="0.35">
      <c r="A109" s="48" t="s">
        <v>2866</v>
      </c>
      <c r="B109" s="3" t="s">
        <v>128</v>
      </c>
    </row>
    <row r="110" spans="1:7" ht="29" x14ac:dyDescent="0.35">
      <c r="A110" s="48" t="s">
        <v>2867</v>
      </c>
      <c r="B110" s="3" t="s">
        <v>128</v>
      </c>
    </row>
    <row r="111" spans="1:7" x14ac:dyDescent="0.35">
      <c r="A111" t="s">
        <v>2868</v>
      </c>
      <c r="B111" s="50">
        <f>+B126</f>
        <v>0.55872010277174811</v>
      </c>
    </row>
    <row r="112" spans="1:7" ht="43.5" x14ac:dyDescent="0.35">
      <c r="A112" s="48" t="s">
        <v>2869</v>
      </c>
      <c r="B112" s="3" t="s">
        <v>128</v>
      </c>
    </row>
    <row r="113" spans="1:2" x14ac:dyDescent="0.35">
      <c r="B113" s="3"/>
    </row>
    <row r="114" spans="1:2" ht="29" x14ac:dyDescent="0.35">
      <c r="A114" s="48" t="s">
        <v>2870</v>
      </c>
      <c r="B114" s="3" t="s">
        <v>128</v>
      </c>
    </row>
    <row r="115" spans="1:2" ht="29" x14ac:dyDescent="0.35">
      <c r="A115" s="48" t="s">
        <v>2871</v>
      </c>
      <c r="B115">
        <v>14903.52</v>
      </c>
    </row>
    <row r="116" spans="1:2" ht="29" x14ac:dyDescent="0.35">
      <c r="A116" s="48" t="s">
        <v>2872</v>
      </c>
      <c r="B116" s="3" t="s">
        <v>128</v>
      </c>
    </row>
    <row r="117" spans="1:2" ht="29" x14ac:dyDescent="0.35">
      <c r="A117" s="48" t="s">
        <v>2873</v>
      </c>
      <c r="B117" s="3" t="s">
        <v>128</v>
      </c>
    </row>
    <row r="119" spans="1:2" x14ac:dyDescent="0.35">
      <c r="A119" t="s">
        <v>2964</v>
      </c>
    </row>
    <row r="120" spans="1:2" ht="58" x14ac:dyDescent="0.35">
      <c r="A120" s="65" t="s">
        <v>2965</v>
      </c>
      <c r="B120" s="69" t="s">
        <v>2999</v>
      </c>
    </row>
    <row r="121" spans="1:2" ht="29" x14ac:dyDescent="0.35">
      <c r="A121" s="65" t="s">
        <v>2967</v>
      </c>
      <c r="B121" s="69" t="s">
        <v>3000</v>
      </c>
    </row>
    <row r="122" spans="1:2" x14ac:dyDescent="0.35">
      <c r="A122" s="65"/>
      <c r="B122" s="65"/>
    </row>
    <row r="123" spans="1:2" x14ac:dyDescent="0.35">
      <c r="A123" s="65" t="s">
        <v>2969</v>
      </c>
      <c r="B123" s="66">
        <v>6.0570533681321894</v>
      </c>
    </row>
    <row r="124" spans="1:2" x14ac:dyDescent="0.35">
      <c r="A124" s="65"/>
      <c r="B124" s="65"/>
    </row>
    <row r="125" spans="1:2" x14ac:dyDescent="0.35">
      <c r="A125" s="65" t="s">
        <v>2970</v>
      </c>
      <c r="B125" s="67">
        <v>0.54469999999999996</v>
      </c>
    </row>
    <row r="126" spans="1:2" x14ac:dyDescent="0.35">
      <c r="A126" s="65" t="s">
        <v>2971</v>
      </c>
      <c r="B126" s="67">
        <v>0.55872010277174811</v>
      </c>
    </row>
    <row r="127" spans="1:2" x14ac:dyDescent="0.35">
      <c r="A127" s="65"/>
      <c r="B127" s="65"/>
    </row>
    <row r="128" spans="1:2" x14ac:dyDescent="0.35">
      <c r="A128" s="65" t="s">
        <v>2972</v>
      </c>
      <c r="B128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6753-7A79-4A7A-BE13-4F87C1A543FE}">
  <dimension ref="A1:G12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63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64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1092288</v>
      </c>
      <c r="E8" s="15">
        <v>22044.560000000001</v>
      </c>
      <c r="F8" s="16">
        <v>7.9600000000000004E-2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1075869</v>
      </c>
      <c r="E9" s="15">
        <v>15937.92</v>
      </c>
      <c r="F9" s="16">
        <v>5.7599999999999998E-2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867066</v>
      </c>
      <c r="E10" s="15">
        <v>12053.95</v>
      </c>
      <c r="F10" s="16">
        <v>4.3499999999999997E-2</v>
      </c>
      <c r="G10" s="16"/>
    </row>
    <row r="11" spans="1:7" x14ac:dyDescent="0.35">
      <c r="A11" s="13" t="s">
        <v>166</v>
      </c>
      <c r="B11" s="33" t="s">
        <v>167</v>
      </c>
      <c r="C11" s="33" t="s">
        <v>168</v>
      </c>
      <c r="D11" s="14">
        <v>278624</v>
      </c>
      <c r="E11" s="15">
        <v>10132.16</v>
      </c>
      <c r="F11" s="16">
        <v>3.6600000000000001E-2</v>
      </c>
      <c r="G11" s="16"/>
    </row>
    <row r="12" spans="1:7" x14ac:dyDescent="0.35">
      <c r="A12" s="13" t="s">
        <v>174</v>
      </c>
      <c r="B12" s="33" t="s">
        <v>175</v>
      </c>
      <c r="C12" s="33" t="s">
        <v>176</v>
      </c>
      <c r="D12" s="14">
        <v>618462</v>
      </c>
      <c r="E12" s="15">
        <v>9332.59</v>
      </c>
      <c r="F12" s="16">
        <v>3.3700000000000001E-2</v>
      </c>
      <c r="G12" s="16"/>
    </row>
    <row r="13" spans="1:7" x14ac:dyDescent="0.35">
      <c r="A13" s="13" t="s">
        <v>200</v>
      </c>
      <c r="B13" s="33" t="s">
        <v>201</v>
      </c>
      <c r="C13" s="33" t="s">
        <v>202</v>
      </c>
      <c r="D13" s="14">
        <v>2373326</v>
      </c>
      <c r="E13" s="15">
        <v>7932.84</v>
      </c>
      <c r="F13" s="16">
        <v>2.87E-2</v>
      </c>
      <c r="G13" s="16"/>
    </row>
    <row r="14" spans="1:7" x14ac:dyDescent="0.35">
      <c r="A14" s="13" t="s">
        <v>163</v>
      </c>
      <c r="B14" s="33" t="s">
        <v>164</v>
      </c>
      <c r="C14" s="33" t="s">
        <v>165</v>
      </c>
      <c r="D14" s="14">
        <v>372285</v>
      </c>
      <c r="E14" s="15">
        <v>7126.65</v>
      </c>
      <c r="F14" s="16">
        <v>2.5700000000000001E-2</v>
      </c>
      <c r="G14" s="16"/>
    </row>
    <row r="15" spans="1:7" x14ac:dyDescent="0.35">
      <c r="A15" s="13" t="s">
        <v>169</v>
      </c>
      <c r="B15" s="33" t="s">
        <v>170</v>
      </c>
      <c r="C15" s="33" t="s">
        <v>157</v>
      </c>
      <c r="D15" s="14">
        <v>786589</v>
      </c>
      <c r="E15" s="15">
        <v>6265.57</v>
      </c>
      <c r="F15" s="16">
        <v>2.2599999999999999E-2</v>
      </c>
      <c r="G15" s="16"/>
    </row>
    <row r="16" spans="1:7" x14ac:dyDescent="0.35">
      <c r="A16" s="13" t="s">
        <v>186</v>
      </c>
      <c r="B16" s="33" t="s">
        <v>187</v>
      </c>
      <c r="C16" s="33" t="s">
        <v>188</v>
      </c>
      <c r="D16" s="14">
        <v>50810</v>
      </c>
      <c r="E16" s="15">
        <v>6223.72</v>
      </c>
      <c r="F16" s="16">
        <v>2.2499999999999999E-2</v>
      </c>
      <c r="G16" s="16"/>
    </row>
    <row r="17" spans="1:7" x14ac:dyDescent="0.35">
      <c r="A17" s="13" t="s">
        <v>286</v>
      </c>
      <c r="B17" s="33" t="s">
        <v>287</v>
      </c>
      <c r="C17" s="33" t="s">
        <v>193</v>
      </c>
      <c r="D17" s="14">
        <v>645355</v>
      </c>
      <c r="E17" s="15">
        <v>5686.87</v>
      </c>
      <c r="F17" s="16">
        <v>2.0500000000000001E-2</v>
      </c>
      <c r="G17" s="16"/>
    </row>
    <row r="18" spans="1:7" x14ac:dyDescent="0.35">
      <c r="A18" s="13" t="s">
        <v>246</v>
      </c>
      <c r="B18" s="33" t="s">
        <v>247</v>
      </c>
      <c r="C18" s="33" t="s">
        <v>176</v>
      </c>
      <c r="D18" s="14">
        <v>312720</v>
      </c>
      <c r="E18" s="15">
        <v>5466.97</v>
      </c>
      <c r="F18" s="16">
        <v>1.9800000000000002E-2</v>
      </c>
      <c r="G18" s="16"/>
    </row>
    <row r="19" spans="1:7" x14ac:dyDescent="0.35">
      <c r="A19" s="13" t="s">
        <v>180</v>
      </c>
      <c r="B19" s="33" t="s">
        <v>181</v>
      </c>
      <c r="C19" s="33" t="s">
        <v>182</v>
      </c>
      <c r="D19" s="14">
        <v>165794</v>
      </c>
      <c r="E19" s="15">
        <v>5310.55</v>
      </c>
      <c r="F19" s="16">
        <v>1.9199999999999998E-2</v>
      </c>
      <c r="G19" s="16"/>
    </row>
    <row r="20" spans="1:7" x14ac:dyDescent="0.35">
      <c r="A20" s="13" t="s">
        <v>244</v>
      </c>
      <c r="B20" s="33" t="s">
        <v>245</v>
      </c>
      <c r="C20" s="33" t="s">
        <v>176</v>
      </c>
      <c r="D20" s="14">
        <v>88458</v>
      </c>
      <c r="E20" s="15">
        <v>4564.88</v>
      </c>
      <c r="F20" s="16">
        <v>1.6500000000000001E-2</v>
      </c>
      <c r="G20" s="16"/>
    </row>
    <row r="21" spans="1:7" x14ac:dyDescent="0.35">
      <c r="A21" s="13" t="s">
        <v>214</v>
      </c>
      <c r="B21" s="33" t="s">
        <v>215</v>
      </c>
      <c r="C21" s="33" t="s">
        <v>216</v>
      </c>
      <c r="D21" s="14">
        <v>345802</v>
      </c>
      <c r="E21" s="15">
        <v>4308.6899999999996</v>
      </c>
      <c r="F21" s="16">
        <v>1.5599999999999999E-2</v>
      </c>
      <c r="G21" s="16"/>
    </row>
    <row r="22" spans="1:7" x14ac:dyDescent="0.35">
      <c r="A22" s="13" t="s">
        <v>313</v>
      </c>
      <c r="B22" s="33" t="s">
        <v>314</v>
      </c>
      <c r="C22" s="33" t="s">
        <v>196</v>
      </c>
      <c r="D22" s="14">
        <v>65260</v>
      </c>
      <c r="E22" s="15">
        <v>4304.22</v>
      </c>
      <c r="F22" s="16">
        <v>1.5599999999999999E-2</v>
      </c>
      <c r="G22" s="16"/>
    </row>
    <row r="23" spans="1:7" x14ac:dyDescent="0.35">
      <c r="A23" s="13" t="s">
        <v>222</v>
      </c>
      <c r="B23" s="33" t="s">
        <v>223</v>
      </c>
      <c r="C23" s="33" t="s">
        <v>224</v>
      </c>
      <c r="D23" s="14">
        <v>232102</v>
      </c>
      <c r="E23" s="15">
        <v>4205.92</v>
      </c>
      <c r="F23" s="16">
        <v>1.52E-2</v>
      </c>
      <c r="G23" s="16"/>
    </row>
    <row r="24" spans="1:7" x14ac:dyDescent="0.35">
      <c r="A24" s="13" t="s">
        <v>340</v>
      </c>
      <c r="B24" s="33" t="s">
        <v>341</v>
      </c>
      <c r="C24" s="33" t="s">
        <v>273</v>
      </c>
      <c r="D24" s="14">
        <v>624933</v>
      </c>
      <c r="E24" s="15">
        <v>4135.18</v>
      </c>
      <c r="F24" s="16">
        <v>1.49E-2</v>
      </c>
      <c r="G24" s="16"/>
    </row>
    <row r="25" spans="1:7" x14ac:dyDescent="0.35">
      <c r="A25" s="13" t="s">
        <v>348</v>
      </c>
      <c r="B25" s="33" t="s">
        <v>349</v>
      </c>
      <c r="C25" s="33" t="s">
        <v>268</v>
      </c>
      <c r="D25" s="14">
        <v>24255</v>
      </c>
      <c r="E25" s="15">
        <v>4084.78</v>
      </c>
      <c r="F25" s="16">
        <v>1.4800000000000001E-2</v>
      </c>
      <c r="G25" s="16"/>
    </row>
    <row r="26" spans="1:7" x14ac:dyDescent="0.35">
      <c r="A26" s="13" t="s">
        <v>194</v>
      </c>
      <c r="B26" s="33" t="s">
        <v>195</v>
      </c>
      <c r="C26" s="33" t="s">
        <v>196</v>
      </c>
      <c r="D26" s="14">
        <v>234560</v>
      </c>
      <c r="E26" s="15">
        <v>4003.24</v>
      </c>
      <c r="F26" s="16">
        <v>1.4500000000000001E-2</v>
      </c>
      <c r="G26" s="16"/>
    </row>
    <row r="27" spans="1:7" x14ac:dyDescent="0.35">
      <c r="A27" s="13" t="s">
        <v>203</v>
      </c>
      <c r="B27" s="33" t="s">
        <v>204</v>
      </c>
      <c r="C27" s="33" t="s">
        <v>173</v>
      </c>
      <c r="D27" s="14">
        <v>47618</v>
      </c>
      <c r="E27" s="15">
        <v>3663.25</v>
      </c>
      <c r="F27" s="16">
        <v>1.32E-2</v>
      </c>
      <c r="G27" s="16"/>
    </row>
    <row r="28" spans="1:7" x14ac:dyDescent="0.35">
      <c r="A28" s="13" t="s">
        <v>744</v>
      </c>
      <c r="B28" s="33" t="s">
        <v>745</v>
      </c>
      <c r="C28" s="33" t="s">
        <v>216</v>
      </c>
      <c r="D28" s="14">
        <v>419199</v>
      </c>
      <c r="E28" s="15">
        <v>3594.42</v>
      </c>
      <c r="F28" s="16">
        <v>1.2999999999999999E-2</v>
      </c>
      <c r="G28" s="16"/>
    </row>
    <row r="29" spans="1:7" x14ac:dyDescent="0.35">
      <c r="A29" s="13" t="s">
        <v>824</v>
      </c>
      <c r="B29" s="33" t="s">
        <v>825</v>
      </c>
      <c r="C29" s="33" t="s">
        <v>185</v>
      </c>
      <c r="D29" s="14">
        <v>1137547</v>
      </c>
      <c r="E29" s="15">
        <v>3501.37</v>
      </c>
      <c r="F29" s="16">
        <v>1.26E-2</v>
      </c>
      <c r="G29" s="16"/>
    </row>
    <row r="30" spans="1:7" x14ac:dyDescent="0.35">
      <c r="A30" s="13" t="s">
        <v>325</v>
      </c>
      <c r="B30" s="33" t="s">
        <v>326</v>
      </c>
      <c r="C30" s="33" t="s">
        <v>304</v>
      </c>
      <c r="D30" s="14">
        <v>164821</v>
      </c>
      <c r="E30" s="15">
        <v>3466.02</v>
      </c>
      <c r="F30" s="16">
        <v>1.2500000000000001E-2</v>
      </c>
      <c r="G30" s="16"/>
    </row>
    <row r="31" spans="1:7" x14ac:dyDescent="0.35">
      <c r="A31" s="13" t="s">
        <v>212</v>
      </c>
      <c r="B31" s="33" t="s">
        <v>213</v>
      </c>
      <c r="C31" s="33" t="s">
        <v>176</v>
      </c>
      <c r="D31" s="14">
        <v>231761</v>
      </c>
      <c r="E31" s="15">
        <v>3402.02</v>
      </c>
      <c r="F31" s="16">
        <v>1.23E-2</v>
      </c>
      <c r="G31" s="16"/>
    </row>
    <row r="32" spans="1:7" x14ac:dyDescent="0.35">
      <c r="A32" s="13" t="s">
        <v>266</v>
      </c>
      <c r="B32" s="33" t="s">
        <v>267</v>
      </c>
      <c r="C32" s="33" t="s">
        <v>268</v>
      </c>
      <c r="D32" s="14">
        <v>99866</v>
      </c>
      <c r="E32" s="15">
        <v>3342.81</v>
      </c>
      <c r="F32" s="16">
        <v>1.21E-2</v>
      </c>
      <c r="G32" s="16"/>
    </row>
    <row r="33" spans="1:7" x14ac:dyDescent="0.35">
      <c r="A33" s="13" t="s">
        <v>274</v>
      </c>
      <c r="B33" s="33" t="s">
        <v>275</v>
      </c>
      <c r="C33" s="33" t="s">
        <v>182</v>
      </c>
      <c r="D33" s="14">
        <v>113961</v>
      </c>
      <c r="E33" s="15">
        <v>3192.96</v>
      </c>
      <c r="F33" s="16">
        <v>1.15E-2</v>
      </c>
      <c r="G33" s="16"/>
    </row>
    <row r="34" spans="1:7" x14ac:dyDescent="0.35">
      <c r="A34" s="13" t="s">
        <v>189</v>
      </c>
      <c r="B34" s="33" t="s">
        <v>190</v>
      </c>
      <c r="C34" s="33" t="s">
        <v>157</v>
      </c>
      <c r="D34" s="14">
        <v>160012</v>
      </c>
      <c r="E34" s="15">
        <v>3166</v>
      </c>
      <c r="F34" s="16">
        <v>1.14E-2</v>
      </c>
      <c r="G34" s="16"/>
    </row>
    <row r="35" spans="1:7" x14ac:dyDescent="0.35">
      <c r="A35" s="13" t="s">
        <v>220</v>
      </c>
      <c r="B35" s="33" t="s">
        <v>221</v>
      </c>
      <c r="C35" s="33" t="s">
        <v>176</v>
      </c>
      <c r="D35" s="14">
        <v>214801</v>
      </c>
      <c r="E35" s="15">
        <v>3144.04</v>
      </c>
      <c r="F35" s="16">
        <v>1.14E-2</v>
      </c>
      <c r="G35" s="16"/>
    </row>
    <row r="36" spans="1:7" x14ac:dyDescent="0.35">
      <c r="A36" s="13" t="s">
        <v>183</v>
      </c>
      <c r="B36" s="33" t="s">
        <v>184</v>
      </c>
      <c r="C36" s="33" t="s">
        <v>185</v>
      </c>
      <c r="D36" s="14">
        <v>62615</v>
      </c>
      <c r="E36" s="15">
        <v>3142.02</v>
      </c>
      <c r="F36" s="16">
        <v>1.14E-2</v>
      </c>
      <c r="G36" s="16"/>
    </row>
    <row r="37" spans="1:7" x14ac:dyDescent="0.35">
      <c r="A37" s="13" t="s">
        <v>232</v>
      </c>
      <c r="B37" s="33" t="s">
        <v>233</v>
      </c>
      <c r="C37" s="33" t="s">
        <v>193</v>
      </c>
      <c r="D37" s="14">
        <v>496436</v>
      </c>
      <c r="E37" s="15">
        <v>3131.77</v>
      </c>
      <c r="F37" s="16">
        <v>1.1299999999999999E-2</v>
      </c>
      <c r="G37" s="16"/>
    </row>
    <row r="38" spans="1:7" x14ac:dyDescent="0.35">
      <c r="A38" s="13" t="s">
        <v>177</v>
      </c>
      <c r="B38" s="33" t="s">
        <v>178</v>
      </c>
      <c r="C38" s="33" t="s">
        <v>179</v>
      </c>
      <c r="D38" s="14">
        <v>811959</v>
      </c>
      <c r="E38" s="15">
        <v>3110.61</v>
      </c>
      <c r="F38" s="16">
        <v>1.12E-2</v>
      </c>
      <c r="G38" s="16"/>
    </row>
    <row r="39" spans="1:7" x14ac:dyDescent="0.35">
      <c r="A39" s="13" t="s">
        <v>197</v>
      </c>
      <c r="B39" s="33" t="s">
        <v>198</v>
      </c>
      <c r="C39" s="33" t="s">
        <v>199</v>
      </c>
      <c r="D39" s="14">
        <v>121402</v>
      </c>
      <c r="E39" s="15">
        <v>3060.79</v>
      </c>
      <c r="F39" s="16">
        <v>1.11E-2</v>
      </c>
      <c r="G39" s="16"/>
    </row>
    <row r="40" spans="1:7" x14ac:dyDescent="0.35">
      <c r="A40" s="13" t="s">
        <v>295</v>
      </c>
      <c r="B40" s="33" t="s">
        <v>296</v>
      </c>
      <c r="C40" s="33" t="s">
        <v>297</v>
      </c>
      <c r="D40" s="14">
        <v>1915601</v>
      </c>
      <c r="E40" s="15">
        <v>3025.5</v>
      </c>
      <c r="F40" s="16">
        <v>1.09E-2</v>
      </c>
      <c r="G40" s="16"/>
    </row>
    <row r="41" spans="1:7" x14ac:dyDescent="0.35">
      <c r="A41" s="13" t="s">
        <v>191</v>
      </c>
      <c r="B41" s="33" t="s">
        <v>192</v>
      </c>
      <c r="C41" s="33" t="s">
        <v>193</v>
      </c>
      <c r="D41" s="14">
        <v>107756</v>
      </c>
      <c r="E41" s="15">
        <v>2814.91</v>
      </c>
      <c r="F41" s="16">
        <v>1.0200000000000001E-2</v>
      </c>
      <c r="G41" s="16"/>
    </row>
    <row r="42" spans="1:7" x14ac:dyDescent="0.35">
      <c r="A42" s="13" t="s">
        <v>327</v>
      </c>
      <c r="B42" s="33" t="s">
        <v>328</v>
      </c>
      <c r="C42" s="33" t="s">
        <v>329</v>
      </c>
      <c r="D42" s="14">
        <v>102837</v>
      </c>
      <c r="E42" s="15">
        <v>2812.08</v>
      </c>
      <c r="F42" s="16">
        <v>1.0200000000000001E-2</v>
      </c>
      <c r="G42" s="16"/>
    </row>
    <row r="43" spans="1:7" x14ac:dyDescent="0.35">
      <c r="A43" s="13" t="s">
        <v>373</v>
      </c>
      <c r="B43" s="33" t="s">
        <v>374</v>
      </c>
      <c r="C43" s="33" t="s">
        <v>207</v>
      </c>
      <c r="D43" s="14">
        <v>48337</v>
      </c>
      <c r="E43" s="15">
        <v>2789.53</v>
      </c>
      <c r="F43" s="16">
        <v>1.01E-2</v>
      </c>
      <c r="G43" s="16"/>
    </row>
    <row r="44" spans="1:7" x14ac:dyDescent="0.35">
      <c r="A44" s="13" t="s">
        <v>856</v>
      </c>
      <c r="B44" s="33" t="s">
        <v>857</v>
      </c>
      <c r="C44" s="33" t="s">
        <v>317</v>
      </c>
      <c r="D44" s="14">
        <v>54848</v>
      </c>
      <c r="E44" s="15">
        <v>2768.62</v>
      </c>
      <c r="F44" s="16">
        <v>0.01</v>
      </c>
      <c r="G44" s="16"/>
    </row>
    <row r="45" spans="1:7" x14ac:dyDescent="0.35">
      <c r="A45" s="13" t="s">
        <v>369</v>
      </c>
      <c r="B45" s="33" t="s">
        <v>370</v>
      </c>
      <c r="C45" s="33" t="s">
        <v>285</v>
      </c>
      <c r="D45" s="14">
        <v>385371</v>
      </c>
      <c r="E45" s="15">
        <v>2735.36</v>
      </c>
      <c r="F45" s="16">
        <v>9.9000000000000008E-3</v>
      </c>
      <c r="G45" s="16"/>
    </row>
    <row r="46" spans="1:7" x14ac:dyDescent="0.35">
      <c r="A46" s="13" t="s">
        <v>379</v>
      </c>
      <c r="B46" s="33" t="s">
        <v>380</v>
      </c>
      <c r="C46" s="33" t="s">
        <v>182</v>
      </c>
      <c r="D46" s="14">
        <v>49483</v>
      </c>
      <c r="E46" s="15">
        <v>2705.98</v>
      </c>
      <c r="F46" s="16">
        <v>9.7999999999999997E-3</v>
      </c>
      <c r="G46" s="16"/>
    </row>
    <row r="47" spans="1:7" x14ac:dyDescent="0.35">
      <c r="A47" s="13" t="s">
        <v>971</v>
      </c>
      <c r="B47" s="33" t="s">
        <v>972</v>
      </c>
      <c r="C47" s="33" t="s">
        <v>193</v>
      </c>
      <c r="D47" s="14">
        <v>56273</v>
      </c>
      <c r="E47" s="15">
        <v>2630.76</v>
      </c>
      <c r="F47" s="16">
        <v>9.4999999999999998E-3</v>
      </c>
      <c r="G47" s="16"/>
    </row>
    <row r="48" spans="1:7" x14ac:dyDescent="0.35">
      <c r="A48" s="13" t="s">
        <v>334</v>
      </c>
      <c r="B48" s="33" t="s">
        <v>335</v>
      </c>
      <c r="C48" s="33" t="s">
        <v>336</v>
      </c>
      <c r="D48" s="14">
        <v>382910</v>
      </c>
      <c r="E48" s="15">
        <v>2615.4699999999998</v>
      </c>
      <c r="F48" s="16">
        <v>9.4000000000000004E-3</v>
      </c>
      <c r="G48" s="16"/>
    </row>
    <row r="49" spans="1:7" x14ac:dyDescent="0.35">
      <c r="A49" s="13" t="s">
        <v>279</v>
      </c>
      <c r="B49" s="33" t="s">
        <v>280</v>
      </c>
      <c r="C49" s="33" t="s">
        <v>193</v>
      </c>
      <c r="D49" s="14">
        <v>214501</v>
      </c>
      <c r="E49" s="15">
        <v>2599.75</v>
      </c>
      <c r="F49" s="16">
        <v>9.4000000000000004E-3</v>
      </c>
      <c r="G49" s="16"/>
    </row>
    <row r="50" spans="1:7" x14ac:dyDescent="0.35">
      <c r="A50" s="13" t="s">
        <v>283</v>
      </c>
      <c r="B50" s="33" t="s">
        <v>284</v>
      </c>
      <c r="C50" s="33" t="s">
        <v>285</v>
      </c>
      <c r="D50" s="14">
        <v>239116</v>
      </c>
      <c r="E50" s="15">
        <v>2566.19</v>
      </c>
      <c r="F50" s="16">
        <v>9.2999999999999992E-3</v>
      </c>
      <c r="G50" s="16"/>
    </row>
    <row r="51" spans="1:7" x14ac:dyDescent="0.35">
      <c r="A51" s="13" t="s">
        <v>288</v>
      </c>
      <c r="B51" s="33" t="s">
        <v>289</v>
      </c>
      <c r="C51" s="33" t="s">
        <v>196</v>
      </c>
      <c r="D51" s="14">
        <v>166060</v>
      </c>
      <c r="E51" s="15">
        <v>2447.56</v>
      </c>
      <c r="F51" s="16">
        <v>8.8000000000000005E-3</v>
      </c>
      <c r="G51" s="16"/>
    </row>
    <row r="52" spans="1:7" x14ac:dyDescent="0.35">
      <c r="A52" s="13" t="s">
        <v>269</v>
      </c>
      <c r="B52" s="33" t="s">
        <v>270</v>
      </c>
      <c r="C52" s="33" t="s">
        <v>182</v>
      </c>
      <c r="D52" s="14">
        <v>19301</v>
      </c>
      <c r="E52" s="15">
        <v>2433.4699999999998</v>
      </c>
      <c r="F52" s="16">
        <v>8.8000000000000005E-3</v>
      </c>
      <c r="G52" s="16"/>
    </row>
    <row r="53" spans="1:7" x14ac:dyDescent="0.35">
      <c r="A53" s="13" t="s">
        <v>242</v>
      </c>
      <c r="B53" s="33" t="s">
        <v>243</v>
      </c>
      <c r="C53" s="33" t="s">
        <v>193</v>
      </c>
      <c r="D53" s="14">
        <v>167611</v>
      </c>
      <c r="E53" s="15">
        <v>2418.96</v>
      </c>
      <c r="F53" s="16">
        <v>8.6999999999999994E-3</v>
      </c>
      <c r="G53" s="16"/>
    </row>
    <row r="54" spans="1:7" x14ac:dyDescent="0.35">
      <c r="A54" s="13" t="s">
        <v>352</v>
      </c>
      <c r="B54" s="33" t="s">
        <v>353</v>
      </c>
      <c r="C54" s="33" t="s">
        <v>317</v>
      </c>
      <c r="D54" s="14">
        <v>79161</v>
      </c>
      <c r="E54" s="15">
        <v>2407.13</v>
      </c>
      <c r="F54" s="16">
        <v>8.6999999999999994E-3</v>
      </c>
      <c r="G54" s="16"/>
    </row>
    <row r="55" spans="1:7" x14ac:dyDescent="0.35">
      <c r="A55" s="13" t="s">
        <v>320</v>
      </c>
      <c r="B55" s="33" t="s">
        <v>321</v>
      </c>
      <c r="C55" s="33" t="s">
        <v>322</v>
      </c>
      <c r="D55" s="14">
        <v>537809</v>
      </c>
      <c r="E55" s="15">
        <v>2366.36</v>
      </c>
      <c r="F55" s="16">
        <v>8.5000000000000006E-3</v>
      </c>
      <c r="G55" s="16"/>
    </row>
    <row r="56" spans="1:7" x14ac:dyDescent="0.35">
      <c r="A56" s="13" t="s">
        <v>834</v>
      </c>
      <c r="B56" s="33" t="s">
        <v>835</v>
      </c>
      <c r="C56" s="33" t="s">
        <v>365</v>
      </c>
      <c r="D56" s="14">
        <v>310729</v>
      </c>
      <c r="E56" s="15">
        <v>2301.73</v>
      </c>
      <c r="F56" s="16">
        <v>8.3000000000000001E-3</v>
      </c>
      <c r="G56" s="16"/>
    </row>
    <row r="57" spans="1:7" x14ac:dyDescent="0.35">
      <c r="A57" s="13" t="s">
        <v>258</v>
      </c>
      <c r="B57" s="33" t="s">
        <v>259</v>
      </c>
      <c r="C57" s="33" t="s">
        <v>196</v>
      </c>
      <c r="D57" s="14">
        <v>115445</v>
      </c>
      <c r="E57" s="15">
        <v>2227.0500000000002</v>
      </c>
      <c r="F57" s="16">
        <v>8.0000000000000002E-3</v>
      </c>
      <c r="G57" s="16"/>
    </row>
    <row r="58" spans="1:7" x14ac:dyDescent="0.35">
      <c r="A58" s="13" t="s">
        <v>256</v>
      </c>
      <c r="B58" s="33" t="s">
        <v>257</v>
      </c>
      <c r="C58" s="33" t="s">
        <v>157</v>
      </c>
      <c r="D58" s="14">
        <v>356941</v>
      </c>
      <c r="E58" s="15">
        <v>2219.1</v>
      </c>
      <c r="F58" s="16">
        <v>8.0000000000000002E-3</v>
      </c>
      <c r="G58" s="16"/>
    </row>
    <row r="59" spans="1:7" x14ac:dyDescent="0.35">
      <c r="A59" s="13" t="s">
        <v>350</v>
      </c>
      <c r="B59" s="33" t="s">
        <v>351</v>
      </c>
      <c r="C59" s="33" t="s">
        <v>304</v>
      </c>
      <c r="D59" s="14">
        <v>144726</v>
      </c>
      <c r="E59" s="15">
        <v>2147.73</v>
      </c>
      <c r="F59" s="16">
        <v>7.7999999999999996E-3</v>
      </c>
      <c r="G59" s="16"/>
    </row>
    <row r="60" spans="1:7" x14ac:dyDescent="0.35">
      <c r="A60" s="13" t="s">
        <v>290</v>
      </c>
      <c r="B60" s="33" t="s">
        <v>291</v>
      </c>
      <c r="C60" s="33" t="s">
        <v>292</v>
      </c>
      <c r="D60" s="14">
        <v>55446</v>
      </c>
      <c r="E60" s="15">
        <v>2131.46</v>
      </c>
      <c r="F60" s="16">
        <v>7.7000000000000002E-3</v>
      </c>
      <c r="G60" s="16"/>
    </row>
    <row r="61" spans="1:7" x14ac:dyDescent="0.35">
      <c r="A61" s="13" t="s">
        <v>205</v>
      </c>
      <c r="B61" s="33" t="s">
        <v>206</v>
      </c>
      <c r="C61" s="33" t="s">
        <v>207</v>
      </c>
      <c r="D61" s="14">
        <v>275471</v>
      </c>
      <c r="E61" s="15">
        <v>2066.0300000000002</v>
      </c>
      <c r="F61" s="16">
        <v>7.4999999999999997E-3</v>
      </c>
      <c r="G61" s="16"/>
    </row>
    <row r="62" spans="1:7" x14ac:dyDescent="0.35">
      <c r="A62" s="13" t="s">
        <v>947</v>
      </c>
      <c r="B62" s="33" t="s">
        <v>948</v>
      </c>
      <c r="C62" s="33" t="s">
        <v>292</v>
      </c>
      <c r="D62" s="14">
        <v>55022</v>
      </c>
      <c r="E62" s="15">
        <v>1956.31</v>
      </c>
      <c r="F62" s="16">
        <v>7.1000000000000004E-3</v>
      </c>
      <c r="G62" s="16"/>
    </row>
    <row r="63" spans="1:7" x14ac:dyDescent="0.35">
      <c r="A63" s="13" t="s">
        <v>281</v>
      </c>
      <c r="B63" s="33" t="s">
        <v>282</v>
      </c>
      <c r="C63" s="33" t="s">
        <v>219</v>
      </c>
      <c r="D63" s="14">
        <v>183870</v>
      </c>
      <c r="E63" s="15">
        <v>1914.82</v>
      </c>
      <c r="F63" s="16">
        <v>6.8999999999999999E-3</v>
      </c>
      <c r="G63" s="16"/>
    </row>
    <row r="64" spans="1:7" x14ac:dyDescent="0.35">
      <c r="A64" s="13" t="s">
        <v>293</v>
      </c>
      <c r="B64" s="33" t="s">
        <v>294</v>
      </c>
      <c r="C64" s="33" t="s">
        <v>219</v>
      </c>
      <c r="D64" s="14">
        <v>74071</v>
      </c>
      <c r="E64" s="15">
        <v>1890.07</v>
      </c>
      <c r="F64" s="16">
        <v>6.7999999999999996E-3</v>
      </c>
      <c r="G64" s="16"/>
    </row>
    <row r="65" spans="1:7" x14ac:dyDescent="0.35">
      <c r="A65" s="13" t="s">
        <v>208</v>
      </c>
      <c r="B65" s="33" t="s">
        <v>209</v>
      </c>
      <c r="C65" s="33" t="s">
        <v>157</v>
      </c>
      <c r="D65" s="14">
        <v>695109</v>
      </c>
      <c r="E65" s="15">
        <v>1832.31</v>
      </c>
      <c r="F65" s="16">
        <v>6.6E-3</v>
      </c>
      <c r="G65" s="16"/>
    </row>
    <row r="66" spans="1:7" x14ac:dyDescent="0.35">
      <c r="A66" s="13" t="s">
        <v>366</v>
      </c>
      <c r="B66" s="33" t="s">
        <v>367</v>
      </c>
      <c r="C66" s="33" t="s">
        <v>185</v>
      </c>
      <c r="D66" s="14">
        <v>1232056</v>
      </c>
      <c r="E66" s="15">
        <v>1719.21</v>
      </c>
      <c r="F66" s="16">
        <v>6.1999999999999998E-3</v>
      </c>
      <c r="G66" s="16"/>
    </row>
    <row r="67" spans="1:7" x14ac:dyDescent="0.35">
      <c r="A67" s="13" t="s">
        <v>888</v>
      </c>
      <c r="B67" s="33" t="s">
        <v>889</v>
      </c>
      <c r="C67" s="33" t="s">
        <v>219</v>
      </c>
      <c r="D67" s="14">
        <v>22092</v>
      </c>
      <c r="E67" s="15">
        <v>1491.65</v>
      </c>
      <c r="F67" s="16">
        <v>5.4000000000000003E-3</v>
      </c>
      <c r="G67" s="16"/>
    </row>
    <row r="68" spans="1:7" x14ac:dyDescent="0.35">
      <c r="A68" s="13" t="s">
        <v>236</v>
      </c>
      <c r="B68" s="33" t="s">
        <v>237</v>
      </c>
      <c r="C68" s="33" t="s">
        <v>157</v>
      </c>
      <c r="D68" s="14">
        <v>680366</v>
      </c>
      <c r="E68" s="15">
        <v>1457.89</v>
      </c>
      <c r="F68" s="16">
        <v>5.3E-3</v>
      </c>
      <c r="G68" s="16"/>
    </row>
    <row r="69" spans="1:7" x14ac:dyDescent="0.35">
      <c r="A69" s="13" t="s">
        <v>1016</v>
      </c>
      <c r="B69" s="33" t="s">
        <v>1017</v>
      </c>
      <c r="C69" s="33" t="s">
        <v>297</v>
      </c>
      <c r="D69" s="14">
        <v>202744</v>
      </c>
      <c r="E69" s="15">
        <v>1407.25</v>
      </c>
      <c r="F69" s="16">
        <v>5.1000000000000004E-3</v>
      </c>
      <c r="G69" s="16"/>
    </row>
    <row r="70" spans="1:7" x14ac:dyDescent="0.35">
      <c r="A70" s="13" t="s">
        <v>673</v>
      </c>
      <c r="B70" s="33" t="s">
        <v>674</v>
      </c>
      <c r="C70" s="33" t="s">
        <v>339</v>
      </c>
      <c r="D70" s="14">
        <v>22665</v>
      </c>
      <c r="E70" s="15">
        <v>1398.88</v>
      </c>
      <c r="F70" s="16">
        <v>5.1000000000000004E-3</v>
      </c>
      <c r="G70" s="16"/>
    </row>
    <row r="71" spans="1:7" x14ac:dyDescent="0.35">
      <c r="A71" s="13" t="s">
        <v>371</v>
      </c>
      <c r="B71" s="33" t="s">
        <v>372</v>
      </c>
      <c r="C71" s="33" t="s">
        <v>273</v>
      </c>
      <c r="D71" s="14">
        <v>25276</v>
      </c>
      <c r="E71" s="15">
        <v>1392.71</v>
      </c>
      <c r="F71" s="16">
        <v>5.0000000000000001E-3</v>
      </c>
      <c r="G71" s="16"/>
    </row>
    <row r="72" spans="1:7" x14ac:dyDescent="0.35">
      <c r="A72" s="13" t="s">
        <v>342</v>
      </c>
      <c r="B72" s="33" t="s">
        <v>343</v>
      </c>
      <c r="C72" s="33" t="s">
        <v>268</v>
      </c>
      <c r="D72" s="14">
        <v>89380</v>
      </c>
      <c r="E72" s="15">
        <v>1341.24</v>
      </c>
      <c r="F72" s="16">
        <v>4.7999999999999996E-3</v>
      </c>
      <c r="G72" s="16"/>
    </row>
    <row r="73" spans="1:7" x14ac:dyDescent="0.35">
      <c r="A73" s="13" t="s">
        <v>886</v>
      </c>
      <c r="B73" s="33" t="s">
        <v>887</v>
      </c>
      <c r="C73" s="33" t="s">
        <v>157</v>
      </c>
      <c r="D73" s="14">
        <v>644616</v>
      </c>
      <c r="E73" s="15">
        <v>1304.9000000000001</v>
      </c>
      <c r="F73" s="16">
        <v>4.7000000000000002E-3</v>
      </c>
      <c r="G73" s="16"/>
    </row>
    <row r="74" spans="1:7" x14ac:dyDescent="0.35">
      <c r="A74" s="13" t="s">
        <v>309</v>
      </c>
      <c r="B74" s="33" t="s">
        <v>310</v>
      </c>
      <c r="C74" s="33" t="s">
        <v>173</v>
      </c>
      <c r="D74" s="14">
        <v>117308</v>
      </c>
      <c r="E74" s="15">
        <v>1270.33</v>
      </c>
      <c r="F74" s="16">
        <v>4.5999999999999999E-3</v>
      </c>
      <c r="G74" s="16"/>
    </row>
    <row r="75" spans="1:7" x14ac:dyDescent="0.35">
      <c r="A75" s="13" t="s">
        <v>963</v>
      </c>
      <c r="B75" s="33" t="s">
        <v>964</v>
      </c>
      <c r="C75" s="33" t="s">
        <v>456</v>
      </c>
      <c r="D75" s="14">
        <v>1042490</v>
      </c>
      <c r="E75" s="15">
        <v>1261.93</v>
      </c>
      <c r="F75" s="16">
        <v>4.5999999999999999E-3</v>
      </c>
      <c r="G75" s="16"/>
    </row>
    <row r="76" spans="1:7" x14ac:dyDescent="0.35">
      <c r="A76" s="13" t="s">
        <v>394</v>
      </c>
      <c r="B76" s="33" t="s">
        <v>395</v>
      </c>
      <c r="C76" s="33" t="s">
        <v>339</v>
      </c>
      <c r="D76" s="14">
        <v>41945</v>
      </c>
      <c r="E76" s="15">
        <v>1162.3800000000001</v>
      </c>
      <c r="F76" s="16">
        <v>4.1999999999999997E-3</v>
      </c>
      <c r="G76" s="16"/>
    </row>
    <row r="77" spans="1:7" x14ac:dyDescent="0.35">
      <c r="A77" s="13" t="s">
        <v>225</v>
      </c>
      <c r="B77" s="33" t="s">
        <v>226</v>
      </c>
      <c r="C77" s="33" t="s">
        <v>227</v>
      </c>
      <c r="D77" s="14">
        <v>62600</v>
      </c>
      <c r="E77" s="15">
        <v>1152.28</v>
      </c>
      <c r="F77" s="16">
        <v>4.1999999999999997E-3</v>
      </c>
      <c r="G77" s="16"/>
    </row>
    <row r="78" spans="1:7" x14ac:dyDescent="0.35">
      <c r="A78" s="13" t="s">
        <v>332</v>
      </c>
      <c r="B78" s="33" t="s">
        <v>333</v>
      </c>
      <c r="C78" s="33" t="s">
        <v>196</v>
      </c>
      <c r="D78" s="14">
        <v>115624</v>
      </c>
      <c r="E78" s="15">
        <v>1130.69</v>
      </c>
      <c r="F78" s="16">
        <v>4.1000000000000003E-3</v>
      </c>
      <c r="G78" s="16"/>
    </row>
    <row r="79" spans="1:7" x14ac:dyDescent="0.35">
      <c r="A79" s="13" t="s">
        <v>957</v>
      </c>
      <c r="B79" s="33" t="s">
        <v>958</v>
      </c>
      <c r="C79" s="33" t="s">
        <v>182</v>
      </c>
      <c r="D79" s="14">
        <v>166627</v>
      </c>
      <c r="E79" s="15">
        <v>1109.6500000000001</v>
      </c>
      <c r="F79" s="16">
        <v>4.0000000000000001E-3</v>
      </c>
      <c r="G79" s="16"/>
    </row>
    <row r="80" spans="1:7" x14ac:dyDescent="0.35">
      <c r="A80" s="13" t="s">
        <v>1128</v>
      </c>
      <c r="B80" s="33" t="s">
        <v>1129</v>
      </c>
      <c r="C80" s="33" t="s">
        <v>456</v>
      </c>
      <c r="D80" s="14">
        <v>32045</v>
      </c>
      <c r="E80" s="15">
        <v>1076.46</v>
      </c>
      <c r="F80" s="16">
        <v>3.8999999999999998E-3</v>
      </c>
      <c r="G80" s="16"/>
    </row>
    <row r="81" spans="1:7" x14ac:dyDescent="0.35">
      <c r="A81" s="13" t="s">
        <v>1728</v>
      </c>
      <c r="B81" s="33" t="s">
        <v>1729</v>
      </c>
      <c r="C81" s="33" t="s">
        <v>268</v>
      </c>
      <c r="D81" s="14">
        <v>78738</v>
      </c>
      <c r="E81" s="15">
        <v>926.75</v>
      </c>
      <c r="F81" s="16">
        <v>3.3E-3</v>
      </c>
      <c r="G81" s="16"/>
    </row>
    <row r="82" spans="1:7" x14ac:dyDescent="0.35">
      <c r="A82" s="13" t="s">
        <v>611</v>
      </c>
      <c r="B82" s="33" t="s">
        <v>612</v>
      </c>
      <c r="C82" s="33" t="s">
        <v>329</v>
      </c>
      <c r="D82" s="14">
        <v>169838</v>
      </c>
      <c r="E82" s="15">
        <v>887.57</v>
      </c>
      <c r="F82" s="16">
        <v>3.2000000000000002E-3</v>
      </c>
      <c r="G82" s="16"/>
    </row>
    <row r="83" spans="1:7" x14ac:dyDescent="0.35">
      <c r="A83" s="13" t="s">
        <v>928</v>
      </c>
      <c r="B83" s="33" t="s">
        <v>929</v>
      </c>
      <c r="C83" s="33" t="s">
        <v>185</v>
      </c>
      <c r="D83" s="14">
        <v>64924</v>
      </c>
      <c r="E83" s="15">
        <v>486.54</v>
      </c>
      <c r="F83" s="16">
        <v>1.8E-3</v>
      </c>
      <c r="G83" s="16"/>
    </row>
    <row r="84" spans="1:7" x14ac:dyDescent="0.35">
      <c r="A84" s="13" t="s">
        <v>361</v>
      </c>
      <c r="B84" s="33" t="s">
        <v>362</v>
      </c>
      <c r="C84" s="33" t="s">
        <v>193</v>
      </c>
      <c r="D84" s="14">
        <v>17159</v>
      </c>
      <c r="E84" s="15">
        <v>130.16</v>
      </c>
      <c r="F84" s="16">
        <v>5.0000000000000001E-4</v>
      </c>
      <c r="G84" s="16"/>
    </row>
    <row r="85" spans="1:7" x14ac:dyDescent="0.35">
      <c r="A85" s="13" t="s">
        <v>354</v>
      </c>
      <c r="B85" s="33" t="s">
        <v>355</v>
      </c>
      <c r="C85" s="33" t="s">
        <v>273</v>
      </c>
      <c r="D85" s="14">
        <v>11</v>
      </c>
      <c r="E85" s="15">
        <v>0.36</v>
      </c>
      <c r="F85" s="16">
        <v>0</v>
      </c>
      <c r="G85" s="16"/>
    </row>
    <row r="86" spans="1:7" x14ac:dyDescent="0.35">
      <c r="A86" s="13" t="s">
        <v>359</v>
      </c>
      <c r="B86" s="33" t="s">
        <v>360</v>
      </c>
      <c r="C86" s="33" t="s">
        <v>273</v>
      </c>
      <c r="D86" s="14">
        <v>11</v>
      </c>
      <c r="E86" s="15">
        <v>0.33</v>
      </c>
      <c r="F86" s="16">
        <v>0</v>
      </c>
      <c r="G86" s="16"/>
    </row>
    <row r="87" spans="1:7" x14ac:dyDescent="0.35">
      <c r="A87" s="17" t="s">
        <v>131</v>
      </c>
      <c r="B87" s="34"/>
      <c r="C87" s="34"/>
      <c r="D87" s="20"/>
      <c r="E87" s="37">
        <v>270972.74</v>
      </c>
      <c r="F87" s="38">
        <v>0.97899999999999998</v>
      </c>
      <c r="G87" s="23"/>
    </row>
    <row r="88" spans="1:7" x14ac:dyDescent="0.35">
      <c r="A88" s="17" t="s">
        <v>368</v>
      </c>
      <c r="B88" s="33"/>
      <c r="C88" s="33"/>
      <c r="D88" s="14"/>
      <c r="E88" s="15"/>
      <c r="F88" s="16"/>
      <c r="G88" s="16"/>
    </row>
    <row r="89" spans="1:7" x14ac:dyDescent="0.35">
      <c r="A89" s="17" t="s">
        <v>131</v>
      </c>
      <c r="B89" s="33"/>
      <c r="C89" s="33"/>
      <c r="D89" s="14"/>
      <c r="E89" s="39" t="s">
        <v>128</v>
      </c>
      <c r="F89" s="40" t="s">
        <v>128</v>
      </c>
      <c r="G89" s="16"/>
    </row>
    <row r="90" spans="1:7" x14ac:dyDescent="0.35">
      <c r="A90" s="24" t="s">
        <v>147</v>
      </c>
      <c r="B90" s="35"/>
      <c r="C90" s="35"/>
      <c r="D90" s="25"/>
      <c r="E90" s="30">
        <v>270972.74</v>
      </c>
      <c r="F90" s="31">
        <v>0.97899999999999998</v>
      </c>
      <c r="G90" s="23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7" t="s">
        <v>148</v>
      </c>
      <c r="B93" s="33"/>
      <c r="C93" s="33"/>
      <c r="D93" s="14"/>
      <c r="E93" s="15"/>
      <c r="F93" s="16"/>
      <c r="G93" s="16"/>
    </row>
    <row r="94" spans="1:7" x14ac:dyDescent="0.35">
      <c r="A94" s="13" t="s">
        <v>149</v>
      </c>
      <c r="B94" s="33"/>
      <c r="C94" s="33"/>
      <c r="D94" s="14"/>
      <c r="E94" s="15">
        <v>4697.3</v>
      </c>
      <c r="F94" s="16">
        <v>1.7000000000000001E-2</v>
      </c>
      <c r="G94" s="16">
        <v>5.4205000000000003E-2</v>
      </c>
    </row>
    <row r="95" spans="1:7" x14ac:dyDescent="0.35">
      <c r="A95" s="17" t="s">
        <v>131</v>
      </c>
      <c r="B95" s="34"/>
      <c r="C95" s="34"/>
      <c r="D95" s="20"/>
      <c r="E95" s="37">
        <v>4697.3</v>
      </c>
      <c r="F95" s="38">
        <v>1.7000000000000001E-2</v>
      </c>
      <c r="G95" s="23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24" t="s">
        <v>147</v>
      </c>
      <c r="B97" s="35"/>
      <c r="C97" s="35"/>
      <c r="D97" s="25"/>
      <c r="E97" s="21">
        <v>4697.3</v>
      </c>
      <c r="F97" s="22">
        <v>1.7000000000000001E-2</v>
      </c>
      <c r="G97" s="23"/>
    </row>
    <row r="98" spans="1:7" x14ac:dyDescent="0.35">
      <c r="A98" s="13" t="s">
        <v>150</v>
      </c>
      <c r="B98" s="33"/>
      <c r="C98" s="33"/>
      <c r="D98" s="14"/>
      <c r="E98" s="15">
        <v>0.69758160000000002</v>
      </c>
      <c r="F98" s="16">
        <v>1.9999999999999999E-6</v>
      </c>
      <c r="G98" s="16"/>
    </row>
    <row r="99" spans="1:7" x14ac:dyDescent="0.35">
      <c r="A99" s="13" t="s">
        <v>151</v>
      </c>
      <c r="B99" s="33"/>
      <c r="C99" s="33"/>
      <c r="D99" s="14"/>
      <c r="E99" s="15">
        <v>1127.3424184</v>
      </c>
      <c r="F99" s="16">
        <v>3.9979999999999998E-3</v>
      </c>
      <c r="G99" s="16">
        <v>5.4205000000000003E-2</v>
      </c>
    </row>
    <row r="100" spans="1:7" x14ac:dyDescent="0.35">
      <c r="A100" s="28" t="s">
        <v>152</v>
      </c>
      <c r="B100" s="36"/>
      <c r="C100" s="36"/>
      <c r="D100" s="29"/>
      <c r="E100" s="30">
        <v>276798.08000000002</v>
      </c>
      <c r="F100" s="31">
        <v>1</v>
      </c>
      <c r="G100" s="31"/>
    </row>
    <row r="105" spans="1:7" x14ac:dyDescent="0.35">
      <c r="A105" s="1" t="s">
        <v>2855</v>
      </c>
    </row>
    <row r="106" spans="1:7" x14ac:dyDescent="0.35">
      <c r="A106" s="48" t="s">
        <v>2856</v>
      </c>
      <c r="B106" s="3" t="s">
        <v>128</v>
      </c>
    </row>
    <row r="107" spans="1:7" x14ac:dyDescent="0.35">
      <c r="A107" t="s">
        <v>2857</v>
      </c>
    </row>
    <row r="108" spans="1:7" x14ac:dyDescent="0.35">
      <c r="A108" t="s">
        <v>2858</v>
      </c>
      <c r="B108" t="s">
        <v>2859</v>
      </c>
      <c r="C108" t="s">
        <v>2859</v>
      </c>
    </row>
    <row r="109" spans="1:7" x14ac:dyDescent="0.35">
      <c r="B109" s="49">
        <v>45838</v>
      </c>
      <c r="C109" s="49">
        <v>45869</v>
      </c>
    </row>
    <row r="110" spans="1:7" x14ac:dyDescent="0.35">
      <c r="A110" t="s">
        <v>2874</v>
      </c>
      <c r="B110">
        <v>44.664000000000001</v>
      </c>
      <c r="C110">
        <v>43.326999999999998</v>
      </c>
      <c r="G110"/>
    </row>
    <row r="111" spans="1:7" x14ac:dyDescent="0.35">
      <c r="A111" t="s">
        <v>2861</v>
      </c>
      <c r="B111">
        <v>36.668999999999997</v>
      </c>
      <c r="C111">
        <v>35.570999999999998</v>
      </c>
      <c r="G111"/>
    </row>
    <row r="112" spans="1:7" x14ac:dyDescent="0.35">
      <c r="A112" t="s">
        <v>2875</v>
      </c>
      <c r="B112">
        <v>38.643000000000001</v>
      </c>
      <c r="C112">
        <v>37.439</v>
      </c>
      <c r="G112"/>
    </row>
    <row r="113" spans="1:7" x14ac:dyDescent="0.35">
      <c r="A113" t="s">
        <v>2863</v>
      </c>
      <c r="B113">
        <v>31.73</v>
      </c>
      <c r="C113">
        <v>30.742000000000001</v>
      </c>
      <c r="G113"/>
    </row>
    <row r="114" spans="1:7" x14ac:dyDescent="0.35">
      <c r="G114"/>
    </row>
    <row r="115" spans="1:7" x14ac:dyDescent="0.35">
      <c r="A115" t="s">
        <v>2864</v>
      </c>
      <c r="B115" s="3" t="s">
        <v>128</v>
      </c>
    </row>
    <row r="116" spans="1:7" x14ac:dyDescent="0.35">
      <c r="A116" t="s">
        <v>2865</v>
      </c>
      <c r="B116" s="3" t="s">
        <v>128</v>
      </c>
    </row>
    <row r="117" spans="1:7" ht="29" x14ac:dyDescent="0.35">
      <c r="A117" s="48" t="s">
        <v>2866</v>
      </c>
      <c r="B117" s="3" t="s">
        <v>128</v>
      </c>
    </row>
    <row r="118" spans="1:7" ht="29" x14ac:dyDescent="0.35">
      <c r="A118" s="48" t="s">
        <v>2867</v>
      </c>
      <c r="B118" s="3" t="s">
        <v>128</v>
      </c>
    </row>
    <row r="119" spans="1:7" x14ac:dyDescent="0.35">
      <c r="A119" t="s">
        <v>2876</v>
      </c>
      <c r="B119" s="50">
        <v>0.40620000000000001</v>
      </c>
    </row>
    <row r="120" spans="1:7" ht="43.5" x14ac:dyDescent="0.35">
      <c r="A120" s="48" t="s">
        <v>2869</v>
      </c>
      <c r="B120" s="3" t="s">
        <v>128</v>
      </c>
    </row>
    <row r="121" spans="1:7" x14ac:dyDescent="0.35">
      <c r="B121" s="3"/>
    </row>
    <row r="122" spans="1:7" ht="29" x14ac:dyDescent="0.35">
      <c r="A122" s="48" t="s">
        <v>2870</v>
      </c>
      <c r="B122" s="3" t="s">
        <v>128</v>
      </c>
    </row>
    <row r="123" spans="1:7" ht="29" x14ac:dyDescent="0.35">
      <c r="A123" s="48" t="s">
        <v>2871</v>
      </c>
      <c r="B123" t="s">
        <v>128</v>
      </c>
    </row>
    <row r="124" spans="1:7" ht="29" x14ac:dyDescent="0.35">
      <c r="A124" s="48" t="s">
        <v>2872</v>
      </c>
      <c r="B124" s="3" t="s">
        <v>128</v>
      </c>
    </row>
    <row r="125" spans="1:7" ht="29" x14ac:dyDescent="0.35">
      <c r="A125" s="48" t="s">
        <v>2873</v>
      </c>
      <c r="B125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DF6C-2133-452A-928D-FB5133C68F13}">
  <dimension ref="A1:G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65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66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122821</v>
      </c>
      <c r="E8" s="15">
        <v>2478.77</v>
      </c>
      <c r="F8" s="16">
        <v>0.1368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114818</v>
      </c>
      <c r="E9" s="15">
        <v>1700.91</v>
      </c>
      <c r="F9" s="16">
        <v>9.3899999999999997E-2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109137</v>
      </c>
      <c r="E10" s="15">
        <v>1517.22</v>
      </c>
      <c r="F10" s="16">
        <v>8.3699999999999997E-2</v>
      </c>
      <c r="G10" s="16"/>
    </row>
    <row r="11" spans="1:7" x14ac:dyDescent="0.35">
      <c r="A11" s="13" t="s">
        <v>174</v>
      </c>
      <c r="B11" s="33" t="s">
        <v>175</v>
      </c>
      <c r="C11" s="33" t="s">
        <v>176</v>
      </c>
      <c r="D11" s="14">
        <v>58022</v>
      </c>
      <c r="E11" s="15">
        <v>875.55</v>
      </c>
      <c r="F11" s="16">
        <v>4.8300000000000003E-2</v>
      </c>
      <c r="G11" s="16"/>
    </row>
    <row r="12" spans="1:7" x14ac:dyDescent="0.35">
      <c r="A12" s="13" t="s">
        <v>163</v>
      </c>
      <c r="B12" s="33" t="s">
        <v>164</v>
      </c>
      <c r="C12" s="33" t="s">
        <v>165</v>
      </c>
      <c r="D12" s="14">
        <v>43905</v>
      </c>
      <c r="E12" s="15">
        <v>840.47</v>
      </c>
      <c r="F12" s="16">
        <v>4.6399999999999997E-2</v>
      </c>
      <c r="G12" s="16"/>
    </row>
    <row r="13" spans="1:7" x14ac:dyDescent="0.35">
      <c r="A13" s="13" t="s">
        <v>166</v>
      </c>
      <c r="B13" s="33" t="s">
        <v>167</v>
      </c>
      <c r="C13" s="33" t="s">
        <v>168</v>
      </c>
      <c r="D13" s="14">
        <v>18914</v>
      </c>
      <c r="E13" s="15">
        <v>687.81</v>
      </c>
      <c r="F13" s="16">
        <v>3.7999999999999999E-2</v>
      </c>
      <c r="G13" s="16"/>
    </row>
    <row r="14" spans="1:7" x14ac:dyDescent="0.35">
      <c r="A14" s="13" t="s">
        <v>210</v>
      </c>
      <c r="B14" s="33" t="s">
        <v>211</v>
      </c>
      <c r="C14" s="33" t="s">
        <v>199</v>
      </c>
      <c r="D14" s="14">
        <v>149962</v>
      </c>
      <c r="E14" s="15">
        <v>617.77</v>
      </c>
      <c r="F14" s="16">
        <v>3.4099999999999998E-2</v>
      </c>
      <c r="G14" s="16"/>
    </row>
    <row r="15" spans="1:7" x14ac:dyDescent="0.35">
      <c r="A15" s="13" t="s">
        <v>230</v>
      </c>
      <c r="B15" s="33" t="s">
        <v>231</v>
      </c>
      <c r="C15" s="33" t="s">
        <v>176</v>
      </c>
      <c r="D15" s="14">
        <v>16451</v>
      </c>
      <c r="E15" s="15">
        <v>499.58</v>
      </c>
      <c r="F15" s="16">
        <v>2.76E-2</v>
      </c>
      <c r="G15" s="16"/>
    </row>
    <row r="16" spans="1:7" x14ac:dyDescent="0.35">
      <c r="A16" s="13" t="s">
        <v>169</v>
      </c>
      <c r="B16" s="33" t="s">
        <v>170</v>
      </c>
      <c r="C16" s="33" t="s">
        <v>157</v>
      </c>
      <c r="D16" s="14">
        <v>61891</v>
      </c>
      <c r="E16" s="15">
        <v>492.99</v>
      </c>
      <c r="F16" s="16">
        <v>2.7199999999999998E-2</v>
      </c>
      <c r="G16" s="16"/>
    </row>
    <row r="17" spans="1:7" x14ac:dyDescent="0.35">
      <c r="A17" s="13" t="s">
        <v>234</v>
      </c>
      <c r="B17" s="33" t="s">
        <v>235</v>
      </c>
      <c r="C17" s="33" t="s">
        <v>157</v>
      </c>
      <c r="D17" s="14">
        <v>46100</v>
      </c>
      <c r="E17" s="15">
        <v>492.53</v>
      </c>
      <c r="F17" s="16">
        <v>2.7199999999999998E-2</v>
      </c>
      <c r="G17" s="16"/>
    </row>
    <row r="18" spans="1:7" x14ac:dyDescent="0.35">
      <c r="A18" s="13" t="s">
        <v>189</v>
      </c>
      <c r="B18" s="33" t="s">
        <v>190</v>
      </c>
      <c r="C18" s="33" t="s">
        <v>157</v>
      </c>
      <c r="D18" s="14">
        <v>23683</v>
      </c>
      <c r="E18" s="15">
        <v>468.59</v>
      </c>
      <c r="F18" s="16">
        <v>2.5899999999999999E-2</v>
      </c>
      <c r="G18" s="16"/>
    </row>
    <row r="19" spans="1:7" x14ac:dyDescent="0.35">
      <c r="A19" s="13" t="s">
        <v>180</v>
      </c>
      <c r="B19" s="33" t="s">
        <v>181</v>
      </c>
      <c r="C19" s="33" t="s">
        <v>182</v>
      </c>
      <c r="D19" s="14">
        <v>14233</v>
      </c>
      <c r="E19" s="15">
        <v>455.9</v>
      </c>
      <c r="F19" s="16">
        <v>2.52E-2</v>
      </c>
      <c r="G19" s="16"/>
    </row>
    <row r="20" spans="1:7" x14ac:dyDescent="0.35">
      <c r="A20" s="13" t="s">
        <v>286</v>
      </c>
      <c r="B20" s="33" t="s">
        <v>287</v>
      </c>
      <c r="C20" s="33" t="s">
        <v>193</v>
      </c>
      <c r="D20" s="14">
        <v>42806</v>
      </c>
      <c r="E20" s="15">
        <v>377.21</v>
      </c>
      <c r="F20" s="16">
        <v>2.0799999999999999E-2</v>
      </c>
      <c r="G20" s="16"/>
    </row>
    <row r="21" spans="1:7" x14ac:dyDescent="0.35">
      <c r="A21" s="13" t="s">
        <v>197</v>
      </c>
      <c r="B21" s="33" t="s">
        <v>198</v>
      </c>
      <c r="C21" s="33" t="s">
        <v>199</v>
      </c>
      <c r="D21" s="14">
        <v>14294</v>
      </c>
      <c r="E21" s="15">
        <v>360.38</v>
      </c>
      <c r="F21" s="16">
        <v>1.9900000000000001E-2</v>
      </c>
      <c r="G21" s="16"/>
    </row>
    <row r="22" spans="1:7" x14ac:dyDescent="0.35">
      <c r="A22" s="13" t="s">
        <v>824</v>
      </c>
      <c r="B22" s="33" t="s">
        <v>825</v>
      </c>
      <c r="C22" s="33" t="s">
        <v>185</v>
      </c>
      <c r="D22" s="14">
        <v>111958</v>
      </c>
      <c r="E22" s="15">
        <v>344.61</v>
      </c>
      <c r="F22" s="16">
        <v>1.9E-2</v>
      </c>
      <c r="G22" s="16"/>
    </row>
    <row r="23" spans="1:7" x14ac:dyDescent="0.35">
      <c r="A23" s="13" t="s">
        <v>194</v>
      </c>
      <c r="B23" s="33" t="s">
        <v>195</v>
      </c>
      <c r="C23" s="33" t="s">
        <v>196</v>
      </c>
      <c r="D23" s="14">
        <v>17369</v>
      </c>
      <c r="E23" s="15">
        <v>296.44</v>
      </c>
      <c r="F23" s="16">
        <v>1.6400000000000001E-2</v>
      </c>
      <c r="G23" s="16"/>
    </row>
    <row r="24" spans="1:7" x14ac:dyDescent="0.35">
      <c r="A24" s="13" t="s">
        <v>269</v>
      </c>
      <c r="B24" s="33" t="s">
        <v>270</v>
      </c>
      <c r="C24" s="33" t="s">
        <v>182</v>
      </c>
      <c r="D24" s="14">
        <v>2114</v>
      </c>
      <c r="E24" s="15">
        <v>266.52999999999997</v>
      </c>
      <c r="F24" s="16">
        <v>1.47E-2</v>
      </c>
      <c r="G24" s="16"/>
    </row>
    <row r="25" spans="1:7" x14ac:dyDescent="0.35">
      <c r="A25" s="13" t="s">
        <v>200</v>
      </c>
      <c r="B25" s="33" t="s">
        <v>201</v>
      </c>
      <c r="C25" s="33" t="s">
        <v>202</v>
      </c>
      <c r="D25" s="14">
        <v>76380</v>
      </c>
      <c r="E25" s="15">
        <v>255.3</v>
      </c>
      <c r="F25" s="16">
        <v>1.41E-2</v>
      </c>
      <c r="G25" s="16"/>
    </row>
    <row r="26" spans="1:7" x14ac:dyDescent="0.35">
      <c r="A26" s="13" t="s">
        <v>212</v>
      </c>
      <c r="B26" s="33" t="s">
        <v>213</v>
      </c>
      <c r="C26" s="33" t="s">
        <v>176</v>
      </c>
      <c r="D26" s="14">
        <v>17065</v>
      </c>
      <c r="E26" s="15">
        <v>250.5</v>
      </c>
      <c r="F26" s="16">
        <v>1.38E-2</v>
      </c>
      <c r="G26" s="16"/>
    </row>
    <row r="27" spans="1:7" x14ac:dyDescent="0.35">
      <c r="A27" s="13" t="s">
        <v>186</v>
      </c>
      <c r="B27" s="33" t="s">
        <v>187</v>
      </c>
      <c r="C27" s="33" t="s">
        <v>188</v>
      </c>
      <c r="D27" s="14">
        <v>1912</v>
      </c>
      <c r="E27" s="15">
        <v>234.2</v>
      </c>
      <c r="F27" s="16">
        <v>1.29E-2</v>
      </c>
      <c r="G27" s="16"/>
    </row>
    <row r="28" spans="1:7" x14ac:dyDescent="0.35">
      <c r="A28" s="13" t="s">
        <v>957</v>
      </c>
      <c r="B28" s="33" t="s">
        <v>958</v>
      </c>
      <c r="C28" s="33" t="s">
        <v>182</v>
      </c>
      <c r="D28" s="14">
        <v>33620</v>
      </c>
      <c r="E28" s="15">
        <v>223.89</v>
      </c>
      <c r="F28" s="16">
        <v>1.24E-2</v>
      </c>
      <c r="G28" s="16"/>
    </row>
    <row r="29" spans="1:7" x14ac:dyDescent="0.35">
      <c r="A29" s="13" t="s">
        <v>266</v>
      </c>
      <c r="B29" s="33" t="s">
        <v>267</v>
      </c>
      <c r="C29" s="33" t="s">
        <v>268</v>
      </c>
      <c r="D29" s="14">
        <v>6645</v>
      </c>
      <c r="E29" s="15">
        <v>222.43</v>
      </c>
      <c r="F29" s="16">
        <v>1.23E-2</v>
      </c>
      <c r="G29" s="16"/>
    </row>
    <row r="30" spans="1:7" x14ac:dyDescent="0.35">
      <c r="A30" s="13" t="s">
        <v>177</v>
      </c>
      <c r="B30" s="33" t="s">
        <v>178</v>
      </c>
      <c r="C30" s="33" t="s">
        <v>179</v>
      </c>
      <c r="D30" s="14">
        <v>57695</v>
      </c>
      <c r="E30" s="15">
        <v>221.03</v>
      </c>
      <c r="F30" s="16">
        <v>1.2200000000000001E-2</v>
      </c>
      <c r="G30" s="16"/>
    </row>
    <row r="31" spans="1:7" x14ac:dyDescent="0.35">
      <c r="A31" s="13" t="s">
        <v>965</v>
      </c>
      <c r="B31" s="33" t="s">
        <v>966</v>
      </c>
      <c r="C31" s="33" t="s">
        <v>202</v>
      </c>
      <c r="D31" s="14">
        <v>72983</v>
      </c>
      <c r="E31" s="15">
        <v>212.38</v>
      </c>
      <c r="F31" s="16">
        <v>1.17E-2</v>
      </c>
      <c r="G31" s="16"/>
    </row>
    <row r="32" spans="1:7" x14ac:dyDescent="0.35">
      <c r="A32" s="13" t="s">
        <v>295</v>
      </c>
      <c r="B32" s="33" t="s">
        <v>296</v>
      </c>
      <c r="C32" s="33" t="s">
        <v>297</v>
      </c>
      <c r="D32" s="14">
        <v>133211</v>
      </c>
      <c r="E32" s="15">
        <v>210.39</v>
      </c>
      <c r="F32" s="16">
        <v>1.1599999999999999E-2</v>
      </c>
      <c r="G32" s="16"/>
    </row>
    <row r="33" spans="1:7" x14ac:dyDescent="0.35">
      <c r="A33" s="13" t="s">
        <v>183</v>
      </c>
      <c r="B33" s="33" t="s">
        <v>184</v>
      </c>
      <c r="C33" s="33" t="s">
        <v>185</v>
      </c>
      <c r="D33" s="14">
        <v>3580</v>
      </c>
      <c r="E33" s="15">
        <v>179.64</v>
      </c>
      <c r="F33" s="16">
        <v>9.9000000000000008E-3</v>
      </c>
      <c r="G33" s="16"/>
    </row>
    <row r="34" spans="1:7" x14ac:dyDescent="0.35">
      <c r="A34" s="13" t="s">
        <v>607</v>
      </c>
      <c r="B34" s="33" t="s">
        <v>608</v>
      </c>
      <c r="C34" s="33" t="s">
        <v>268</v>
      </c>
      <c r="D34" s="14">
        <v>7288</v>
      </c>
      <c r="E34" s="15">
        <v>174.63</v>
      </c>
      <c r="F34" s="16">
        <v>9.5999999999999992E-3</v>
      </c>
      <c r="G34" s="16"/>
    </row>
    <row r="35" spans="1:7" x14ac:dyDescent="0.35">
      <c r="A35" s="13" t="s">
        <v>330</v>
      </c>
      <c r="B35" s="33" t="s">
        <v>331</v>
      </c>
      <c r="C35" s="33" t="s">
        <v>193</v>
      </c>
      <c r="D35" s="14">
        <v>52779</v>
      </c>
      <c r="E35" s="15">
        <v>173.77</v>
      </c>
      <c r="F35" s="16">
        <v>9.5999999999999992E-3</v>
      </c>
      <c r="G35" s="16"/>
    </row>
    <row r="36" spans="1:7" x14ac:dyDescent="0.35">
      <c r="A36" s="13" t="s">
        <v>991</v>
      </c>
      <c r="B36" s="33" t="s">
        <v>992</v>
      </c>
      <c r="C36" s="33" t="s">
        <v>193</v>
      </c>
      <c r="D36" s="14">
        <v>8749</v>
      </c>
      <c r="E36" s="15">
        <v>170.43</v>
      </c>
      <c r="F36" s="16">
        <v>9.4000000000000004E-3</v>
      </c>
      <c r="G36" s="16"/>
    </row>
    <row r="37" spans="1:7" x14ac:dyDescent="0.35">
      <c r="A37" s="13" t="s">
        <v>995</v>
      </c>
      <c r="B37" s="33" t="s">
        <v>996</v>
      </c>
      <c r="C37" s="33" t="s">
        <v>188</v>
      </c>
      <c r="D37" s="14">
        <v>6153</v>
      </c>
      <c r="E37" s="15">
        <v>168.99</v>
      </c>
      <c r="F37" s="16">
        <v>9.2999999999999992E-3</v>
      </c>
      <c r="G37" s="16"/>
    </row>
    <row r="38" spans="1:7" x14ac:dyDescent="0.35">
      <c r="A38" s="13" t="s">
        <v>997</v>
      </c>
      <c r="B38" s="33" t="s">
        <v>998</v>
      </c>
      <c r="C38" s="33" t="s">
        <v>666</v>
      </c>
      <c r="D38" s="14">
        <v>11888</v>
      </c>
      <c r="E38" s="15">
        <v>163.22999999999999</v>
      </c>
      <c r="F38" s="16">
        <v>8.9999999999999993E-3</v>
      </c>
      <c r="G38" s="16"/>
    </row>
    <row r="39" spans="1:7" x14ac:dyDescent="0.35">
      <c r="A39" s="13" t="s">
        <v>311</v>
      </c>
      <c r="B39" s="33" t="s">
        <v>312</v>
      </c>
      <c r="C39" s="33" t="s">
        <v>297</v>
      </c>
      <c r="D39" s="14">
        <v>15288</v>
      </c>
      <c r="E39" s="15">
        <v>160.26</v>
      </c>
      <c r="F39" s="16">
        <v>8.8000000000000005E-3</v>
      </c>
      <c r="G39" s="16"/>
    </row>
    <row r="40" spans="1:7" x14ac:dyDescent="0.35">
      <c r="A40" s="13" t="s">
        <v>334</v>
      </c>
      <c r="B40" s="33" t="s">
        <v>335</v>
      </c>
      <c r="C40" s="33" t="s">
        <v>336</v>
      </c>
      <c r="D40" s="14">
        <v>23328</v>
      </c>
      <c r="E40" s="15">
        <v>159.34</v>
      </c>
      <c r="F40" s="16">
        <v>8.8000000000000005E-3</v>
      </c>
      <c r="G40" s="16"/>
    </row>
    <row r="41" spans="1:7" x14ac:dyDescent="0.35">
      <c r="A41" s="13" t="s">
        <v>1010</v>
      </c>
      <c r="B41" s="33" t="s">
        <v>1011</v>
      </c>
      <c r="C41" s="33" t="s">
        <v>322</v>
      </c>
      <c r="D41" s="14">
        <v>62570</v>
      </c>
      <c r="E41" s="15">
        <v>150.79</v>
      </c>
      <c r="F41" s="16">
        <v>8.3000000000000001E-3</v>
      </c>
      <c r="G41" s="16"/>
    </row>
    <row r="42" spans="1:7" x14ac:dyDescent="0.35">
      <c r="A42" s="13" t="s">
        <v>220</v>
      </c>
      <c r="B42" s="33" t="s">
        <v>221</v>
      </c>
      <c r="C42" s="33" t="s">
        <v>176</v>
      </c>
      <c r="D42" s="14">
        <v>10220</v>
      </c>
      <c r="E42" s="15">
        <v>149.59</v>
      </c>
      <c r="F42" s="16">
        <v>8.3000000000000001E-3</v>
      </c>
      <c r="G42" s="16"/>
    </row>
    <row r="43" spans="1:7" x14ac:dyDescent="0.35">
      <c r="A43" s="13" t="s">
        <v>609</v>
      </c>
      <c r="B43" s="33" t="s">
        <v>610</v>
      </c>
      <c r="C43" s="33" t="s">
        <v>182</v>
      </c>
      <c r="D43" s="14">
        <v>1785</v>
      </c>
      <c r="E43" s="15">
        <v>142.94</v>
      </c>
      <c r="F43" s="16">
        <v>7.9000000000000008E-3</v>
      </c>
      <c r="G43" s="16"/>
    </row>
    <row r="44" spans="1:7" x14ac:dyDescent="0.35">
      <c r="A44" s="13" t="s">
        <v>232</v>
      </c>
      <c r="B44" s="33" t="s">
        <v>233</v>
      </c>
      <c r="C44" s="33" t="s">
        <v>193</v>
      </c>
      <c r="D44" s="14">
        <v>22547</v>
      </c>
      <c r="E44" s="15">
        <v>142.24</v>
      </c>
      <c r="F44" s="16">
        <v>7.9000000000000008E-3</v>
      </c>
      <c r="G44" s="16"/>
    </row>
    <row r="45" spans="1:7" x14ac:dyDescent="0.35">
      <c r="A45" s="13" t="s">
        <v>740</v>
      </c>
      <c r="B45" s="33" t="s">
        <v>741</v>
      </c>
      <c r="C45" s="33" t="s">
        <v>196</v>
      </c>
      <c r="D45" s="14">
        <v>9061</v>
      </c>
      <c r="E45" s="15">
        <v>140.86000000000001</v>
      </c>
      <c r="F45" s="16">
        <v>7.7999999999999996E-3</v>
      </c>
      <c r="G45" s="16"/>
    </row>
    <row r="46" spans="1:7" x14ac:dyDescent="0.35">
      <c r="A46" s="13" t="s">
        <v>604</v>
      </c>
      <c r="B46" s="33" t="s">
        <v>605</v>
      </c>
      <c r="C46" s="33" t="s">
        <v>606</v>
      </c>
      <c r="D46" s="14">
        <v>36590</v>
      </c>
      <c r="E46" s="15">
        <v>137.71</v>
      </c>
      <c r="F46" s="16">
        <v>7.6E-3</v>
      </c>
      <c r="G46" s="16"/>
    </row>
    <row r="47" spans="1:7" x14ac:dyDescent="0.35">
      <c r="A47" s="13" t="s">
        <v>225</v>
      </c>
      <c r="B47" s="33" t="s">
        <v>226</v>
      </c>
      <c r="C47" s="33" t="s">
        <v>227</v>
      </c>
      <c r="D47" s="14">
        <v>7222</v>
      </c>
      <c r="E47" s="15">
        <v>132.94</v>
      </c>
      <c r="F47" s="16">
        <v>7.3000000000000001E-3</v>
      </c>
      <c r="G47" s="16"/>
    </row>
    <row r="48" spans="1:7" x14ac:dyDescent="0.35">
      <c r="A48" s="13" t="s">
        <v>1024</v>
      </c>
      <c r="B48" s="33" t="s">
        <v>1025</v>
      </c>
      <c r="C48" s="33" t="s">
        <v>227</v>
      </c>
      <c r="D48" s="14">
        <v>17262</v>
      </c>
      <c r="E48" s="15">
        <v>130.41</v>
      </c>
      <c r="F48" s="16">
        <v>7.1999999999999998E-3</v>
      </c>
      <c r="G48" s="16"/>
    </row>
    <row r="49" spans="1:7" x14ac:dyDescent="0.35">
      <c r="A49" s="13" t="s">
        <v>375</v>
      </c>
      <c r="B49" s="33" t="s">
        <v>376</v>
      </c>
      <c r="C49" s="33" t="s">
        <v>207</v>
      </c>
      <c r="D49" s="14">
        <v>5775</v>
      </c>
      <c r="E49" s="15">
        <v>129.80000000000001</v>
      </c>
      <c r="F49" s="16">
        <v>7.1999999999999998E-3</v>
      </c>
      <c r="G49" s="16"/>
    </row>
    <row r="50" spans="1:7" x14ac:dyDescent="0.35">
      <c r="A50" s="13" t="s">
        <v>613</v>
      </c>
      <c r="B50" s="33" t="s">
        <v>614</v>
      </c>
      <c r="C50" s="33" t="s">
        <v>196</v>
      </c>
      <c r="D50" s="14">
        <v>9809</v>
      </c>
      <c r="E50" s="15">
        <v>124.6</v>
      </c>
      <c r="F50" s="16">
        <v>6.8999999999999999E-3</v>
      </c>
      <c r="G50" s="16"/>
    </row>
    <row r="51" spans="1:7" x14ac:dyDescent="0.35">
      <c r="A51" s="13" t="s">
        <v>742</v>
      </c>
      <c r="B51" s="33" t="s">
        <v>743</v>
      </c>
      <c r="C51" s="33" t="s">
        <v>216</v>
      </c>
      <c r="D51" s="14">
        <v>1627</v>
      </c>
      <c r="E51" s="15">
        <v>121.99</v>
      </c>
      <c r="F51" s="16">
        <v>6.7000000000000002E-3</v>
      </c>
      <c r="G51" s="16"/>
    </row>
    <row r="52" spans="1:7" x14ac:dyDescent="0.35">
      <c r="A52" s="13" t="s">
        <v>379</v>
      </c>
      <c r="B52" s="33" t="s">
        <v>380</v>
      </c>
      <c r="C52" s="33" t="s">
        <v>182</v>
      </c>
      <c r="D52" s="14">
        <v>2215</v>
      </c>
      <c r="E52" s="15">
        <v>121.13</v>
      </c>
      <c r="F52" s="16">
        <v>6.7000000000000002E-3</v>
      </c>
      <c r="G52" s="16"/>
    </row>
    <row r="53" spans="1:7" x14ac:dyDescent="0.35">
      <c r="A53" s="13" t="s">
        <v>619</v>
      </c>
      <c r="B53" s="33" t="s">
        <v>620</v>
      </c>
      <c r="C53" s="33" t="s">
        <v>176</v>
      </c>
      <c r="D53" s="14">
        <v>45945</v>
      </c>
      <c r="E53" s="15">
        <v>114.08</v>
      </c>
      <c r="F53" s="16">
        <v>6.3E-3</v>
      </c>
      <c r="G53" s="16"/>
    </row>
    <row r="54" spans="1:7" x14ac:dyDescent="0.35">
      <c r="A54" s="13" t="s">
        <v>283</v>
      </c>
      <c r="B54" s="33" t="s">
        <v>284</v>
      </c>
      <c r="C54" s="33" t="s">
        <v>285</v>
      </c>
      <c r="D54" s="14">
        <v>10491</v>
      </c>
      <c r="E54" s="15">
        <v>112.59</v>
      </c>
      <c r="F54" s="16">
        <v>6.1999999999999998E-3</v>
      </c>
      <c r="G54" s="16"/>
    </row>
    <row r="55" spans="1:7" x14ac:dyDescent="0.35">
      <c r="A55" s="13" t="s">
        <v>1067</v>
      </c>
      <c r="B55" s="33" t="s">
        <v>1068</v>
      </c>
      <c r="C55" s="33" t="s">
        <v>1069</v>
      </c>
      <c r="D55" s="14">
        <v>4196</v>
      </c>
      <c r="E55" s="15">
        <v>101.99</v>
      </c>
      <c r="F55" s="16">
        <v>5.5999999999999999E-3</v>
      </c>
      <c r="G55" s="16"/>
    </row>
    <row r="56" spans="1:7" x14ac:dyDescent="0.35">
      <c r="A56" s="13" t="s">
        <v>615</v>
      </c>
      <c r="B56" s="33" t="s">
        <v>616</v>
      </c>
      <c r="C56" s="33" t="s">
        <v>182</v>
      </c>
      <c r="D56" s="14">
        <v>2091</v>
      </c>
      <c r="E56" s="15">
        <v>89.09</v>
      </c>
      <c r="F56" s="16">
        <v>4.8999999999999998E-3</v>
      </c>
      <c r="G56" s="16"/>
    </row>
    <row r="57" spans="1:7" x14ac:dyDescent="0.35">
      <c r="A57" s="13" t="s">
        <v>1098</v>
      </c>
      <c r="B57" s="33" t="s">
        <v>1099</v>
      </c>
      <c r="C57" s="33" t="s">
        <v>157</v>
      </c>
      <c r="D57" s="14">
        <v>10609</v>
      </c>
      <c r="E57" s="15">
        <v>84.76</v>
      </c>
      <c r="F57" s="16">
        <v>4.7000000000000002E-3</v>
      </c>
      <c r="G57" s="16"/>
    </row>
    <row r="58" spans="1:7" x14ac:dyDescent="0.35">
      <c r="A58" s="17" t="s">
        <v>131</v>
      </c>
      <c r="B58" s="34"/>
      <c r="C58" s="34"/>
      <c r="D58" s="20"/>
      <c r="E58" s="37">
        <v>18081.18</v>
      </c>
      <c r="F58" s="38">
        <v>0.998</v>
      </c>
      <c r="G58" s="23"/>
    </row>
    <row r="59" spans="1:7" x14ac:dyDescent="0.35">
      <c r="A59" s="17" t="s">
        <v>368</v>
      </c>
      <c r="B59" s="33"/>
      <c r="C59" s="33"/>
      <c r="D59" s="14"/>
      <c r="E59" s="15"/>
      <c r="F59" s="16"/>
      <c r="G59" s="16"/>
    </row>
    <row r="60" spans="1:7" x14ac:dyDescent="0.35">
      <c r="A60" s="17" t="s">
        <v>131</v>
      </c>
      <c r="B60" s="33"/>
      <c r="C60" s="33"/>
      <c r="D60" s="14"/>
      <c r="E60" s="39" t="s">
        <v>128</v>
      </c>
      <c r="F60" s="40" t="s">
        <v>128</v>
      </c>
      <c r="G60" s="16"/>
    </row>
    <row r="61" spans="1:7" x14ac:dyDescent="0.35">
      <c r="A61" s="24" t="s">
        <v>147</v>
      </c>
      <c r="B61" s="35"/>
      <c r="C61" s="35"/>
      <c r="D61" s="25"/>
      <c r="E61" s="30">
        <v>18081.18</v>
      </c>
      <c r="F61" s="31">
        <v>0.998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148</v>
      </c>
      <c r="B64" s="33"/>
      <c r="C64" s="33"/>
      <c r="D64" s="14"/>
      <c r="E64" s="15"/>
      <c r="F64" s="16"/>
      <c r="G64" s="16"/>
    </row>
    <row r="65" spans="1:7" x14ac:dyDescent="0.35">
      <c r="A65" s="13" t="s">
        <v>149</v>
      </c>
      <c r="B65" s="33"/>
      <c r="C65" s="33"/>
      <c r="D65" s="14"/>
      <c r="E65" s="15">
        <v>42.99</v>
      </c>
      <c r="F65" s="16">
        <v>2.3999999999999998E-3</v>
      </c>
      <c r="G65" s="16">
        <v>5.4205000000000003E-2</v>
      </c>
    </row>
    <row r="66" spans="1:7" x14ac:dyDescent="0.35">
      <c r="A66" s="17" t="s">
        <v>131</v>
      </c>
      <c r="B66" s="34"/>
      <c r="C66" s="34"/>
      <c r="D66" s="20"/>
      <c r="E66" s="37">
        <v>42.99</v>
      </c>
      <c r="F66" s="38">
        <v>2.3999999999999998E-3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147</v>
      </c>
      <c r="B68" s="35"/>
      <c r="C68" s="35"/>
      <c r="D68" s="25"/>
      <c r="E68" s="21">
        <v>42.99</v>
      </c>
      <c r="F68" s="22">
        <v>2.3999999999999998E-3</v>
      </c>
      <c r="G68" s="23"/>
    </row>
    <row r="69" spans="1:7" x14ac:dyDescent="0.35">
      <c r="A69" s="13" t="s">
        <v>150</v>
      </c>
      <c r="B69" s="33"/>
      <c r="C69" s="33"/>
      <c r="D69" s="14"/>
      <c r="E69" s="15">
        <v>6.3848000000000004E-3</v>
      </c>
      <c r="F69" s="16">
        <v>0</v>
      </c>
      <c r="G69" s="16"/>
    </row>
    <row r="70" spans="1:7" x14ac:dyDescent="0.35">
      <c r="A70" s="13" t="s">
        <v>151</v>
      </c>
      <c r="B70" s="33"/>
      <c r="C70" s="33"/>
      <c r="D70" s="14"/>
      <c r="E70" s="26">
        <v>-7.5463848000000002</v>
      </c>
      <c r="F70" s="27">
        <v>-4.0000000000000002E-4</v>
      </c>
      <c r="G70" s="16">
        <v>5.4205000000000003E-2</v>
      </c>
    </row>
    <row r="71" spans="1:7" x14ac:dyDescent="0.35">
      <c r="A71" s="28" t="s">
        <v>152</v>
      </c>
      <c r="B71" s="36"/>
      <c r="C71" s="36"/>
      <c r="D71" s="29"/>
      <c r="E71" s="30">
        <v>18116.63</v>
      </c>
      <c r="F71" s="31">
        <v>1</v>
      </c>
      <c r="G71" s="31"/>
    </row>
    <row r="76" spans="1:7" x14ac:dyDescent="0.35">
      <c r="A76" s="1" t="s">
        <v>2855</v>
      </c>
    </row>
    <row r="77" spans="1:7" x14ac:dyDescent="0.35">
      <c r="A77" s="48" t="s">
        <v>2856</v>
      </c>
      <c r="B77" s="3" t="s">
        <v>128</v>
      </c>
    </row>
    <row r="78" spans="1:7" x14ac:dyDescent="0.35">
      <c r="A78" t="s">
        <v>2857</v>
      </c>
    </row>
    <row r="79" spans="1:7" x14ac:dyDescent="0.35">
      <c r="A79" t="s">
        <v>2858</v>
      </c>
      <c r="B79" t="s">
        <v>2859</v>
      </c>
      <c r="C79" t="s">
        <v>2859</v>
      </c>
    </row>
    <row r="80" spans="1:7" x14ac:dyDescent="0.35">
      <c r="B80" s="49">
        <v>45838</v>
      </c>
      <c r="C80" s="49">
        <v>45869</v>
      </c>
    </row>
    <row r="81" spans="1:7" x14ac:dyDescent="0.35">
      <c r="A81" t="s">
        <v>2874</v>
      </c>
      <c r="B81">
        <v>14.938800000000001</v>
      </c>
      <c r="C81">
        <v>14.525</v>
      </c>
      <c r="G81"/>
    </row>
    <row r="82" spans="1:7" x14ac:dyDescent="0.35">
      <c r="A82" t="s">
        <v>2861</v>
      </c>
      <c r="B82">
        <v>14.731999999999999</v>
      </c>
      <c r="C82">
        <v>14.324</v>
      </c>
      <c r="G82"/>
    </row>
    <row r="83" spans="1:7" x14ac:dyDescent="0.35">
      <c r="A83" t="s">
        <v>2875</v>
      </c>
      <c r="B83">
        <v>14.4793</v>
      </c>
      <c r="C83">
        <v>14.072900000000001</v>
      </c>
      <c r="G83"/>
    </row>
    <row r="84" spans="1:7" x14ac:dyDescent="0.35">
      <c r="A84" t="s">
        <v>2863</v>
      </c>
      <c r="B84">
        <v>14.479100000000001</v>
      </c>
      <c r="C84">
        <v>14.072699999999999</v>
      </c>
      <c r="G84"/>
    </row>
    <row r="85" spans="1:7" x14ac:dyDescent="0.35">
      <c r="G85"/>
    </row>
    <row r="86" spans="1:7" x14ac:dyDescent="0.35">
      <c r="A86" t="s">
        <v>2864</v>
      </c>
      <c r="B86" s="3" t="s">
        <v>128</v>
      </c>
    </row>
    <row r="87" spans="1:7" x14ac:dyDescent="0.35">
      <c r="A87" t="s">
        <v>2865</v>
      </c>
      <c r="B87" s="3" t="s">
        <v>128</v>
      </c>
    </row>
    <row r="88" spans="1:7" ht="29" x14ac:dyDescent="0.35">
      <c r="A88" s="48" t="s">
        <v>2866</v>
      </c>
      <c r="B88" s="3" t="s">
        <v>128</v>
      </c>
    </row>
    <row r="89" spans="1:7" ht="29" x14ac:dyDescent="0.35">
      <c r="A89" s="48" t="s">
        <v>2867</v>
      </c>
      <c r="B89" s="3" t="s">
        <v>128</v>
      </c>
    </row>
    <row r="90" spans="1:7" x14ac:dyDescent="0.35">
      <c r="A90" t="s">
        <v>2876</v>
      </c>
      <c r="B90" s="50">
        <v>5.8799999999999998E-2</v>
      </c>
    </row>
    <row r="91" spans="1:7" ht="43.5" x14ac:dyDescent="0.35">
      <c r="A91" s="48" t="s">
        <v>2869</v>
      </c>
      <c r="B91" s="3" t="s">
        <v>128</v>
      </c>
    </row>
    <row r="92" spans="1:7" x14ac:dyDescent="0.35">
      <c r="B92" s="3"/>
    </row>
    <row r="93" spans="1:7" ht="29" x14ac:dyDescent="0.35">
      <c r="A93" s="48" t="s">
        <v>2870</v>
      </c>
      <c r="B93" s="3" t="s">
        <v>128</v>
      </c>
    </row>
    <row r="94" spans="1:7" ht="29" x14ac:dyDescent="0.35">
      <c r="A94" s="48" t="s">
        <v>2871</v>
      </c>
      <c r="B94">
        <v>237.38</v>
      </c>
    </row>
    <row r="95" spans="1:7" ht="29" x14ac:dyDescent="0.35">
      <c r="A95" s="48" t="s">
        <v>2872</v>
      </c>
      <c r="B95" s="3" t="s">
        <v>128</v>
      </c>
    </row>
    <row r="96" spans="1:7" ht="29" x14ac:dyDescent="0.35">
      <c r="A96" s="48" t="s">
        <v>2873</v>
      </c>
      <c r="B9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3F64-ED20-431D-8EC2-9203F3117022}">
  <dimension ref="A1:G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67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68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214</v>
      </c>
      <c r="B8" s="33" t="s">
        <v>215</v>
      </c>
      <c r="C8" s="33" t="s">
        <v>216</v>
      </c>
      <c r="D8" s="14">
        <v>470154</v>
      </c>
      <c r="E8" s="15">
        <v>5858.12</v>
      </c>
      <c r="F8" s="16">
        <v>5.1299999999999998E-2</v>
      </c>
      <c r="G8" s="16"/>
    </row>
    <row r="9" spans="1:7" x14ac:dyDescent="0.35">
      <c r="A9" s="13" t="s">
        <v>862</v>
      </c>
      <c r="B9" s="33" t="s">
        <v>863</v>
      </c>
      <c r="C9" s="33" t="s">
        <v>227</v>
      </c>
      <c r="D9" s="14">
        <v>341199</v>
      </c>
      <c r="E9" s="15">
        <v>5122.76</v>
      </c>
      <c r="F9" s="16">
        <v>4.4900000000000002E-2</v>
      </c>
      <c r="G9" s="16"/>
    </row>
    <row r="10" spans="1:7" x14ac:dyDescent="0.35">
      <c r="A10" s="13" t="s">
        <v>171</v>
      </c>
      <c r="B10" s="33" t="s">
        <v>172</v>
      </c>
      <c r="C10" s="33" t="s">
        <v>173</v>
      </c>
      <c r="D10" s="14">
        <v>208863</v>
      </c>
      <c r="E10" s="15">
        <v>5069.9399999999996</v>
      </c>
      <c r="F10" s="16">
        <v>4.4400000000000002E-2</v>
      </c>
      <c r="G10" s="16"/>
    </row>
    <row r="11" spans="1:7" x14ac:dyDescent="0.35">
      <c r="A11" s="13" t="s">
        <v>377</v>
      </c>
      <c r="B11" s="33" t="s">
        <v>378</v>
      </c>
      <c r="C11" s="33" t="s">
        <v>273</v>
      </c>
      <c r="D11" s="14">
        <v>7942921</v>
      </c>
      <c r="E11" s="15">
        <v>4892.84</v>
      </c>
      <c r="F11" s="16">
        <v>4.2900000000000001E-2</v>
      </c>
      <c r="G11" s="16"/>
    </row>
    <row r="12" spans="1:7" x14ac:dyDescent="0.35">
      <c r="A12" s="13" t="s">
        <v>387</v>
      </c>
      <c r="B12" s="33" t="s">
        <v>388</v>
      </c>
      <c r="C12" s="33" t="s">
        <v>317</v>
      </c>
      <c r="D12" s="14">
        <v>29997</v>
      </c>
      <c r="E12" s="15">
        <v>4265.57</v>
      </c>
      <c r="F12" s="16">
        <v>3.7400000000000003E-2</v>
      </c>
      <c r="G12" s="16"/>
    </row>
    <row r="13" spans="1:7" x14ac:dyDescent="0.35">
      <c r="A13" s="13" t="s">
        <v>246</v>
      </c>
      <c r="B13" s="33" t="s">
        <v>247</v>
      </c>
      <c r="C13" s="33" t="s">
        <v>176</v>
      </c>
      <c r="D13" s="14">
        <v>243422</v>
      </c>
      <c r="E13" s="15">
        <v>4255.5</v>
      </c>
      <c r="F13" s="16">
        <v>3.73E-2</v>
      </c>
      <c r="G13" s="16"/>
    </row>
    <row r="14" spans="1:7" x14ac:dyDescent="0.35">
      <c r="A14" s="13" t="s">
        <v>389</v>
      </c>
      <c r="B14" s="33" t="s">
        <v>390</v>
      </c>
      <c r="C14" s="33" t="s">
        <v>358</v>
      </c>
      <c r="D14" s="14">
        <v>143690</v>
      </c>
      <c r="E14" s="15">
        <v>3867.27</v>
      </c>
      <c r="F14" s="16">
        <v>3.39E-2</v>
      </c>
      <c r="G14" s="16"/>
    </row>
    <row r="15" spans="1:7" x14ac:dyDescent="0.35">
      <c r="A15" s="13" t="s">
        <v>352</v>
      </c>
      <c r="B15" s="33" t="s">
        <v>353</v>
      </c>
      <c r="C15" s="33" t="s">
        <v>317</v>
      </c>
      <c r="D15" s="14">
        <v>125123</v>
      </c>
      <c r="E15" s="15">
        <v>3804.74</v>
      </c>
      <c r="F15" s="16">
        <v>3.3300000000000003E-2</v>
      </c>
      <c r="G15" s="16"/>
    </row>
    <row r="16" spans="1:7" x14ac:dyDescent="0.35">
      <c r="A16" s="13" t="s">
        <v>244</v>
      </c>
      <c r="B16" s="33" t="s">
        <v>245</v>
      </c>
      <c r="C16" s="33" t="s">
        <v>176</v>
      </c>
      <c r="D16" s="14">
        <v>69093</v>
      </c>
      <c r="E16" s="15">
        <v>3565.54</v>
      </c>
      <c r="F16" s="16">
        <v>3.1199999999999999E-2</v>
      </c>
      <c r="G16" s="16"/>
    </row>
    <row r="17" spans="1:7" x14ac:dyDescent="0.35">
      <c r="A17" s="13" t="s">
        <v>383</v>
      </c>
      <c r="B17" s="33" t="s">
        <v>384</v>
      </c>
      <c r="C17" s="33" t="s">
        <v>173</v>
      </c>
      <c r="D17" s="14">
        <v>62163</v>
      </c>
      <c r="E17" s="15">
        <v>3512.21</v>
      </c>
      <c r="F17" s="16">
        <v>3.0800000000000001E-2</v>
      </c>
      <c r="G17" s="16"/>
    </row>
    <row r="18" spans="1:7" x14ac:dyDescent="0.35">
      <c r="A18" s="13" t="s">
        <v>955</v>
      </c>
      <c r="B18" s="33" t="s">
        <v>956</v>
      </c>
      <c r="C18" s="33" t="s">
        <v>224</v>
      </c>
      <c r="D18" s="14">
        <v>318788</v>
      </c>
      <c r="E18" s="15">
        <v>3472.72</v>
      </c>
      <c r="F18" s="16">
        <v>3.04E-2</v>
      </c>
      <c r="G18" s="16"/>
    </row>
    <row r="19" spans="1:7" x14ac:dyDescent="0.35">
      <c r="A19" s="13" t="s">
        <v>348</v>
      </c>
      <c r="B19" s="33" t="s">
        <v>349</v>
      </c>
      <c r="C19" s="33" t="s">
        <v>268</v>
      </c>
      <c r="D19" s="14">
        <v>20508</v>
      </c>
      <c r="E19" s="15">
        <v>3453.75</v>
      </c>
      <c r="F19" s="16">
        <v>3.0300000000000001E-2</v>
      </c>
      <c r="G19" s="16"/>
    </row>
    <row r="20" spans="1:7" x14ac:dyDescent="0.35">
      <c r="A20" s="13" t="s">
        <v>744</v>
      </c>
      <c r="B20" s="33" t="s">
        <v>745</v>
      </c>
      <c r="C20" s="33" t="s">
        <v>216</v>
      </c>
      <c r="D20" s="14">
        <v>372614</v>
      </c>
      <c r="E20" s="15">
        <v>3194.98</v>
      </c>
      <c r="F20" s="16">
        <v>2.8000000000000001E-2</v>
      </c>
      <c r="G20" s="16"/>
    </row>
    <row r="21" spans="1:7" x14ac:dyDescent="0.35">
      <c r="A21" s="13" t="s">
        <v>987</v>
      </c>
      <c r="B21" s="33" t="s">
        <v>988</v>
      </c>
      <c r="C21" s="33" t="s">
        <v>188</v>
      </c>
      <c r="D21" s="14">
        <v>44202</v>
      </c>
      <c r="E21" s="15">
        <v>2943.41</v>
      </c>
      <c r="F21" s="16">
        <v>2.58E-2</v>
      </c>
      <c r="G21" s="16"/>
    </row>
    <row r="22" spans="1:7" x14ac:dyDescent="0.35">
      <c r="A22" s="13" t="s">
        <v>1001</v>
      </c>
      <c r="B22" s="33" t="s">
        <v>1002</v>
      </c>
      <c r="C22" s="33" t="s">
        <v>273</v>
      </c>
      <c r="D22" s="14">
        <v>13437</v>
      </c>
      <c r="E22" s="15">
        <v>2700.17</v>
      </c>
      <c r="F22" s="16">
        <v>2.3699999999999999E-2</v>
      </c>
      <c r="G22" s="16"/>
    </row>
    <row r="23" spans="1:7" x14ac:dyDescent="0.35">
      <c r="A23" s="13" t="s">
        <v>1012</v>
      </c>
      <c r="B23" s="33" t="s">
        <v>1013</v>
      </c>
      <c r="C23" s="33" t="s">
        <v>193</v>
      </c>
      <c r="D23" s="14">
        <v>332841</v>
      </c>
      <c r="E23" s="15">
        <v>2687.36</v>
      </c>
      <c r="F23" s="16">
        <v>2.35E-2</v>
      </c>
      <c r="G23" s="16"/>
    </row>
    <row r="24" spans="1:7" x14ac:dyDescent="0.35">
      <c r="A24" s="13" t="s">
        <v>222</v>
      </c>
      <c r="B24" s="33" t="s">
        <v>223</v>
      </c>
      <c r="C24" s="33" t="s">
        <v>224</v>
      </c>
      <c r="D24" s="14">
        <v>141528</v>
      </c>
      <c r="E24" s="15">
        <v>2564.63</v>
      </c>
      <c r="F24" s="16">
        <v>2.2499999999999999E-2</v>
      </c>
      <c r="G24" s="16"/>
    </row>
    <row r="25" spans="1:7" x14ac:dyDescent="0.35">
      <c r="A25" s="13" t="s">
        <v>961</v>
      </c>
      <c r="B25" s="33" t="s">
        <v>962</v>
      </c>
      <c r="C25" s="33" t="s">
        <v>358</v>
      </c>
      <c r="D25" s="14">
        <v>349938</v>
      </c>
      <c r="E25" s="15">
        <v>2462.86</v>
      </c>
      <c r="F25" s="16">
        <v>2.1600000000000001E-2</v>
      </c>
      <c r="G25" s="16"/>
    </row>
    <row r="26" spans="1:7" x14ac:dyDescent="0.35">
      <c r="A26" s="13" t="s">
        <v>369</v>
      </c>
      <c r="B26" s="33" t="s">
        <v>370</v>
      </c>
      <c r="C26" s="33" t="s">
        <v>285</v>
      </c>
      <c r="D26" s="14">
        <v>345964</v>
      </c>
      <c r="E26" s="15">
        <v>2455.65</v>
      </c>
      <c r="F26" s="16">
        <v>2.1499999999999998E-2</v>
      </c>
      <c r="G26" s="16"/>
    </row>
    <row r="27" spans="1:7" x14ac:dyDescent="0.35">
      <c r="A27" s="13" t="s">
        <v>953</v>
      </c>
      <c r="B27" s="33" t="s">
        <v>954</v>
      </c>
      <c r="C27" s="33" t="s">
        <v>157</v>
      </c>
      <c r="D27" s="14">
        <v>324257</v>
      </c>
      <c r="E27" s="15">
        <v>2404.37</v>
      </c>
      <c r="F27" s="16">
        <v>2.1100000000000001E-2</v>
      </c>
      <c r="G27" s="16"/>
    </row>
    <row r="28" spans="1:7" x14ac:dyDescent="0.35">
      <c r="A28" s="13" t="s">
        <v>949</v>
      </c>
      <c r="B28" s="33" t="s">
        <v>950</v>
      </c>
      <c r="C28" s="33" t="s">
        <v>165</v>
      </c>
      <c r="D28" s="14">
        <v>622357</v>
      </c>
      <c r="E28" s="15">
        <v>2259.16</v>
      </c>
      <c r="F28" s="16">
        <v>1.9800000000000002E-2</v>
      </c>
      <c r="G28" s="16"/>
    </row>
    <row r="29" spans="1:7" x14ac:dyDescent="0.35">
      <c r="A29" s="13" t="s">
        <v>886</v>
      </c>
      <c r="B29" s="33" t="s">
        <v>887</v>
      </c>
      <c r="C29" s="33" t="s">
        <v>157</v>
      </c>
      <c r="D29" s="14">
        <v>1108703</v>
      </c>
      <c r="E29" s="15">
        <v>2244.35</v>
      </c>
      <c r="F29" s="16">
        <v>1.9699999999999999E-2</v>
      </c>
      <c r="G29" s="16"/>
    </row>
    <row r="30" spans="1:7" x14ac:dyDescent="0.35">
      <c r="A30" s="13" t="s">
        <v>1042</v>
      </c>
      <c r="B30" s="33" t="s">
        <v>1043</v>
      </c>
      <c r="C30" s="33" t="s">
        <v>1009</v>
      </c>
      <c r="D30" s="14">
        <v>149142</v>
      </c>
      <c r="E30" s="15">
        <v>2244.14</v>
      </c>
      <c r="F30" s="16">
        <v>1.9699999999999999E-2</v>
      </c>
      <c r="G30" s="16"/>
    </row>
    <row r="31" spans="1:7" x14ac:dyDescent="0.35">
      <c r="A31" s="13" t="s">
        <v>971</v>
      </c>
      <c r="B31" s="33" t="s">
        <v>972</v>
      </c>
      <c r="C31" s="33" t="s">
        <v>193</v>
      </c>
      <c r="D31" s="14">
        <v>47623</v>
      </c>
      <c r="E31" s="15">
        <v>2226.38</v>
      </c>
      <c r="F31" s="16">
        <v>1.95E-2</v>
      </c>
      <c r="G31" s="16"/>
    </row>
    <row r="32" spans="1:7" x14ac:dyDescent="0.35">
      <c r="A32" s="13" t="s">
        <v>394</v>
      </c>
      <c r="B32" s="33" t="s">
        <v>395</v>
      </c>
      <c r="C32" s="33" t="s">
        <v>339</v>
      </c>
      <c r="D32" s="14">
        <v>79010</v>
      </c>
      <c r="E32" s="15">
        <v>2189.5300000000002</v>
      </c>
      <c r="F32" s="16">
        <v>1.9199999999999998E-2</v>
      </c>
      <c r="G32" s="16"/>
    </row>
    <row r="33" spans="1:7" x14ac:dyDescent="0.35">
      <c r="A33" s="13" t="s">
        <v>191</v>
      </c>
      <c r="B33" s="33" t="s">
        <v>192</v>
      </c>
      <c r="C33" s="33" t="s">
        <v>193</v>
      </c>
      <c r="D33" s="14">
        <v>79374</v>
      </c>
      <c r="E33" s="15">
        <v>2073.4899999999998</v>
      </c>
      <c r="F33" s="16">
        <v>1.8200000000000001E-2</v>
      </c>
      <c r="G33" s="16"/>
    </row>
    <row r="34" spans="1:7" x14ac:dyDescent="0.35">
      <c r="A34" s="13" t="s">
        <v>344</v>
      </c>
      <c r="B34" s="33" t="s">
        <v>345</v>
      </c>
      <c r="C34" s="33" t="s">
        <v>292</v>
      </c>
      <c r="D34" s="14">
        <v>125751</v>
      </c>
      <c r="E34" s="15">
        <v>2013.53</v>
      </c>
      <c r="F34" s="16">
        <v>1.7600000000000001E-2</v>
      </c>
      <c r="G34" s="16"/>
    </row>
    <row r="35" spans="1:7" x14ac:dyDescent="0.35">
      <c r="A35" s="13" t="s">
        <v>985</v>
      </c>
      <c r="B35" s="33" t="s">
        <v>986</v>
      </c>
      <c r="C35" s="33" t="s">
        <v>185</v>
      </c>
      <c r="D35" s="14">
        <v>955360</v>
      </c>
      <c r="E35" s="15">
        <v>2002.63</v>
      </c>
      <c r="F35" s="16">
        <v>1.7500000000000002E-2</v>
      </c>
      <c r="G35" s="16"/>
    </row>
    <row r="36" spans="1:7" x14ac:dyDescent="0.35">
      <c r="A36" s="13" t="s">
        <v>258</v>
      </c>
      <c r="B36" s="33" t="s">
        <v>259</v>
      </c>
      <c r="C36" s="33" t="s">
        <v>196</v>
      </c>
      <c r="D36" s="14">
        <v>103642</v>
      </c>
      <c r="E36" s="15">
        <v>1999.36</v>
      </c>
      <c r="F36" s="16">
        <v>1.7500000000000002E-2</v>
      </c>
      <c r="G36" s="16"/>
    </row>
    <row r="37" spans="1:7" x14ac:dyDescent="0.35">
      <c r="A37" s="13" t="s">
        <v>391</v>
      </c>
      <c r="B37" s="33" t="s">
        <v>392</v>
      </c>
      <c r="C37" s="33" t="s">
        <v>393</v>
      </c>
      <c r="D37" s="14">
        <v>3991</v>
      </c>
      <c r="E37" s="15">
        <v>1947.81</v>
      </c>
      <c r="F37" s="16">
        <v>1.7100000000000001E-2</v>
      </c>
      <c r="G37" s="16"/>
    </row>
    <row r="38" spans="1:7" x14ac:dyDescent="0.35">
      <c r="A38" s="13" t="s">
        <v>248</v>
      </c>
      <c r="B38" s="33" t="s">
        <v>249</v>
      </c>
      <c r="C38" s="33" t="s">
        <v>160</v>
      </c>
      <c r="D38" s="14">
        <v>446340</v>
      </c>
      <c r="E38" s="15">
        <v>1867.71</v>
      </c>
      <c r="F38" s="16">
        <v>1.6400000000000001E-2</v>
      </c>
      <c r="G38" s="16"/>
    </row>
    <row r="39" spans="1:7" x14ac:dyDescent="0.35">
      <c r="A39" s="13" t="s">
        <v>981</v>
      </c>
      <c r="B39" s="33" t="s">
        <v>982</v>
      </c>
      <c r="C39" s="33" t="s">
        <v>219</v>
      </c>
      <c r="D39" s="14">
        <v>1261</v>
      </c>
      <c r="E39" s="15">
        <v>1864.33</v>
      </c>
      <c r="F39" s="16">
        <v>1.6299999999999999E-2</v>
      </c>
      <c r="G39" s="16"/>
    </row>
    <row r="40" spans="1:7" x14ac:dyDescent="0.35">
      <c r="A40" s="13" t="s">
        <v>912</v>
      </c>
      <c r="B40" s="33" t="s">
        <v>913</v>
      </c>
      <c r="C40" s="33" t="s">
        <v>179</v>
      </c>
      <c r="D40" s="14">
        <v>95779</v>
      </c>
      <c r="E40" s="15">
        <v>1550.66</v>
      </c>
      <c r="F40" s="16">
        <v>1.3599999999999999E-2</v>
      </c>
      <c r="G40" s="16"/>
    </row>
    <row r="41" spans="1:7" x14ac:dyDescent="0.35">
      <c r="A41" s="13" t="s">
        <v>633</v>
      </c>
      <c r="B41" s="33" t="s">
        <v>634</v>
      </c>
      <c r="C41" s="33" t="s">
        <v>165</v>
      </c>
      <c r="D41" s="14">
        <v>75547</v>
      </c>
      <c r="E41" s="15">
        <v>1395.88</v>
      </c>
      <c r="F41" s="16">
        <v>1.2200000000000001E-2</v>
      </c>
      <c r="G41" s="16"/>
    </row>
    <row r="42" spans="1:7" x14ac:dyDescent="0.35">
      <c r="A42" s="13" t="s">
        <v>832</v>
      </c>
      <c r="B42" s="33" t="s">
        <v>833</v>
      </c>
      <c r="C42" s="33" t="s">
        <v>365</v>
      </c>
      <c r="D42" s="14">
        <v>211532</v>
      </c>
      <c r="E42" s="15">
        <v>1386.59</v>
      </c>
      <c r="F42" s="16">
        <v>1.21E-2</v>
      </c>
      <c r="G42" s="16"/>
    </row>
    <row r="43" spans="1:7" x14ac:dyDescent="0.35">
      <c r="A43" s="13" t="s">
        <v>1072</v>
      </c>
      <c r="B43" s="33" t="s">
        <v>1073</v>
      </c>
      <c r="C43" s="33" t="s">
        <v>268</v>
      </c>
      <c r="D43" s="14">
        <v>214137</v>
      </c>
      <c r="E43" s="15">
        <v>1209.6600000000001</v>
      </c>
      <c r="F43" s="16">
        <v>1.06E-2</v>
      </c>
      <c r="G43" s="16"/>
    </row>
    <row r="44" spans="1:7" x14ac:dyDescent="0.35">
      <c r="A44" s="13" t="s">
        <v>264</v>
      </c>
      <c r="B44" s="33" t="s">
        <v>265</v>
      </c>
      <c r="C44" s="33" t="s">
        <v>196</v>
      </c>
      <c r="D44" s="14">
        <v>3311</v>
      </c>
      <c r="E44" s="15">
        <v>1139.1500000000001</v>
      </c>
      <c r="F44" s="16">
        <v>0.01</v>
      </c>
      <c r="G44" s="16"/>
    </row>
    <row r="45" spans="1:7" x14ac:dyDescent="0.35">
      <c r="A45" s="13" t="s">
        <v>404</v>
      </c>
      <c r="B45" s="33" t="s">
        <v>405</v>
      </c>
      <c r="C45" s="33" t="s">
        <v>196</v>
      </c>
      <c r="D45" s="14">
        <v>32481</v>
      </c>
      <c r="E45" s="15">
        <v>1027.24</v>
      </c>
      <c r="F45" s="16">
        <v>8.9999999999999993E-3</v>
      </c>
      <c r="G45" s="16"/>
    </row>
    <row r="46" spans="1:7" x14ac:dyDescent="0.35">
      <c r="A46" s="13" t="s">
        <v>1053</v>
      </c>
      <c r="B46" s="33" t="s">
        <v>1054</v>
      </c>
      <c r="C46" s="33" t="s">
        <v>188</v>
      </c>
      <c r="D46" s="14">
        <v>45158</v>
      </c>
      <c r="E46" s="15">
        <v>1009.51</v>
      </c>
      <c r="F46" s="16">
        <v>8.8000000000000005E-3</v>
      </c>
      <c r="G46" s="16"/>
    </row>
    <row r="47" spans="1:7" x14ac:dyDescent="0.35">
      <c r="A47" s="13" t="s">
        <v>1070</v>
      </c>
      <c r="B47" s="33" t="s">
        <v>1071</v>
      </c>
      <c r="C47" s="33" t="s">
        <v>193</v>
      </c>
      <c r="D47" s="14">
        <v>492137</v>
      </c>
      <c r="E47" s="15">
        <v>997.02</v>
      </c>
      <c r="F47" s="16">
        <v>8.6999999999999994E-3</v>
      </c>
      <c r="G47" s="16"/>
    </row>
    <row r="48" spans="1:7" x14ac:dyDescent="0.35">
      <c r="A48" s="13" t="s">
        <v>256</v>
      </c>
      <c r="B48" s="33" t="s">
        <v>257</v>
      </c>
      <c r="C48" s="33" t="s">
        <v>157</v>
      </c>
      <c r="D48" s="14">
        <v>155577</v>
      </c>
      <c r="E48" s="15">
        <v>967.22</v>
      </c>
      <c r="F48" s="16">
        <v>8.5000000000000006E-3</v>
      </c>
      <c r="G48" s="16"/>
    </row>
    <row r="49" spans="1:7" x14ac:dyDescent="0.35">
      <c r="A49" s="13" t="s">
        <v>844</v>
      </c>
      <c r="B49" s="33" t="s">
        <v>845</v>
      </c>
      <c r="C49" s="33" t="s">
        <v>393</v>
      </c>
      <c r="D49" s="14">
        <v>70667</v>
      </c>
      <c r="E49" s="15">
        <v>805.6</v>
      </c>
      <c r="F49" s="16">
        <v>7.1000000000000004E-3</v>
      </c>
      <c r="G49" s="16"/>
    </row>
    <row r="50" spans="1:7" x14ac:dyDescent="0.35">
      <c r="A50" s="13" t="s">
        <v>288</v>
      </c>
      <c r="B50" s="33" t="s">
        <v>289</v>
      </c>
      <c r="C50" s="33" t="s">
        <v>196</v>
      </c>
      <c r="D50" s="14">
        <v>53008</v>
      </c>
      <c r="E50" s="15">
        <v>781.28</v>
      </c>
      <c r="F50" s="16">
        <v>6.7999999999999996E-3</v>
      </c>
      <c r="G50" s="16"/>
    </row>
    <row r="51" spans="1:7" x14ac:dyDescent="0.35">
      <c r="A51" s="13" t="s">
        <v>1014</v>
      </c>
      <c r="B51" s="33" t="s">
        <v>1015</v>
      </c>
      <c r="C51" s="33" t="s">
        <v>268</v>
      </c>
      <c r="D51" s="14">
        <v>128384</v>
      </c>
      <c r="E51" s="15">
        <v>763.5</v>
      </c>
      <c r="F51" s="16">
        <v>6.7000000000000002E-3</v>
      </c>
      <c r="G51" s="16"/>
    </row>
    <row r="52" spans="1:7" x14ac:dyDescent="0.35">
      <c r="A52" s="13" t="s">
        <v>1086</v>
      </c>
      <c r="B52" s="33" t="s">
        <v>1087</v>
      </c>
      <c r="C52" s="33" t="s">
        <v>441</v>
      </c>
      <c r="D52" s="14">
        <v>359924</v>
      </c>
      <c r="E52" s="15">
        <v>738.02</v>
      </c>
      <c r="F52" s="16">
        <v>6.4999999999999997E-3</v>
      </c>
      <c r="G52" s="16"/>
    </row>
    <row r="53" spans="1:7" x14ac:dyDescent="0.35">
      <c r="A53" s="13" t="s">
        <v>756</v>
      </c>
      <c r="B53" s="33" t="s">
        <v>757</v>
      </c>
      <c r="C53" s="33" t="s">
        <v>196</v>
      </c>
      <c r="D53" s="14">
        <v>175819</v>
      </c>
      <c r="E53" s="15">
        <v>688.16</v>
      </c>
      <c r="F53" s="16">
        <v>6.0000000000000001E-3</v>
      </c>
      <c r="G53" s="16"/>
    </row>
    <row r="54" spans="1:7" x14ac:dyDescent="0.35">
      <c r="A54" s="13" t="s">
        <v>281</v>
      </c>
      <c r="B54" s="33" t="s">
        <v>282</v>
      </c>
      <c r="C54" s="33" t="s">
        <v>219</v>
      </c>
      <c r="D54" s="14">
        <v>65662</v>
      </c>
      <c r="E54" s="15">
        <v>683.8</v>
      </c>
      <c r="F54" s="16">
        <v>6.0000000000000001E-3</v>
      </c>
      <c r="G54" s="16"/>
    </row>
    <row r="55" spans="1:7" x14ac:dyDescent="0.35">
      <c r="A55" s="13" t="s">
        <v>1104</v>
      </c>
      <c r="B55" s="33" t="s">
        <v>1105</v>
      </c>
      <c r="C55" s="33" t="s">
        <v>193</v>
      </c>
      <c r="D55" s="14">
        <v>11351</v>
      </c>
      <c r="E55" s="15">
        <v>602.05999999999995</v>
      </c>
      <c r="F55" s="16">
        <v>5.3E-3</v>
      </c>
      <c r="G55" s="16"/>
    </row>
    <row r="56" spans="1:7" x14ac:dyDescent="0.35">
      <c r="A56" s="13" t="s">
        <v>1040</v>
      </c>
      <c r="B56" s="33" t="s">
        <v>1041</v>
      </c>
      <c r="C56" s="33" t="s">
        <v>168</v>
      </c>
      <c r="D56" s="14">
        <v>169630</v>
      </c>
      <c r="E56" s="15">
        <v>590.57000000000005</v>
      </c>
      <c r="F56" s="16">
        <v>5.1999999999999998E-3</v>
      </c>
      <c r="G56" s="16"/>
    </row>
    <row r="57" spans="1:7" x14ac:dyDescent="0.35">
      <c r="A57" s="13" t="s">
        <v>1171</v>
      </c>
      <c r="B57" s="33" t="s">
        <v>1172</v>
      </c>
      <c r="C57" s="33" t="s">
        <v>1152</v>
      </c>
      <c r="D57" s="14">
        <v>33195</v>
      </c>
      <c r="E57" s="15">
        <v>380.88</v>
      </c>
      <c r="F57" s="16">
        <v>3.3E-3</v>
      </c>
      <c r="G57" s="16"/>
    </row>
    <row r="58" spans="1:7" x14ac:dyDescent="0.35">
      <c r="A58" s="17" t="s">
        <v>131</v>
      </c>
      <c r="B58" s="34"/>
      <c r="C58" s="34"/>
      <c r="D58" s="20"/>
      <c r="E58" s="37">
        <v>114203.61</v>
      </c>
      <c r="F58" s="38">
        <v>1.0006999999999999</v>
      </c>
      <c r="G58" s="23"/>
    </row>
    <row r="59" spans="1:7" x14ac:dyDescent="0.35">
      <c r="A59" s="17" t="s">
        <v>368</v>
      </c>
      <c r="B59" s="33"/>
      <c r="C59" s="33"/>
      <c r="D59" s="14"/>
      <c r="E59" s="15"/>
      <c r="F59" s="16"/>
      <c r="G59" s="16"/>
    </row>
    <row r="60" spans="1:7" x14ac:dyDescent="0.35">
      <c r="A60" s="17" t="s">
        <v>131</v>
      </c>
      <c r="B60" s="33"/>
      <c r="C60" s="33"/>
      <c r="D60" s="14"/>
      <c r="E60" s="39" t="s">
        <v>128</v>
      </c>
      <c r="F60" s="40" t="s">
        <v>128</v>
      </c>
      <c r="G60" s="16"/>
    </row>
    <row r="61" spans="1:7" x14ac:dyDescent="0.35">
      <c r="A61" s="24" t="s">
        <v>147</v>
      </c>
      <c r="B61" s="35"/>
      <c r="C61" s="35"/>
      <c r="D61" s="25"/>
      <c r="E61" s="30">
        <v>114203.61</v>
      </c>
      <c r="F61" s="31">
        <v>1.0006999999999999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148</v>
      </c>
      <c r="B64" s="33"/>
      <c r="C64" s="33"/>
      <c r="D64" s="14"/>
      <c r="E64" s="15"/>
      <c r="F64" s="16"/>
      <c r="G64" s="16"/>
    </row>
    <row r="65" spans="1:7" x14ac:dyDescent="0.35">
      <c r="A65" s="13" t="s">
        <v>149</v>
      </c>
      <c r="B65" s="33"/>
      <c r="C65" s="33"/>
      <c r="D65" s="14"/>
      <c r="E65" s="15">
        <v>160.97999999999999</v>
      </c>
      <c r="F65" s="16">
        <v>1.4E-3</v>
      </c>
      <c r="G65" s="16">
        <v>5.4205000000000003E-2</v>
      </c>
    </row>
    <row r="66" spans="1:7" x14ac:dyDescent="0.35">
      <c r="A66" s="17" t="s">
        <v>131</v>
      </c>
      <c r="B66" s="34"/>
      <c r="C66" s="34"/>
      <c r="D66" s="20"/>
      <c r="E66" s="37">
        <v>160.97999999999999</v>
      </c>
      <c r="F66" s="38">
        <v>1.4E-3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147</v>
      </c>
      <c r="B68" s="35"/>
      <c r="C68" s="35"/>
      <c r="D68" s="25"/>
      <c r="E68" s="21">
        <v>160.97999999999999</v>
      </c>
      <c r="F68" s="22">
        <v>1.4E-3</v>
      </c>
      <c r="G68" s="23"/>
    </row>
    <row r="69" spans="1:7" x14ac:dyDescent="0.35">
      <c r="A69" s="13" t="s">
        <v>150</v>
      </c>
      <c r="B69" s="33"/>
      <c r="C69" s="33"/>
      <c r="D69" s="14"/>
      <c r="E69" s="15">
        <v>2.39061E-2</v>
      </c>
      <c r="F69" s="16">
        <v>0</v>
      </c>
      <c r="G69" s="16"/>
    </row>
    <row r="70" spans="1:7" x14ac:dyDescent="0.35">
      <c r="A70" s="13" t="s">
        <v>151</v>
      </c>
      <c r="B70" s="33"/>
      <c r="C70" s="33"/>
      <c r="D70" s="14"/>
      <c r="E70" s="26">
        <v>-198.9939061</v>
      </c>
      <c r="F70" s="27">
        <v>-2.0999999999999999E-3</v>
      </c>
      <c r="G70" s="16">
        <v>5.4205000000000003E-2</v>
      </c>
    </row>
    <row r="71" spans="1:7" x14ac:dyDescent="0.35">
      <c r="A71" s="28" t="s">
        <v>152</v>
      </c>
      <c r="B71" s="36"/>
      <c r="C71" s="36"/>
      <c r="D71" s="29"/>
      <c r="E71" s="30">
        <v>114165.62</v>
      </c>
      <c r="F71" s="31">
        <v>1</v>
      </c>
      <c r="G71" s="31"/>
    </row>
    <row r="76" spans="1:7" x14ac:dyDescent="0.35">
      <c r="A76" s="1" t="s">
        <v>2855</v>
      </c>
    </row>
    <row r="77" spans="1:7" x14ac:dyDescent="0.35">
      <c r="A77" s="48" t="s">
        <v>2856</v>
      </c>
      <c r="B77" s="3" t="s">
        <v>128</v>
      </c>
    </row>
    <row r="78" spans="1:7" x14ac:dyDescent="0.35">
      <c r="A78" t="s">
        <v>2857</v>
      </c>
    </row>
    <row r="79" spans="1:7" x14ac:dyDescent="0.35">
      <c r="A79" t="s">
        <v>2858</v>
      </c>
      <c r="B79" t="s">
        <v>2859</v>
      </c>
      <c r="C79" t="s">
        <v>2859</v>
      </c>
    </row>
    <row r="80" spans="1:7" x14ac:dyDescent="0.35">
      <c r="B80" s="49">
        <v>45838</v>
      </c>
      <c r="C80" s="49">
        <v>45869</v>
      </c>
    </row>
    <row r="81" spans="1:7" x14ac:dyDescent="0.35">
      <c r="A81" t="s">
        <v>2860</v>
      </c>
      <c r="B81">
        <v>18.881900000000002</v>
      </c>
      <c r="C81">
        <v>18.086099999999998</v>
      </c>
      <c r="G81"/>
    </row>
    <row r="82" spans="1:7" x14ac:dyDescent="0.35">
      <c r="A82" t="s">
        <v>2861</v>
      </c>
      <c r="B82">
        <v>18.885000000000002</v>
      </c>
      <c r="C82">
        <v>18.089099999999998</v>
      </c>
      <c r="G82"/>
    </row>
    <row r="83" spans="1:7" x14ac:dyDescent="0.35">
      <c r="A83" t="s">
        <v>2862</v>
      </c>
      <c r="B83">
        <v>18.536000000000001</v>
      </c>
      <c r="C83">
        <v>17.744</v>
      </c>
      <c r="G83"/>
    </row>
    <row r="84" spans="1:7" x14ac:dyDescent="0.35">
      <c r="A84" t="s">
        <v>2863</v>
      </c>
      <c r="B84">
        <v>18.536100000000001</v>
      </c>
      <c r="C84">
        <v>17.7441</v>
      </c>
      <c r="G84"/>
    </row>
    <row r="85" spans="1:7" x14ac:dyDescent="0.35">
      <c r="G85"/>
    </row>
    <row r="86" spans="1:7" x14ac:dyDescent="0.35">
      <c r="A86" t="s">
        <v>2864</v>
      </c>
      <c r="B86" s="3" t="s">
        <v>128</v>
      </c>
    </row>
    <row r="87" spans="1:7" x14ac:dyDescent="0.35">
      <c r="A87" t="s">
        <v>2865</v>
      </c>
      <c r="B87" s="3" t="s">
        <v>128</v>
      </c>
    </row>
    <row r="88" spans="1:7" ht="29" x14ac:dyDescent="0.35">
      <c r="A88" s="48" t="s">
        <v>2866</v>
      </c>
      <c r="B88" s="3" t="s">
        <v>128</v>
      </c>
    </row>
    <row r="89" spans="1:7" ht="29" x14ac:dyDescent="0.35">
      <c r="A89" s="48" t="s">
        <v>2867</v>
      </c>
      <c r="B89" s="3" t="s">
        <v>128</v>
      </c>
    </row>
    <row r="90" spans="1:7" x14ac:dyDescent="0.35">
      <c r="A90" t="s">
        <v>2876</v>
      </c>
      <c r="B90" s="50">
        <v>1.1692</v>
      </c>
    </row>
    <row r="91" spans="1:7" ht="43.5" x14ac:dyDescent="0.35">
      <c r="A91" s="48" t="s">
        <v>2869</v>
      </c>
      <c r="B91" s="3" t="s">
        <v>128</v>
      </c>
    </row>
    <row r="92" spans="1:7" x14ac:dyDescent="0.35">
      <c r="B92" s="3"/>
    </row>
    <row r="93" spans="1:7" ht="29" x14ac:dyDescent="0.35">
      <c r="A93" s="48" t="s">
        <v>2870</v>
      </c>
      <c r="B93" s="3" t="s">
        <v>128</v>
      </c>
    </row>
    <row r="94" spans="1:7" ht="29" x14ac:dyDescent="0.35">
      <c r="A94" s="48" t="s">
        <v>2871</v>
      </c>
      <c r="B94" t="s">
        <v>128</v>
      </c>
    </row>
    <row r="95" spans="1:7" ht="29" x14ac:dyDescent="0.35">
      <c r="A95" s="48" t="s">
        <v>2872</v>
      </c>
      <c r="B95" s="3" t="s">
        <v>128</v>
      </c>
    </row>
    <row r="96" spans="1:7" ht="29" x14ac:dyDescent="0.35">
      <c r="A96" s="48" t="s">
        <v>2873</v>
      </c>
      <c r="B9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38A4-D4F1-480E-8352-EB90456BF8AD}">
  <dimension ref="A1:G4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69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70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6784</v>
      </c>
      <c r="E8" s="15">
        <v>136.91</v>
      </c>
      <c r="F8" s="16">
        <v>0.28949999999999998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8411</v>
      </c>
      <c r="E9" s="15">
        <v>124.6</v>
      </c>
      <c r="F9" s="16">
        <v>0.26350000000000001</v>
      </c>
      <c r="G9" s="16"/>
    </row>
    <row r="10" spans="1:7" x14ac:dyDescent="0.35">
      <c r="A10" s="13" t="s">
        <v>169</v>
      </c>
      <c r="B10" s="33" t="s">
        <v>170</v>
      </c>
      <c r="C10" s="33" t="s">
        <v>157</v>
      </c>
      <c r="D10" s="14">
        <v>5121</v>
      </c>
      <c r="E10" s="15">
        <v>40.79</v>
      </c>
      <c r="F10" s="16">
        <v>8.6300000000000002E-2</v>
      </c>
      <c r="G10" s="16"/>
    </row>
    <row r="11" spans="1:7" x14ac:dyDescent="0.35">
      <c r="A11" s="13" t="s">
        <v>189</v>
      </c>
      <c r="B11" s="33" t="s">
        <v>190</v>
      </c>
      <c r="C11" s="33" t="s">
        <v>157</v>
      </c>
      <c r="D11" s="14">
        <v>1864</v>
      </c>
      <c r="E11" s="15">
        <v>36.880000000000003</v>
      </c>
      <c r="F11" s="16">
        <v>7.8E-2</v>
      </c>
      <c r="G11" s="16"/>
    </row>
    <row r="12" spans="1:7" x14ac:dyDescent="0.35">
      <c r="A12" s="13" t="s">
        <v>234</v>
      </c>
      <c r="B12" s="33" t="s">
        <v>235</v>
      </c>
      <c r="C12" s="33" t="s">
        <v>157</v>
      </c>
      <c r="D12" s="14">
        <v>3377</v>
      </c>
      <c r="E12" s="15">
        <v>36.08</v>
      </c>
      <c r="F12" s="16">
        <v>7.6300000000000007E-2</v>
      </c>
      <c r="G12" s="16"/>
    </row>
    <row r="13" spans="1:7" x14ac:dyDescent="0.35">
      <c r="A13" s="13" t="s">
        <v>1098</v>
      </c>
      <c r="B13" s="33" t="s">
        <v>1099</v>
      </c>
      <c r="C13" s="33" t="s">
        <v>157</v>
      </c>
      <c r="D13" s="14">
        <v>2054</v>
      </c>
      <c r="E13" s="15">
        <v>16.41</v>
      </c>
      <c r="F13" s="16">
        <v>3.4700000000000002E-2</v>
      </c>
      <c r="G13" s="16"/>
    </row>
    <row r="14" spans="1:7" x14ac:dyDescent="0.35">
      <c r="A14" s="13" t="s">
        <v>886</v>
      </c>
      <c r="B14" s="33" t="s">
        <v>887</v>
      </c>
      <c r="C14" s="33" t="s">
        <v>157</v>
      </c>
      <c r="D14" s="14">
        <v>7655</v>
      </c>
      <c r="E14" s="15">
        <v>15.5</v>
      </c>
      <c r="F14" s="16">
        <v>3.2800000000000003E-2</v>
      </c>
      <c r="G14" s="16"/>
    </row>
    <row r="15" spans="1:7" x14ac:dyDescent="0.35">
      <c r="A15" s="13" t="s">
        <v>951</v>
      </c>
      <c r="B15" s="33" t="s">
        <v>952</v>
      </c>
      <c r="C15" s="33" t="s">
        <v>157</v>
      </c>
      <c r="D15" s="14">
        <v>20615</v>
      </c>
      <c r="E15" s="15">
        <v>14.17</v>
      </c>
      <c r="F15" s="16">
        <v>0.03</v>
      </c>
      <c r="G15" s="16"/>
    </row>
    <row r="16" spans="1:7" x14ac:dyDescent="0.35">
      <c r="A16" s="13" t="s">
        <v>1126</v>
      </c>
      <c r="B16" s="33" t="s">
        <v>1127</v>
      </c>
      <c r="C16" s="33" t="s">
        <v>157</v>
      </c>
      <c r="D16" s="14">
        <v>5776</v>
      </c>
      <c r="E16" s="15">
        <v>13.74</v>
      </c>
      <c r="F16" s="16">
        <v>2.9100000000000001E-2</v>
      </c>
      <c r="G16" s="16"/>
    </row>
    <row r="17" spans="1:7" x14ac:dyDescent="0.35">
      <c r="A17" s="13" t="s">
        <v>953</v>
      </c>
      <c r="B17" s="33" t="s">
        <v>954</v>
      </c>
      <c r="C17" s="33" t="s">
        <v>157</v>
      </c>
      <c r="D17" s="14">
        <v>1753</v>
      </c>
      <c r="E17" s="15">
        <v>13</v>
      </c>
      <c r="F17" s="16">
        <v>2.75E-2</v>
      </c>
      <c r="G17" s="16"/>
    </row>
    <row r="18" spans="1:7" x14ac:dyDescent="0.35">
      <c r="A18" s="13" t="s">
        <v>1138</v>
      </c>
      <c r="B18" s="33" t="s">
        <v>1139</v>
      </c>
      <c r="C18" s="33" t="s">
        <v>157</v>
      </c>
      <c r="D18" s="14">
        <v>10755</v>
      </c>
      <c r="E18" s="15">
        <v>11.33</v>
      </c>
      <c r="F18" s="16">
        <v>2.4E-2</v>
      </c>
      <c r="G18" s="16"/>
    </row>
    <row r="19" spans="1:7" x14ac:dyDescent="0.35">
      <c r="A19" s="13" t="s">
        <v>1140</v>
      </c>
      <c r="B19" s="33" t="s">
        <v>1141</v>
      </c>
      <c r="C19" s="33" t="s">
        <v>157</v>
      </c>
      <c r="D19" s="14">
        <v>10516</v>
      </c>
      <c r="E19" s="15">
        <v>11.28</v>
      </c>
      <c r="F19" s="16">
        <v>2.3900000000000001E-2</v>
      </c>
      <c r="G19" s="16"/>
    </row>
    <row r="20" spans="1:7" x14ac:dyDescent="0.35">
      <c r="A20" s="17" t="s">
        <v>131</v>
      </c>
      <c r="B20" s="34"/>
      <c r="C20" s="34"/>
      <c r="D20" s="20"/>
      <c r="E20" s="37">
        <v>470.69</v>
      </c>
      <c r="F20" s="38">
        <v>0.99560000000000004</v>
      </c>
      <c r="G20" s="23"/>
    </row>
    <row r="21" spans="1:7" x14ac:dyDescent="0.35">
      <c r="A21" s="17" t="s">
        <v>368</v>
      </c>
      <c r="B21" s="33"/>
      <c r="C21" s="33"/>
      <c r="D21" s="14"/>
      <c r="E21" s="15"/>
      <c r="F21" s="16"/>
      <c r="G21" s="16"/>
    </row>
    <row r="22" spans="1:7" x14ac:dyDescent="0.35">
      <c r="A22" s="17" t="s">
        <v>131</v>
      </c>
      <c r="B22" s="33"/>
      <c r="C22" s="33"/>
      <c r="D22" s="14"/>
      <c r="E22" s="39" t="s">
        <v>128</v>
      </c>
      <c r="F22" s="40" t="s">
        <v>128</v>
      </c>
      <c r="G22" s="16"/>
    </row>
    <row r="23" spans="1:7" x14ac:dyDescent="0.35">
      <c r="A23" s="24" t="s">
        <v>147</v>
      </c>
      <c r="B23" s="35"/>
      <c r="C23" s="35"/>
      <c r="D23" s="25"/>
      <c r="E23" s="30">
        <v>470.69</v>
      </c>
      <c r="F23" s="31">
        <v>0.99560000000000004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 t="s">
        <v>150</v>
      </c>
      <c r="B25" s="33"/>
      <c r="C25" s="33"/>
      <c r="D25" s="14"/>
      <c r="E25" s="15">
        <v>0</v>
      </c>
      <c r="F25" s="16">
        <v>0</v>
      </c>
      <c r="G25" s="16"/>
    </row>
    <row r="26" spans="1:7" x14ac:dyDescent="0.35">
      <c r="A26" s="13" t="s">
        <v>151</v>
      </c>
      <c r="B26" s="33"/>
      <c r="C26" s="33"/>
      <c r="D26" s="14"/>
      <c r="E26" s="15">
        <v>2.19</v>
      </c>
      <c r="F26" s="16">
        <v>4.4000000000000003E-3</v>
      </c>
      <c r="G26" s="16"/>
    </row>
    <row r="27" spans="1:7" x14ac:dyDescent="0.35">
      <c r="A27" s="28" t="s">
        <v>152</v>
      </c>
      <c r="B27" s="36"/>
      <c r="C27" s="36"/>
      <c r="D27" s="29"/>
      <c r="E27" s="30">
        <v>472.88</v>
      </c>
      <c r="F27" s="31">
        <v>1</v>
      </c>
      <c r="G27" s="31"/>
    </row>
    <row r="32" spans="1:7" x14ac:dyDescent="0.35">
      <c r="A32" s="1" t="s">
        <v>2855</v>
      </c>
    </row>
    <row r="33" spans="1:7" x14ac:dyDescent="0.35">
      <c r="A33" s="48" t="s">
        <v>2856</v>
      </c>
      <c r="B33" s="3" t="s">
        <v>128</v>
      </c>
    </row>
    <row r="34" spans="1:7" x14ac:dyDescent="0.35">
      <c r="A34" t="s">
        <v>2857</v>
      </c>
    </row>
    <row r="35" spans="1:7" x14ac:dyDescent="0.35">
      <c r="A35" t="s">
        <v>2858</v>
      </c>
      <c r="B35" t="s">
        <v>2859</v>
      </c>
      <c r="C35" t="s">
        <v>2859</v>
      </c>
    </row>
    <row r="36" spans="1:7" x14ac:dyDescent="0.35">
      <c r="B36" s="49">
        <v>45838</v>
      </c>
      <c r="C36" s="49">
        <v>45869</v>
      </c>
    </row>
    <row r="37" spans="1:7" x14ac:dyDescent="0.35">
      <c r="A37" t="s">
        <v>2862</v>
      </c>
      <c r="B37">
        <v>57.4908</v>
      </c>
      <c r="C37">
        <v>56.197499999999998</v>
      </c>
      <c r="G37"/>
    </row>
    <row r="38" spans="1:7" x14ac:dyDescent="0.35">
      <c r="G38"/>
    </row>
    <row r="39" spans="1:7" x14ac:dyDescent="0.35">
      <c r="A39" t="s">
        <v>2864</v>
      </c>
      <c r="B39" s="3" t="s">
        <v>128</v>
      </c>
    </row>
    <row r="40" spans="1:7" x14ac:dyDescent="0.35">
      <c r="A40" t="s">
        <v>2865</v>
      </c>
      <c r="B40" s="3" t="s">
        <v>128</v>
      </c>
    </row>
    <row r="41" spans="1:7" ht="29" x14ac:dyDescent="0.35">
      <c r="A41" s="48" t="s">
        <v>2866</v>
      </c>
      <c r="B41" s="3" t="s">
        <v>128</v>
      </c>
    </row>
    <row r="42" spans="1:7" ht="29" x14ac:dyDescent="0.35">
      <c r="A42" s="48" t="s">
        <v>2867</v>
      </c>
      <c r="B42" s="3" t="s">
        <v>128</v>
      </c>
    </row>
    <row r="43" spans="1:7" x14ac:dyDescent="0.35">
      <c r="A43" t="s">
        <v>2876</v>
      </c>
      <c r="B43" s="50">
        <v>2.4481999999999999</v>
      </c>
    </row>
    <row r="44" spans="1:7" ht="43.5" x14ac:dyDescent="0.35">
      <c r="A44" s="48" t="s">
        <v>2869</v>
      </c>
      <c r="B44" s="3" t="s">
        <v>128</v>
      </c>
    </row>
    <row r="45" spans="1:7" x14ac:dyDescent="0.35">
      <c r="B45" s="3"/>
    </row>
    <row r="46" spans="1:7" ht="29" x14ac:dyDescent="0.35">
      <c r="A46" s="48" t="s">
        <v>2870</v>
      </c>
      <c r="B46" s="3" t="s">
        <v>128</v>
      </c>
    </row>
    <row r="47" spans="1:7" ht="29" x14ac:dyDescent="0.35">
      <c r="A47" s="48" t="s">
        <v>2871</v>
      </c>
      <c r="B47" t="s">
        <v>128</v>
      </c>
    </row>
    <row r="48" spans="1:7" ht="29" x14ac:dyDescent="0.35">
      <c r="A48" s="48" t="s">
        <v>2872</v>
      </c>
      <c r="B48" s="3" t="s">
        <v>128</v>
      </c>
    </row>
    <row r="49" spans="1:2" ht="29" x14ac:dyDescent="0.35">
      <c r="A49" s="48" t="s">
        <v>2873</v>
      </c>
      <c r="B49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1C197-0ACB-44D1-B11E-A8FE911F25FF}">
  <dimension ref="A1:G11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72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1730</v>
      </c>
      <c r="B11" s="33" t="s">
        <v>1731</v>
      </c>
      <c r="C11" s="33" t="s">
        <v>467</v>
      </c>
      <c r="D11" s="14">
        <v>104500000</v>
      </c>
      <c r="E11" s="15">
        <v>102488.69</v>
      </c>
      <c r="F11" s="16">
        <v>7.7200000000000005E-2</v>
      </c>
      <c r="G11" s="16">
        <v>6.8199999999999997E-2</v>
      </c>
    </row>
    <row r="12" spans="1:7" x14ac:dyDescent="0.35">
      <c r="A12" s="13" t="s">
        <v>1732</v>
      </c>
      <c r="B12" s="33" t="s">
        <v>1733</v>
      </c>
      <c r="C12" s="33" t="s">
        <v>481</v>
      </c>
      <c r="D12" s="14">
        <v>100000000</v>
      </c>
      <c r="E12" s="15">
        <v>97893.3</v>
      </c>
      <c r="F12" s="16">
        <v>7.3700000000000002E-2</v>
      </c>
      <c r="G12" s="16">
        <v>6.9000000000000006E-2</v>
      </c>
    </row>
    <row r="13" spans="1:7" x14ac:dyDescent="0.35">
      <c r="A13" s="13" t="s">
        <v>1734</v>
      </c>
      <c r="B13" s="33" t="s">
        <v>1735</v>
      </c>
      <c r="C13" s="33" t="s">
        <v>467</v>
      </c>
      <c r="D13" s="14">
        <v>98500000</v>
      </c>
      <c r="E13" s="15">
        <v>97283.92</v>
      </c>
      <c r="F13" s="16">
        <v>7.3200000000000001E-2</v>
      </c>
      <c r="G13" s="16">
        <v>6.7750000000000005E-2</v>
      </c>
    </row>
    <row r="14" spans="1:7" x14ac:dyDescent="0.35">
      <c r="A14" s="13" t="s">
        <v>1736</v>
      </c>
      <c r="B14" s="33" t="s">
        <v>1737</v>
      </c>
      <c r="C14" s="33" t="s">
        <v>481</v>
      </c>
      <c r="D14" s="14">
        <v>96000000</v>
      </c>
      <c r="E14" s="15">
        <v>96354.72</v>
      </c>
      <c r="F14" s="16">
        <v>7.2499999999999995E-2</v>
      </c>
      <c r="G14" s="16">
        <v>6.7082000000000003E-2</v>
      </c>
    </row>
    <row r="15" spans="1:7" x14ac:dyDescent="0.35">
      <c r="A15" s="13" t="s">
        <v>1738</v>
      </c>
      <c r="B15" s="33" t="s">
        <v>1739</v>
      </c>
      <c r="C15" s="33" t="s">
        <v>467</v>
      </c>
      <c r="D15" s="14">
        <v>95500000</v>
      </c>
      <c r="E15" s="15">
        <v>95463.42</v>
      </c>
      <c r="F15" s="16">
        <v>7.1900000000000006E-2</v>
      </c>
      <c r="G15" s="16">
        <v>6.8949999999999997E-2</v>
      </c>
    </row>
    <row r="16" spans="1:7" x14ac:dyDescent="0.35">
      <c r="A16" s="13" t="s">
        <v>1740</v>
      </c>
      <c r="B16" s="33" t="s">
        <v>1741</v>
      </c>
      <c r="C16" s="33" t="s">
        <v>467</v>
      </c>
      <c r="D16" s="14">
        <v>92500000</v>
      </c>
      <c r="E16" s="15">
        <v>92553.1</v>
      </c>
      <c r="F16" s="16">
        <v>6.9699999999999998E-2</v>
      </c>
      <c r="G16" s="16">
        <v>6.8949999999999997E-2</v>
      </c>
    </row>
    <row r="17" spans="1:7" x14ac:dyDescent="0.35">
      <c r="A17" s="13" t="s">
        <v>1742</v>
      </c>
      <c r="B17" s="33" t="s">
        <v>1743</v>
      </c>
      <c r="C17" s="33" t="s">
        <v>481</v>
      </c>
      <c r="D17" s="14">
        <v>83000000</v>
      </c>
      <c r="E17" s="15">
        <v>82178.63</v>
      </c>
      <c r="F17" s="16">
        <v>6.1899999999999997E-2</v>
      </c>
      <c r="G17" s="16">
        <v>6.6199999999999995E-2</v>
      </c>
    </row>
    <row r="18" spans="1:7" x14ac:dyDescent="0.35">
      <c r="A18" s="13" t="s">
        <v>1744</v>
      </c>
      <c r="B18" s="33" t="s">
        <v>1745</v>
      </c>
      <c r="C18" s="33" t="s">
        <v>467</v>
      </c>
      <c r="D18" s="14">
        <v>80000000</v>
      </c>
      <c r="E18" s="15">
        <v>79774.48</v>
      </c>
      <c r="F18" s="16">
        <v>6.0100000000000001E-2</v>
      </c>
      <c r="G18" s="16">
        <v>6.6850000000000007E-2</v>
      </c>
    </row>
    <row r="19" spans="1:7" x14ac:dyDescent="0.35">
      <c r="A19" s="13" t="s">
        <v>1746</v>
      </c>
      <c r="B19" s="33" t="s">
        <v>1747</v>
      </c>
      <c r="C19" s="33" t="s">
        <v>467</v>
      </c>
      <c r="D19" s="14">
        <v>80000000</v>
      </c>
      <c r="E19" s="15">
        <v>78603.28</v>
      </c>
      <c r="F19" s="16">
        <v>5.9200000000000003E-2</v>
      </c>
      <c r="G19" s="16">
        <v>6.6750000000000004E-2</v>
      </c>
    </row>
    <row r="20" spans="1:7" x14ac:dyDescent="0.35">
      <c r="A20" s="13" t="s">
        <v>1748</v>
      </c>
      <c r="B20" s="33" t="s">
        <v>1749</v>
      </c>
      <c r="C20" s="33" t="s">
        <v>467</v>
      </c>
      <c r="D20" s="14">
        <v>59000000</v>
      </c>
      <c r="E20" s="15">
        <v>60934.67</v>
      </c>
      <c r="F20" s="16">
        <v>4.5900000000000003E-2</v>
      </c>
      <c r="G20" s="16">
        <v>6.8150000000000002E-2</v>
      </c>
    </row>
    <row r="21" spans="1:7" x14ac:dyDescent="0.35">
      <c r="A21" s="13" t="s">
        <v>1750</v>
      </c>
      <c r="B21" s="33" t="s">
        <v>1751</v>
      </c>
      <c r="C21" s="33" t="s">
        <v>1752</v>
      </c>
      <c r="D21" s="14">
        <v>53500000</v>
      </c>
      <c r="E21" s="15">
        <v>52806.21</v>
      </c>
      <c r="F21" s="16">
        <v>3.9800000000000002E-2</v>
      </c>
      <c r="G21" s="16">
        <v>6.9449999999999998E-2</v>
      </c>
    </row>
    <row r="22" spans="1:7" x14ac:dyDescent="0.35">
      <c r="A22" s="13" t="s">
        <v>1753</v>
      </c>
      <c r="B22" s="33" t="s">
        <v>1754</v>
      </c>
      <c r="C22" s="33" t="s">
        <v>484</v>
      </c>
      <c r="D22" s="14">
        <v>50000000</v>
      </c>
      <c r="E22" s="15">
        <v>51572.15</v>
      </c>
      <c r="F22" s="16">
        <v>3.8800000000000001E-2</v>
      </c>
      <c r="G22" s="16">
        <v>6.8150000000000002E-2</v>
      </c>
    </row>
    <row r="23" spans="1:7" x14ac:dyDescent="0.35">
      <c r="A23" s="13" t="s">
        <v>1755</v>
      </c>
      <c r="B23" s="33" t="s">
        <v>1756</v>
      </c>
      <c r="C23" s="33" t="s">
        <v>467</v>
      </c>
      <c r="D23" s="14">
        <v>38500000</v>
      </c>
      <c r="E23" s="15">
        <v>37709.06</v>
      </c>
      <c r="F23" s="16">
        <v>2.8400000000000002E-2</v>
      </c>
      <c r="G23" s="16">
        <v>6.7324999999999996E-2</v>
      </c>
    </row>
    <row r="24" spans="1:7" x14ac:dyDescent="0.35">
      <c r="A24" s="13" t="s">
        <v>1757</v>
      </c>
      <c r="B24" s="33" t="s">
        <v>1758</v>
      </c>
      <c r="C24" s="33" t="s">
        <v>467</v>
      </c>
      <c r="D24" s="14">
        <v>33500000</v>
      </c>
      <c r="E24" s="15">
        <v>34484.800000000003</v>
      </c>
      <c r="F24" s="16">
        <v>2.5999999999999999E-2</v>
      </c>
      <c r="G24" s="16">
        <v>6.7974999999999994E-2</v>
      </c>
    </row>
    <row r="25" spans="1:7" x14ac:dyDescent="0.35">
      <c r="A25" s="13" t="s">
        <v>1759</v>
      </c>
      <c r="B25" s="33" t="s">
        <v>1760</v>
      </c>
      <c r="C25" s="33" t="s">
        <v>467</v>
      </c>
      <c r="D25" s="14">
        <v>28000000</v>
      </c>
      <c r="E25" s="15">
        <v>28253.200000000001</v>
      </c>
      <c r="F25" s="16">
        <v>2.1299999999999999E-2</v>
      </c>
      <c r="G25" s="16">
        <v>6.83E-2</v>
      </c>
    </row>
    <row r="26" spans="1:7" x14ac:dyDescent="0.35">
      <c r="A26" s="13" t="s">
        <v>1761</v>
      </c>
      <c r="B26" s="33" t="s">
        <v>1762</v>
      </c>
      <c r="C26" s="33" t="s">
        <v>467</v>
      </c>
      <c r="D26" s="14">
        <v>27000000</v>
      </c>
      <c r="E26" s="15">
        <v>28114.32</v>
      </c>
      <c r="F26" s="16">
        <v>2.12E-2</v>
      </c>
      <c r="G26" s="16">
        <v>6.8949999999999997E-2</v>
      </c>
    </row>
    <row r="27" spans="1:7" x14ac:dyDescent="0.35">
      <c r="A27" s="13" t="s">
        <v>1763</v>
      </c>
      <c r="B27" s="33" t="s">
        <v>1764</v>
      </c>
      <c r="C27" s="33" t="s">
        <v>467</v>
      </c>
      <c r="D27" s="14">
        <v>27500000</v>
      </c>
      <c r="E27" s="15">
        <v>27467.279999999999</v>
      </c>
      <c r="F27" s="16">
        <v>2.07E-2</v>
      </c>
      <c r="G27" s="16">
        <v>6.8150000000000002E-2</v>
      </c>
    </row>
    <row r="28" spans="1:7" x14ac:dyDescent="0.35">
      <c r="A28" s="13" t="s">
        <v>1765</v>
      </c>
      <c r="B28" s="33" t="s">
        <v>1766</v>
      </c>
      <c r="C28" s="33" t="s">
        <v>467</v>
      </c>
      <c r="D28" s="14">
        <v>12500000</v>
      </c>
      <c r="E28" s="15">
        <v>12808.74</v>
      </c>
      <c r="F28" s="16">
        <v>9.5999999999999992E-3</v>
      </c>
      <c r="G28" s="16">
        <v>6.7125000000000004E-2</v>
      </c>
    </row>
    <row r="29" spans="1:7" x14ac:dyDescent="0.35">
      <c r="A29" s="13" t="s">
        <v>1767</v>
      </c>
      <c r="B29" s="33" t="s">
        <v>1768</v>
      </c>
      <c r="C29" s="33" t="s">
        <v>467</v>
      </c>
      <c r="D29" s="14">
        <v>12500000</v>
      </c>
      <c r="E29" s="15">
        <v>12616.08</v>
      </c>
      <c r="F29" s="16">
        <v>9.4999999999999998E-3</v>
      </c>
      <c r="G29" s="16">
        <v>6.83E-2</v>
      </c>
    </row>
    <row r="30" spans="1:7" x14ac:dyDescent="0.35">
      <c r="A30" s="13" t="s">
        <v>1769</v>
      </c>
      <c r="B30" s="33" t="s">
        <v>1770</v>
      </c>
      <c r="C30" s="33" t="s">
        <v>467</v>
      </c>
      <c r="D30" s="14">
        <v>11500000</v>
      </c>
      <c r="E30" s="15">
        <v>11495.95</v>
      </c>
      <c r="F30" s="16">
        <v>8.6999999999999994E-3</v>
      </c>
      <c r="G30" s="16">
        <v>6.8949999999999997E-2</v>
      </c>
    </row>
    <row r="31" spans="1:7" x14ac:dyDescent="0.35">
      <c r="A31" s="13" t="s">
        <v>1294</v>
      </c>
      <c r="B31" s="33" t="s">
        <v>1295</v>
      </c>
      <c r="C31" s="33" t="s">
        <v>467</v>
      </c>
      <c r="D31" s="14">
        <v>9500000</v>
      </c>
      <c r="E31" s="15">
        <v>10024.32</v>
      </c>
      <c r="F31" s="16">
        <v>7.4999999999999997E-3</v>
      </c>
      <c r="G31" s="16">
        <v>6.7150000000000001E-2</v>
      </c>
    </row>
    <row r="32" spans="1:7" x14ac:dyDescent="0.35">
      <c r="A32" s="13" t="s">
        <v>1771</v>
      </c>
      <c r="B32" s="33" t="s">
        <v>1772</v>
      </c>
      <c r="C32" s="33" t="s">
        <v>467</v>
      </c>
      <c r="D32" s="14">
        <v>7000000</v>
      </c>
      <c r="E32" s="15">
        <v>7261.89</v>
      </c>
      <c r="F32" s="16">
        <v>5.4999999999999997E-3</v>
      </c>
      <c r="G32" s="16">
        <v>6.8125000000000005E-2</v>
      </c>
    </row>
    <row r="33" spans="1:7" x14ac:dyDescent="0.35">
      <c r="A33" s="13" t="s">
        <v>1773</v>
      </c>
      <c r="B33" s="33" t="s">
        <v>1774</v>
      </c>
      <c r="C33" s="33" t="s">
        <v>467</v>
      </c>
      <c r="D33" s="14">
        <v>6000000</v>
      </c>
      <c r="E33" s="15">
        <v>6234.85</v>
      </c>
      <c r="F33" s="16">
        <v>4.7000000000000002E-3</v>
      </c>
      <c r="G33" s="16">
        <v>6.7974999999999994E-2</v>
      </c>
    </row>
    <row r="34" spans="1:7" x14ac:dyDescent="0.35">
      <c r="A34" s="13" t="s">
        <v>1192</v>
      </c>
      <c r="B34" s="33" t="s">
        <v>1193</v>
      </c>
      <c r="C34" s="33" t="s">
        <v>467</v>
      </c>
      <c r="D34" s="14">
        <v>5000000</v>
      </c>
      <c r="E34" s="15">
        <v>5208.7700000000004</v>
      </c>
      <c r="F34" s="16">
        <v>3.8999999999999998E-3</v>
      </c>
      <c r="G34" s="16">
        <v>6.8000000000000005E-2</v>
      </c>
    </row>
    <row r="35" spans="1:7" x14ac:dyDescent="0.35">
      <c r="A35" s="13" t="s">
        <v>1775</v>
      </c>
      <c r="B35" s="33" t="s">
        <v>1776</v>
      </c>
      <c r="C35" s="33" t="s">
        <v>467</v>
      </c>
      <c r="D35" s="14">
        <v>3300000</v>
      </c>
      <c r="E35" s="15">
        <v>3531.12</v>
      </c>
      <c r="F35" s="16">
        <v>2.7000000000000001E-3</v>
      </c>
      <c r="G35" s="16">
        <v>6.7150000000000001E-2</v>
      </c>
    </row>
    <row r="36" spans="1:7" x14ac:dyDescent="0.35">
      <c r="A36" s="13" t="s">
        <v>1777</v>
      </c>
      <c r="B36" s="33" t="s">
        <v>1778</v>
      </c>
      <c r="C36" s="33" t="s">
        <v>467</v>
      </c>
      <c r="D36" s="14">
        <v>3500000</v>
      </c>
      <c r="E36" s="15">
        <v>3459.82</v>
      </c>
      <c r="F36" s="16">
        <v>2.5999999999999999E-3</v>
      </c>
      <c r="G36" s="16">
        <v>6.6750000000000004E-2</v>
      </c>
    </row>
    <row r="37" spans="1:7" x14ac:dyDescent="0.35">
      <c r="A37" s="13" t="s">
        <v>1779</v>
      </c>
      <c r="B37" s="33" t="s">
        <v>1780</v>
      </c>
      <c r="C37" s="33" t="s">
        <v>467</v>
      </c>
      <c r="D37" s="14">
        <v>3000000</v>
      </c>
      <c r="E37" s="15">
        <v>3212.58</v>
      </c>
      <c r="F37" s="16">
        <v>2.3999999999999998E-3</v>
      </c>
      <c r="G37" s="16">
        <v>6.7140000000000005E-2</v>
      </c>
    </row>
    <row r="38" spans="1:7" x14ac:dyDescent="0.35">
      <c r="A38" s="13" t="s">
        <v>1781</v>
      </c>
      <c r="B38" s="33" t="s">
        <v>1782</v>
      </c>
      <c r="C38" s="33" t="s">
        <v>467</v>
      </c>
      <c r="D38" s="14">
        <v>2500000</v>
      </c>
      <c r="E38" s="15">
        <v>2638.42</v>
      </c>
      <c r="F38" s="16">
        <v>2E-3</v>
      </c>
      <c r="G38" s="16">
        <v>6.7125000000000004E-2</v>
      </c>
    </row>
    <row r="39" spans="1:7" x14ac:dyDescent="0.35">
      <c r="A39" s="13" t="s">
        <v>1783</v>
      </c>
      <c r="B39" s="33" t="s">
        <v>1784</v>
      </c>
      <c r="C39" s="33" t="s">
        <v>467</v>
      </c>
      <c r="D39" s="14">
        <v>1500000</v>
      </c>
      <c r="E39" s="15">
        <v>1643.18</v>
      </c>
      <c r="F39" s="16">
        <v>1.1999999999999999E-3</v>
      </c>
      <c r="G39" s="16">
        <v>6.5974000000000005E-2</v>
      </c>
    </row>
    <row r="40" spans="1:7" x14ac:dyDescent="0.35">
      <c r="A40" s="13" t="s">
        <v>1288</v>
      </c>
      <c r="B40" s="33" t="s">
        <v>1289</v>
      </c>
      <c r="C40" s="33" t="s">
        <v>467</v>
      </c>
      <c r="D40" s="14">
        <v>1000000</v>
      </c>
      <c r="E40" s="15">
        <v>1094.01</v>
      </c>
      <c r="F40" s="16">
        <v>8.0000000000000004E-4</v>
      </c>
      <c r="G40" s="16">
        <v>6.5974000000000005E-2</v>
      </c>
    </row>
    <row r="41" spans="1:7" x14ac:dyDescent="0.35">
      <c r="A41" s="13" t="s">
        <v>1785</v>
      </c>
      <c r="B41" s="33" t="s">
        <v>1786</v>
      </c>
      <c r="C41" s="33" t="s">
        <v>467</v>
      </c>
      <c r="D41" s="14">
        <v>1000000</v>
      </c>
      <c r="E41" s="15">
        <v>1067.18</v>
      </c>
      <c r="F41" s="16">
        <v>8.0000000000000004E-4</v>
      </c>
      <c r="G41" s="16">
        <v>6.7125000000000004E-2</v>
      </c>
    </row>
    <row r="42" spans="1:7" x14ac:dyDescent="0.35">
      <c r="A42" s="13" t="s">
        <v>1282</v>
      </c>
      <c r="B42" s="33" t="s">
        <v>1283</v>
      </c>
      <c r="C42" s="33" t="s">
        <v>467</v>
      </c>
      <c r="D42" s="14">
        <v>1000000</v>
      </c>
      <c r="E42" s="15">
        <v>1054.6300000000001</v>
      </c>
      <c r="F42" s="16">
        <v>8.0000000000000004E-4</v>
      </c>
      <c r="G42" s="16">
        <v>6.7147999999999999E-2</v>
      </c>
    </row>
    <row r="43" spans="1:7" x14ac:dyDescent="0.35">
      <c r="A43" s="13" t="s">
        <v>485</v>
      </c>
      <c r="B43" s="33" t="s">
        <v>486</v>
      </c>
      <c r="C43" s="33" t="s">
        <v>467</v>
      </c>
      <c r="D43" s="14">
        <v>1000000</v>
      </c>
      <c r="E43" s="15">
        <v>1052.3599999999999</v>
      </c>
      <c r="F43" s="16">
        <v>8.0000000000000004E-4</v>
      </c>
      <c r="G43" s="16">
        <v>6.5985000000000002E-2</v>
      </c>
    </row>
    <row r="44" spans="1:7" x14ac:dyDescent="0.35">
      <c r="A44" s="13" t="s">
        <v>1787</v>
      </c>
      <c r="B44" s="33" t="s">
        <v>1788</v>
      </c>
      <c r="C44" s="33" t="s">
        <v>467</v>
      </c>
      <c r="D44" s="14">
        <v>1000000</v>
      </c>
      <c r="E44" s="15">
        <v>1032.67</v>
      </c>
      <c r="F44" s="16">
        <v>8.0000000000000004E-4</v>
      </c>
      <c r="G44" s="16">
        <v>6.6234000000000001E-2</v>
      </c>
    </row>
    <row r="45" spans="1:7" x14ac:dyDescent="0.35">
      <c r="A45" s="13" t="s">
        <v>1789</v>
      </c>
      <c r="B45" s="33" t="s">
        <v>1790</v>
      </c>
      <c r="C45" s="33" t="s">
        <v>467</v>
      </c>
      <c r="D45" s="14">
        <v>1000000</v>
      </c>
      <c r="E45" s="15">
        <v>1004.08</v>
      </c>
      <c r="F45" s="16">
        <v>8.0000000000000004E-4</v>
      </c>
      <c r="G45" s="16">
        <v>6.8949999999999997E-2</v>
      </c>
    </row>
    <row r="46" spans="1:7" x14ac:dyDescent="0.35">
      <c r="A46" s="13" t="s">
        <v>1791</v>
      </c>
      <c r="B46" s="33" t="s">
        <v>1792</v>
      </c>
      <c r="C46" s="33" t="s">
        <v>467</v>
      </c>
      <c r="D46" s="14">
        <v>500000</v>
      </c>
      <c r="E46" s="15">
        <v>555.03</v>
      </c>
      <c r="F46" s="16">
        <v>4.0000000000000002E-4</v>
      </c>
      <c r="G46" s="16">
        <v>6.7150000000000001E-2</v>
      </c>
    </row>
    <row r="47" spans="1:7" x14ac:dyDescent="0.35">
      <c r="A47" s="13" t="s">
        <v>1793</v>
      </c>
      <c r="B47" s="33" t="s">
        <v>1794</v>
      </c>
      <c r="C47" s="33" t="s">
        <v>464</v>
      </c>
      <c r="D47" s="14">
        <v>500000</v>
      </c>
      <c r="E47" s="15">
        <v>537.39</v>
      </c>
      <c r="F47" s="16">
        <v>4.0000000000000002E-4</v>
      </c>
      <c r="G47" s="16">
        <v>6.6732E-2</v>
      </c>
    </row>
    <row r="48" spans="1:7" x14ac:dyDescent="0.35">
      <c r="A48" s="13" t="s">
        <v>1284</v>
      </c>
      <c r="B48" s="33" t="s">
        <v>1285</v>
      </c>
      <c r="C48" s="33" t="s">
        <v>467</v>
      </c>
      <c r="D48" s="14">
        <v>500000</v>
      </c>
      <c r="E48" s="15">
        <v>532.02</v>
      </c>
      <c r="F48" s="16">
        <v>4.0000000000000002E-4</v>
      </c>
      <c r="G48" s="16">
        <v>6.6233E-2</v>
      </c>
    </row>
    <row r="49" spans="1:7" x14ac:dyDescent="0.35">
      <c r="A49" s="13" t="s">
        <v>1795</v>
      </c>
      <c r="B49" s="33" t="s">
        <v>1796</v>
      </c>
      <c r="C49" s="33" t="s">
        <v>481</v>
      </c>
      <c r="D49" s="14">
        <v>500000</v>
      </c>
      <c r="E49" s="15">
        <v>528.15</v>
      </c>
      <c r="F49" s="16">
        <v>4.0000000000000002E-4</v>
      </c>
      <c r="G49" s="16">
        <v>6.7002000000000006E-2</v>
      </c>
    </row>
    <row r="50" spans="1:7" x14ac:dyDescent="0.35">
      <c r="A50" s="13" t="s">
        <v>1260</v>
      </c>
      <c r="B50" s="33" t="s">
        <v>1261</v>
      </c>
      <c r="C50" s="33" t="s">
        <v>467</v>
      </c>
      <c r="D50" s="14">
        <v>500000</v>
      </c>
      <c r="E50" s="15">
        <v>526.29999999999995</v>
      </c>
      <c r="F50" s="16">
        <v>4.0000000000000002E-4</v>
      </c>
      <c r="G50" s="16">
        <v>6.5299999999999997E-2</v>
      </c>
    </row>
    <row r="51" spans="1:7" x14ac:dyDescent="0.35">
      <c r="A51" s="13" t="s">
        <v>1308</v>
      </c>
      <c r="B51" s="33" t="s">
        <v>1309</v>
      </c>
      <c r="C51" s="33" t="s">
        <v>467</v>
      </c>
      <c r="D51" s="14">
        <v>500000</v>
      </c>
      <c r="E51" s="15">
        <v>524.38</v>
      </c>
      <c r="F51" s="16">
        <v>4.0000000000000002E-4</v>
      </c>
      <c r="G51" s="16">
        <v>6.5975000000000006E-2</v>
      </c>
    </row>
    <row r="52" spans="1:7" x14ac:dyDescent="0.35">
      <c r="A52" s="13" t="s">
        <v>1797</v>
      </c>
      <c r="B52" s="33" t="s">
        <v>1798</v>
      </c>
      <c r="C52" s="33" t="s">
        <v>467</v>
      </c>
      <c r="D52" s="14">
        <v>500000</v>
      </c>
      <c r="E52" s="15">
        <v>519.89</v>
      </c>
      <c r="F52" s="16">
        <v>4.0000000000000002E-4</v>
      </c>
      <c r="G52" s="16">
        <v>6.5743999999999997E-2</v>
      </c>
    </row>
    <row r="53" spans="1:7" x14ac:dyDescent="0.35">
      <c r="A53" s="13" t="s">
        <v>1799</v>
      </c>
      <c r="B53" s="33" t="s">
        <v>1800</v>
      </c>
      <c r="C53" s="33" t="s">
        <v>484</v>
      </c>
      <c r="D53" s="14">
        <v>500000</v>
      </c>
      <c r="E53" s="15">
        <v>502.33</v>
      </c>
      <c r="F53" s="16">
        <v>4.0000000000000002E-4</v>
      </c>
      <c r="G53" s="16">
        <v>6.6707000000000002E-2</v>
      </c>
    </row>
    <row r="54" spans="1:7" x14ac:dyDescent="0.35">
      <c r="A54" s="13" t="s">
        <v>1801</v>
      </c>
      <c r="B54" s="33" t="s">
        <v>1802</v>
      </c>
      <c r="C54" s="33" t="s">
        <v>481</v>
      </c>
      <c r="D54" s="14">
        <v>500000</v>
      </c>
      <c r="E54" s="15">
        <v>499.09</v>
      </c>
      <c r="F54" s="16">
        <v>4.0000000000000002E-4</v>
      </c>
      <c r="G54" s="16">
        <v>6.7875000000000005E-2</v>
      </c>
    </row>
    <row r="55" spans="1:7" x14ac:dyDescent="0.35">
      <c r="A55" s="17" t="s">
        <v>131</v>
      </c>
      <c r="B55" s="34"/>
      <c r="C55" s="34"/>
      <c r="D55" s="20"/>
      <c r="E55" s="21">
        <v>1235100.46</v>
      </c>
      <c r="F55" s="22">
        <v>0.93020000000000003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132</v>
      </c>
      <c r="B57" s="33"/>
      <c r="C57" s="33"/>
      <c r="D57" s="14"/>
      <c r="E57" s="15"/>
      <c r="F57" s="16"/>
      <c r="G57" s="16"/>
    </row>
    <row r="58" spans="1:7" x14ac:dyDescent="0.35">
      <c r="A58" s="13" t="s">
        <v>578</v>
      </c>
      <c r="B58" s="33" t="s">
        <v>579</v>
      </c>
      <c r="C58" s="33" t="s">
        <v>135</v>
      </c>
      <c r="D58" s="14">
        <v>41000000</v>
      </c>
      <c r="E58" s="15">
        <v>43203.79</v>
      </c>
      <c r="F58" s="16">
        <v>3.2500000000000001E-2</v>
      </c>
      <c r="G58" s="16">
        <v>6.2045999999999997E-2</v>
      </c>
    </row>
    <row r="59" spans="1:7" x14ac:dyDescent="0.35">
      <c r="A59" s="17" t="s">
        <v>131</v>
      </c>
      <c r="B59" s="34"/>
      <c r="C59" s="34"/>
      <c r="D59" s="20"/>
      <c r="E59" s="21">
        <v>43203.79</v>
      </c>
      <c r="F59" s="22">
        <v>3.2500000000000001E-2</v>
      </c>
      <c r="G59" s="23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145</v>
      </c>
      <c r="B61" s="33"/>
      <c r="C61" s="33"/>
      <c r="D61" s="14"/>
      <c r="E61" s="15"/>
      <c r="F61" s="16"/>
      <c r="G61" s="16"/>
    </row>
    <row r="62" spans="1:7" x14ac:dyDescent="0.35">
      <c r="A62" s="17" t="s">
        <v>131</v>
      </c>
      <c r="B62" s="33"/>
      <c r="C62" s="33"/>
      <c r="D62" s="14"/>
      <c r="E62" s="18" t="s">
        <v>128</v>
      </c>
      <c r="F62" s="19" t="s">
        <v>128</v>
      </c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146</v>
      </c>
      <c r="B64" s="33"/>
      <c r="C64" s="33"/>
      <c r="D64" s="14"/>
      <c r="E64" s="15"/>
      <c r="F64" s="16"/>
      <c r="G64" s="16"/>
    </row>
    <row r="65" spans="1:7" x14ac:dyDescent="0.35">
      <c r="A65" s="17" t="s">
        <v>131</v>
      </c>
      <c r="B65" s="33"/>
      <c r="C65" s="33"/>
      <c r="D65" s="14"/>
      <c r="E65" s="18" t="s">
        <v>128</v>
      </c>
      <c r="F65" s="19" t="s">
        <v>128</v>
      </c>
      <c r="G65" s="16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147</v>
      </c>
      <c r="B67" s="35"/>
      <c r="C67" s="35"/>
      <c r="D67" s="25"/>
      <c r="E67" s="21">
        <v>1278304.25</v>
      </c>
      <c r="F67" s="22">
        <v>0.9627</v>
      </c>
      <c r="G67" s="23"/>
    </row>
    <row r="68" spans="1:7" x14ac:dyDescent="0.35">
      <c r="A68" s="13"/>
      <c r="B68" s="33"/>
      <c r="C68" s="33"/>
      <c r="D68" s="14"/>
      <c r="E68" s="15"/>
      <c r="F68" s="16"/>
      <c r="G68" s="16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148</v>
      </c>
      <c r="B70" s="33"/>
      <c r="C70" s="33"/>
      <c r="D70" s="14"/>
      <c r="E70" s="15"/>
      <c r="F70" s="16"/>
      <c r="G70" s="16"/>
    </row>
    <row r="71" spans="1:7" x14ac:dyDescent="0.35">
      <c r="A71" s="13" t="s">
        <v>149</v>
      </c>
      <c r="B71" s="33"/>
      <c r="C71" s="33"/>
      <c r="D71" s="14"/>
      <c r="E71" s="15">
        <v>14180.89</v>
      </c>
      <c r="F71" s="16">
        <v>1.0699999999999999E-2</v>
      </c>
      <c r="G71" s="16">
        <v>5.4205000000000003E-2</v>
      </c>
    </row>
    <row r="72" spans="1:7" x14ac:dyDescent="0.35">
      <c r="A72" s="17" t="s">
        <v>131</v>
      </c>
      <c r="B72" s="34"/>
      <c r="C72" s="34"/>
      <c r="D72" s="20"/>
      <c r="E72" s="21">
        <v>14180.89</v>
      </c>
      <c r="F72" s="22">
        <v>1.0699999999999999E-2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24" t="s">
        <v>147</v>
      </c>
      <c r="B74" s="35"/>
      <c r="C74" s="35"/>
      <c r="D74" s="25"/>
      <c r="E74" s="21">
        <v>14180.89</v>
      </c>
      <c r="F74" s="22">
        <v>1.0699999999999999E-2</v>
      </c>
      <c r="G74" s="23"/>
    </row>
    <row r="75" spans="1:7" x14ac:dyDescent="0.35">
      <c r="A75" s="13" t="s">
        <v>150</v>
      </c>
      <c r="B75" s="33"/>
      <c r="C75" s="33"/>
      <c r="D75" s="14"/>
      <c r="E75" s="15">
        <v>35881.679822999999</v>
      </c>
      <c r="F75" s="16">
        <v>2.7011E-2</v>
      </c>
      <c r="G75" s="16"/>
    </row>
    <row r="76" spans="1:7" x14ac:dyDescent="0.35">
      <c r="A76" s="13" t="s">
        <v>151</v>
      </c>
      <c r="B76" s="33"/>
      <c r="C76" s="33"/>
      <c r="D76" s="14"/>
      <c r="E76" s="26">
        <v>-5.0698230000000004</v>
      </c>
      <c r="F76" s="27">
        <v>-4.1100000000000002E-4</v>
      </c>
      <c r="G76" s="16">
        <v>5.4204000000000002E-2</v>
      </c>
    </row>
    <row r="77" spans="1:7" x14ac:dyDescent="0.35">
      <c r="A77" s="28" t="s">
        <v>152</v>
      </c>
      <c r="B77" s="36"/>
      <c r="C77" s="36"/>
      <c r="D77" s="29"/>
      <c r="E77" s="30">
        <v>1328361.75</v>
      </c>
      <c r="F77" s="31">
        <v>1</v>
      </c>
      <c r="G77" s="31"/>
    </row>
    <row r="79" spans="1:7" x14ac:dyDescent="0.35">
      <c r="A79" s="1" t="s">
        <v>153</v>
      </c>
    </row>
    <row r="80" spans="1:7" x14ac:dyDescent="0.35">
      <c r="A80" s="1" t="s">
        <v>3016</v>
      </c>
    </row>
    <row r="82" spans="1:7" x14ac:dyDescent="0.35">
      <c r="A82" s="1" t="s">
        <v>2855</v>
      </c>
    </row>
    <row r="83" spans="1:7" x14ac:dyDescent="0.35">
      <c r="A83" s="48" t="s">
        <v>2856</v>
      </c>
      <c r="B83" s="3" t="s">
        <v>128</v>
      </c>
    </row>
    <row r="84" spans="1:7" x14ac:dyDescent="0.35">
      <c r="A84" t="s">
        <v>2857</v>
      </c>
    </row>
    <row r="85" spans="1:7" x14ac:dyDescent="0.35">
      <c r="A85" t="s">
        <v>2906</v>
      </c>
      <c r="B85" t="s">
        <v>2859</v>
      </c>
      <c r="C85" t="s">
        <v>2859</v>
      </c>
    </row>
    <row r="86" spans="1:7" x14ac:dyDescent="0.35">
      <c r="B86" s="49">
        <v>45838</v>
      </c>
      <c r="C86" s="49">
        <v>45869</v>
      </c>
    </row>
    <row r="87" spans="1:7" x14ac:dyDescent="0.35">
      <c r="A87" t="s">
        <v>2920</v>
      </c>
      <c r="B87">
        <v>1360.8561999999999</v>
      </c>
      <c r="C87">
        <v>1370.2357</v>
      </c>
      <c r="G87"/>
    </row>
    <row r="88" spans="1:7" x14ac:dyDescent="0.35">
      <c r="G88"/>
    </row>
    <row r="89" spans="1:7" x14ac:dyDescent="0.35">
      <c r="A89" t="s">
        <v>2864</v>
      </c>
      <c r="B89" s="3" t="s">
        <v>128</v>
      </c>
    </row>
    <row r="90" spans="1:7" x14ac:dyDescent="0.35">
      <c r="A90" t="s">
        <v>2865</v>
      </c>
      <c r="B90" s="3" t="s">
        <v>128</v>
      </c>
    </row>
    <row r="91" spans="1:7" ht="29" x14ac:dyDescent="0.35">
      <c r="A91" s="48" t="s">
        <v>2866</v>
      </c>
      <c r="B91" s="3" t="s">
        <v>128</v>
      </c>
    </row>
    <row r="92" spans="1:7" ht="29" x14ac:dyDescent="0.35">
      <c r="A92" s="48" t="s">
        <v>2867</v>
      </c>
      <c r="B92" s="3" t="s">
        <v>128</v>
      </c>
    </row>
    <row r="93" spans="1:7" x14ac:dyDescent="0.35">
      <c r="A93" t="s">
        <v>2868</v>
      </c>
      <c r="B93" s="50">
        <f>+B108</f>
        <v>5.4820633595992376</v>
      </c>
    </row>
    <row r="94" spans="1:7" ht="43.5" x14ac:dyDescent="0.35">
      <c r="A94" s="48" t="s">
        <v>2869</v>
      </c>
      <c r="B94" s="3" t="s">
        <v>128</v>
      </c>
    </row>
    <row r="95" spans="1:7" x14ac:dyDescent="0.35">
      <c r="B95" s="3"/>
    </row>
    <row r="96" spans="1:7" ht="29" x14ac:dyDescent="0.35">
      <c r="A96" s="48" t="s">
        <v>2870</v>
      </c>
      <c r="B96" s="3" t="s">
        <v>128</v>
      </c>
    </row>
    <row r="97" spans="1:2" ht="29" x14ac:dyDescent="0.35">
      <c r="A97" s="48" t="s">
        <v>2871</v>
      </c>
      <c r="B97">
        <v>481161.31999999995</v>
      </c>
    </row>
    <row r="98" spans="1:2" ht="29" x14ac:dyDescent="0.35">
      <c r="A98" s="48" t="s">
        <v>2872</v>
      </c>
      <c r="B98" s="3" t="s">
        <v>128</v>
      </c>
    </row>
    <row r="99" spans="1:2" ht="29" x14ac:dyDescent="0.35">
      <c r="A99" s="48" t="s">
        <v>2873</v>
      </c>
      <c r="B99" s="3" t="s">
        <v>128</v>
      </c>
    </row>
    <row r="101" spans="1:2" x14ac:dyDescent="0.35">
      <c r="A101" t="s">
        <v>2964</v>
      </c>
    </row>
    <row r="102" spans="1:2" ht="29" x14ac:dyDescent="0.35">
      <c r="A102" s="65" t="s">
        <v>2965</v>
      </c>
      <c r="B102" s="69" t="s">
        <v>2975</v>
      </c>
    </row>
    <row r="103" spans="1:2" x14ac:dyDescent="0.35">
      <c r="A103" s="65" t="s">
        <v>2967</v>
      </c>
      <c r="B103" s="65" t="s">
        <v>2974</v>
      </c>
    </row>
    <row r="104" spans="1:2" x14ac:dyDescent="0.35">
      <c r="A104" s="65"/>
      <c r="B104" s="65"/>
    </row>
    <row r="105" spans="1:2" x14ac:dyDescent="0.35">
      <c r="A105" s="65" t="s">
        <v>2969</v>
      </c>
      <c r="B105" s="66">
        <v>6.7588420538294569</v>
      </c>
    </row>
    <row r="106" spans="1:2" x14ac:dyDescent="0.35">
      <c r="A106" s="65"/>
      <c r="B106" s="65"/>
    </row>
    <row r="107" spans="1:2" x14ac:dyDescent="0.35">
      <c r="A107" s="65" t="s">
        <v>2970</v>
      </c>
      <c r="B107" s="67">
        <v>4.6147</v>
      </c>
    </row>
    <row r="108" spans="1:2" x14ac:dyDescent="0.35">
      <c r="A108" s="65" t="s">
        <v>2971</v>
      </c>
      <c r="B108" s="67">
        <v>5.4820633595992376</v>
      </c>
    </row>
    <row r="109" spans="1:2" x14ac:dyDescent="0.35">
      <c r="A109" s="65"/>
      <c r="B109" s="65"/>
    </row>
    <row r="110" spans="1:2" x14ac:dyDescent="0.35">
      <c r="A110" s="65" t="s">
        <v>2972</v>
      </c>
      <c r="B110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3ABF-950A-430A-8571-A1471A9DF519}">
  <dimension ref="A1:G9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74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1574</v>
      </c>
      <c r="B11" s="33" t="s">
        <v>1575</v>
      </c>
      <c r="C11" s="33" t="s">
        <v>467</v>
      </c>
      <c r="D11" s="14">
        <v>152000000</v>
      </c>
      <c r="E11" s="15">
        <v>151682.17000000001</v>
      </c>
      <c r="F11" s="16">
        <v>0.1414</v>
      </c>
      <c r="G11" s="16">
        <v>6.9500000000000006E-2</v>
      </c>
    </row>
    <row r="12" spans="1:7" x14ac:dyDescent="0.35">
      <c r="A12" s="13" t="s">
        <v>1584</v>
      </c>
      <c r="B12" s="33" t="s">
        <v>1585</v>
      </c>
      <c r="C12" s="33" t="s">
        <v>467</v>
      </c>
      <c r="D12" s="14">
        <v>128500000</v>
      </c>
      <c r="E12" s="15">
        <v>128101.26</v>
      </c>
      <c r="F12" s="16">
        <v>0.11940000000000001</v>
      </c>
      <c r="G12" s="16">
        <v>6.9750000000000006E-2</v>
      </c>
    </row>
    <row r="13" spans="1:7" x14ac:dyDescent="0.35">
      <c r="A13" s="13" t="s">
        <v>1803</v>
      </c>
      <c r="B13" s="33" t="s">
        <v>1804</v>
      </c>
      <c r="C13" s="33" t="s">
        <v>467</v>
      </c>
      <c r="D13" s="14">
        <v>92000000</v>
      </c>
      <c r="E13" s="15">
        <v>91847.65</v>
      </c>
      <c r="F13" s="16">
        <v>8.5599999999999996E-2</v>
      </c>
      <c r="G13" s="16">
        <v>6.7673999999999998E-2</v>
      </c>
    </row>
    <row r="14" spans="1:7" x14ac:dyDescent="0.35">
      <c r="A14" s="13" t="s">
        <v>1805</v>
      </c>
      <c r="B14" s="33" t="s">
        <v>1806</v>
      </c>
      <c r="C14" s="33" t="s">
        <v>484</v>
      </c>
      <c r="D14" s="14">
        <v>83700000</v>
      </c>
      <c r="E14" s="15">
        <v>85085.15</v>
      </c>
      <c r="F14" s="16">
        <v>7.9299999999999995E-2</v>
      </c>
      <c r="G14" s="16">
        <v>7.1550000000000002E-2</v>
      </c>
    </row>
    <row r="15" spans="1:7" x14ac:dyDescent="0.35">
      <c r="A15" s="13" t="s">
        <v>1807</v>
      </c>
      <c r="B15" s="33" t="s">
        <v>1808</v>
      </c>
      <c r="C15" s="33" t="s">
        <v>467</v>
      </c>
      <c r="D15" s="14">
        <v>82000000</v>
      </c>
      <c r="E15" s="15">
        <v>82163.67</v>
      </c>
      <c r="F15" s="16">
        <v>7.6600000000000001E-2</v>
      </c>
      <c r="G15" s="16">
        <v>6.8275000000000002E-2</v>
      </c>
    </row>
    <row r="16" spans="1:7" x14ac:dyDescent="0.35">
      <c r="A16" s="13" t="s">
        <v>1809</v>
      </c>
      <c r="B16" s="33" t="s">
        <v>1810</v>
      </c>
      <c r="C16" s="33" t="s">
        <v>467</v>
      </c>
      <c r="D16" s="14">
        <v>75000000</v>
      </c>
      <c r="E16" s="15">
        <v>74744.850000000006</v>
      </c>
      <c r="F16" s="16">
        <v>6.9699999999999998E-2</v>
      </c>
      <c r="G16" s="16">
        <v>6.9349999999999995E-2</v>
      </c>
    </row>
    <row r="17" spans="1:7" x14ac:dyDescent="0.35">
      <c r="A17" s="13" t="s">
        <v>1811</v>
      </c>
      <c r="B17" s="33" t="s">
        <v>1812</v>
      </c>
      <c r="C17" s="33" t="s">
        <v>467</v>
      </c>
      <c r="D17" s="14">
        <v>50500000</v>
      </c>
      <c r="E17" s="15">
        <v>53296.54</v>
      </c>
      <c r="F17" s="16">
        <v>4.9700000000000001E-2</v>
      </c>
      <c r="G17" s="16">
        <v>6.7349999999999993E-2</v>
      </c>
    </row>
    <row r="18" spans="1:7" x14ac:dyDescent="0.35">
      <c r="A18" s="13" t="s">
        <v>1813</v>
      </c>
      <c r="B18" s="33" t="s">
        <v>1814</v>
      </c>
      <c r="C18" s="33" t="s">
        <v>467</v>
      </c>
      <c r="D18" s="14">
        <v>50000000</v>
      </c>
      <c r="E18" s="15">
        <v>49676.2</v>
      </c>
      <c r="F18" s="16">
        <v>4.6300000000000001E-2</v>
      </c>
      <c r="G18" s="16">
        <v>6.9650000000000004E-2</v>
      </c>
    </row>
    <row r="19" spans="1:7" x14ac:dyDescent="0.35">
      <c r="A19" s="13" t="s">
        <v>1815</v>
      </c>
      <c r="B19" s="33" t="s">
        <v>1816</v>
      </c>
      <c r="C19" s="33" t="s">
        <v>467</v>
      </c>
      <c r="D19" s="14">
        <v>39500000</v>
      </c>
      <c r="E19" s="15">
        <v>41676.61</v>
      </c>
      <c r="F19" s="16">
        <v>3.8800000000000001E-2</v>
      </c>
      <c r="G19" s="16">
        <v>6.7599999999999993E-2</v>
      </c>
    </row>
    <row r="20" spans="1:7" x14ac:dyDescent="0.35">
      <c r="A20" s="13" t="s">
        <v>1817</v>
      </c>
      <c r="B20" s="33" t="s">
        <v>1818</v>
      </c>
      <c r="C20" s="33" t="s">
        <v>467</v>
      </c>
      <c r="D20" s="14">
        <v>38000000</v>
      </c>
      <c r="E20" s="15">
        <v>37981.72</v>
      </c>
      <c r="F20" s="16">
        <v>3.5400000000000001E-2</v>
      </c>
      <c r="G20" s="16">
        <v>6.8548999999999999E-2</v>
      </c>
    </row>
    <row r="21" spans="1:7" x14ac:dyDescent="0.35">
      <c r="A21" s="13" t="s">
        <v>1819</v>
      </c>
      <c r="B21" s="33" t="s">
        <v>1820</v>
      </c>
      <c r="C21" s="33" t="s">
        <v>467</v>
      </c>
      <c r="D21" s="14">
        <v>29000000</v>
      </c>
      <c r="E21" s="15">
        <v>29137.05</v>
      </c>
      <c r="F21" s="16">
        <v>2.7199999999999998E-2</v>
      </c>
      <c r="G21" s="16">
        <v>6.8199999999999997E-2</v>
      </c>
    </row>
    <row r="22" spans="1:7" x14ac:dyDescent="0.35">
      <c r="A22" s="13" t="s">
        <v>1821</v>
      </c>
      <c r="B22" s="33" t="s">
        <v>1822</v>
      </c>
      <c r="C22" s="33" t="s">
        <v>467</v>
      </c>
      <c r="D22" s="14">
        <v>25000000</v>
      </c>
      <c r="E22" s="15">
        <v>26073.85</v>
      </c>
      <c r="F22" s="16">
        <v>2.4299999999999999E-2</v>
      </c>
      <c r="G22" s="16">
        <v>6.9750000000000006E-2</v>
      </c>
    </row>
    <row r="23" spans="1:7" x14ac:dyDescent="0.35">
      <c r="A23" s="13" t="s">
        <v>1823</v>
      </c>
      <c r="B23" s="33" t="s">
        <v>1824</v>
      </c>
      <c r="C23" s="33" t="s">
        <v>484</v>
      </c>
      <c r="D23" s="14">
        <v>25500000</v>
      </c>
      <c r="E23" s="15">
        <v>25974.05</v>
      </c>
      <c r="F23" s="16">
        <v>2.4199999999999999E-2</v>
      </c>
      <c r="G23" s="16">
        <v>6.8150000000000002E-2</v>
      </c>
    </row>
    <row r="24" spans="1:7" x14ac:dyDescent="0.35">
      <c r="A24" s="13" t="s">
        <v>1825</v>
      </c>
      <c r="B24" s="33" t="s">
        <v>1826</v>
      </c>
      <c r="C24" s="33" t="s">
        <v>467</v>
      </c>
      <c r="D24" s="14">
        <v>19000000</v>
      </c>
      <c r="E24" s="15">
        <v>19060</v>
      </c>
      <c r="F24" s="16">
        <v>1.78E-2</v>
      </c>
      <c r="G24" s="16">
        <v>6.8199999999999997E-2</v>
      </c>
    </row>
    <row r="25" spans="1:7" x14ac:dyDescent="0.35">
      <c r="A25" s="13" t="s">
        <v>1827</v>
      </c>
      <c r="B25" s="33" t="s">
        <v>1828</v>
      </c>
      <c r="C25" s="33" t="s">
        <v>484</v>
      </c>
      <c r="D25" s="14">
        <v>12500000</v>
      </c>
      <c r="E25" s="15">
        <v>12824.31</v>
      </c>
      <c r="F25" s="16">
        <v>1.2E-2</v>
      </c>
      <c r="G25" s="16">
        <v>6.83E-2</v>
      </c>
    </row>
    <row r="26" spans="1:7" x14ac:dyDescent="0.35">
      <c r="A26" s="13" t="s">
        <v>1829</v>
      </c>
      <c r="B26" s="33" t="s">
        <v>1830</v>
      </c>
      <c r="C26" s="33" t="s">
        <v>467</v>
      </c>
      <c r="D26" s="14">
        <v>11000000</v>
      </c>
      <c r="E26" s="15">
        <v>11005.62</v>
      </c>
      <c r="F26" s="16">
        <v>1.03E-2</v>
      </c>
      <c r="G26" s="16">
        <v>6.6750000000000004E-2</v>
      </c>
    </row>
    <row r="27" spans="1:7" x14ac:dyDescent="0.35">
      <c r="A27" s="13" t="s">
        <v>1831</v>
      </c>
      <c r="B27" s="33" t="s">
        <v>1832</v>
      </c>
      <c r="C27" s="33" t="s">
        <v>467</v>
      </c>
      <c r="D27" s="14">
        <v>10000000</v>
      </c>
      <c r="E27" s="15">
        <v>10232.06</v>
      </c>
      <c r="F27" s="16">
        <v>9.4999999999999998E-3</v>
      </c>
      <c r="G27" s="16">
        <v>6.9000000000000006E-2</v>
      </c>
    </row>
    <row r="28" spans="1:7" x14ac:dyDescent="0.35">
      <c r="A28" s="13" t="s">
        <v>1833</v>
      </c>
      <c r="B28" s="33" t="s">
        <v>1834</v>
      </c>
      <c r="C28" s="33" t="s">
        <v>467</v>
      </c>
      <c r="D28" s="14">
        <v>9000000</v>
      </c>
      <c r="E28" s="15">
        <v>9541.94</v>
      </c>
      <c r="F28" s="16">
        <v>8.8999999999999999E-3</v>
      </c>
      <c r="G28" s="16">
        <v>6.8049999999999999E-2</v>
      </c>
    </row>
    <row r="29" spans="1:7" x14ac:dyDescent="0.35">
      <c r="A29" s="13" t="s">
        <v>1835</v>
      </c>
      <c r="B29" s="33" t="s">
        <v>1836</v>
      </c>
      <c r="C29" s="33" t="s">
        <v>467</v>
      </c>
      <c r="D29" s="14">
        <v>7700000</v>
      </c>
      <c r="E29" s="15">
        <v>8005.9</v>
      </c>
      <c r="F29" s="16">
        <v>7.4999999999999997E-3</v>
      </c>
      <c r="G29" s="16">
        <v>6.7324999999999996E-2</v>
      </c>
    </row>
    <row r="30" spans="1:7" x14ac:dyDescent="0.35">
      <c r="A30" s="13" t="s">
        <v>1837</v>
      </c>
      <c r="B30" s="33" t="s">
        <v>1838</v>
      </c>
      <c r="C30" s="33" t="s">
        <v>467</v>
      </c>
      <c r="D30" s="14">
        <v>6000000</v>
      </c>
      <c r="E30" s="15">
        <v>6408.17</v>
      </c>
      <c r="F30" s="16">
        <v>6.0000000000000001E-3</v>
      </c>
      <c r="G30" s="16">
        <v>6.8049999999999999E-2</v>
      </c>
    </row>
    <row r="31" spans="1:7" x14ac:dyDescent="0.35">
      <c r="A31" s="13" t="s">
        <v>1839</v>
      </c>
      <c r="B31" s="33" t="s">
        <v>1840</v>
      </c>
      <c r="C31" s="33" t="s">
        <v>467</v>
      </c>
      <c r="D31" s="14">
        <v>6000000</v>
      </c>
      <c r="E31" s="15">
        <v>6385.02</v>
      </c>
      <c r="F31" s="16">
        <v>6.0000000000000001E-3</v>
      </c>
      <c r="G31" s="16">
        <v>6.7324999999999996E-2</v>
      </c>
    </row>
    <row r="32" spans="1:7" x14ac:dyDescent="0.35">
      <c r="A32" s="13" t="s">
        <v>1841</v>
      </c>
      <c r="B32" s="33" t="s">
        <v>1842</v>
      </c>
      <c r="C32" s="33" t="s">
        <v>467</v>
      </c>
      <c r="D32" s="14">
        <v>5500000</v>
      </c>
      <c r="E32" s="15">
        <v>5865.87</v>
      </c>
      <c r="F32" s="16">
        <v>5.4999999999999997E-3</v>
      </c>
      <c r="G32" s="16">
        <v>6.6750000000000004E-2</v>
      </c>
    </row>
    <row r="33" spans="1:7" x14ac:dyDescent="0.35">
      <c r="A33" s="13" t="s">
        <v>1843</v>
      </c>
      <c r="B33" s="33" t="s">
        <v>1844</v>
      </c>
      <c r="C33" s="33" t="s">
        <v>467</v>
      </c>
      <c r="D33" s="14">
        <v>4500000</v>
      </c>
      <c r="E33" s="15">
        <v>4778.76</v>
      </c>
      <c r="F33" s="16">
        <v>4.4999999999999997E-3</v>
      </c>
      <c r="G33" s="16">
        <v>6.8049999999999999E-2</v>
      </c>
    </row>
    <row r="34" spans="1:7" x14ac:dyDescent="0.35">
      <c r="A34" s="13" t="s">
        <v>1845</v>
      </c>
      <c r="B34" s="33" t="s">
        <v>1846</v>
      </c>
      <c r="C34" s="33" t="s">
        <v>467</v>
      </c>
      <c r="D34" s="14">
        <v>3500000</v>
      </c>
      <c r="E34" s="15">
        <v>3592.04</v>
      </c>
      <c r="F34" s="16">
        <v>3.3E-3</v>
      </c>
      <c r="G34" s="16">
        <v>6.9000000000000006E-2</v>
      </c>
    </row>
    <row r="35" spans="1:7" x14ac:dyDescent="0.35">
      <c r="A35" s="13" t="s">
        <v>1847</v>
      </c>
      <c r="B35" s="33" t="s">
        <v>1848</v>
      </c>
      <c r="C35" s="33" t="s">
        <v>484</v>
      </c>
      <c r="D35" s="14">
        <v>1500000</v>
      </c>
      <c r="E35" s="15">
        <v>1603.23</v>
      </c>
      <c r="F35" s="16">
        <v>1.5E-3</v>
      </c>
      <c r="G35" s="16">
        <v>6.7150000000000001E-2</v>
      </c>
    </row>
    <row r="36" spans="1:7" x14ac:dyDescent="0.35">
      <c r="A36" s="13" t="s">
        <v>1849</v>
      </c>
      <c r="B36" s="33" t="s">
        <v>1850</v>
      </c>
      <c r="C36" s="33" t="s">
        <v>484</v>
      </c>
      <c r="D36" s="14">
        <v>1000000</v>
      </c>
      <c r="E36" s="15">
        <v>1072.1400000000001</v>
      </c>
      <c r="F36" s="16">
        <v>1E-3</v>
      </c>
      <c r="G36" s="16">
        <v>6.7150000000000001E-2</v>
      </c>
    </row>
    <row r="37" spans="1:7" x14ac:dyDescent="0.35">
      <c r="A37" s="13" t="s">
        <v>1851</v>
      </c>
      <c r="B37" s="33" t="s">
        <v>1852</v>
      </c>
      <c r="C37" s="33" t="s">
        <v>467</v>
      </c>
      <c r="D37" s="14">
        <v>1000000</v>
      </c>
      <c r="E37" s="15">
        <v>1040.19</v>
      </c>
      <c r="F37" s="16">
        <v>1E-3</v>
      </c>
      <c r="G37" s="16">
        <v>6.6750000000000004E-2</v>
      </c>
    </row>
    <row r="38" spans="1:7" x14ac:dyDescent="0.35">
      <c r="A38" s="13" t="s">
        <v>1853</v>
      </c>
      <c r="B38" s="33" t="s">
        <v>1854</v>
      </c>
      <c r="C38" s="33" t="s">
        <v>467</v>
      </c>
      <c r="D38" s="14">
        <v>1000000</v>
      </c>
      <c r="E38" s="15">
        <v>1010.25</v>
      </c>
      <c r="F38" s="16">
        <v>8.9999999999999998E-4</v>
      </c>
      <c r="G38" s="16">
        <v>6.8049999999999999E-2</v>
      </c>
    </row>
    <row r="39" spans="1:7" x14ac:dyDescent="0.35">
      <c r="A39" s="13" t="s">
        <v>1855</v>
      </c>
      <c r="B39" s="33" t="s">
        <v>1856</v>
      </c>
      <c r="C39" s="33" t="s">
        <v>467</v>
      </c>
      <c r="D39" s="14">
        <v>500000</v>
      </c>
      <c r="E39" s="15">
        <v>516.51</v>
      </c>
      <c r="F39" s="16">
        <v>5.0000000000000001E-4</v>
      </c>
      <c r="G39" s="16">
        <v>6.7138000000000003E-2</v>
      </c>
    </row>
    <row r="40" spans="1:7" x14ac:dyDescent="0.35">
      <c r="A40" s="17" t="s">
        <v>131</v>
      </c>
      <c r="B40" s="34"/>
      <c r="C40" s="34"/>
      <c r="D40" s="20"/>
      <c r="E40" s="21">
        <v>980382.78</v>
      </c>
      <c r="F40" s="22">
        <v>0.91410000000000002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132</v>
      </c>
      <c r="B42" s="33"/>
      <c r="C42" s="33"/>
      <c r="D42" s="14"/>
      <c r="E42" s="15"/>
      <c r="F42" s="16"/>
      <c r="G42" s="16"/>
    </row>
    <row r="43" spans="1:7" x14ac:dyDescent="0.35">
      <c r="A43" s="13" t="s">
        <v>1857</v>
      </c>
      <c r="B43" s="33" t="s">
        <v>1858</v>
      </c>
      <c r="C43" s="33" t="s">
        <v>135</v>
      </c>
      <c r="D43" s="14">
        <v>58100000</v>
      </c>
      <c r="E43" s="15">
        <v>58956.98</v>
      </c>
      <c r="F43" s="16">
        <v>5.4899999999999997E-2</v>
      </c>
      <c r="G43" s="16">
        <v>6.3561999999999994E-2</v>
      </c>
    </row>
    <row r="44" spans="1:7" x14ac:dyDescent="0.35">
      <c r="A44" s="17" t="s">
        <v>131</v>
      </c>
      <c r="B44" s="34"/>
      <c r="C44" s="34"/>
      <c r="D44" s="20"/>
      <c r="E44" s="21">
        <v>58956.98</v>
      </c>
      <c r="F44" s="22">
        <v>5.4899999999999997E-2</v>
      </c>
      <c r="G44" s="23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145</v>
      </c>
      <c r="B46" s="33"/>
      <c r="C46" s="33"/>
      <c r="D46" s="14"/>
      <c r="E46" s="15"/>
      <c r="F46" s="16"/>
      <c r="G46" s="16"/>
    </row>
    <row r="47" spans="1:7" x14ac:dyDescent="0.35">
      <c r="A47" s="17" t="s">
        <v>131</v>
      </c>
      <c r="B47" s="33"/>
      <c r="C47" s="33"/>
      <c r="D47" s="14"/>
      <c r="E47" s="18" t="s">
        <v>128</v>
      </c>
      <c r="F47" s="19" t="s">
        <v>128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146</v>
      </c>
      <c r="B49" s="33"/>
      <c r="C49" s="33"/>
      <c r="D49" s="14"/>
      <c r="E49" s="15"/>
      <c r="F49" s="16"/>
      <c r="G49" s="16"/>
    </row>
    <row r="50" spans="1:7" x14ac:dyDescent="0.35">
      <c r="A50" s="17" t="s">
        <v>131</v>
      </c>
      <c r="B50" s="33"/>
      <c r="C50" s="33"/>
      <c r="D50" s="14"/>
      <c r="E50" s="18" t="s">
        <v>128</v>
      </c>
      <c r="F50" s="19" t="s">
        <v>128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24" t="s">
        <v>147</v>
      </c>
      <c r="B52" s="35"/>
      <c r="C52" s="35"/>
      <c r="D52" s="25"/>
      <c r="E52" s="21">
        <v>1039339.76</v>
      </c>
      <c r="F52" s="22">
        <v>0.96899999999999997</v>
      </c>
      <c r="G52" s="23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7" t="s">
        <v>148</v>
      </c>
      <c r="B55" s="33"/>
      <c r="C55" s="33"/>
      <c r="D55" s="14"/>
      <c r="E55" s="15"/>
      <c r="F55" s="16"/>
      <c r="G55" s="16"/>
    </row>
    <row r="56" spans="1:7" x14ac:dyDescent="0.35">
      <c r="A56" s="13" t="s">
        <v>149</v>
      </c>
      <c r="B56" s="33"/>
      <c r="C56" s="33"/>
      <c r="D56" s="14"/>
      <c r="E56" s="15">
        <v>222.97</v>
      </c>
      <c r="F56" s="16">
        <v>2.0000000000000001E-4</v>
      </c>
      <c r="G56" s="16">
        <v>5.4205000000000003E-2</v>
      </c>
    </row>
    <row r="57" spans="1:7" x14ac:dyDescent="0.35">
      <c r="A57" s="17" t="s">
        <v>131</v>
      </c>
      <c r="B57" s="34"/>
      <c r="C57" s="34"/>
      <c r="D57" s="20"/>
      <c r="E57" s="21">
        <v>222.97</v>
      </c>
      <c r="F57" s="22">
        <v>2.0000000000000001E-4</v>
      </c>
      <c r="G57" s="23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24" t="s">
        <v>147</v>
      </c>
      <c r="B59" s="35"/>
      <c r="C59" s="35"/>
      <c r="D59" s="25"/>
      <c r="E59" s="21">
        <v>222.97</v>
      </c>
      <c r="F59" s="22">
        <v>2.0000000000000001E-4</v>
      </c>
      <c r="G59" s="23"/>
    </row>
    <row r="60" spans="1:7" x14ac:dyDescent="0.35">
      <c r="A60" s="13" t="s">
        <v>150</v>
      </c>
      <c r="B60" s="33"/>
      <c r="C60" s="33"/>
      <c r="D60" s="14"/>
      <c r="E60" s="15">
        <v>33528.809682899999</v>
      </c>
      <c r="F60" s="16">
        <v>3.1245999999999999E-2</v>
      </c>
      <c r="G60" s="16"/>
    </row>
    <row r="61" spans="1:7" x14ac:dyDescent="0.35">
      <c r="A61" s="13" t="s">
        <v>151</v>
      </c>
      <c r="B61" s="33"/>
      <c r="C61" s="33"/>
      <c r="D61" s="14"/>
      <c r="E61" s="26">
        <v>-46.039682900000003</v>
      </c>
      <c r="F61" s="27">
        <v>-4.46E-4</v>
      </c>
      <c r="G61" s="16">
        <v>5.4205000000000003E-2</v>
      </c>
    </row>
    <row r="62" spans="1:7" x14ac:dyDescent="0.35">
      <c r="A62" s="28" t="s">
        <v>152</v>
      </c>
      <c r="B62" s="36"/>
      <c r="C62" s="36"/>
      <c r="D62" s="29"/>
      <c r="E62" s="30">
        <v>1073045.5</v>
      </c>
      <c r="F62" s="31">
        <v>1</v>
      </c>
      <c r="G62" s="31"/>
    </row>
    <row r="64" spans="1:7" x14ac:dyDescent="0.35">
      <c r="A64" s="1" t="s">
        <v>153</v>
      </c>
    </row>
    <row r="65" spans="1:7" x14ac:dyDescent="0.35">
      <c r="A65" s="1" t="s">
        <v>3017</v>
      </c>
    </row>
    <row r="67" spans="1:7" x14ac:dyDescent="0.35">
      <c r="A67" s="1" t="s">
        <v>2855</v>
      </c>
    </row>
    <row r="68" spans="1:7" x14ac:dyDescent="0.35">
      <c r="A68" s="48" t="s">
        <v>2856</v>
      </c>
      <c r="B68" s="3" t="s">
        <v>128</v>
      </c>
    </row>
    <row r="69" spans="1:7" x14ac:dyDescent="0.35">
      <c r="A69" t="s">
        <v>2857</v>
      </c>
    </row>
    <row r="70" spans="1:7" x14ac:dyDescent="0.35">
      <c r="A70" t="s">
        <v>2906</v>
      </c>
      <c r="B70" t="s">
        <v>2859</v>
      </c>
      <c r="C70" t="s">
        <v>2859</v>
      </c>
    </row>
    <row r="71" spans="1:7" x14ac:dyDescent="0.35">
      <c r="B71" s="49">
        <v>45838</v>
      </c>
      <c r="C71" s="49">
        <v>45869</v>
      </c>
    </row>
    <row r="72" spans="1:7" x14ac:dyDescent="0.35">
      <c r="A72" t="s">
        <v>2920</v>
      </c>
      <c r="B72">
        <v>1279.2044000000001</v>
      </c>
      <c r="C72">
        <v>1286.6889000000001</v>
      </c>
      <c r="G72"/>
    </row>
    <row r="73" spans="1:7" x14ac:dyDescent="0.35">
      <c r="G73"/>
    </row>
    <row r="74" spans="1:7" x14ac:dyDescent="0.35">
      <c r="A74" t="s">
        <v>2864</v>
      </c>
      <c r="B74" s="3" t="s">
        <v>128</v>
      </c>
    </row>
    <row r="75" spans="1:7" x14ac:dyDescent="0.35">
      <c r="A75" t="s">
        <v>2865</v>
      </c>
      <c r="B75" s="3" t="s">
        <v>128</v>
      </c>
    </row>
    <row r="76" spans="1:7" ht="29" x14ac:dyDescent="0.35">
      <c r="A76" s="48" t="s">
        <v>2866</v>
      </c>
      <c r="B76" s="3" t="s">
        <v>128</v>
      </c>
    </row>
    <row r="77" spans="1:7" ht="29" x14ac:dyDescent="0.35">
      <c r="A77" s="48" t="s">
        <v>2867</v>
      </c>
      <c r="B77" s="3" t="s">
        <v>128</v>
      </c>
    </row>
    <row r="78" spans="1:7" x14ac:dyDescent="0.35">
      <c r="A78" t="s">
        <v>2868</v>
      </c>
      <c r="B78" s="50">
        <f>+B93</f>
        <v>6.5843361237136016</v>
      </c>
    </row>
    <row r="79" spans="1:7" ht="43.5" x14ac:dyDescent="0.35">
      <c r="A79" s="48" t="s">
        <v>2869</v>
      </c>
      <c r="B79" s="3" t="s">
        <v>128</v>
      </c>
    </row>
    <row r="80" spans="1:7" x14ac:dyDescent="0.35">
      <c r="B80" s="3"/>
    </row>
    <row r="81" spans="1:2" ht="29" x14ac:dyDescent="0.35">
      <c r="A81" s="48" t="s">
        <v>2870</v>
      </c>
      <c r="B81" s="3" t="s">
        <v>128</v>
      </c>
    </row>
    <row r="82" spans="1:2" ht="29" x14ac:dyDescent="0.35">
      <c r="A82" s="48" t="s">
        <v>2871</v>
      </c>
      <c r="B82">
        <v>448679.64</v>
      </c>
    </row>
    <row r="83" spans="1:2" ht="29" x14ac:dyDescent="0.35">
      <c r="A83" s="48" t="s">
        <v>2872</v>
      </c>
      <c r="B83" s="3" t="s">
        <v>128</v>
      </c>
    </row>
    <row r="84" spans="1:2" ht="29" x14ac:dyDescent="0.35">
      <c r="A84" s="48" t="s">
        <v>2873</v>
      </c>
      <c r="B84" s="3" t="s">
        <v>128</v>
      </c>
    </row>
    <row r="86" spans="1:2" x14ac:dyDescent="0.35">
      <c r="A86" t="s">
        <v>2964</v>
      </c>
    </row>
    <row r="87" spans="1:2" ht="29" x14ac:dyDescent="0.35">
      <c r="A87" s="65" t="s">
        <v>2965</v>
      </c>
      <c r="B87" s="69" t="s">
        <v>2976</v>
      </c>
    </row>
    <row r="88" spans="1:2" x14ac:dyDescent="0.35">
      <c r="A88" s="65" t="s">
        <v>2967</v>
      </c>
      <c r="B88" s="65" t="s">
        <v>2974</v>
      </c>
    </row>
    <row r="89" spans="1:2" x14ac:dyDescent="0.35">
      <c r="A89" s="65"/>
      <c r="B89" s="65"/>
    </row>
    <row r="90" spans="1:2" x14ac:dyDescent="0.35">
      <c r="A90" s="65" t="s">
        <v>2969</v>
      </c>
      <c r="B90" s="66">
        <v>6.8665202825770706</v>
      </c>
    </row>
    <row r="91" spans="1:2" x14ac:dyDescent="0.35">
      <c r="A91" s="65"/>
      <c r="B91" s="65"/>
    </row>
    <row r="92" spans="1:2" x14ac:dyDescent="0.35">
      <c r="A92" s="65" t="s">
        <v>2970</v>
      </c>
      <c r="B92" s="67">
        <v>5.3170000000000002</v>
      </c>
    </row>
    <row r="93" spans="1:2" x14ac:dyDescent="0.35">
      <c r="A93" s="65" t="s">
        <v>2971</v>
      </c>
      <c r="B93" s="67">
        <v>6.5843361237136016</v>
      </c>
    </row>
    <row r="94" spans="1:2" x14ac:dyDescent="0.35">
      <c r="A94" s="65"/>
      <c r="B94" s="65"/>
    </row>
    <row r="95" spans="1:2" x14ac:dyDescent="0.35">
      <c r="A95" s="65" t="s">
        <v>2972</v>
      </c>
      <c r="B95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27A7-FD1A-45AE-B4A2-96F621A08D80}">
  <dimension ref="A1:G10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3030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1859</v>
      </c>
      <c r="B11" s="33" t="s">
        <v>1860</v>
      </c>
      <c r="C11" s="33" t="s">
        <v>481</v>
      </c>
      <c r="D11" s="14">
        <v>2500000</v>
      </c>
      <c r="E11" s="15">
        <v>2551.4899999999998</v>
      </c>
      <c r="F11" s="16">
        <v>4.02E-2</v>
      </c>
      <c r="G11" s="16">
        <v>6.6299999999999998E-2</v>
      </c>
    </row>
    <row r="12" spans="1:7" x14ac:dyDescent="0.35">
      <c r="A12" s="13" t="s">
        <v>1861</v>
      </c>
      <c r="B12" s="33" t="s">
        <v>1862</v>
      </c>
      <c r="C12" s="33" t="s">
        <v>467</v>
      </c>
      <c r="D12" s="14">
        <v>2500000</v>
      </c>
      <c r="E12" s="15">
        <v>2545.73</v>
      </c>
      <c r="F12" s="16">
        <v>4.0099999999999997E-2</v>
      </c>
      <c r="G12" s="16">
        <v>6.8099999999999994E-2</v>
      </c>
    </row>
    <row r="13" spans="1:7" x14ac:dyDescent="0.35">
      <c r="A13" s="13" t="s">
        <v>1863</v>
      </c>
      <c r="B13" s="33" t="s">
        <v>1864</v>
      </c>
      <c r="C13" s="33" t="s">
        <v>481</v>
      </c>
      <c r="D13" s="14">
        <v>2500000</v>
      </c>
      <c r="E13" s="15">
        <v>2544.36</v>
      </c>
      <c r="F13" s="16">
        <v>4.0099999999999997E-2</v>
      </c>
      <c r="G13" s="16">
        <v>6.5699999999999995E-2</v>
      </c>
    </row>
    <row r="14" spans="1:7" x14ac:dyDescent="0.35">
      <c r="A14" s="13" t="s">
        <v>1624</v>
      </c>
      <c r="B14" s="33" t="s">
        <v>1625</v>
      </c>
      <c r="C14" s="33" t="s">
        <v>467</v>
      </c>
      <c r="D14" s="14">
        <v>2500000</v>
      </c>
      <c r="E14" s="15">
        <v>2515.5300000000002</v>
      </c>
      <c r="F14" s="16">
        <v>3.9699999999999999E-2</v>
      </c>
      <c r="G14" s="16">
        <v>6.2799999999999995E-2</v>
      </c>
    </row>
    <row r="15" spans="1:7" x14ac:dyDescent="0.35">
      <c r="A15" s="13" t="s">
        <v>1616</v>
      </c>
      <c r="B15" s="33" t="s">
        <v>1617</v>
      </c>
      <c r="C15" s="33" t="s">
        <v>481</v>
      </c>
      <c r="D15" s="14">
        <v>2500000</v>
      </c>
      <c r="E15" s="15">
        <v>2513.73</v>
      </c>
      <c r="F15" s="16">
        <v>3.9600000000000003E-2</v>
      </c>
      <c r="G15" s="16">
        <v>6.3301999999999997E-2</v>
      </c>
    </row>
    <row r="16" spans="1:7" x14ac:dyDescent="0.35">
      <c r="A16" s="13" t="s">
        <v>1865</v>
      </c>
      <c r="B16" s="33" t="s">
        <v>1866</v>
      </c>
      <c r="C16" s="33" t="s">
        <v>467</v>
      </c>
      <c r="D16" s="14">
        <v>2500000</v>
      </c>
      <c r="E16" s="15">
        <v>2512.0300000000002</v>
      </c>
      <c r="F16" s="16">
        <v>3.9600000000000003E-2</v>
      </c>
      <c r="G16" s="16">
        <v>6.8498000000000003E-2</v>
      </c>
    </row>
    <row r="17" spans="1:7" x14ac:dyDescent="0.35">
      <c r="A17" s="13" t="s">
        <v>1867</v>
      </c>
      <c r="B17" s="33" t="s">
        <v>1868</v>
      </c>
      <c r="C17" s="33" t="s">
        <v>481</v>
      </c>
      <c r="D17" s="14">
        <v>2500000</v>
      </c>
      <c r="E17" s="15">
        <v>2503.5500000000002</v>
      </c>
      <c r="F17" s="16">
        <v>3.95E-2</v>
      </c>
      <c r="G17" s="16">
        <v>6.5061999999999995E-2</v>
      </c>
    </row>
    <row r="18" spans="1:7" x14ac:dyDescent="0.35">
      <c r="A18" s="13" t="s">
        <v>1869</v>
      </c>
      <c r="B18" s="33" t="s">
        <v>1870</v>
      </c>
      <c r="C18" s="33" t="s">
        <v>467</v>
      </c>
      <c r="D18" s="14">
        <v>2500000</v>
      </c>
      <c r="E18" s="15">
        <v>2501.7800000000002</v>
      </c>
      <c r="F18" s="16">
        <v>3.9399999999999998E-2</v>
      </c>
      <c r="G18" s="16">
        <v>7.1050000000000002E-2</v>
      </c>
    </row>
    <row r="19" spans="1:7" x14ac:dyDescent="0.35">
      <c r="A19" s="17" t="s">
        <v>131</v>
      </c>
      <c r="B19" s="34"/>
      <c r="C19" s="34"/>
      <c r="D19" s="20"/>
      <c r="E19" s="21">
        <v>20188.2</v>
      </c>
      <c r="F19" s="22">
        <v>0.31819999999999998</v>
      </c>
      <c r="G19" s="23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17" t="s">
        <v>145</v>
      </c>
      <c r="B21" s="33"/>
      <c r="C21" s="33"/>
      <c r="D21" s="14"/>
      <c r="E21" s="15"/>
      <c r="F21" s="16"/>
      <c r="G21" s="16"/>
    </row>
    <row r="22" spans="1:7" x14ac:dyDescent="0.35">
      <c r="A22" s="17" t="s">
        <v>131</v>
      </c>
      <c r="B22" s="33"/>
      <c r="C22" s="33"/>
      <c r="D22" s="14"/>
      <c r="E22" s="18" t="s">
        <v>128</v>
      </c>
      <c r="F22" s="19" t="s">
        <v>128</v>
      </c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146</v>
      </c>
      <c r="B24" s="33"/>
      <c r="C24" s="33"/>
      <c r="D24" s="14"/>
      <c r="E24" s="15"/>
      <c r="F24" s="16"/>
      <c r="G24" s="16"/>
    </row>
    <row r="25" spans="1:7" x14ac:dyDescent="0.35">
      <c r="A25" s="17" t="s">
        <v>131</v>
      </c>
      <c r="B25" s="33"/>
      <c r="C25" s="33"/>
      <c r="D25" s="14"/>
      <c r="E25" s="18" t="s">
        <v>128</v>
      </c>
      <c r="F25" s="19" t="s">
        <v>128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24" t="s">
        <v>147</v>
      </c>
      <c r="B27" s="35"/>
      <c r="C27" s="35"/>
      <c r="D27" s="25"/>
      <c r="E27" s="21">
        <v>20188.2</v>
      </c>
      <c r="F27" s="22">
        <v>0.31819999999999998</v>
      </c>
      <c r="G27" s="23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572</v>
      </c>
      <c r="B29" s="33"/>
      <c r="C29" s="33"/>
      <c r="D29" s="14"/>
      <c r="E29" s="15"/>
      <c r="F29" s="16"/>
      <c r="G29" s="16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573</v>
      </c>
      <c r="B31" s="33"/>
      <c r="C31" s="33"/>
      <c r="D31" s="14"/>
      <c r="E31" s="15"/>
      <c r="F31" s="16"/>
      <c r="G31" s="16"/>
    </row>
    <row r="32" spans="1:7" x14ac:dyDescent="0.35">
      <c r="A32" s="13" t="s">
        <v>1871</v>
      </c>
      <c r="B32" s="33" t="s">
        <v>1872</v>
      </c>
      <c r="C32" s="33" t="s">
        <v>135</v>
      </c>
      <c r="D32" s="14">
        <v>5000000</v>
      </c>
      <c r="E32" s="15">
        <v>4990.18</v>
      </c>
      <c r="F32" s="16">
        <v>7.8700000000000006E-2</v>
      </c>
      <c r="G32" s="16">
        <v>5.1305000000000003E-2</v>
      </c>
    </row>
    <row r="33" spans="1:7" x14ac:dyDescent="0.35">
      <c r="A33" s="13" t="s">
        <v>1469</v>
      </c>
      <c r="B33" s="33" t="s">
        <v>1470</v>
      </c>
      <c r="C33" s="33" t="s">
        <v>135</v>
      </c>
      <c r="D33" s="14">
        <v>2000000</v>
      </c>
      <c r="E33" s="15">
        <v>1984.04</v>
      </c>
      <c r="F33" s="16">
        <v>3.1300000000000001E-2</v>
      </c>
      <c r="G33" s="16">
        <v>5.3398000000000001E-2</v>
      </c>
    </row>
    <row r="34" spans="1:7" x14ac:dyDescent="0.35">
      <c r="A34" s="17" t="s">
        <v>131</v>
      </c>
      <c r="B34" s="34"/>
      <c r="C34" s="34"/>
      <c r="D34" s="20"/>
      <c r="E34" s="21">
        <v>6974.22</v>
      </c>
      <c r="F34" s="22">
        <v>0.11</v>
      </c>
      <c r="G34" s="23"/>
    </row>
    <row r="35" spans="1:7" x14ac:dyDescent="0.35">
      <c r="A35" s="17" t="s">
        <v>1475</v>
      </c>
      <c r="B35" s="33"/>
      <c r="C35" s="33"/>
      <c r="D35" s="14"/>
      <c r="E35" s="15"/>
      <c r="F35" s="16"/>
      <c r="G35" s="16"/>
    </row>
    <row r="36" spans="1:7" x14ac:dyDescent="0.35">
      <c r="A36" s="13" t="s">
        <v>1873</v>
      </c>
      <c r="B36" s="33" t="s">
        <v>1874</v>
      </c>
      <c r="C36" s="33" t="s">
        <v>1483</v>
      </c>
      <c r="D36" s="14">
        <v>5000000</v>
      </c>
      <c r="E36" s="15">
        <v>4822</v>
      </c>
      <c r="F36" s="16">
        <v>7.5999999999999998E-2</v>
      </c>
      <c r="G36" s="16">
        <v>6.0150000000000002E-2</v>
      </c>
    </row>
    <row r="37" spans="1:7" x14ac:dyDescent="0.35">
      <c r="A37" s="13" t="s">
        <v>1875</v>
      </c>
      <c r="B37" s="33" t="s">
        <v>1876</v>
      </c>
      <c r="C37" s="33" t="s">
        <v>1503</v>
      </c>
      <c r="D37" s="14">
        <v>5000000</v>
      </c>
      <c r="E37" s="15">
        <v>4816.97</v>
      </c>
      <c r="F37" s="16">
        <v>7.5899999999999995E-2</v>
      </c>
      <c r="G37" s="16">
        <v>6.0299999999999999E-2</v>
      </c>
    </row>
    <row r="38" spans="1:7" x14ac:dyDescent="0.35">
      <c r="A38" s="13" t="s">
        <v>1481</v>
      </c>
      <c r="B38" s="33" t="s">
        <v>1482</v>
      </c>
      <c r="C38" s="33" t="s">
        <v>1483</v>
      </c>
      <c r="D38" s="14">
        <v>5000000</v>
      </c>
      <c r="E38" s="15">
        <v>4816.5</v>
      </c>
      <c r="F38" s="16">
        <v>7.5899999999999995E-2</v>
      </c>
      <c r="G38" s="16">
        <v>6.0199999999999997E-2</v>
      </c>
    </row>
    <row r="39" spans="1:7" x14ac:dyDescent="0.35">
      <c r="A39" s="13" t="s">
        <v>1495</v>
      </c>
      <c r="B39" s="33" t="s">
        <v>1496</v>
      </c>
      <c r="C39" s="33" t="s">
        <v>1490</v>
      </c>
      <c r="D39" s="14">
        <v>5000000</v>
      </c>
      <c r="E39" s="15">
        <v>4811.3500000000004</v>
      </c>
      <c r="F39" s="16">
        <v>7.5800000000000006E-2</v>
      </c>
      <c r="G39" s="16">
        <v>6.0900999999999997E-2</v>
      </c>
    </row>
    <row r="40" spans="1:7" x14ac:dyDescent="0.35">
      <c r="A40" s="13" t="s">
        <v>1512</v>
      </c>
      <c r="B40" s="33" t="s">
        <v>1513</v>
      </c>
      <c r="C40" s="33" t="s">
        <v>1483</v>
      </c>
      <c r="D40" s="14">
        <v>2500000</v>
      </c>
      <c r="E40" s="15">
        <v>2372.25</v>
      </c>
      <c r="F40" s="16">
        <v>3.7400000000000003E-2</v>
      </c>
      <c r="G40" s="16">
        <v>6.2600000000000003E-2</v>
      </c>
    </row>
    <row r="41" spans="1:7" x14ac:dyDescent="0.35">
      <c r="A41" s="13" t="s">
        <v>1877</v>
      </c>
      <c r="B41" s="33" t="s">
        <v>1878</v>
      </c>
      <c r="C41" s="33" t="s">
        <v>1483</v>
      </c>
      <c r="D41" s="14">
        <v>2500000</v>
      </c>
      <c r="E41" s="15">
        <v>2371.86</v>
      </c>
      <c r="F41" s="16">
        <v>3.7400000000000003E-2</v>
      </c>
      <c r="G41" s="16">
        <v>6.2601000000000004E-2</v>
      </c>
    </row>
    <row r="42" spans="1:7" x14ac:dyDescent="0.35">
      <c r="A42" s="17" t="s">
        <v>131</v>
      </c>
      <c r="B42" s="34"/>
      <c r="C42" s="34"/>
      <c r="D42" s="20"/>
      <c r="E42" s="21">
        <v>24010.93</v>
      </c>
      <c r="F42" s="22">
        <v>0.37840000000000001</v>
      </c>
      <c r="G42" s="23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1530</v>
      </c>
      <c r="B44" s="33"/>
      <c r="C44" s="33"/>
      <c r="D44" s="14"/>
      <c r="E44" s="15"/>
      <c r="F44" s="16"/>
      <c r="G44" s="16"/>
    </row>
    <row r="45" spans="1:7" x14ac:dyDescent="0.35">
      <c r="A45" s="13" t="s">
        <v>1879</v>
      </c>
      <c r="B45" s="33" t="s">
        <v>1880</v>
      </c>
      <c r="C45" s="33" t="s">
        <v>1483</v>
      </c>
      <c r="D45" s="14">
        <v>5000000</v>
      </c>
      <c r="E45" s="15">
        <v>4816.04</v>
      </c>
      <c r="F45" s="16">
        <v>7.5899999999999995E-2</v>
      </c>
      <c r="G45" s="16">
        <v>6.4251000000000003E-2</v>
      </c>
    </row>
    <row r="46" spans="1:7" x14ac:dyDescent="0.35">
      <c r="A46" s="13" t="s">
        <v>1531</v>
      </c>
      <c r="B46" s="33" t="s">
        <v>1532</v>
      </c>
      <c r="C46" s="33" t="s">
        <v>1483</v>
      </c>
      <c r="D46" s="14">
        <v>5000000</v>
      </c>
      <c r="E46" s="15">
        <v>4809.76</v>
      </c>
      <c r="F46" s="16">
        <v>7.5800000000000006E-2</v>
      </c>
      <c r="G46" s="16">
        <v>6.3600000000000004E-2</v>
      </c>
    </row>
    <row r="47" spans="1:7" x14ac:dyDescent="0.35">
      <c r="A47" s="17" t="s">
        <v>131</v>
      </c>
      <c r="B47" s="34"/>
      <c r="C47" s="34"/>
      <c r="D47" s="20"/>
      <c r="E47" s="21">
        <v>9625.7999999999993</v>
      </c>
      <c r="F47" s="22">
        <v>0.1517</v>
      </c>
      <c r="G47" s="23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24" t="s">
        <v>147</v>
      </c>
      <c r="B49" s="35"/>
      <c r="C49" s="35"/>
      <c r="D49" s="25"/>
      <c r="E49" s="21">
        <v>40610.949999999997</v>
      </c>
      <c r="F49" s="22">
        <v>0.6401</v>
      </c>
      <c r="G49" s="23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3034</v>
      </c>
      <c r="B52" s="33"/>
      <c r="C52" s="33"/>
      <c r="D52" s="14"/>
      <c r="E52" s="15"/>
      <c r="F52" s="16"/>
      <c r="G52" s="16"/>
    </row>
    <row r="53" spans="1:7" x14ac:dyDescent="0.35">
      <c r="A53" s="13" t="s">
        <v>510</v>
      </c>
      <c r="B53" s="33" t="s">
        <v>511</v>
      </c>
      <c r="C53" s="33"/>
      <c r="D53" s="14">
        <v>1139.135</v>
      </c>
      <c r="E53" s="15">
        <v>128.61000000000001</v>
      </c>
      <c r="F53" s="16">
        <v>2E-3</v>
      </c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147</v>
      </c>
      <c r="B55" s="35"/>
      <c r="C55" s="35"/>
      <c r="D55" s="25"/>
      <c r="E55" s="21">
        <v>128.61000000000001</v>
      </c>
      <c r="F55" s="22">
        <v>2E-3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148</v>
      </c>
      <c r="B57" s="33"/>
      <c r="C57" s="33"/>
      <c r="D57" s="14"/>
      <c r="E57" s="15"/>
      <c r="F57" s="16"/>
      <c r="G57" s="16"/>
    </row>
    <row r="58" spans="1:7" x14ac:dyDescent="0.35">
      <c r="A58" s="13" t="s">
        <v>149</v>
      </c>
      <c r="B58" s="33"/>
      <c r="C58" s="33"/>
      <c r="D58" s="14"/>
      <c r="E58" s="15">
        <v>1819.73</v>
      </c>
      <c r="F58" s="16">
        <v>2.87E-2</v>
      </c>
      <c r="G58" s="16">
        <v>5.4205000000000003E-2</v>
      </c>
    </row>
    <row r="59" spans="1:7" x14ac:dyDescent="0.35">
      <c r="A59" s="17" t="s">
        <v>131</v>
      </c>
      <c r="B59" s="34"/>
      <c r="C59" s="34"/>
      <c r="D59" s="20"/>
      <c r="E59" s="21">
        <v>1819.73</v>
      </c>
      <c r="F59" s="22">
        <v>2.87E-2</v>
      </c>
      <c r="G59" s="23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24" t="s">
        <v>147</v>
      </c>
      <c r="B61" s="35"/>
      <c r="C61" s="35"/>
      <c r="D61" s="25"/>
      <c r="E61" s="21">
        <v>1819.73</v>
      </c>
      <c r="F61" s="22">
        <v>2.87E-2</v>
      </c>
      <c r="G61" s="23"/>
    </row>
    <row r="62" spans="1:7" x14ac:dyDescent="0.35">
      <c r="A62" s="13" t="s">
        <v>150</v>
      </c>
      <c r="B62" s="33"/>
      <c r="C62" s="33"/>
      <c r="D62" s="14"/>
      <c r="E62" s="15">
        <v>638.22573550000004</v>
      </c>
      <c r="F62" s="16">
        <v>1.0059999999999999E-2</v>
      </c>
      <c r="G62" s="16"/>
    </row>
    <row r="63" spans="1:7" x14ac:dyDescent="0.35">
      <c r="A63" s="13" t="s">
        <v>151</v>
      </c>
      <c r="B63" s="33"/>
      <c r="C63" s="33"/>
      <c r="D63" s="14"/>
      <c r="E63" s="15">
        <v>54.044264499999997</v>
      </c>
      <c r="F63" s="16">
        <v>9.3999999999999997E-4</v>
      </c>
      <c r="G63" s="16">
        <v>5.4205000000000003E-2</v>
      </c>
    </row>
    <row r="64" spans="1:7" x14ac:dyDescent="0.35">
      <c r="A64" s="28" t="s">
        <v>152</v>
      </c>
      <c r="B64" s="36"/>
      <c r="C64" s="36"/>
      <c r="D64" s="29"/>
      <c r="E64" s="30">
        <v>63439.76</v>
      </c>
      <c r="F64" s="31">
        <v>1</v>
      </c>
      <c r="G64" s="31"/>
    </row>
    <row r="66" spans="1:7" x14ac:dyDescent="0.35">
      <c r="A66" s="1" t="s">
        <v>1553</v>
      </c>
    </row>
    <row r="67" spans="1:7" x14ac:dyDescent="0.35">
      <c r="A67" s="1" t="s">
        <v>153</v>
      </c>
    </row>
    <row r="69" spans="1:7" x14ac:dyDescent="0.35">
      <c r="A69" s="1" t="s">
        <v>2855</v>
      </c>
    </row>
    <row r="70" spans="1:7" x14ac:dyDescent="0.35">
      <c r="A70" s="48" t="s">
        <v>2856</v>
      </c>
      <c r="B70" s="3" t="s">
        <v>128</v>
      </c>
    </row>
    <row r="71" spans="1:7" x14ac:dyDescent="0.35">
      <c r="A71" t="s">
        <v>2857</v>
      </c>
    </row>
    <row r="72" spans="1:7" x14ac:dyDescent="0.35">
      <c r="A72" t="s">
        <v>2906</v>
      </c>
      <c r="B72" t="s">
        <v>2859</v>
      </c>
      <c r="C72" t="s">
        <v>2859</v>
      </c>
    </row>
    <row r="73" spans="1:7" x14ac:dyDescent="0.35">
      <c r="B73" s="49">
        <v>45838</v>
      </c>
      <c r="C73" s="49">
        <v>45869</v>
      </c>
    </row>
    <row r="74" spans="1:7" x14ac:dyDescent="0.35">
      <c r="A74" t="s">
        <v>2860</v>
      </c>
      <c r="B74">
        <v>1027.1305</v>
      </c>
      <c r="C74">
        <v>1033.4143999999999</v>
      </c>
      <c r="G74"/>
    </row>
    <row r="75" spans="1:7" x14ac:dyDescent="0.35">
      <c r="A75" t="s">
        <v>2861</v>
      </c>
      <c r="B75">
        <v>1027.1314</v>
      </c>
      <c r="C75">
        <v>1033.4067</v>
      </c>
      <c r="G75"/>
    </row>
    <row r="76" spans="1:7" x14ac:dyDescent="0.35">
      <c r="A76" t="s">
        <v>2862</v>
      </c>
      <c r="B76">
        <v>1024.6691000000001</v>
      </c>
      <c r="C76">
        <v>1030.1939</v>
      </c>
      <c r="G76"/>
    </row>
    <row r="77" spans="1:7" x14ac:dyDescent="0.35">
      <c r="A77" t="s">
        <v>2863</v>
      </c>
      <c r="B77">
        <v>1024.6690000000001</v>
      </c>
      <c r="C77">
        <v>1030.1937</v>
      </c>
      <c r="G77"/>
    </row>
    <row r="78" spans="1:7" x14ac:dyDescent="0.35">
      <c r="G78"/>
    </row>
    <row r="79" spans="1:7" x14ac:dyDescent="0.35">
      <c r="A79" t="s">
        <v>2864</v>
      </c>
      <c r="B79" s="3" t="s">
        <v>128</v>
      </c>
    </row>
    <row r="80" spans="1:7" x14ac:dyDescent="0.35">
      <c r="A80" t="s">
        <v>2865</v>
      </c>
      <c r="B80" s="3" t="s">
        <v>128</v>
      </c>
    </row>
    <row r="81" spans="1:2" ht="29" x14ac:dyDescent="0.35">
      <c r="A81" s="48" t="s">
        <v>2866</v>
      </c>
      <c r="B81" s="3" t="s">
        <v>128</v>
      </c>
    </row>
    <row r="82" spans="1:2" ht="29" x14ac:dyDescent="0.35">
      <c r="A82" s="48" t="s">
        <v>2867</v>
      </c>
      <c r="B82" s="3" t="s">
        <v>128</v>
      </c>
    </row>
    <row r="83" spans="1:2" x14ac:dyDescent="0.35">
      <c r="A83" t="s">
        <v>2868</v>
      </c>
      <c r="B83" s="50">
        <f>+B98</f>
        <v>0.89285753991009309</v>
      </c>
    </row>
    <row r="84" spans="1:2" ht="43.5" x14ac:dyDescent="0.35">
      <c r="A84" s="48" t="s">
        <v>2869</v>
      </c>
      <c r="B84" s="3" t="s">
        <v>128</v>
      </c>
    </row>
    <row r="85" spans="1:2" x14ac:dyDescent="0.35">
      <c r="B85" s="3"/>
    </row>
    <row r="86" spans="1:2" ht="29" x14ac:dyDescent="0.35">
      <c r="A86" s="48" t="s">
        <v>2870</v>
      </c>
      <c r="B86" s="3" t="s">
        <v>128</v>
      </c>
    </row>
    <row r="87" spans="1:2" ht="29" x14ac:dyDescent="0.35">
      <c r="A87" s="48" t="s">
        <v>2871</v>
      </c>
      <c r="B87">
        <v>13849.96</v>
      </c>
    </row>
    <row r="88" spans="1:2" ht="29" x14ac:dyDescent="0.35">
      <c r="A88" s="48" t="s">
        <v>2872</v>
      </c>
      <c r="B88" s="3" t="s">
        <v>128</v>
      </c>
    </row>
    <row r="89" spans="1:2" ht="29" x14ac:dyDescent="0.35">
      <c r="A89" s="48" t="s">
        <v>2873</v>
      </c>
      <c r="B89" s="3" t="s">
        <v>128</v>
      </c>
    </row>
    <row r="91" spans="1:2" x14ac:dyDescent="0.35">
      <c r="A91" s="71" t="s">
        <v>2964</v>
      </c>
      <c r="B91" s="71"/>
    </row>
    <row r="92" spans="1:2" ht="29" x14ac:dyDescent="0.35">
      <c r="A92" s="71" t="s">
        <v>2965</v>
      </c>
      <c r="B92" s="71" t="s">
        <v>3011</v>
      </c>
    </row>
    <row r="93" spans="1:2" ht="43.5" x14ac:dyDescent="0.35">
      <c r="A93" s="71" t="s">
        <v>2967</v>
      </c>
      <c r="B93" s="71" t="s">
        <v>3012</v>
      </c>
    </row>
    <row r="94" spans="1:2" x14ac:dyDescent="0.35">
      <c r="A94" s="71"/>
      <c r="B94" s="71"/>
    </row>
    <row r="95" spans="1:2" x14ac:dyDescent="0.35">
      <c r="A95" s="71" t="s">
        <v>2969</v>
      </c>
      <c r="B95" s="66">
        <v>6.1814689256371338</v>
      </c>
    </row>
    <row r="96" spans="1:2" x14ac:dyDescent="0.35">
      <c r="A96" s="71"/>
      <c r="B96" s="71"/>
    </row>
    <row r="97" spans="1:2" x14ac:dyDescent="0.35">
      <c r="A97" s="71" t="s">
        <v>2970</v>
      </c>
      <c r="B97" s="72">
        <v>0.8649</v>
      </c>
    </row>
    <row r="98" spans="1:2" x14ac:dyDescent="0.35">
      <c r="A98" s="71" t="s">
        <v>2971</v>
      </c>
      <c r="B98" s="72">
        <v>0.89285753991009309</v>
      </c>
    </row>
    <row r="99" spans="1:2" x14ac:dyDescent="0.35">
      <c r="A99" s="71"/>
      <c r="B99" s="71"/>
    </row>
    <row r="100" spans="1:2" x14ac:dyDescent="0.35">
      <c r="A100" s="71" t="s">
        <v>3013</v>
      </c>
      <c r="B100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82FC-CAD9-4AFF-AD0D-825FA55FA886}">
  <dimension ref="A1:G12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77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313</v>
      </c>
      <c r="B8" s="33" t="s">
        <v>314</v>
      </c>
      <c r="C8" s="33" t="s">
        <v>196</v>
      </c>
      <c r="D8" s="14">
        <v>124803</v>
      </c>
      <c r="E8" s="15">
        <v>8231.3799999999992</v>
      </c>
      <c r="F8" s="16">
        <v>4.3999999999999997E-2</v>
      </c>
      <c r="G8" s="16"/>
    </row>
    <row r="9" spans="1:7" x14ac:dyDescent="0.35">
      <c r="A9" s="13" t="s">
        <v>214</v>
      </c>
      <c r="B9" s="33" t="s">
        <v>215</v>
      </c>
      <c r="C9" s="33" t="s">
        <v>216</v>
      </c>
      <c r="D9" s="14">
        <v>608976</v>
      </c>
      <c r="E9" s="15">
        <v>7587.84</v>
      </c>
      <c r="F9" s="16">
        <v>4.0500000000000001E-2</v>
      </c>
      <c r="G9" s="16"/>
    </row>
    <row r="10" spans="1:7" x14ac:dyDescent="0.35">
      <c r="A10" s="13" t="s">
        <v>744</v>
      </c>
      <c r="B10" s="33" t="s">
        <v>745</v>
      </c>
      <c r="C10" s="33" t="s">
        <v>216</v>
      </c>
      <c r="D10" s="14">
        <v>855723</v>
      </c>
      <c r="E10" s="15">
        <v>7337.4</v>
      </c>
      <c r="F10" s="16">
        <v>3.9199999999999999E-2</v>
      </c>
      <c r="G10" s="16"/>
    </row>
    <row r="11" spans="1:7" x14ac:dyDescent="0.35">
      <c r="A11" s="13" t="s">
        <v>389</v>
      </c>
      <c r="B11" s="33" t="s">
        <v>390</v>
      </c>
      <c r="C11" s="33" t="s">
        <v>358</v>
      </c>
      <c r="D11" s="14">
        <v>261065</v>
      </c>
      <c r="E11" s="15">
        <v>7026.3</v>
      </c>
      <c r="F11" s="16">
        <v>3.7499999999999999E-2</v>
      </c>
      <c r="G11" s="16"/>
    </row>
    <row r="12" spans="1:7" x14ac:dyDescent="0.35">
      <c r="A12" s="13" t="s">
        <v>191</v>
      </c>
      <c r="B12" s="33" t="s">
        <v>192</v>
      </c>
      <c r="C12" s="33" t="s">
        <v>193</v>
      </c>
      <c r="D12" s="14">
        <v>221104</v>
      </c>
      <c r="E12" s="15">
        <v>5775.9</v>
      </c>
      <c r="F12" s="16">
        <v>3.0800000000000001E-2</v>
      </c>
      <c r="G12" s="16"/>
    </row>
    <row r="13" spans="1:7" x14ac:dyDescent="0.35">
      <c r="A13" s="13" t="s">
        <v>862</v>
      </c>
      <c r="B13" s="33" t="s">
        <v>863</v>
      </c>
      <c r="C13" s="33" t="s">
        <v>227</v>
      </c>
      <c r="D13" s="14">
        <v>384255</v>
      </c>
      <c r="E13" s="15">
        <v>5769.2</v>
      </c>
      <c r="F13" s="16">
        <v>3.0800000000000001E-2</v>
      </c>
      <c r="G13" s="16"/>
    </row>
    <row r="14" spans="1:7" x14ac:dyDescent="0.35">
      <c r="A14" s="13" t="s">
        <v>969</v>
      </c>
      <c r="B14" s="33" t="s">
        <v>970</v>
      </c>
      <c r="C14" s="33" t="s">
        <v>273</v>
      </c>
      <c r="D14" s="14">
        <v>200000</v>
      </c>
      <c r="E14" s="15">
        <v>5453.6</v>
      </c>
      <c r="F14" s="16">
        <v>2.9100000000000001E-2</v>
      </c>
      <c r="G14" s="16"/>
    </row>
    <row r="15" spans="1:7" x14ac:dyDescent="0.35">
      <c r="A15" s="13" t="s">
        <v>161</v>
      </c>
      <c r="B15" s="33" t="s">
        <v>162</v>
      </c>
      <c r="C15" s="33" t="s">
        <v>157</v>
      </c>
      <c r="D15" s="14">
        <v>348001</v>
      </c>
      <c r="E15" s="15">
        <v>5155.29</v>
      </c>
      <c r="F15" s="16">
        <v>2.75E-2</v>
      </c>
      <c r="G15" s="16"/>
    </row>
    <row r="16" spans="1:7" x14ac:dyDescent="0.35">
      <c r="A16" s="13" t="s">
        <v>627</v>
      </c>
      <c r="B16" s="33" t="s">
        <v>628</v>
      </c>
      <c r="C16" s="33" t="s">
        <v>329</v>
      </c>
      <c r="D16" s="14">
        <v>369000</v>
      </c>
      <c r="E16" s="15">
        <v>4945.34</v>
      </c>
      <c r="F16" s="16">
        <v>2.64E-2</v>
      </c>
      <c r="G16" s="16"/>
    </row>
    <row r="17" spans="1:7" x14ac:dyDescent="0.35">
      <c r="A17" s="13" t="s">
        <v>404</v>
      </c>
      <c r="B17" s="33" t="s">
        <v>405</v>
      </c>
      <c r="C17" s="33" t="s">
        <v>196</v>
      </c>
      <c r="D17" s="14">
        <v>147454</v>
      </c>
      <c r="E17" s="15">
        <v>4663.38</v>
      </c>
      <c r="F17" s="16">
        <v>2.4899999999999999E-2</v>
      </c>
      <c r="G17" s="16"/>
    </row>
    <row r="18" spans="1:7" x14ac:dyDescent="0.35">
      <c r="A18" s="13" t="s">
        <v>155</v>
      </c>
      <c r="B18" s="33" t="s">
        <v>156</v>
      </c>
      <c r="C18" s="33" t="s">
        <v>157</v>
      </c>
      <c r="D18" s="14">
        <v>229500</v>
      </c>
      <c r="E18" s="15">
        <v>4631.7700000000004</v>
      </c>
      <c r="F18" s="16">
        <v>2.47E-2</v>
      </c>
      <c r="G18" s="16"/>
    </row>
    <row r="19" spans="1:7" x14ac:dyDescent="0.35">
      <c r="A19" s="13" t="s">
        <v>225</v>
      </c>
      <c r="B19" s="33" t="s">
        <v>226</v>
      </c>
      <c r="C19" s="33" t="s">
        <v>227</v>
      </c>
      <c r="D19" s="14">
        <v>240403</v>
      </c>
      <c r="E19" s="15">
        <v>4425.1000000000004</v>
      </c>
      <c r="F19" s="16">
        <v>2.3599999999999999E-2</v>
      </c>
      <c r="G19" s="16"/>
    </row>
    <row r="20" spans="1:7" x14ac:dyDescent="0.35">
      <c r="A20" s="13" t="s">
        <v>834</v>
      </c>
      <c r="B20" s="33" t="s">
        <v>835</v>
      </c>
      <c r="C20" s="33" t="s">
        <v>365</v>
      </c>
      <c r="D20" s="14">
        <v>569921</v>
      </c>
      <c r="E20" s="15">
        <v>4221.6899999999996</v>
      </c>
      <c r="F20" s="16">
        <v>2.2499999999999999E-2</v>
      </c>
      <c r="G20" s="16"/>
    </row>
    <row r="21" spans="1:7" x14ac:dyDescent="0.35">
      <c r="A21" s="13" t="s">
        <v>979</v>
      </c>
      <c r="B21" s="33" t="s">
        <v>980</v>
      </c>
      <c r="C21" s="33" t="s">
        <v>695</v>
      </c>
      <c r="D21" s="14">
        <v>70000</v>
      </c>
      <c r="E21" s="15">
        <v>4137.3500000000004</v>
      </c>
      <c r="F21" s="16">
        <v>2.2100000000000002E-2</v>
      </c>
      <c r="G21" s="16"/>
    </row>
    <row r="22" spans="1:7" x14ac:dyDescent="0.35">
      <c r="A22" s="13" t="s">
        <v>1024</v>
      </c>
      <c r="B22" s="33" t="s">
        <v>1025</v>
      </c>
      <c r="C22" s="33" t="s">
        <v>227</v>
      </c>
      <c r="D22" s="14">
        <v>525000</v>
      </c>
      <c r="E22" s="15">
        <v>3966.38</v>
      </c>
      <c r="F22" s="16">
        <v>2.12E-2</v>
      </c>
      <c r="G22" s="16"/>
    </row>
    <row r="23" spans="1:7" x14ac:dyDescent="0.35">
      <c r="A23" s="13" t="s">
        <v>274</v>
      </c>
      <c r="B23" s="33" t="s">
        <v>275</v>
      </c>
      <c r="C23" s="33" t="s">
        <v>182</v>
      </c>
      <c r="D23" s="14">
        <v>141348</v>
      </c>
      <c r="E23" s="15">
        <v>3960.29</v>
      </c>
      <c r="F23" s="16">
        <v>2.12E-2</v>
      </c>
      <c r="G23" s="16"/>
    </row>
    <row r="24" spans="1:7" x14ac:dyDescent="0.35">
      <c r="A24" s="13" t="s">
        <v>234</v>
      </c>
      <c r="B24" s="33" t="s">
        <v>235</v>
      </c>
      <c r="C24" s="33" t="s">
        <v>157</v>
      </c>
      <c r="D24" s="14">
        <v>370323</v>
      </c>
      <c r="E24" s="15">
        <v>3956.53</v>
      </c>
      <c r="F24" s="16">
        <v>2.1100000000000001E-2</v>
      </c>
      <c r="G24" s="16"/>
    </row>
    <row r="25" spans="1:7" x14ac:dyDescent="0.35">
      <c r="A25" s="13" t="s">
        <v>369</v>
      </c>
      <c r="B25" s="33" t="s">
        <v>370</v>
      </c>
      <c r="C25" s="33" t="s">
        <v>285</v>
      </c>
      <c r="D25" s="14">
        <v>546414</v>
      </c>
      <c r="E25" s="15">
        <v>3878.45</v>
      </c>
      <c r="F25" s="16">
        <v>2.07E-2</v>
      </c>
      <c r="G25" s="16"/>
    </row>
    <row r="26" spans="1:7" x14ac:dyDescent="0.35">
      <c r="A26" s="13" t="s">
        <v>246</v>
      </c>
      <c r="B26" s="33" t="s">
        <v>247</v>
      </c>
      <c r="C26" s="33" t="s">
        <v>176</v>
      </c>
      <c r="D26" s="14">
        <v>215085</v>
      </c>
      <c r="E26" s="15">
        <v>3760.12</v>
      </c>
      <c r="F26" s="16">
        <v>2.01E-2</v>
      </c>
      <c r="G26" s="16"/>
    </row>
    <row r="27" spans="1:7" x14ac:dyDescent="0.35">
      <c r="A27" s="13" t="s">
        <v>641</v>
      </c>
      <c r="B27" s="33" t="s">
        <v>642</v>
      </c>
      <c r="C27" s="33" t="s">
        <v>273</v>
      </c>
      <c r="D27" s="14">
        <v>361000</v>
      </c>
      <c r="E27" s="15">
        <v>3725.88</v>
      </c>
      <c r="F27" s="16">
        <v>1.9900000000000001E-2</v>
      </c>
      <c r="G27" s="16"/>
    </row>
    <row r="28" spans="1:7" x14ac:dyDescent="0.35">
      <c r="A28" s="13" t="s">
        <v>387</v>
      </c>
      <c r="B28" s="33" t="s">
        <v>388</v>
      </c>
      <c r="C28" s="33" t="s">
        <v>317</v>
      </c>
      <c r="D28" s="14">
        <v>26094</v>
      </c>
      <c r="E28" s="15">
        <v>3710.57</v>
      </c>
      <c r="F28" s="16">
        <v>1.9800000000000002E-2</v>
      </c>
      <c r="G28" s="16"/>
    </row>
    <row r="29" spans="1:7" x14ac:dyDescent="0.35">
      <c r="A29" s="13" t="s">
        <v>953</v>
      </c>
      <c r="B29" s="33" t="s">
        <v>954</v>
      </c>
      <c r="C29" s="33" t="s">
        <v>157</v>
      </c>
      <c r="D29" s="14">
        <v>490000</v>
      </c>
      <c r="E29" s="15">
        <v>3633.35</v>
      </c>
      <c r="F29" s="16">
        <v>1.9400000000000001E-2</v>
      </c>
      <c r="G29" s="16"/>
    </row>
    <row r="30" spans="1:7" x14ac:dyDescent="0.35">
      <c r="A30" s="13" t="s">
        <v>244</v>
      </c>
      <c r="B30" s="33" t="s">
        <v>245</v>
      </c>
      <c r="C30" s="33" t="s">
        <v>176</v>
      </c>
      <c r="D30" s="14">
        <v>65628</v>
      </c>
      <c r="E30" s="15">
        <v>3386.73</v>
      </c>
      <c r="F30" s="16">
        <v>1.8100000000000002E-2</v>
      </c>
      <c r="G30" s="16"/>
    </row>
    <row r="31" spans="1:7" x14ac:dyDescent="0.35">
      <c r="A31" s="13" t="s">
        <v>189</v>
      </c>
      <c r="B31" s="33" t="s">
        <v>190</v>
      </c>
      <c r="C31" s="33" t="s">
        <v>157</v>
      </c>
      <c r="D31" s="14">
        <v>171000</v>
      </c>
      <c r="E31" s="15">
        <v>3383.41</v>
      </c>
      <c r="F31" s="16">
        <v>1.8100000000000002E-2</v>
      </c>
      <c r="G31" s="16"/>
    </row>
    <row r="32" spans="1:7" x14ac:dyDescent="0.35">
      <c r="A32" s="13" t="s">
        <v>171</v>
      </c>
      <c r="B32" s="33" t="s">
        <v>172</v>
      </c>
      <c r="C32" s="33" t="s">
        <v>173</v>
      </c>
      <c r="D32" s="14">
        <v>135750</v>
      </c>
      <c r="E32" s="15">
        <v>3295.2</v>
      </c>
      <c r="F32" s="16">
        <v>1.7600000000000001E-2</v>
      </c>
      <c r="G32" s="16"/>
    </row>
    <row r="33" spans="1:7" x14ac:dyDescent="0.35">
      <c r="A33" s="13" t="s">
        <v>750</v>
      </c>
      <c r="B33" s="33" t="s">
        <v>751</v>
      </c>
      <c r="C33" s="33" t="s">
        <v>196</v>
      </c>
      <c r="D33" s="14">
        <v>150000</v>
      </c>
      <c r="E33" s="15">
        <v>3201.15</v>
      </c>
      <c r="F33" s="16">
        <v>1.7100000000000001E-2</v>
      </c>
      <c r="G33" s="16"/>
    </row>
    <row r="34" spans="1:7" x14ac:dyDescent="0.35">
      <c r="A34" s="13" t="s">
        <v>264</v>
      </c>
      <c r="B34" s="33" t="s">
        <v>265</v>
      </c>
      <c r="C34" s="33" t="s">
        <v>196</v>
      </c>
      <c r="D34" s="14">
        <v>8982</v>
      </c>
      <c r="E34" s="15">
        <v>3090.26</v>
      </c>
      <c r="F34" s="16">
        <v>1.6500000000000001E-2</v>
      </c>
      <c r="G34" s="16"/>
    </row>
    <row r="35" spans="1:7" x14ac:dyDescent="0.35">
      <c r="A35" s="13" t="s">
        <v>832</v>
      </c>
      <c r="B35" s="33" t="s">
        <v>833</v>
      </c>
      <c r="C35" s="33" t="s">
        <v>365</v>
      </c>
      <c r="D35" s="14">
        <v>470016</v>
      </c>
      <c r="E35" s="15">
        <v>3080.95</v>
      </c>
      <c r="F35" s="16">
        <v>1.6500000000000001E-2</v>
      </c>
      <c r="G35" s="16"/>
    </row>
    <row r="36" spans="1:7" x14ac:dyDescent="0.35">
      <c r="A36" s="13" t="s">
        <v>1318</v>
      </c>
      <c r="B36" s="33" t="s">
        <v>1319</v>
      </c>
      <c r="C36" s="33" t="s">
        <v>268</v>
      </c>
      <c r="D36" s="14">
        <v>365000</v>
      </c>
      <c r="E36" s="15">
        <v>2962.52</v>
      </c>
      <c r="F36" s="16">
        <v>1.5800000000000002E-2</v>
      </c>
      <c r="G36" s="16"/>
    </row>
    <row r="37" spans="1:7" x14ac:dyDescent="0.35">
      <c r="A37" s="13" t="s">
        <v>406</v>
      </c>
      <c r="B37" s="33" t="s">
        <v>407</v>
      </c>
      <c r="C37" s="33" t="s">
        <v>408</v>
      </c>
      <c r="D37" s="14">
        <v>31696</v>
      </c>
      <c r="E37" s="15">
        <v>2887.66</v>
      </c>
      <c r="F37" s="16">
        <v>1.54E-2</v>
      </c>
      <c r="G37" s="16"/>
    </row>
    <row r="38" spans="1:7" x14ac:dyDescent="0.35">
      <c r="A38" s="13" t="s">
        <v>1176</v>
      </c>
      <c r="B38" s="33" t="s">
        <v>1177</v>
      </c>
      <c r="C38" s="33" t="s">
        <v>227</v>
      </c>
      <c r="D38" s="14">
        <v>280925</v>
      </c>
      <c r="E38" s="15">
        <v>2514.2800000000002</v>
      </c>
      <c r="F38" s="16">
        <v>1.34E-2</v>
      </c>
      <c r="G38" s="16"/>
    </row>
    <row r="39" spans="1:7" x14ac:dyDescent="0.35">
      <c r="A39" s="13" t="s">
        <v>842</v>
      </c>
      <c r="B39" s="33" t="s">
        <v>843</v>
      </c>
      <c r="C39" s="33" t="s">
        <v>185</v>
      </c>
      <c r="D39" s="14">
        <v>54388</v>
      </c>
      <c r="E39" s="15">
        <v>2320.9499999999998</v>
      </c>
      <c r="F39" s="16">
        <v>1.24E-2</v>
      </c>
      <c r="G39" s="16"/>
    </row>
    <row r="40" spans="1:7" x14ac:dyDescent="0.35">
      <c r="A40" s="13" t="s">
        <v>203</v>
      </c>
      <c r="B40" s="33" t="s">
        <v>204</v>
      </c>
      <c r="C40" s="33" t="s">
        <v>173</v>
      </c>
      <c r="D40" s="14">
        <v>28615</v>
      </c>
      <c r="E40" s="15">
        <v>2201.35</v>
      </c>
      <c r="F40" s="16">
        <v>1.18E-2</v>
      </c>
      <c r="G40" s="16"/>
    </row>
    <row r="41" spans="1:7" x14ac:dyDescent="0.35">
      <c r="A41" s="13" t="s">
        <v>900</v>
      </c>
      <c r="B41" s="33" t="s">
        <v>901</v>
      </c>
      <c r="C41" s="33" t="s">
        <v>193</v>
      </c>
      <c r="D41" s="14">
        <v>115978</v>
      </c>
      <c r="E41" s="15">
        <v>2189.3200000000002</v>
      </c>
      <c r="F41" s="16">
        <v>1.17E-2</v>
      </c>
      <c r="G41" s="16"/>
    </row>
    <row r="42" spans="1:7" x14ac:dyDescent="0.35">
      <c r="A42" s="13" t="s">
        <v>991</v>
      </c>
      <c r="B42" s="33" t="s">
        <v>992</v>
      </c>
      <c r="C42" s="33" t="s">
        <v>193</v>
      </c>
      <c r="D42" s="14">
        <v>109610</v>
      </c>
      <c r="E42" s="15">
        <v>2135.1999999999998</v>
      </c>
      <c r="F42" s="16">
        <v>1.14E-2</v>
      </c>
      <c r="G42" s="16"/>
    </row>
    <row r="43" spans="1:7" x14ac:dyDescent="0.35">
      <c r="A43" s="13" t="s">
        <v>415</v>
      </c>
      <c r="B43" s="33" t="s">
        <v>416</v>
      </c>
      <c r="C43" s="33" t="s">
        <v>278</v>
      </c>
      <c r="D43" s="14">
        <v>106041</v>
      </c>
      <c r="E43" s="15">
        <v>2076.2800000000002</v>
      </c>
      <c r="F43" s="16">
        <v>1.11E-2</v>
      </c>
      <c r="G43" s="16"/>
    </row>
    <row r="44" spans="1:7" x14ac:dyDescent="0.35">
      <c r="A44" s="13" t="s">
        <v>1881</v>
      </c>
      <c r="B44" s="33" t="s">
        <v>1882</v>
      </c>
      <c r="C44" s="33" t="s">
        <v>304</v>
      </c>
      <c r="D44" s="14">
        <v>356910</v>
      </c>
      <c r="E44" s="15">
        <v>2015.11</v>
      </c>
      <c r="F44" s="16">
        <v>1.0800000000000001E-2</v>
      </c>
      <c r="G44" s="16"/>
    </row>
    <row r="45" spans="1:7" x14ac:dyDescent="0.35">
      <c r="A45" s="13" t="s">
        <v>1883</v>
      </c>
      <c r="B45" s="33" t="s">
        <v>1884</v>
      </c>
      <c r="C45" s="33" t="s">
        <v>216</v>
      </c>
      <c r="D45" s="14">
        <v>332645</v>
      </c>
      <c r="E45" s="15">
        <v>2012.17</v>
      </c>
      <c r="F45" s="16">
        <v>1.0699999999999999E-2</v>
      </c>
      <c r="G45" s="16"/>
    </row>
    <row r="46" spans="1:7" x14ac:dyDescent="0.35">
      <c r="A46" s="13" t="s">
        <v>1065</v>
      </c>
      <c r="B46" s="33" t="s">
        <v>1066</v>
      </c>
      <c r="C46" s="33" t="s">
        <v>219</v>
      </c>
      <c r="D46" s="14">
        <v>48365</v>
      </c>
      <c r="E46" s="15">
        <v>1993.46</v>
      </c>
      <c r="F46" s="16">
        <v>1.06E-2</v>
      </c>
      <c r="G46" s="16"/>
    </row>
    <row r="47" spans="1:7" x14ac:dyDescent="0.35">
      <c r="A47" s="13" t="s">
        <v>163</v>
      </c>
      <c r="B47" s="33" t="s">
        <v>1326</v>
      </c>
      <c r="C47" s="33" t="s">
        <v>165</v>
      </c>
      <c r="D47" s="14">
        <v>136000</v>
      </c>
      <c r="E47" s="15">
        <v>1957.79</v>
      </c>
      <c r="F47" s="16">
        <v>1.0500000000000001E-2</v>
      </c>
      <c r="G47" s="16"/>
    </row>
    <row r="48" spans="1:7" x14ac:dyDescent="0.35">
      <c r="A48" s="13" t="s">
        <v>981</v>
      </c>
      <c r="B48" s="33" t="s">
        <v>982</v>
      </c>
      <c r="C48" s="33" t="s">
        <v>219</v>
      </c>
      <c r="D48" s="14">
        <v>1249</v>
      </c>
      <c r="E48" s="15">
        <v>1846.58</v>
      </c>
      <c r="F48" s="16">
        <v>9.9000000000000008E-3</v>
      </c>
      <c r="G48" s="16"/>
    </row>
    <row r="49" spans="1:7" x14ac:dyDescent="0.35">
      <c r="A49" s="13" t="s">
        <v>756</v>
      </c>
      <c r="B49" s="33" t="s">
        <v>757</v>
      </c>
      <c r="C49" s="33" t="s">
        <v>196</v>
      </c>
      <c r="D49" s="14">
        <v>460000</v>
      </c>
      <c r="E49" s="15">
        <v>1800.44</v>
      </c>
      <c r="F49" s="16">
        <v>9.5999999999999992E-3</v>
      </c>
      <c r="G49" s="16"/>
    </row>
    <row r="50" spans="1:7" x14ac:dyDescent="0.35">
      <c r="A50" s="13" t="s">
        <v>1094</v>
      </c>
      <c r="B50" s="33" t="s">
        <v>1095</v>
      </c>
      <c r="C50" s="33" t="s">
        <v>329</v>
      </c>
      <c r="D50" s="14">
        <v>91045</v>
      </c>
      <c r="E50" s="15">
        <v>1771.37</v>
      </c>
      <c r="F50" s="16">
        <v>9.4999999999999998E-3</v>
      </c>
      <c r="G50" s="16"/>
    </row>
    <row r="51" spans="1:7" x14ac:dyDescent="0.35">
      <c r="A51" s="13" t="s">
        <v>1072</v>
      </c>
      <c r="B51" s="33" t="s">
        <v>1073</v>
      </c>
      <c r="C51" s="33" t="s">
        <v>268</v>
      </c>
      <c r="D51" s="14">
        <v>308653</v>
      </c>
      <c r="E51" s="15">
        <v>1743.58</v>
      </c>
      <c r="F51" s="16">
        <v>9.2999999999999992E-3</v>
      </c>
      <c r="G51" s="16"/>
    </row>
    <row r="52" spans="1:7" x14ac:dyDescent="0.35">
      <c r="A52" s="13" t="s">
        <v>949</v>
      </c>
      <c r="B52" s="33" t="s">
        <v>950</v>
      </c>
      <c r="C52" s="33" t="s">
        <v>165</v>
      </c>
      <c r="D52" s="14">
        <v>480000</v>
      </c>
      <c r="E52" s="15">
        <v>1742.4</v>
      </c>
      <c r="F52" s="16">
        <v>9.2999999999999992E-3</v>
      </c>
      <c r="G52" s="16"/>
    </row>
    <row r="53" spans="1:7" x14ac:dyDescent="0.35">
      <c r="A53" s="13" t="s">
        <v>377</v>
      </c>
      <c r="B53" s="33" t="s">
        <v>378</v>
      </c>
      <c r="C53" s="33" t="s">
        <v>273</v>
      </c>
      <c r="D53" s="14">
        <v>2507847</v>
      </c>
      <c r="E53" s="15">
        <v>1544.83</v>
      </c>
      <c r="F53" s="16">
        <v>8.3000000000000001E-3</v>
      </c>
      <c r="G53" s="16"/>
    </row>
    <row r="54" spans="1:7" x14ac:dyDescent="0.35">
      <c r="A54" s="13" t="s">
        <v>854</v>
      </c>
      <c r="B54" s="33" t="s">
        <v>855</v>
      </c>
      <c r="C54" s="33" t="s">
        <v>193</v>
      </c>
      <c r="D54" s="14">
        <v>156640</v>
      </c>
      <c r="E54" s="15">
        <v>1544.78</v>
      </c>
      <c r="F54" s="16">
        <v>8.3000000000000001E-3</v>
      </c>
      <c r="G54" s="16"/>
    </row>
    <row r="55" spans="1:7" x14ac:dyDescent="0.35">
      <c r="A55" s="13" t="s">
        <v>971</v>
      </c>
      <c r="B55" s="33" t="s">
        <v>972</v>
      </c>
      <c r="C55" s="33" t="s">
        <v>193</v>
      </c>
      <c r="D55" s="14">
        <v>31953</v>
      </c>
      <c r="E55" s="15">
        <v>1493.8</v>
      </c>
      <c r="F55" s="16">
        <v>8.0000000000000002E-3</v>
      </c>
      <c r="G55" s="16"/>
    </row>
    <row r="56" spans="1:7" x14ac:dyDescent="0.35">
      <c r="A56" s="13" t="s">
        <v>1885</v>
      </c>
      <c r="B56" s="33" t="s">
        <v>1886</v>
      </c>
      <c r="C56" s="33" t="s">
        <v>1887</v>
      </c>
      <c r="D56" s="14">
        <v>65255</v>
      </c>
      <c r="E56" s="15">
        <v>1264.51</v>
      </c>
      <c r="F56" s="16">
        <v>6.7999999999999996E-3</v>
      </c>
      <c r="G56" s="16"/>
    </row>
    <row r="57" spans="1:7" x14ac:dyDescent="0.35">
      <c r="A57" s="13" t="s">
        <v>194</v>
      </c>
      <c r="B57" s="33" t="s">
        <v>195</v>
      </c>
      <c r="C57" s="33" t="s">
        <v>196</v>
      </c>
      <c r="D57" s="14">
        <v>67200</v>
      </c>
      <c r="E57" s="15">
        <v>1146.9000000000001</v>
      </c>
      <c r="F57" s="16">
        <v>6.1000000000000004E-3</v>
      </c>
      <c r="G57" s="16"/>
    </row>
    <row r="58" spans="1:7" x14ac:dyDescent="0.35">
      <c r="A58" s="13" t="s">
        <v>1003</v>
      </c>
      <c r="B58" s="33" t="s">
        <v>1004</v>
      </c>
      <c r="C58" s="33" t="s">
        <v>157</v>
      </c>
      <c r="D58" s="14">
        <v>855290</v>
      </c>
      <c r="E58" s="15">
        <v>1120.0899999999999</v>
      </c>
      <c r="F58" s="16">
        <v>6.0000000000000001E-3</v>
      </c>
      <c r="G58" s="16"/>
    </row>
    <row r="59" spans="1:7" x14ac:dyDescent="0.35">
      <c r="A59" s="13" t="s">
        <v>1012</v>
      </c>
      <c r="B59" s="33" t="s">
        <v>1013</v>
      </c>
      <c r="C59" s="33" t="s">
        <v>193</v>
      </c>
      <c r="D59" s="14">
        <v>101523</v>
      </c>
      <c r="E59" s="15">
        <v>819.7</v>
      </c>
      <c r="F59" s="16">
        <v>4.4000000000000003E-3</v>
      </c>
      <c r="G59" s="16"/>
    </row>
    <row r="60" spans="1:7" x14ac:dyDescent="0.35">
      <c r="A60" s="13" t="s">
        <v>961</v>
      </c>
      <c r="B60" s="33" t="s">
        <v>962</v>
      </c>
      <c r="C60" s="33" t="s">
        <v>358</v>
      </c>
      <c r="D60" s="14">
        <v>80875</v>
      </c>
      <c r="E60" s="15">
        <v>569.20000000000005</v>
      </c>
      <c r="F60" s="16">
        <v>3.0000000000000001E-3</v>
      </c>
      <c r="G60" s="16"/>
    </row>
    <row r="61" spans="1:7" x14ac:dyDescent="0.35">
      <c r="A61" s="13" t="s">
        <v>985</v>
      </c>
      <c r="B61" s="33" t="s">
        <v>986</v>
      </c>
      <c r="C61" s="33" t="s">
        <v>185</v>
      </c>
      <c r="D61" s="14">
        <v>3093</v>
      </c>
      <c r="E61" s="15">
        <v>6.48</v>
      </c>
      <c r="F61" s="16">
        <v>0</v>
      </c>
      <c r="G61" s="16"/>
    </row>
    <row r="62" spans="1:7" x14ac:dyDescent="0.35">
      <c r="A62" s="13" t="s">
        <v>391</v>
      </c>
      <c r="B62" s="33" t="s">
        <v>392</v>
      </c>
      <c r="C62" s="33" t="s">
        <v>393</v>
      </c>
      <c r="D62" s="14">
        <v>13</v>
      </c>
      <c r="E62" s="15">
        <v>6.34</v>
      </c>
      <c r="F62" s="16">
        <v>0</v>
      </c>
      <c r="G62" s="16"/>
    </row>
    <row r="63" spans="1:7" x14ac:dyDescent="0.35">
      <c r="A63" s="17" t="s">
        <v>131</v>
      </c>
      <c r="B63" s="34"/>
      <c r="C63" s="34"/>
      <c r="D63" s="20"/>
      <c r="E63" s="37">
        <v>175077.9</v>
      </c>
      <c r="F63" s="38">
        <v>0.93500000000000005</v>
      </c>
      <c r="G63" s="23"/>
    </row>
    <row r="64" spans="1:7" x14ac:dyDescent="0.35">
      <c r="A64" s="17" t="s">
        <v>368</v>
      </c>
      <c r="B64" s="33"/>
      <c r="C64" s="33"/>
      <c r="D64" s="14"/>
      <c r="E64" s="15"/>
      <c r="F64" s="16"/>
      <c r="G64" s="16"/>
    </row>
    <row r="65" spans="1:7" x14ac:dyDescent="0.35">
      <c r="A65" s="17" t="s">
        <v>131</v>
      </c>
      <c r="B65" s="33"/>
      <c r="C65" s="33"/>
      <c r="D65" s="14"/>
      <c r="E65" s="39" t="s">
        <v>128</v>
      </c>
      <c r="F65" s="40" t="s">
        <v>128</v>
      </c>
      <c r="G65" s="16"/>
    </row>
    <row r="66" spans="1:7" x14ac:dyDescent="0.35">
      <c r="A66" s="24" t="s">
        <v>147</v>
      </c>
      <c r="B66" s="35"/>
      <c r="C66" s="35"/>
      <c r="D66" s="25"/>
      <c r="E66" s="30">
        <v>175077.9</v>
      </c>
      <c r="F66" s="31">
        <v>0.93500000000000005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17" t="s">
        <v>729</v>
      </c>
      <c r="B68" s="33"/>
      <c r="C68" s="33"/>
      <c r="D68" s="14"/>
      <c r="E68" s="15"/>
      <c r="F68" s="16"/>
      <c r="G68" s="16"/>
    </row>
    <row r="69" spans="1:7" x14ac:dyDescent="0.35">
      <c r="A69" s="17" t="s">
        <v>730</v>
      </c>
      <c r="B69" s="33"/>
      <c r="C69" s="33"/>
      <c r="D69" s="14"/>
      <c r="E69" s="15"/>
      <c r="F69" s="16"/>
      <c r="G69" s="16"/>
    </row>
    <row r="70" spans="1:7" x14ac:dyDescent="0.35">
      <c r="A70" s="13" t="s">
        <v>1888</v>
      </c>
      <c r="B70" s="33"/>
      <c r="C70" s="33" t="s">
        <v>185</v>
      </c>
      <c r="D70" s="14">
        <v>1859375</v>
      </c>
      <c r="E70" s="15">
        <v>3911.75</v>
      </c>
      <c r="F70" s="16">
        <v>2.0892999999999998E-2</v>
      </c>
      <c r="G70" s="16"/>
    </row>
    <row r="71" spans="1:7" x14ac:dyDescent="0.35">
      <c r="A71" s="13" t="s">
        <v>1331</v>
      </c>
      <c r="B71" s="33"/>
      <c r="C71" s="33" t="s">
        <v>393</v>
      </c>
      <c r="D71" s="14">
        <v>7500</v>
      </c>
      <c r="E71" s="15">
        <v>3460.5</v>
      </c>
      <c r="F71" s="16">
        <v>1.8481999999999998E-2</v>
      </c>
      <c r="G71" s="16"/>
    </row>
    <row r="72" spans="1:7" x14ac:dyDescent="0.35">
      <c r="A72" s="13" t="s">
        <v>1889</v>
      </c>
      <c r="B72" s="33"/>
      <c r="C72" s="33" t="s">
        <v>193</v>
      </c>
      <c r="D72" s="14">
        <v>316000</v>
      </c>
      <c r="E72" s="15">
        <v>2556.12</v>
      </c>
      <c r="F72" s="16">
        <v>1.3651999999999999E-2</v>
      </c>
      <c r="G72" s="16"/>
    </row>
    <row r="73" spans="1:7" x14ac:dyDescent="0.35">
      <c r="A73" s="13" t="s">
        <v>1890</v>
      </c>
      <c r="B73" s="33"/>
      <c r="C73" s="33" t="s">
        <v>196</v>
      </c>
      <c r="D73" s="14">
        <v>39750</v>
      </c>
      <c r="E73" s="15">
        <v>852.76</v>
      </c>
      <c r="F73" s="16">
        <v>4.5539999999999999E-3</v>
      </c>
      <c r="G73" s="16"/>
    </row>
    <row r="74" spans="1:7" x14ac:dyDescent="0.35">
      <c r="A74" s="13" t="s">
        <v>1332</v>
      </c>
      <c r="B74" s="33"/>
      <c r="C74" s="33" t="s">
        <v>157</v>
      </c>
      <c r="D74" s="14">
        <v>606225</v>
      </c>
      <c r="E74" s="15">
        <v>797.97</v>
      </c>
      <c r="F74" s="16">
        <v>4.2620000000000002E-3</v>
      </c>
      <c r="G74" s="16"/>
    </row>
    <row r="75" spans="1:7" x14ac:dyDescent="0.35">
      <c r="A75" s="17" t="s">
        <v>131</v>
      </c>
      <c r="B75" s="34"/>
      <c r="C75" s="34"/>
      <c r="D75" s="20"/>
      <c r="E75" s="37">
        <v>11579.1</v>
      </c>
      <c r="F75" s="38">
        <v>6.1843000000000002E-2</v>
      </c>
      <c r="G75" s="23"/>
    </row>
    <row r="76" spans="1:7" x14ac:dyDescent="0.35">
      <c r="A76" s="13"/>
      <c r="B76" s="33"/>
      <c r="C76" s="33"/>
      <c r="D76" s="14"/>
      <c r="E76" s="15"/>
      <c r="F76" s="16"/>
      <c r="G76" s="16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24" t="s">
        <v>147</v>
      </c>
      <c r="B79" s="35"/>
      <c r="C79" s="35"/>
      <c r="D79" s="25"/>
      <c r="E79" s="21">
        <v>11579.1</v>
      </c>
      <c r="F79" s="22">
        <v>6.1843000000000002E-2</v>
      </c>
      <c r="G79" s="23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17" t="s">
        <v>572</v>
      </c>
      <c r="B81" s="33"/>
      <c r="C81" s="33"/>
      <c r="D81" s="14"/>
      <c r="E81" s="15"/>
      <c r="F81" s="16"/>
      <c r="G81" s="16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17" t="s">
        <v>573</v>
      </c>
      <c r="B83" s="33"/>
      <c r="C83" s="33"/>
      <c r="D83" s="14"/>
      <c r="E83" s="15"/>
      <c r="F83" s="16"/>
      <c r="G83" s="16"/>
    </row>
    <row r="84" spans="1:7" x14ac:dyDescent="0.35">
      <c r="A84" s="13" t="s">
        <v>1891</v>
      </c>
      <c r="B84" s="33" t="s">
        <v>1892</v>
      </c>
      <c r="C84" s="33" t="s">
        <v>135</v>
      </c>
      <c r="D84" s="14">
        <v>500000</v>
      </c>
      <c r="E84" s="15">
        <v>496.54</v>
      </c>
      <c r="F84" s="16">
        <v>2.7000000000000001E-3</v>
      </c>
      <c r="G84" s="16">
        <v>5.3067999999999997E-2</v>
      </c>
    </row>
    <row r="85" spans="1:7" x14ac:dyDescent="0.35">
      <c r="A85" s="13" t="s">
        <v>733</v>
      </c>
      <c r="B85" s="33" t="s">
        <v>734</v>
      </c>
      <c r="C85" s="33" t="s">
        <v>135</v>
      </c>
      <c r="D85" s="14">
        <v>500000</v>
      </c>
      <c r="E85" s="15">
        <v>496.02</v>
      </c>
      <c r="F85" s="16">
        <v>2.5999999999999999E-3</v>
      </c>
      <c r="G85" s="16">
        <v>5.3303000000000003E-2</v>
      </c>
    </row>
    <row r="86" spans="1:7" x14ac:dyDescent="0.35">
      <c r="A86" s="17" t="s">
        <v>131</v>
      </c>
      <c r="B86" s="34"/>
      <c r="C86" s="34"/>
      <c r="D86" s="20"/>
      <c r="E86" s="37">
        <v>992.56</v>
      </c>
      <c r="F86" s="38">
        <v>5.3E-3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24" t="s">
        <v>147</v>
      </c>
      <c r="B88" s="35"/>
      <c r="C88" s="35"/>
      <c r="D88" s="25"/>
      <c r="E88" s="21">
        <v>992.56</v>
      </c>
      <c r="F88" s="22">
        <v>5.3E-3</v>
      </c>
      <c r="G88" s="23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7" t="s">
        <v>148</v>
      </c>
      <c r="B91" s="33"/>
      <c r="C91" s="33"/>
      <c r="D91" s="14"/>
      <c r="E91" s="15"/>
      <c r="F91" s="16"/>
      <c r="G91" s="16"/>
    </row>
    <row r="92" spans="1:7" x14ac:dyDescent="0.35">
      <c r="A92" s="13" t="s">
        <v>149</v>
      </c>
      <c r="B92" s="33"/>
      <c r="C92" s="33"/>
      <c r="D92" s="14"/>
      <c r="E92" s="15">
        <v>1177.83</v>
      </c>
      <c r="F92" s="16">
        <v>6.3E-3</v>
      </c>
      <c r="G92" s="16">
        <v>5.4205000000000003E-2</v>
      </c>
    </row>
    <row r="93" spans="1:7" x14ac:dyDescent="0.35">
      <c r="A93" s="17" t="s">
        <v>131</v>
      </c>
      <c r="B93" s="34"/>
      <c r="C93" s="34"/>
      <c r="D93" s="20"/>
      <c r="E93" s="37">
        <v>1177.83</v>
      </c>
      <c r="F93" s="38">
        <v>6.3E-3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24" t="s">
        <v>147</v>
      </c>
      <c r="B95" s="35"/>
      <c r="C95" s="35"/>
      <c r="D95" s="25"/>
      <c r="E95" s="21">
        <v>1177.83</v>
      </c>
      <c r="F95" s="22">
        <v>6.3E-3</v>
      </c>
      <c r="G95" s="23"/>
    </row>
    <row r="96" spans="1:7" x14ac:dyDescent="0.35">
      <c r="A96" s="13" t="s">
        <v>150</v>
      </c>
      <c r="B96" s="33"/>
      <c r="C96" s="33"/>
      <c r="D96" s="14"/>
      <c r="E96" s="15">
        <v>0.17491509999999999</v>
      </c>
      <c r="F96" s="16">
        <v>0</v>
      </c>
      <c r="G96" s="16"/>
    </row>
    <row r="97" spans="1:7" x14ac:dyDescent="0.35">
      <c r="A97" s="13" t="s">
        <v>151</v>
      </c>
      <c r="B97" s="33"/>
      <c r="C97" s="33"/>
      <c r="D97" s="14"/>
      <c r="E97" s="15">
        <v>9978.7650849000001</v>
      </c>
      <c r="F97" s="16">
        <v>5.3400000000000003E-2</v>
      </c>
      <c r="G97" s="16">
        <v>5.4204000000000002E-2</v>
      </c>
    </row>
    <row r="98" spans="1:7" x14ac:dyDescent="0.35">
      <c r="A98" s="28" t="s">
        <v>152</v>
      </c>
      <c r="B98" s="36"/>
      <c r="C98" s="36"/>
      <c r="D98" s="29"/>
      <c r="E98" s="30">
        <v>187227.23</v>
      </c>
      <c r="F98" s="31">
        <v>1</v>
      </c>
      <c r="G98" s="31"/>
    </row>
    <row r="100" spans="1:7" x14ac:dyDescent="0.35">
      <c r="A100" s="1" t="s">
        <v>735</v>
      </c>
    </row>
    <row r="103" spans="1:7" x14ac:dyDescent="0.35">
      <c r="A103" s="1" t="s">
        <v>2855</v>
      </c>
    </row>
    <row r="104" spans="1:7" x14ac:dyDescent="0.35">
      <c r="A104" s="48" t="s">
        <v>2856</v>
      </c>
      <c r="B104" s="3" t="s">
        <v>128</v>
      </c>
    </row>
    <row r="105" spans="1:7" x14ac:dyDescent="0.35">
      <c r="A105" t="s">
        <v>2857</v>
      </c>
    </row>
    <row r="106" spans="1:7" x14ac:dyDescent="0.35">
      <c r="A106" t="s">
        <v>2858</v>
      </c>
      <c r="B106" t="s">
        <v>2859</v>
      </c>
      <c r="C106" t="s">
        <v>2859</v>
      </c>
    </row>
    <row r="107" spans="1:7" x14ac:dyDescent="0.35">
      <c r="B107" s="49">
        <v>45838</v>
      </c>
      <c r="C107" s="49">
        <v>45869</v>
      </c>
    </row>
    <row r="108" spans="1:7" x14ac:dyDescent="0.35">
      <c r="A108" t="s">
        <v>2860</v>
      </c>
      <c r="B108">
        <v>9.3048999999999999</v>
      </c>
      <c r="C108">
        <v>9.0053999999999998</v>
      </c>
      <c r="G108"/>
    </row>
    <row r="109" spans="1:7" x14ac:dyDescent="0.35">
      <c r="A109" t="s">
        <v>2861</v>
      </c>
      <c r="B109">
        <v>9.3048999999999999</v>
      </c>
      <c r="C109">
        <v>9.0053999999999998</v>
      </c>
      <c r="G109"/>
    </row>
    <row r="110" spans="1:7" x14ac:dyDescent="0.35">
      <c r="A110" t="s">
        <v>2862</v>
      </c>
      <c r="B110">
        <v>9.1635000000000009</v>
      </c>
      <c r="C110">
        <v>8.8566000000000003</v>
      </c>
      <c r="G110"/>
    </row>
    <row r="111" spans="1:7" x14ac:dyDescent="0.35">
      <c r="A111" t="s">
        <v>2863</v>
      </c>
      <c r="B111">
        <v>9.1635000000000009</v>
      </c>
      <c r="C111">
        <v>8.8566000000000003</v>
      </c>
      <c r="G111"/>
    </row>
    <row r="112" spans="1:7" x14ac:dyDescent="0.35">
      <c r="G112"/>
    </row>
    <row r="113" spans="1:2" x14ac:dyDescent="0.35">
      <c r="A113" t="s">
        <v>2864</v>
      </c>
      <c r="B113" s="3" t="s">
        <v>128</v>
      </c>
    </row>
    <row r="114" spans="1:2" x14ac:dyDescent="0.35">
      <c r="A114" t="s">
        <v>2865</v>
      </c>
      <c r="B114" s="3" t="s">
        <v>128</v>
      </c>
    </row>
    <row r="115" spans="1:2" ht="29" x14ac:dyDescent="0.35">
      <c r="A115" s="48" t="s">
        <v>2866</v>
      </c>
      <c r="B115" s="3" t="s">
        <v>128</v>
      </c>
    </row>
    <row r="116" spans="1:2" ht="29" x14ac:dyDescent="0.35">
      <c r="A116" s="48" t="s">
        <v>2867</v>
      </c>
      <c r="B116" s="3" t="s">
        <v>128</v>
      </c>
    </row>
    <row r="117" spans="1:2" x14ac:dyDescent="0.35">
      <c r="A117" t="s">
        <v>2876</v>
      </c>
      <c r="B117" s="50">
        <v>2.1448999999999998</v>
      </c>
    </row>
    <row r="118" spans="1:2" ht="43.5" x14ac:dyDescent="0.35">
      <c r="A118" s="48" t="s">
        <v>2869</v>
      </c>
      <c r="B118" s="3">
        <v>11579.1078425</v>
      </c>
    </row>
    <row r="119" spans="1:2" x14ac:dyDescent="0.35">
      <c r="B119" s="3"/>
    </row>
    <row r="120" spans="1:2" ht="29" x14ac:dyDescent="0.35">
      <c r="A120" s="48" t="s">
        <v>2870</v>
      </c>
      <c r="B120" s="3" t="s">
        <v>128</v>
      </c>
    </row>
    <row r="121" spans="1:2" ht="29" x14ac:dyDescent="0.35">
      <c r="A121" s="48" t="s">
        <v>2871</v>
      </c>
      <c r="B121" t="s">
        <v>128</v>
      </c>
    </row>
    <row r="122" spans="1:2" ht="29" x14ac:dyDescent="0.35">
      <c r="A122" s="48" t="s">
        <v>2872</v>
      </c>
      <c r="B122" s="3" t="s">
        <v>128</v>
      </c>
    </row>
    <row r="123" spans="1:2" ht="29" x14ac:dyDescent="0.35">
      <c r="A123" s="48" t="s">
        <v>2873</v>
      </c>
      <c r="B12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8EB0-30BA-4BE5-964A-B3E2A55446E4}">
  <dimension ref="A1:G7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424334</v>
      </c>
      <c r="E8" s="15">
        <v>8563.91</v>
      </c>
      <c r="F8" s="16">
        <v>8.8999999999999996E-2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499358</v>
      </c>
      <c r="E9" s="15">
        <v>7397.49</v>
      </c>
      <c r="F9" s="16">
        <v>7.6899999999999996E-2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428735</v>
      </c>
      <c r="E10" s="15">
        <v>5960.27</v>
      </c>
      <c r="F10" s="16">
        <v>6.1899999999999997E-2</v>
      </c>
      <c r="G10" s="16"/>
    </row>
    <row r="11" spans="1:7" x14ac:dyDescent="0.35">
      <c r="A11" s="13" t="s">
        <v>166</v>
      </c>
      <c r="B11" s="33" t="s">
        <v>167</v>
      </c>
      <c r="C11" s="33" t="s">
        <v>168</v>
      </c>
      <c r="D11" s="14">
        <v>152307</v>
      </c>
      <c r="E11" s="15">
        <v>5538.64</v>
      </c>
      <c r="F11" s="16">
        <v>5.7599999999999998E-2</v>
      </c>
      <c r="G11" s="16"/>
    </row>
    <row r="12" spans="1:7" x14ac:dyDescent="0.35">
      <c r="A12" s="13" t="s">
        <v>266</v>
      </c>
      <c r="B12" s="33" t="s">
        <v>267</v>
      </c>
      <c r="C12" s="33" t="s">
        <v>268</v>
      </c>
      <c r="D12" s="14">
        <v>131890</v>
      </c>
      <c r="E12" s="15">
        <v>4414.75</v>
      </c>
      <c r="F12" s="16">
        <v>4.5900000000000003E-2</v>
      </c>
      <c r="G12" s="16"/>
    </row>
    <row r="13" spans="1:7" x14ac:dyDescent="0.35">
      <c r="A13" s="13" t="s">
        <v>174</v>
      </c>
      <c r="B13" s="33" t="s">
        <v>175</v>
      </c>
      <c r="C13" s="33" t="s">
        <v>176</v>
      </c>
      <c r="D13" s="14">
        <v>284016</v>
      </c>
      <c r="E13" s="15">
        <v>4285.8</v>
      </c>
      <c r="F13" s="16">
        <v>4.4499999999999998E-2</v>
      </c>
      <c r="G13" s="16"/>
    </row>
    <row r="14" spans="1:7" x14ac:dyDescent="0.35">
      <c r="A14" s="13" t="s">
        <v>369</v>
      </c>
      <c r="B14" s="33" t="s">
        <v>370</v>
      </c>
      <c r="C14" s="33" t="s">
        <v>285</v>
      </c>
      <c r="D14" s="14">
        <v>575260</v>
      </c>
      <c r="E14" s="15">
        <v>4083.2</v>
      </c>
      <c r="F14" s="16">
        <v>4.24E-2</v>
      </c>
      <c r="G14" s="16"/>
    </row>
    <row r="15" spans="1:7" x14ac:dyDescent="0.35">
      <c r="A15" s="13" t="s">
        <v>244</v>
      </c>
      <c r="B15" s="33" t="s">
        <v>245</v>
      </c>
      <c r="C15" s="33" t="s">
        <v>176</v>
      </c>
      <c r="D15" s="14">
        <v>77870</v>
      </c>
      <c r="E15" s="15">
        <v>4018.48</v>
      </c>
      <c r="F15" s="16">
        <v>4.1799999999999997E-2</v>
      </c>
      <c r="G15" s="16"/>
    </row>
    <row r="16" spans="1:7" x14ac:dyDescent="0.35">
      <c r="A16" s="13" t="s">
        <v>194</v>
      </c>
      <c r="B16" s="33" t="s">
        <v>195</v>
      </c>
      <c r="C16" s="33" t="s">
        <v>196</v>
      </c>
      <c r="D16" s="14">
        <v>230508</v>
      </c>
      <c r="E16" s="15">
        <v>3934.08</v>
      </c>
      <c r="F16" s="16">
        <v>4.0899999999999999E-2</v>
      </c>
      <c r="G16" s="16"/>
    </row>
    <row r="17" spans="1:7" x14ac:dyDescent="0.35">
      <c r="A17" s="13" t="s">
        <v>186</v>
      </c>
      <c r="B17" s="33" t="s">
        <v>187</v>
      </c>
      <c r="C17" s="33" t="s">
        <v>188</v>
      </c>
      <c r="D17" s="14">
        <v>28331</v>
      </c>
      <c r="E17" s="15">
        <v>3470.26</v>
      </c>
      <c r="F17" s="16">
        <v>3.61E-2</v>
      </c>
      <c r="G17" s="16"/>
    </row>
    <row r="18" spans="1:7" x14ac:dyDescent="0.35">
      <c r="A18" s="13" t="s">
        <v>290</v>
      </c>
      <c r="B18" s="33" t="s">
        <v>291</v>
      </c>
      <c r="C18" s="33" t="s">
        <v>292</v>
      </c>
      <c r="D18" s="14">
        <v>84805</v>
      </c>
      <c r="E18" s="15">
        <v>3260.07</v>
      </c>
      <c r="F18" s="16">
        <v>3.39E-2</v>
      </c>
      <c r="G18" s="16"/>
    </row>
    <row r="19" spans="1:7" x14ac:dyDescent="0.35">
      <c r="A19" s="13" t="s">
        <v>232</v>
      </c>
      <c r="B19" s="33" t="s">
        <v>233</v>
      </c>
      <c r="C19" s="33" t="s">
        <v>193</v>
      </c>
      <c r="D19" s="14">
        <v>511645</v>
      </c>
      <c r="E19" s="15">
        <v>3227.71</v>
      </c>
      <c r="F19" s="16">
        <v>3.3500000000000002E-2</v>
      </c>
      <c r="G19" s="16"/>
    </row>
    <row r="20" spans="1:7" x14ac:dyDescent="0.35">
      <c r="A20" s="13" t="s">
        <v>200</v>
      </c>
      <c r="B20" s="33" t="s">
        <v>201</v>
      </c>
      <c r="C20" s="33" t="s">
        <v>202</v>
      </c>
      <c r="D20" s="14">
        <v>933481</v>
      </c>
      <c r="E20" s="15">
        <v>3120.16</v>
      </c>
      <c r="F20" s="16">
        <v>3.2399999999999998E-2</v>
      </c>
      <c r="G20" s="16"/>
    </row>
    <row r="21" spans="1:7" x14ac:dyDescent="0.35">
      <c r="A21" s="13" t="s">
        <v>180</v>
      </c>
      <c r="B21" s="33" t="s">
        <v>181</v>
      </c>
      <c r="C21" s="33" t="s">
        <v>182</v>
      </c>
      <c r="D21" s="14">
        <v>96911</v>
      </c>
      <c r="E21" s="15">
        <v>3104.16</v>
      </c>
      <c r="F21" s="16">
        <v>3.2300000000000002E-2</v>
      </c>
      <c r="G21" s="16"/>
    </row>
    <row r="22" spans="1:7" x14ac:dyDescent="0.35">
      <c r="A22" s="13" t="s">
        <v>295</v>
      </c>
      <c r="B22" s="33" t="s">
        <v>296</v>
      </c>
      <c r="C22" s="33" t="s">
        <v>297</v>
      </c>
      <c r="D22" s="14">
        <v>1908142</v>
      </c>
      <c r="E22" s="15">
        <v>3013.72</v>
      </c>
      <c r="F22" s="16">
        <v>3.1300000000000001E-2</v>
      </c>
      <c r="G22" s="16"/>
    </row>
    <row r="23" spans="1:7" x14ac:dyDescent="0.35">
      <c r="A23" s="13" t="s">
        <v>286</v>
      </c>
      <c r="B23" s="33" t="s">
        <v>287</v>
      </c>
      <c r="C23" s="33" t="s">
        <v>193</v>
      </c>
      <c r="D23" s="14">
        <v>339900</v>
      </c>
      <c r="E23" s="15">
        <v>2995.2</v>
      </c>
      <c r="F23" s="16">
        <v>3.1099999999999999E-2</v>
      </c>
      <c r="G23" s="16"/>
    </row>
    <row r="24" spans="1:7" x14ac:dyDescent="0.35">
      <c r="A24" s="13" t="s">
        <v>348</v>
      </c>
      <c r="B24" s="33" t="s">
        <v>349</v>
      </c>
      <c r="C24" s="33" t="s">
        <v>268</v>
      </c>
      <c r="D24" s="14">
        <v>17307</v>
      </c>
      <c r="E24" s="15">
        <v>2914.67</v>
      </c>
      <c r="F24" s="16">
        <v>3.0300000000000001E-2</v>
      </c>
      <c r="G24" s="16"/>
    </row>
    <row r="25" spans="1:7" x14ac:dyDescent="0.35">
      <c r="A25" s="13" t="s">
        <v>242</v>
      </c>
      <c r="B25" s="33" t="s">
        <v>243</v>
      </c>
      <c r="C25" s="33" t="s">
        <v>193</v>
      </c>
      <c r="D25" s="14">
        <v>198019</v>
      </c>
      <c r="E25" s="15">
        <v>2857.81</v>
      </c>
      <c r="F25" s="16">
        <v>2.9700000000000001E-2</v>
      </c>
      <c r="G25" s="16"/>
    </row>
    <row r="26" spans="1:7" x14ac:dyDescent="0.35">
      <c r="A26" s="13" t="s">
        <v>222</v>
      </c>
      <c r="B26" s="33" t="s">
        <v>223</v>
      </c>
      <c r="C26" s="33" t="s">
        <v>224</v>
      </c>
      <c r="D26" s="14">
        <v>151623</v>
      </c>
      <c r="E26" s="15">
        <v>2747.56</v>
      </c>
      <c r="F26" s="16">
        <v>2.86E-2</v>
      </c>
      <c r="G26" s="16"/>
    </row>
    <row r="27" spans="1:7" x14ac:dyDescent="0.35">
      <c r="A27" s="13" t="s">
        <v>169</v>
      </c>
      <c r="B27" s="33" t="s">
        <v>170</v>
      </c>
      <c r="C27" s="33" t="s">
        <v>157</v>
      </c>
      <c r="D27" s="14">
        <v>328027</v>
      </c>
      <c r="E27" s="15">
        <v>2612.9</v>
      </c>
      <c r="F27" s="16">
        <v>2.7199999999999998E-2</v>
      </c>
      <c r="G27" s="16"/>
    </row>
    <row r="28" spans="1:7" x14ac:dyDescent="0.35">
      <c r="A28" s="13" t="s">
        <v>274</v>
      </c>
      <c r="B28" s="33" t="s">
        <v>275</v>
      </c>
      <c r="C28" s="33" t="s">
        <v>182</v>
      </c>
      <c r="D28" s="14">
        <v>81279</v>
      </c>
      <c r="E28" s="15">
        <v>2277.2800000000002</v>
      </c>
      <c r="F28" s="16">
        <v>2.3699999999999999E-2</v>
      </c>
      <c r="G28" s="16"/>
    </row>
    <row r="29" spans="1:7" x14ac:dyDescent="0.35">
      <c r="A29" s="13" t="s">
        <v>189</v>
      </c>
      <c r="B29" s="33" t="s">
        <v>190</v>
      </c>
      <c r="C29" s="33" t="s">
        <v>157</v>
      </c>
      <c r="D29" s="14">
        <v>100748</v>
      </c>
      <c r="E29" s="15">
        <v>1993.4</v>
      </c>
      <c r="F29" s="16">
        <v>2.07E-2</v>
      </c>
      <c r="G29" s="16"/>
    </row>
    <row r="30" spans="1:7" x14ac:dyDescent="0.35">
      <c r="A30" s="13" t="s">
        <v>183</v>
      </c>
      <c r="B30" s="33" t="s">
        <v>184</v>
      </c>
      <c r="C30" s="33" t="s">
        <v>185</v>
      </c>
      <c r="D30" s="14">
        <v>38532</v>
      </c>
      <c r="E30" s="15">
        <v>1933.54</v>
      </c>
      <c r="F30" s="16">
        <v>2.01E-2</v>
      </c>
      <c r="G30" s="16"/>
    </row>
    <row r="31" spans="1:7" x14ac:dyDescent="0.35">
      <c r="A31" s="13" t="s">
        <v>177</v>
      </c>
      <c r="B31" s="33" t="s">
        <v>178</v>
      </c>
      <c r="C31" s="33" t="s">
        <v>179</v>
      </c>
      <c r="D31" s="14">
        <v>490638</v>
      </c>
      <c r="E31" s="15">
        <v>1879.63</v>
      </c>
      <c r="F31" s="16">
        <v>1.95E-2</v>
      </c>
      <c r="G31" s="16"/>
    </row>
    <row r="32" spans="1:7" x14ac:dyDescent="0.35">
      <c r="A32" s="13" t="s">
        <v>293</v>
      </c>
      <c r="B32" s="33" t="s">
        <v>294</v>
      </c>
      <c r="C32" s="33" t="s">
        <v>219</v>
      </c>
      <c r="D32" s="14">
        <v>73253</v>
      </c>
      <c r="E32" s="15">
        <v>1869.2</v>
      </c>
      <c r="F32" s="16">
        <v>1.9400000000000001E-2</v>
      </c>
      <c r="G32" s="16"/>
    </row>
    <row r="33" spans="1:7" x14ac:dyDescent="0.35">
      <c r="A33" s="13" t="s">
        <v>325</v>
      </c>
      <c r="B33" s="33" t="s">
        <v>326</v>
      </c>
      <c r="C33" s="33" t="s">
        <v>304</v>
      </c>
      <c r="D33" s="14">
        <v>74268</v>
      </c>
      <c r="E33" s="15">
        <v>1561.78</v>
      </c>
      <c r="F33" s="16">
        <v>1.6199999999999999E-2</v>
      </c>
      <c r="G33" s="16"/>
    </row>
    <row r="34" spans="1:7" x14ac:dyDescent="0.35">
      <c r="A34" s="13" t="s">
        <v>366</v>
      </c>
      <c r="B34" s="33" t="s">
        <v>367</v>
      </c>
      <c r="C34" s="33" t="s">
        <v>185</v>
      </c>
      <c r="D34" s="14">
        <v>528024</v>
      </c>
      <c r="E34" s="15">
        <v>736.8</v>
      </c>
      <c r="F34" s="16">
        <v>7.7000000000000002E-3</v>
      </c>
      <c r="G34" s="16"/>
    </row>
    <row r="35" spans="1:7" x14ac:dyDescent="0.35">
      <c r="A35" s="13" t="s">
        <v>371</v>
      </c>
      <c r="B35" s="33" t="s">
        <v>372</v>
      </c>
      <c r="C35" s="33" t="s">
        <v>273</v>
      </c>
      <c r="D35" s="14">
        <v>8712</v>
      </c>
      <c r="E35" s="15">
        <v>480.03</v>
      </c>
      <c r="F35" s="16">
        <v>5.0000000000000001E-3</v>
      </c>
      <c r="G35" s="16"/>
    </row>
    <row r="36" spans="1:7" x14ac:dyDescent="0.35">
      <c r="A36" s="13" t="s">
        <v>361</v>
      </c>
      <c r="B36" s="33" t="s">
        <v>362</v>
      </c>
      <c r="C36" s="33" t="s">
        <v>193</v>
      </c>
      <c r="D36" s="14">
        <v>4814</v>
      </c>
      <c r="E36" s="15">
        <v>36.520000000000003</v>
      </c>
      <c r="F36" s="16">
        <v>4.0000000000000002E-4</v>
      </c>
      <c r="G36" s="16"/>
    </row>
    <row r="37" spans="1:7" x14ac:dyDescent="0.35">
      <c r="A37" s="17" t="s">
        <v>131</v>
      </c>
      <c r="B37" s="34"/>
      <c r="C37" s="34"/>
      <c r="D37" s="20"/>
      <c r="E37" s="37">
        <v>94289.02</v>
      </c>
      <c r="F37" s="38">
        <v>0.98</v>
      </c>
      <c r="G37" s="23"/>
    </row>
    <row r="38" spans="1:7" x14ac:dyDescent="0.35">
      <c r="A38" s="17" t="s">
        <v>368</v>
      </c>
      <c r="B38" s="33"/>
      <c r="C38" s="33"/>
      <c r="D38" s="14"/>
      <c r="E38" s="15"/>
      <c r="F38" s="16"/>
      <c r="G38" s="16"/>
    </row>
    <row r="39" spans="1:7" x14ac:dyDescent="0.35">
      <c r="A39" s="17" t="s">
        <v>131</v>
      </c>
      <c r="B39" s="33"/>
      <c r="C39" s="33"/>
      <c r="D39" s="14"/>
      <c r="E39" s="39" t="s">
        <v>128</v>
      </c>
      <c r="F39" s="40" t="s">
        <v>128</v>
      </c>
      <c r="G39" s="16"/>
    </row>
    <row r="40" spans="1:7" x14ac:dyDescent="0.35">
      <c r="A40" s="24" t="s">
        <v>147</v>
      </c>
      <c r="B40" s="35"/>
      <c r="C40" s="35"/>
      <c r="D40" s="25"/>
      <c r="E40" s="30">
        <v>94289.02</v>
      </c>
      <c r="F40" s="31">
        <v>0.98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148</v>
      </c>
      <c r="B43" s="33"/>
      <c r="C43" s="33"/>
      <c r="D43" s="14"/>
      <c r="E43" s="15"/>
      <c r="F43" s="16"/>
      <c r="G43" s="16"/>
    </row>
    <row r="44" spans="1:7" x14ac:dyDescent="0.35">
      <c r="A44" s="13" t="s">
        <v>149</v>
      </c>
      <c r="B44" s="33"/>
      <c r="C44" s="33"/>
      <c r="D44" s="14"/>
      <c r="E44" s="15">
        <v>1911.72</v>
      </c>
      <c r="F44" s="16">
        <v>1.9900000000000001E-2</v>
      </c>
      <c r="G44" s="16">
        <v>5.4205000000000003E-2</v>
      </c>
    </row>
    <row r="45" spans="1:7" x14ac:dyDescent="0.35">
      <c r="A45" s="17" t="s">
        <v>131</v>
      </c>
      <c r="B45" s="34"/>
      <c r="C45" s="34"/>
      <c r="D45" s="20"/>
      <c r="E45" s="37">
        <v>1911.72</v>
      </c>
      <c r="F45" s="38">
        <v>1.9900000000000001E-2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24" t="s">
        <v>147</v>
      </c>
      <c r="B47" s="35"/>
      <c r="C47" s="35"/>
      <c r="D47" s="25"/>
      <c r="E47" s="21">
        <v>1911.72</v>
      </c>
      <c r="F47" s="22">
        <v>1.9900000000000001E-2</v>
      </c>
      <c r="G47" s="23"/>
    </row>
    <row r="48" spans="1:7" x14ac:dyDescent="0.35">
      <c r="A48" s="13" t="s">
        <v>150</v>
      </c>
      <c r="B48" s="33"/>
      <c r="C48" s="33"/>
      <c r="D48" s="14"/>
      <c r="E48" s="15">
        <v>0.28390290000000001</v>
      </c>
      <c r="F48" s="16">
        <v>1.9999999999999999E-6</v>
      </c>
      <c r="G48" s="16"/>
    </row>
    <row r="49" spans="1:7" x14ac:dyDescent="0.35">
      <c r="A49" s="13" t="s">
        <v>151</v>
      </c>
      <c r="B49" s="33"/>
      <c r="C49" s="33"/>
      <c r="D49" s="14"/>
      <c r="E49" s="15">
        <v>33.436097099999998</v>
      </c>
      <c r="F49" s="16">
        <v>9.7999999999999997E-5</v>
      </c>
      <c r="G49" s="16">
        <v>5.4205000000000003E-2</v>
      </c>
    </row>
    <row r="50" spans="1:7" x14ac:dyDescent="0.35">
      <c r="A50" s="28" t="s">
        <v>152</v>
      </c>
      <c r="B50" s="36"/>
      <c r="C50" s="36"/>
      <c r="D50" s="29"/>
      <c r="E50" s="30">
        <v>96234.46</v>
      </c>
      <c r="F50" s="31">
        <v>1</v>
      </c>
      <c r="G50" s="31"/>
    </row>
    <row r="55" spans="1:7" x14ac:dyDescent="0.35">
      <c r="A55" s="1" t="s">
        <v>2855</v>
      </c>
    </row>
    <row r="56" spans="1:7" x14ac:dyDescent="0.35">
      <c r="A56" s="48" t="s">
        <v>2856</v>
      </c>
      <c r="B56" s="3" t="s">
        <v>128</v>
      </c>
    </row>
    <row r="57" spans="1:7" x14ac:dyDescent="0.35">
      <c r="A57" t="s">
        <v>2857</v>
      </c>
    </row>
    <row r="58" spans="1:7" x14ac:dyDescent="0.35">
      <c r="A58" t="s">
        <v>2858</v>
      </c>
      <c r="B58" t="s">
        <v>2859</v>
      </c>
      <c r="C58" t="s">
        <v>2859</v>
      </c>
    </row>
    <row r="59" spans="1:7" x14ac:dyDescent="0.35">
      <c r="B59" s="49">
        <v>45838</v>
      </c>
      <c r="C59" s="49">
        <v>45869</v>
      </c>
    </row>
    <row r="60" spans="1:7" x14ac:dyDescent="0.35">
      <c r="A60" t="s">
        <v>2860</v>
      </c>
      <c r="B60">
        <v>17.617999999999999</v>
      </c>
      <c r="C60">
        <v>16.994</v>
      </c>
      <c r="G60"/>
    </row>
    <row r="61" spans="1:7" x14ac:dyDescent="0.35">
      <c r="A61" t="s">
        <v>2861</v>
      </c>
      <c r="B61">
        <v>17.617999999999999</v>
      </c>
      <c r="C61">
        <v>16.994</v>
      </c>
      <c r="G61"/>
    </row>
    <row r="62" spans="1:7" x14ac:dyDescent="0.35">
      <c r="A62" t="s">
        <v>2862</v>
      </c>
      <c r="B62">
        <v>16.791</v>
      </c>
      <c r="C62">
        <v>16.175000000000001</v>
      </c>
      <c r="G62"/>
    </row>
    <row r="63" spans="1:7" x14ac:dyDescent="0.35">
      <c r="A63" t="s">
        <v>2863</v>
      </c>
      <c r="B63">
        <v>16.791</v>
      </c>
      <c r="C63">
        <v>16.173999999999999</v>
      </c>
      <c r="G63"/>
    </row>
    <row r="64" spans="1:7" x14ac:dyDescent="0.35">
      <c r="G64"/>
    </row>
    <row r="65" spans="1:2" x14ac:dyDescent="0.35">
      <c r="A65" t="s">
        <v>2864</v>
      </c>
      <c r="B65" s="3" t="s">
        <v>128</v>
      </c>
    </row>
    <row r="66" spans="1:2" x14ac:dyDescent="0.35">
      <c r="A66" t="s">
        <v>2865</v>
      </c>
      <c r="B66" s="3" t="s">
        <v>128</v>
      </c>
    </row>
    <row r="67" spans="1:2" ht="29" x14ac:dyDescent="0.35">
      <c r="A67" s="48" t="s">
        <v>2866</v>
      </c>
      <c r="B67" s="3" t="s">
        <v>128</v>
      </c>
    </row>
    <row r="68" spans="1:2" ht="29" x14ac:dyDescent="0.35">
      <c r="A68" s="48" t="s">
        <v>2867</v>
      </c>
      <c r="B68" s="3" t="s">
        <v>128</v>
      </c>
    </row>
    <row r="69" spans="1:2" x14ac:dyDescent="0.35">
      <c r="A69" t="s">
        <v>2876</v>
      </c>
      <c r="B69" s="50">
        <v>0.32679999999999998</v>
      </c>
    </row>
    <row r="70" spans="1:2" ht="43.5" x14ac:dyDescent="0.35">
      <c r="A70" s="48" t="s">
        <v>2869</v>
      </c>
      <c r="B70" s="3" t="s">
        <v>128</v>
      </c>
    </row>
    <row r="71" spans="1:2" x14ac:dyDescent="0.35">
      <c r="B71" s="3"/>
    </row>
    <row r="72" spans="1:2" ht="29" x14ac:dyDescent="0.35">
      <c r="A72" s="48" t="s">
        <v>2870</v>
      </c>
      <c r="B72" s="3" t="s">
        <v>128</v>
      </c>
    </row>
    <row r="73" spans="1:2" ht="29" x14ac:dyDescent="0.35">
      <c r="A73" s="48" t="s">
        <v>2871</v>
      </c>
      <c r="B73" t="s">
        <v>128</v>
      </c>
    </row>
    <row r="74" spans="1:2" ht="29" x14ac:dyDescent="0.35">
      <c r="A74" s="48" t="s">
        <v>2872</v>
      </c>
      <c r="B74" s="3" t="s">
        <v>128</v>
      </c>
    </row>
    <row r="75" spans="1:2" ht="29" x14ac:dyDescent="0.35">
      <c r="A75" s="48" t="s">
        <v>2873</v>
      </c>
      <c r="B75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7522-FE39-4881-A85D-4AFD756CD521}">
  <dimension ref="A1:G14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78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79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161</v>
      </c>
      <c r="B8" s="33" t="s">
        <v>162</v>
      </c>
      <c r="C8" s="33" t="s">
        <v>157</v>
      </c>
      <c r="D8" s="14">
        <v>689514</v>
      </c>
      <c r="E8" s="15">
        <v>10214.459999999999</v>
      </c>
      <c r="F8" s="16">
        <v>7.9100000000000004E-2</v>
      </c>
      <c r="G8" s="16"/>
    </row>
    <row r="9" spans="1:7" x14ac:dyDescent="0.35">
      <c r="A9" s="13" t="s">
        <v>155</v>
      </c>
      <c r="B9" s="33" t="s">
        <v>156</v>
      </c>
      <c r="C9" s="33" t="s">
        <v>157</v>
      </c>
      <c r="D9" s="14">
        <v>472853</v>
      </c>
      <c r="E9" s="15">
        <v>9543.1200000000008</v>
      </c>
      <c r="F9" s="16">
        <v>7.3899999999999993E-2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610000</v>
      </c>
      <c r="E10" s="15">
        <v>8480.2199999999993</v>
      </c>
      <c r="F10" s="16">
        <v>6.5600000000000006E-2</v>
      </c>
      <c r="G10" s="16"/>
    </row>
    <row r="11" spans="1:7" x14ac:dyDescent="0.35">
      <c r="A11" s="13" t="s">
        <v>166</v>
      </c>
      <c r="B11" s="33" t="s">
        <v>167</v>
      </c>
      <c r="C11" s="33" t="s">
        <v>168</v>
      </c>
      <c r="D11" s="14">
        <v>126444</v>
      </c>
      <c r="E11" s="15">
        <v>4598.1400000000003</v>
      </c>
      <c r="F11" s="16">
        <v>3.56E-2</v>
      </c>
      <c r="G11" s="16"/>
    </row>
    <row r="12" spans="1:7" x14ac:dyDescent="0.35">
      <c r="A12" s="13" t="s">
        <v>234</v>
      </c>
      <c r="B12" s="33" t="s">
        <v>235</v>
      </c>
      <c r="C12" s="33" t="s">
        <v>157</v>
      </c>
      <c r="D12" s="14">
        <v>363486</v>
      </c>
      <c r="E12" s="15">
        <v>3883.48</v>
      </c>
      <c r="F12" s="16">
        <v>3.0099999999999998E-2</v>
      </c>
      <c r="G12" s="16"/>
    </row>
    <row r="13" spans="1:7" x14ac:dyDescent="0.35">
      <c r="A13" s="13" t="s">
        <v>163</v>
      </c>
      <c r="B13" s="33" t="s">
        <v>164</v>
      </c>
      <c r="C13" s="33" t="s">
        <v>165</v>
      </c>
      <c r="D13" s="14">
        <v>197077</v>
      </c>
      <c r="E13" s="15">
        <v>3772.65</v>
      </c>
      <c r="F13" s="16">
        <v>2.92E-2</v>
      </c>
      <c r="G13" s="16"/>
    </row>
    <row r="14" spans="1:7" x14ac:dyDescent="0.35">
      <c r="A14" s="13" t="s">
        <v>286</v>
      </c>
      <c r="B14" s="33" t="s">
        <v>287</v>
      </c>
      <c r="C14" s="33" t="s">
        <v>193</v>
      </c>
      <c r="D14" s="14">
        <v>401210</v>
      </c>
      <c r="E14" s="15">
        <v>3535.46</v>
      </c>
      <c r="F14" s="16">
        <v>2.7400000000000001E-2</v>
      </c>
      <c r="G14" s="16"/>
    </row>
    <row r="15" spans="1:7" x14ac:dyDescent="0.35">
      <c r="A15" s="13" t="s">
        <v>210</v>
      </c>
      <c r="B15" s="33" t="s">
        <v>211</v>
      </c>
      <c r="C15" s="33" t="s">
        <v>199</v>
      </c>
      <c r="D15" s="14">
        <v>798525</v>
      </c>
      <c r="E15" s="15">
        <v>3289.52</v>
      </c>
      <c r="F15" s="16">
        <v>2.5499999999999998E-2</v>
      </c>
      <c r="G15" s="16"/>
    </row>
    <row r="16" spans="1:7" x14ac:dyDescent="0.35">
      <c r="A16" s="13" t="s">
        <v>1024</v>
      </c>
      <c r="B16" s="33" t="s">
        <v>1025</v>
      </c>
      <c r="C16" s="33" t="s">
        <v>227</v>
      </c>
      <c r="D16" s="14">
        <v>426206</v>
      </c>
      <c r="E16" s="15">
        <v>3219.99</v>
      </c>
      <c r="F16" s="16">
        <v>2.4899999999999999E-2</v>
      </c>
      <c r="G16" s="16"/>
    </row>
    <row r="17" spans="1:7" x14ac:dyDescent="0.35">
      <c r="A17" s="13" t="s">
        <v>194</v>
      </c>
      <c r="B17" s="33" t="s">
        <v>195</v>
      </c>
      <c r="C17" s="33" t="s">
        <v>196</v>
      </c>
      <c r="D17" s="14">
        <v>171674</v>
      </c>
      <c r="E17" s="15">
        <v>2929.96</v>
      </c>
      <c r="F17" s="16">
        <v>2.2700000000000001E-2</v>
      </c>
      <c r="G17" s="16"/>
    </row>
    <row r="18" spans="1:7" x14ac:dyDescent="0.35">
      <c r="A18" s="13" t="s">
        <v>742</v>
      </c>
      <c r="B18" s="33" t="s">
        <v>743</v>
      </c>
      <c r="C18" s="33" t="s">
        <v>216</v>
      </c>
      <c r="D18" s="14">
        <v>35795</v>
      </c>
      <c r="E18" s="15">
        <v>2683.91</v>
      </c>
      <c r="F18" s="16">
        <v>2.0799999999999999E-2</v>
      </c>
      <c r="G18" s="16"/>
    </row>
    <row r="19" spans="1:7" x14ac:dyDescent="0.35">
      <c r="A19" s="13" t="s">
        <v>230</v>
      </c>
      <c r="B19" s="33" t="s">
        <v>231</v>
      </c>
      <c r="C19" s="33" t="s">
        <v>176</v>
      </c>
      <c r="D19" s="14">
        <v>88348</v>
      </c>
      <c r="E19" s="15">
        <v>2682.95</v>
      </c>
      <c r="F19" s="16">
        <v>2.0799999999999999E-2</v>
      </c>
      <c r="G19" s="16"/>
    </row>
    <row r="20" spans="1:7" x14ac:dyDescent="0.35">
      <c r="A20" s="13" t="s">
        <v>212</v>
      </c>
      <c r="B20" s="33" t="s">
        <v>213</v>
      </c>
      <c r="C20" s="33" t="s">
        <v>176</v>
      </c>
      <c r="D20" s="14">
        <v>170926</v>
      </c>
      <c r="E20" s="15">
        <v>2509.02</v>
      </c>
      <c r="F20" s="16">
        <v>1.9400000000000001E-2</v>
      </c>
      <c r="G20" s="16"/>
    </row>
    <row r="21" spans="1:7" x14ac:dyDescent="0.35">
      <c r="A21" s="13" t="s">
        <v>174</v>
      </c>
      <c r="B21" s="33" t="s">
        <v>175</v>
      </c>
      <c r="C21" s="33" t="s">
        <v>176</v>
      </c>
      <c r="D21" s="14">
        <v>165357</v>
      </c>
      <c r="E21" s="15">
        <v>2495.2399999999998</v>
      </c>
      <c r="F21" s="16">
        <v>1.9300000000000001E-2</v>
      </c>
      <c r="G21" s="16"/>
    </row>
    <row r="22" spans="1:7" x14ac:dyDescent="0.35">
      <c r="A22" s="13" t="s">
        <v>189</v>
      </c>
      <c r="B22" s="33" t="s">
        <v>190</v>
      </c>
      <c r="C22" s="33" t="s">
        <v>157</v>
      </c>
      <c r="D22" s="14">
        <v>123043</v>
      </c>
      <c r="E22" s="15">
        <v>2434.5300000000002</v>
      </c>
      <c r="F22" s="16">
        <v>1.8800000000000001E-2</v>
      </c>
      <c r="G22" s="16"/>
    </row>
    <row r="23" spans="1:7" x14ac:dyDescent="0.35">
      <c r="A23" s="13" t="s">
        <v>177</v>
      </c>
      <c r="B23" s="33" t="s">
        <v>178</v>
      </c>
      <c r="C23" s="33" t="s">
        <v>179</v>
      </c>
      <c r="D23" s="14">
        <v>585101</v>
      </c>
      <c r="E23" s="15">
        <v>2241.52</v>
      </c>
      <c r="F23" s="16">
        <v>1.7399999999999999E-2</v>
      </c>
      <c r="G23" s="16"/>
    </row>
    <row r="24" spans="1:7" x14ac:dyDescent="0.35">
      <c r="A24" s="13" t="s">
        <v>269</v>
      </c>
      <c r="B24" s="33" t="s">
        <v>270</v>
      </c>
      <c r="C24" s="33" t="s">
        <v>182</v>
      </c>
      <c r="D24" s="14">
        <v>17485</v>
      </c>
      <c r="E24" s="15">
        <v>2204.5100000000002</v>
      </c>
      <c r="F24" s="16">
        <v>1.7100000000000001E-2</v>
      </c>
      <c r="G24" s="16"/>
    </row>
    <row r="25" spans="1:7" x14ac:dyDescent="0.35">
      <c r="A25" s="13" t="s">
        <v>180</v>
      </c>
      <c r="B25" s="33" t="s">
        <v>181</v>
      </c>
      <c r="C25" s="33" t="s">
        <v>182</v>
      </c>
      <c r="D25" s="14">
        <v>68000</v>
      </c>
      <c r="E25" s="15">
        <v>2178.11</v>
      </c>
      <c r="F25" s="16">
        <v>1.6899999999999998E-2</v>
      </c>
      <c r="G25" s="16"/>
    </row>
    <row r="26" spans="1:7" x14ac:dyDescent="0.35">
      <c r="A26" s="13" t="s">
        <v>186</v>
      </c>
      <c r="B26" s="33" t="s">
        <v>187</v>
      </c>
      <c r="C26" s="33" t="s">
        <v>188</v>
      </c>
      <c r="D26" s="14">
        <v>17753</v>
      </c>
      <c r="E26" s="15">
        <v>2174.56</v>
      </c>
      <c r="F26" s="16">
        <v>1.6799999999999999E-2</v>
      </c>
      <c r="G26" s="16"/>
    </row>
    <row r="27" spans="1:7" x14ac:dyDescent="0.35">
      <c r="A27" s="13" t="s">
        <v>627</v>
      </c>
      <c r="B27" s="33" t="s">
        <v>628</v>
      </c>
      <c r="C27" s="33" t="s">
        <v>329</v>
      </c>
      <c r="D27" s="14">
        <v>158058</v>
      </c>
      <c r="E27" s="15">
        <v>2118.29</v>
      </c>
      <c r="F27" s="16">
        <v>1.6400000000000001E-2</v>
      </c>
      <c r="G27" s="16"/>
    </row>
    <row r="28" spans="1:7" x14ac:dyDescent="0.35">
      <c r="A28" s="13" t="s">
        <v>200</v>
      </c>
      <c r="B28" s="33" t="s">
        <v>201</v>
      </c>
      <c r="C28" s="33" t="s">
        <v>202</v>
      </c>
      <c r="D28" s="14">
        <v>618527</v>
      </c>
      <c r="E28" s="15">
        <v>2067.4299999999998</v>
      </c>
      <c r="F28" s="16">
        <v>1.6E-2</v>
      </c>
      <c r="G28" s="16"/>
    </row>
    <row r="29" spans="1:7" x14ac:dyDescent="0.35">
      <c r="A29" s="13" t="s">
        <v>169</v>
      </c>
      <c r="B29" s="33" t="s">
        <v>170</v>
      </c>
      <c r="C29" s="33" t="s">
        <v>157</v>
      </c>
      <c r="D29" s="14">
        <v>255570</v>
      </c>
      <c r="E29" s="15">
        <v>2035.74</v>
      </c>
      <c r="F29" s="16">
        <v>1.5800000000000002E-2</v>
      </c>
      <c r="G29" s="16"/>
    </row>
    <row r="30" spans="1:7" x14ac:dyDescent="0.35">
      <c r="A30" s="13" t="s">
        <v>373</v>
      </c>
      <c r="B30" s="33" t="s">
        <v>374</v>
      </c>
      <c r="C30" s="33" t="s">
        <v>207</v>
      </c>
      <c r="D30" s="14">
        <v>31610</v>
      </c>
      <c r="E30" s="15">
        <v>1824.21</v>
      </c>
      <c r="F30" s="16">
        <v>1.41E-2</v>
      </c>
      <c r="G30" s="16"/>
    </row>
    <row r="31" spans="1:7" x14ac:dyDescent="0.35">
      <c r="A31" s="13" t="s">
        <v>258</v>
      </c>
      <c r="B31" s="33" t="s">
        <v>259</v>
      </c>
      <c r="C31" s="33" t="s">
        <v>196</v>
      </c>
      <c r="D31" s="14">
        <v>81683</v>
      </c>
      <c r="E31" s="15">
        <v>1575.75</v>
      </c>
      <c r="F31" s="16">
        <v>1.2200000000000001E-2</v>
      </c>
      <c r="G31" s="16"/>
    </row>
    <row r="32" spans="1:7" x14ac:dyDescent="0.35">
      <c r="A32" s="13" t="s">
        <v>242</v>
      </c>
      <c r="B32" s="33" t="s">
        <v>243</v>
      </c>
      <c r="C32" s="33" t="s">
        <v>193</v>
      </c>
      <c r="D32" s="14">
        <v>108749</v>
      </c>
      <c r="E32" s="15">
        <v>1569.47</v>
      </c>
      <c r="F32" s="16">
        <v>1.21E-2</v>
      </c>
      <c r="G32" s="16"/>
    </row>
    <row r="33" spans="1:7" x14ac:dyDescent="0.35">
      <c r="A33" s="13" t="s">
        <v>191</v>
      </c>
      <c r="B33" s="33" t="s">
        <v>192</v>
      </c>
      <c r="C33" s="33" t="s">
        <v>193</v>
      </c>
      <c r="D33" s="14">
        <v>59867</v>
      </c>
      <c r="E33" s="15">
        <v>1563.91</v>
      </c>
      <c r="F33" s="16">
        <v>1.21E-2</v>
      </c>
      <c r="G33" s="16"/>
    </row>
    <row r="34" spans="1:7" x14ac:dyDescent="0.35">
      <c r="A34" s="13" t="s">
        <v>238</v>
      </c>
      <c r="B34" s="33" t="s">
        <v>239</v>
      </c>
      <c r="C34" s="33" t="s">
        <v>196</v>
      </c>
      <c r="D34" s="14">
        <v>40419</v>
      </c>
      <c r="E34" s="15">
        <v>1512.44</v>
      </c>
      <c r="F34" s="16">
        <v>1.17E-2</v>
      </c>
      <c r="G34" s="16"/>
    </row>
    <row r="35" spans="1:7" x14ac:dyDescent="0.35">
      <c r="A35" s="13" t="s">
        <v>256</v>
      </c>
      <c r="B35" s="33" t="s">
        <v>257</v>
      </c>
      <c r="C35" s="33" t="s">
        <v>157</v>
      </c>
      <c r="D35" s="14">
        <v>226174</v>
      </c>
      <c r="E35" s="15">
        <v>1406.12</v>
      </c>
      <c r="F35" s="16">
        <v>1.09E-2</v>
      </c>
      <c r="G35" s="16"/>
    </row>
    <row r="36" spans="1:7" x14ac:dyDescent="0.35">
      <c r="A36" s="13" t="s">
        <v>957</v>
      </c>
      <c r="B36" s="33" t="s">
        <v>958</v>
      </c>
      <c r="C36" s="33" t="s">
        <v>182</v>
      </c>
      <c r="D36" s="14">
        <v>205489</v>
      </c>
      <c r="E36" s="15">
        <v>1368.45</v>
      </c>
      <c r="F36" s="16">
        <v>1.06E-2</v>
      </c>
      <c r="G36" s="16"/>
    </row>
    <row r="37" spans="1:7" x14ac:dyDescent="0.35">
      <c r="A37" s="13" t="s">
        <v>953</v>
      </c>
      <c r="B37" s="33" t="s">
        <v>954</v>
      </c>
      <c r="C37" s="33" t="s">
        <v>157</v>
      </c>
      <c r="D37" s="14">
        <v>174946</v>
      </c>
      <c r="E37" s="15">
        <v>1297.22</v>
      </c>
      <c r="F37" s="16">
        <v>0.01</v>
      </c>
      <c r="G37" s="16"/>
    </row>
    <row r="38" spans="1:7" x14ac:dyDescent="0.35">
      <c r="A38" s="13" t="s">
        <v>385</v>
      </c>
      <c r="B38" s="33" t="s">
        <v>386</v>
      </c>
      <c r="C38" s="33" t="s">
        <v>160</v>
      </c>
      <c r="D38" s="14">
        <v>378943</v>
      </c>
      <c r="E38" s="15">
        <v>1247.8599999999999</v>
      </c>
      <c r="F38" s="16">
        <v>9.7000000000000003E-3</v>
      </c>
      <c r="G38" s="16"/>
    </row>
    <row r="39" spans="1:7" x14ac:dyDescent="0.35">
      <c r="A39" s="13" t="s">
        <v>313</v>
      </c>
      <c r="B39" s="33" t="s">
        <v>314</v>
      </c>
      <c r="C39" s="33" t="s">
        <v>196</v>
      </c>
      <c r="D39" s="14">
        <v>17516</v>
      </c>
      <c r="E39" s="15">
        <v>1155.27</v>
      </c>
      <c r="F39" s="16">
        <v>8.8999999999999999E-3</v>
      </c>
      <c r="G39" s="16"/>
    </row>
    <row r="40" spans="1:7" x14ac:dyDescent="0.35">
      <c r="A40" s="13" t="s">
        <v>361</v>
      </c>
      <c r="B40" s="33" t="s">
        <v>362</v>
      </c>
      <c r="C40" s="33" t="s">
        <v>193</v>
      </c>
      <c r="D40" s="14">
        <v>147037</v>
      </c>
      <c r="E40" s="15">
        <v>1115.3499999999999</v>
      </c>
      <c r="F40" s="16">
        <v>8.6E-3</v>
      </c>
      <c r="G40" s="16"/>
    </row>
    <row r="41" spans="1:7" x14ac:dyDescent="0.35">
      <c r="A41" s="13" t="s">
        <v>369</v>
      </c>
      <c r="B41" s="33" t="s">
        <v>370</v>
      </c>
      <c r="C41" s="33" t="s">
        <v>285</v>
      </c>
      <c r="D41" s="14">
        <v>153874</v>
      </c>
      <c r="E41" s="15">
        <v>1092.2</v>
      </c>
      <c r="F41" s="16">
        <v>8.5000000000000006E-3</v>
      </c>
      <c r="G41" s="16"/>
    </row>
    <row r="42" spans="1:7" x14ac:dyDescent="0.35">
      <c r="A42" s="13" t="s">
        <v>171</v>
      </c>
      <c r="B42" s="33" t="s">
        <v>172</v>
      </c>
      <c r="C42" s="33" t="s">
        <v>173</v>
      </c>
      <c r="D42" s="14">
        <v>43713</v>
      </c>
      <c r="E42" s="15">
        <v>1061.0899999999999</v>
      </c>
      <c r="F42" s="16">
        <v>8.2000000000000007E-3</v>
      </c>
      <c r="G42" s="16"/>
    </row>
    <row r="43" spans="1:7" x14ac:dyDescent="0.35">
      <c r="A43" s="13" t="s">
        <v>1065</v>
      </c>
      <c r="B43" s="33" t="s">
        <v>1066</v>
      </c>
      <c r="C43" s="33" t="s">
        <v>219</v>
      </c>
      <c r="D43" s="14">
        <v>25646</v>
      </c>
      <c r="E43" s="15">
        <v>1057.05</v>
      </c>
      <c r="F43" s="16">
        <v>8.2000000000000007E-3</v>
      </c>
      <c r="G43" s="16"/>
    </row>
    <row r="44" spans="1:7" x14ac:dyDescent="0.35">
      <c r="A44" s="13" t="s">
        <v>617</v>
      </c>
      <c r="B44" s="33" t="s">
        <v>618</v>
      </c>
      <c r="C44" s="33" t="s">
        <v>317</v>
      </c>
      <c r="D44" s="14">
        <v>36631</v>
      </c>
      <c r="E44" s="15">
        <v>1051.24</v>
      </c>
      <c r="F44" s="16">
        <v>8.0999999999999996E-3</v>
      </c>
      <c r="G44" s="16"/>
    </row>
    <row r="45" spans="1:7" x14ac:dyDescent="0.35">
      <c r="A45" s="13" t="s">
        <v>334</v>
      </c>
      <c r="B45" s="33" t="s">
        <v>335</v>
      </c>
      <c r="C45" s="33" t="s">
        <v>336</v>
      </c>
      <c r="D45" s="14">
        <v>147895</v>
      </c>
      <c r="E45" s="15">
        <v>1010.2</v>
      </c>
      <c r="F45" s="16">
        <v>7.7999999999999996E-3</v>
      </c>
      <c r="G45" s="16"/>
    </row>
    <row r="46" spans="1:7" x14ac:dyDescent="0.35">
      <c r="A46" s="13" t="s">
        <v>842</v>
      </c>
      <c r="B46" s="33" t="s">
        <v>843</v>
      </c>
      <c r="C46" s="33" t="s">
        <v>185</v>
      </c>
      <c r="D46" s="14">
        <v>23450</v>
      </c>
      <c r="E46" s="15">
        <v>1000.71</v>
      </c>
      <c r="F46" s="16">
        <v>7.7000000000000002E-3</v>
      </c>
      <c r="G46" s="16"/>
    </row>
    <row r="47" spans="1:7" x14ac:dyDescent="0.35">
      <c r="A47" s="13" t="s">
        <v>274</v>
      </c>
      <c r="B47" s="33" t="s">
        <v>275</v>
      </c>
      <c r="C47" s="33" t="s">
        <v>182</v>
      </c>
      <c r="D47" s="14">
        <v>34195</v>
      </c>
      <c r="E47" s="15">
        <v>958.08</v>
      </c>
      <c r="F47" s="16">
        <v>7.4000000000000003E-3</v>
      </c>
      <c r="G47" s="16"/>
    </row>
    <row r="48" spans="1:7" x14ac:dyDescent="0.35">
      <c r="A48" s="13" t="s">
        <v>834</v>
      </c>
      <c r="B48" s="33" t="s">
        <v>835</v>
      </c>
      <c r="C48" s="33" t="s">
        <v>365</v>
      </c>
      <c r="D48" s="14">
        <v>121313</v>
      </c>
      <c r="E48" s="15">
        <v>898.63</v>
      </c>
      <c r="F48" s="16">
        <v>7.0000000000000001E-3</v>
      </c>
      <c r="G48" s="16"/>
    </row>
    <row r="49" spans="1:7" x14ac:dyDescent="0.35">
      <c r="A49" s="13" t="s">
        <v>1018</v>
      </c>
      <c r="B49" s="33" t="s">
        <v>1019</v>
      </c>
      <c r="C49" s="33" t="s">
        <v>365</v>
      </c>
      <c r="D49" s="14">
        <v>123332</v>
      </c>
      <c r="E49" s="15">
        <v>895.45</v>
      </c>
      <c r="F49" s="16">
        <v>6.8999999999999999E-3</v>
      </c>
      <c r="G49" s="16"/>
    </row>
    <row r="50" spans="1:7" x14ac:dyDescent="0.35">
      <c r="A50" s="13" t="s">
        <v>677</v>
      </c>
      <c r="B50" s="33" t="s">
        <v>678</v>
      </c>
      <c r="C50" s="33" t="s">
        <v>179</v>
      </c>
      <c r="D50" s="14">
        <v>76437</v>
      </c>
      <c r="E50" s="15">
        <v>884.38</v>
      </c>
      <c r="F50" s="16">
        <v>6.7999999999999996E-3</v>
      </c>
      <c r="G50" s="16"/>
    </row>
    <row r="51" spans="1:7" x14ac:dyDescent="0.35">
      <c r="A51" s="13" t="s">
        <v>283</v>
      </c>
      <c r="B51" s="33" t="s">
        <v>284</v>
      </c>
      <c r="C51" s="33" t="s">
        <v>285</v>
      </c>
      <c r="D51" s="14">
        <v>78883</v>
      </c>
      <c r="E51" s="15">
        <v>846.57</v>
      </c>
      <c r="F51" s="16">
        <v>6.6E-3</v>
      </c>
      <c r="G51" s="16"/>
    </row>
    <row r="52" spans="1:7" x14ac:dyDescent="0.35">
      <c r="A52" s="13" t="s">
        <v>197</v>
      </c>
      <c r="B52" s="33" t="s">
        <v>198</v>
      </c>
      <c r="C52" s="33" t="s">
        <v>199</v>
      </c>
      <c r="D52" s="14">
        <v>32978</v>
      </c>
      <c r="E52" s="15">
        <v>831.44</v>
      </c>
      <c r="F52" s="16">
        <v>6.4000000000000003E-3</v>
      </c>
      <c r="G52" s="16"/>
    </row>
    <row r="53" spans="1:7" x14ac:dyDescent="0.35">
      <c r="A53" s="13" t="s">
        <v>244</v>
      </c>
      <c r="B53" s="33" t="s">
        <v>245</v>
      </c>
      <c r="C53" s="33" t="s">
        <v>176</v>
      </c>
      <c r="D53" s="14">
        <v>15184</v>
      </c>
      <c r="E53" s="15">
        <v>783.57</v>
      </c>
      <c r="F53" s="16">
        <v>6.1000000000000004E-3</v>
      </c>
      <c r="G53" s="16"/>
    </row>
    <row r="54" spans="1:7" x14ac:dyDescent="0.35">
      <c r="A54" s="13" t="s">
        <v>260</v>
      </c>
      <c r="B54" s="33" t="s">
        <v>261</v>
      </c>
      <c r="C54" s="33" t="s">
        <v>176</v>
      </c>
      <c r="D54" s="14">
        <v>27967</v>
      </c>
      <c r="E54" s="15">
        <v>780.34</v>
      </c>
      <c r="F54" s="16">
        <v>6.0000000000000001E-3</v>
      </c>
      <c r="G54" s="16"/>
    </row>
    <row r="55" spans="1:7" x14ac:dyDescent="0.35">
      <c r="A55" s="13" t="s">
        <v>965</v>
      </c>
      <c r="B55" s="33" t="s">
        <v>966</v>
      </c>
      <c r="C55" s="33" t="s">
        <v>202</v>
      </c>
      <c r="D55" s="14">
        <v>250236</v>
      </c>
      <c r="E55" s="15">
        <v>728.19</v>
      </c>
      <c r="F55" s="16">
        <v>5.5999999999999999E-3</v>
      </c>
      <c r="G55" s="16"/>
    </row>
    <row r="56" spans="1:7" x14ac:dyDescent="0.35">
      <c r="A56" s="13" t="s">
        <v>214</v>
      </c>
      <c r="B56" s="33" t="s">
        <v>215</v>
      </c>
      <c r="C56" s="33" t="s">
        <v>216</v>
      </c>
      <c r="D56" s="14">
        <v>54520</v>
      </c>
      <c r="E56" s="15">
        <v>679.32</v>
      </c>
      <c r="F56" s="16">
        <v>5.3E-3</v>
      </c>
      <c r="G56" s="16"/>
    </row>
    <row r="57" spans="1:7" x14ac:dyDescent="0.35">
      <c r="A57" s="13" t="s">
        <v>377</v>
      </c>
      <c r="B57" s="33" t="s">
        <v>378</v>
      </c>
      <c r="C57" s="33" t="s">
        <v>273</v>
      </c>
      <c r="D57" s="14">
        <v>1095425</v>
      </c>
      <c r="E57" s="15">
        <v>674.78</v>
      </c>
      <c r="F57" s="16">
        <v>5.1999999999999998E-3</v>
      </c>
      <c r="G57" s="16"/>
    </row>
    <row r="58" spans="1:7" x14ac:dyDescent="0.35">
      <c r="A58" s="13" t="s">
        <v>613</v>
      </c>
      <c r="B58" s="33" t="s">
        <v>614</v>
      </c>
      <c r="C58" s="33" t="s">
        <v>196</v>
      </c>
      <c r="D58" s="14">
        <v>52706</v>
      </c>
      <c r="E58" s="15">
        <v>669.52</v>
      </c>
      <c r="F58" s="16">
        <v>5.1999999999999998E-3</v>
      </c>
      <c r="G58" s="16"/>
    </row>
    <row r="59" spans="1:7" x14ac:dyDescent="0.35">
      <c r="A59" s="13" t="s">
        <v>744</v>
      </c>
      <c r="B59" s="33" t="s">
        <v>745</v>
      </c>
      <c r="C59" s="33" t="s">
        <v>216</v>
      </c>
      <c r="D59" s="14">
        <v>74013</v>
      </c>
      <c r="E59" s="15">
        <v>634.62</v>
      </c>
      <c r="F59" s="16">
        <v>4.8999999999999998E-3</v>
      </c>
      <c r="G59" s="16"/>
    </row>
    <row r="60" spans="1:7" x14ac:dyDescent="0.35">
      <c r="A60" s="13" t="s">
        <v>295</v>
      </c>
      <c r="B60" s="33" t="s">
        <v>296</v>
      </c>
      <c r="C60" s="33" t="s">
        <v>297</v>
      </c>
      <c r="D60" s="14">
        <v>396363</v>
      </c>
      <c r="E60" s="15">
        <v>626.02</v>
      </c>
      <c r="F60" s="16">
        <v>4.7999999999999996E-3</v>
      </c>
      <c r="G60" s="16"/>
    </row>
    <row r="61" spans="1:7" x14ac:dyDescent="0.35">
      <c r="A61" s="13" t="s">
        <v>949</v>
      </c>
      <c r="B61" s="33" t="s">
        <v>950</v>
      </c>
      <c r="C61" s="33" t="s">
        <v>165</v>
      </c>
      <c r="D61" s="14">
        <v>165893</v>
      </c>
      <c r="E61" s="15">
        <v>602.19000000000005</v>
      </c>
      <c r="F61" s="16">
        <v>4.7000000000000002E-3</v>
      </c>
      <c r="G61" s="16"/>
    </row>
    <row r="62" spans="1:7" x14ac:dyDescent="0.35">
      <c r="A62" s="13" t="s">
        <v>740</v>
      </c>
      <c r="B62" s="33" t="s">
        <v>741</v>
      </c>
      <c r="C62" s="33" t="s">
        <v>196</v>
      </c>
      <c r="D62" s="14">
        <v>38338</v>
      </c>
      <c r="E62" s="15">
        <v>596</v>
      </c>
      <c r="F62" s="16">
        <v>4.5999999999999999E-3</v>
      </c>
      <c r="G62" s="16"/>
    </row>
    <row r="63" spans="1:7" x14ac:dyDescent="0.35">
      <c r="A63" s="13" t="s">
        <v>264</v>
      </c>
      <c r="B63" s="33" t="s">
        <v>265</v>
      </c>
      <c r="C63" s="33" t="s">
        <v>196</v>
      </c>
      <c r="D63" s="14">
        <v>1711</v>
      </c>
      <c r="E63" s="15">
        <v>588.66999999999996</v>
      </c>
      <c r="F63" s="16">
        <v>4.5999999999999999E-3</v>
      </c>
      <c r="G63" s="16"/>
    </row>
    <row r="64" spans="1:7" x14ac:dyDescent="0.35">
      <c r="A64" s="13" t="s">
        <v>383</v>
      </c>
      <c r="B64" s="33" t="s">
        <v>384</v>
      </c>
      <c r="C64" s="33" t="s">
        <v>173</v>
      </c>
      <c r="D64" s="14">
        <v>10340</v>
      </c>
      <c r="E64" s="15">
        <v>584.21</v>
      </c>
      <c r="F64" s="16">
        <v>4.4999999999999997E-3</v>
      </c>
      <c r="G64" s="16"/>
    </row>
    <row r="65" spans="1:7" x14ac:dyDescent="0.35">
      <c r="A65" s="13" t="s">
        <v>604</v>
      </c>
      <c r="B65" s="33" t="s">
        <v>605</v>
      </c>
      <c r="C65" s="33" t="s">
        <v>606</v>
      </c>
      <c r="D65" s="14">
        <v>151140</v>
      </c>
      <c r="E65" s="15">
        <v>568.82000000000005</v>
      </c>
      <c r="F65" s="16">
        <v>4.4000000000000003E-3</v>
      </c>
      <c r="G65" s="16"/>
    </row>
    <row r="66" spans="1:7" x14ac:dyDescent="0.35">
      <c r="A66" s="13" t="s">
        <v>631</v>
      </c>
      <c r="B66" s="33" t="s">
        <v>632</v>
      </c>
      <c r="C66" s="33" t="s">
        <v>196</v>
      </c>
      <c r="D66" s="14">
        <v>55300</v>
      </c>
      <c r="E66" s="15">
        <v>536.29999999999995</v>
      </c>
      <c r="F66" s="16">
        <v>4.1999999999999997E-3</v>
      </c>
      <c r="G66" s="16"/>
    </row>
    <row r="67" spans="1:7" x14ac:dyDescent="0.35">
      <c r="A67" s="13" t="s">
        <v>387</v>
      </c>
      <c r="B67" s="33" t="s">
        <v>388</v>
      </c>
      <c r="C67" s="33" t="s">
        <v>317</v>
      </c>
      <c r="D67" s="14">
        <v>3769</v>
      </c>
      <c r="E67" s="15">
        <v>535.95000000000005</v>
      </c>
      <c r="F67" s="16">
        <v>4.1000000000000003E-3</v>
      </c>
      <c r="G67" s="16"/>
    </row>
    <row r="68" spans="1:7" x14ac:dyDescent="0.35">
      <c r="A68" s="13" t="s">
        <v>225</v>
      </c>
      <c r="B68" s="33" t="s">
        <v>226</v>
      </c>
      <c r="C68" s="33" t="s">
        <v>227</v>
      </c>
      <c r="D68" s="14">
        <v>28230</v>
      </c>
      <c r="E68" s="15">
        <v>519.63</v>
      </c>
      <c r="F68" s="16">
        <v>4.0000000000000001E-3</v>
      </c>
      <c r="G68" s="16"/>
    </row>
    <row r="69" spans="1:7" x14ac:dyDescent="0.35">
      <c r="A69" s="13" t="s">
        <v>1116</v>
      </c>
      <c r="B69" s="33" t="s">
        <v>1117</v>
      </c>
      <c r="C69" s="33" t="s">
        <v>227</v>
      </c>
      <c r="D69" s="14">
        <v>26861</v>
      </c>
      <c r="E69" s="15">
        <v>517.61</v>
      </c>
      <c r="F69" s="16">
        <v>4.0000000000000001E-3</v>
      </c>
      <c r="G69" s="16"/>
    </row>
    <row r="70" spans="1:7" x14ac:dyDescent="0.35">
      <c r="A70" s="13" t="s">
        <v>379</v>
      </c>
      <c r="B70" s="33" t="s">
        <v>380</v>
      </c>
      <c r="C70" s="33" t="s">
        <v>182</v>
      </c>
      <c r="D70" s="14">
        <v>9443</v>
      </c>
      <c r="E70" s="15">
        <v>516.39</v>
      </c>
      <c r="F70" s="16">
        <v>4.0000000000000001E-3</v>
      </c>
      <c r="G70" s="16"/>
    </row>
    <row r="71" spans="1:7" x14ac:dyDescent="0.35">
      <c r="A71" s="13" t="s">
        <v>240</v>
      </c>
      <c r="B71" s="33" t="s">
        <v>241</v>
      </c>
      <c r="C71" s="33" t="s">
        <v>219</v>
      </c>
      <c r="D71" s="14">
        <v>530586</v>
      </c>
      <c r="E71" s="15">
        <v>515.57000000000005</v>
      </c>
      <c r="F71" s="16">
        <v>4.0000000000000001E-3</v>
      </c>
      <c r="G71" s="16"/>
    </row>
    <row r="72" spans="1:7" x14ac:dyDescent="0.35">
      <c r="A72" s="13" t="s">
        <v>183</v>
      </c>
      <c r="B72" s="33" t="s">
        <v>184</v>
      </c>
      <c r="C72" s="33" t="s">
        <v>185</v>
      </c>
      <c r="D72" s="14">
        <v>7903</v>
      </c>
      <c r="E72" s="15">
        <v>396.57</v>
      </c>
      <c r="F72" s="16">
        <v>3.0999999999999999E-3</v>
      </c>
      <c r="G72" s="16"/>
    </row>
    <row r="73" spans="1:7" x14ac:dyDescent="0.35">
      <c r="A73" s="13" t="s">
        <v>700</v>
      </c>
      <c r="B73" s="33" t="s">
        <v>701</v>
      </c>
      <c r="C73" s="33" t="s">
        <v>219</v>
      </c>
      <c r="D73" s="14">
        <v>208320</v>
      </c>
      <c r="E73" s="15">
        <v>365.71</v>
      </c>
      <c r="F73" s="16">
        <v>2.8E-3</v>
      </c>
      <c r="G73" s="16"/>
    </row>
    <row r="74" spans="1:7" x14ac:dyDescent="0.35">
      <c r="A74" s="13" t="s">
        <v>985</v>
      </c>
      <c r="B74" s="33" t="s">
        <v>986</v>
      </c>
      <c r="C74" s="33" t="s">
        <v>185</v>
      </c>
      <c r="D74" s="14">
        <v>2909</v>
      </c>
      <c r="E74" s="15">
        <v>6.1</v>
      </c>
      <c r="F74" s="16">
        <v>0</v>
      </c>
      <c r="G74" s="16"/>
    </row>
    <row r="75" spans="1:7" x14ac:dyDescent="0.35">
      <c r="A75" s="13" t="s">
        <v>615</v>
      </c>
      <c r="B75" s="33" t="s">
        <v>616</v>
      </c>
      <c r="C75" s="33" t="s">
        <v>182</v>
      </c>
      <c r="D75" s="14">
        <v>69</v>
      </c>
      <c r="E75" s="15">
        <v>2.94</v>
      </c>
      <c r="F75" s="16">
        <v>0</v>
      </c>
      <c r="G75" s="16"/>
    </row>
    <row r="76" spans="1:7" x14ac:dyDescent="0.35">
      <c r="A76" s="13" t="s">
        <v>391</v>
      </c>
      <c r="B76" s="33" t="s">
        <v>392</v>
      </c>
      <c r="C76" s="33" t="s">
        <v>393</v>
      </c>
      <c r="D76" s="14">
        <v>4</v>
      </c>
      <c r="E76" s="15">
        <v>1.95</v>
      </c>
      <c r="F76" s="16">
        <v>0</v>
      </c>
      <c r="G76" s="16"/>
    </row>
    <row r="77" spans="1:7" x14ac:dyDescent="0.35">
      <c r="A77" s="17" t="s">
        <v>131</v>
      </c>
      <c r="B77" s="34"/>
      <c r="C77" s="34"/>
      <c r="D77" s="20"/>
      <c r="E77" s="37">
        <v>120946.87</v>
      </c>
      <c r="F77" s="38">
        <v>0.93610000000000004</v>
      </c>
      <c r="G77" s="23"/>
    </row>
    <row r="78" spans="1:7" x14ac:dyDescent="0.35">
      <c r="A78" s="17" t="s">
        <v>368</v>
      </c>
      <c r="B78" s="33"/>
      <c r="C78" s="33"/>
      <c r="D78" s="14"/>
      <c r="E78" s="15"/>
      <c r="F78" s="16"/>
      <c r="G78" s="16"/>
    </row>
    <row r="79" spans="1:7" x14ac:dyDescent="0.35">
      <c r="A79" s="17" t="s">
        <v>131</v>
      </c>
      <c r="B79" s="33"/>
      <c r="C79" s="33"/>
      <c r="D79" s="14"/>
      <c r="E79" s="39" t="s">
        <v>128</v>
      </c>
      <c r="F79" s="40" t="s">
        <v>128</v>
      </c>
      <c r="G79" s="16"/>
    </row>
    <row r="80" spans="1:7" x14ac:dyDescent="0.35">
      <c r="A80" s="24" t="s">
        <v>147</v>
      </c>
      <c r="B80" s="35"/>
      <c r="C80" s="35"/>
      <c r="D80" s="25"/>
      <c r="E80" s="30">
        <v>120946.87</v>
      </c>
      <c r="F80" s="31">
        <v>0.93610000000000004</v>
      </c>
      <c r="G80" s="23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729</v>
      </c>
      <c r="B82" s="33"/>
      <c r="C82" s="33"/>
      <c r="D82" s="14"/>
      <c r="E82" s="15"/>
      <c r="F82" s="16"/>
      <c r="G82" s="16"/>
    </row>
    <row r="83" spans="1:7" x14ac:dyDescent="0.35">
      <c r="A83" s="17" t="s">
        <v>730</v>
      </c>
      <c r="B83" s="33"/>
      <c r="C83" s="33"/>
      <c r="D83" s="14"/>
      <c r="E83" s="15"/>
      <c r="F83" s="16"/>
      <c r="G83" s="16"/>
    </row>
    <row r="84" spans="1:7" x14ac:dyDescent="0.35">
      <c r="A84" s="13" t="s">
        <v>731</v>
      </c>
      <c r="B84" s="33"/>
      <c r="C84" s="33" t="s">
        <v>732</v>
      </c>
      <c r="D84" s="14">
        <v>13275</v>
      </c>
      <c r="E84" s="15">
        <v>3301.7</v>
      </c>
      <c r="F84" s="16">
        <v>2.5558000000000001E-2</v>
      </c>
      <c r="G84" s="16"/>
    </row>
    <row r="85" spans="1:7" x14ac:dyDescent="0.35">
      <c r="A85" s="13" t="s">
        <v>1888</v>
      </c>
      <c r="B85" s="33"/>
      <c r="C85" s="33" t="s">
        <v>185</v>
      </c>
      <c r="D85" s="14">
        <v>581250</v>
      </c>
      <c r="E85" s="15">
        <v>1222.83</v>
      </c>
      <c r="F85" s="16">
        <v>9.4660000000000005E-3</v>
      </c>
      <c r="G85" s="16"/>
    </row>
    <row r="86" spans="1:7" x14ac:dyDescent="0.35">
      <c r="A86" s="13" t="s">
        <v>1331</v>
      </c>
      <c r="B86" s="33"/>
      <c r="C86" s="33" t="s">
        <v>393</v>
      </c>
      <c r="D86" s="14">
        <v>2055</v>
      </c>
      <c r="E86" s="15">
        <v>948.18</v>
      </c>
      <c r="F86" s="16">
        <v>7.339E-3</v>
      </c>
      <c r="G86" s="16"/>
    </row>
    <row r="87" spans="1:7" x14ac:dyDescent="0.35">
      <c r="A87" s="13" t="s">
        <v>1893</v>
      </c>
      <c r="B87" s="33"/>
      <c r="C87" s="33" t="s">
        <v>182</v>
      </c>
      <c r="D87" s="14">
        <v>22200</v>
      </c>
      <c r="E87" s="15">
        <v>937.95</v>
      </c>
      <c r="F87" s="16">
        <v>7.26E-3</v>
      </c>
      <c r="G87" s="16"/>
    </row>
    <row r="88" spans="1:7" x14ac:dyDescent="0.35">
      <c r="A88" s="17" t="s">
        <v>131</v>
      </c>
      <c r="B88" s="34"/>
      <c r="C88" s="34"/>
      <c r="D88" s="20"/>
      <c r="E88" s="37">
        <v>6410.66</v>
      </c>
      <c r="F88" s="38">
        <v>4.9623E-2</v>
      </c>
      <c r="G88" s="23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24" t="s">
        <v>147</v>
      </c>
      <c r="B92" s="35"/>
      <c r="C92" s="35"/>
      <c r="D92" s="25"/>
      <c r="E92" s="21">
        <v>6410.66</v>
      </c>
      <c r="F92" s="22">
        <v>4.9623E-2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572</v>
      </c>
      <c r="B94" s="33"/>
      <c r="C94" s="33"/>
      <c r="D94" s="14"/>
      <c r="E94" s="15"/>
      <c r="F94" s="16"/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573</v>
      </c>
      <c r="B96" s="33"/>
      <c r="C96" s="33"/>
      <c r="D96" s="14"/>
      <c r="E96" s="15"/>
      <c r="F96" s="16"/>
      <c r="G96" s="16"/>
    </row>
    <row r="97" spans="1:7" x14ac:dyDescent="0.35">
      <c r="A97" s="13" t="s">
        <v>1891</v>
      </c>
      <c r="B97" s="33" t="s">
        <v>1892</v>
      </c>
      <c r="C97" s="33" t="s">
        <v>135</v>
      </c>
      <c r="D97" s="14">
        <v>500000</v>
      </c>
      <c r="E97" s="15">
        <v>496.54</v>
      </c>
      <c r="F97" s="16">
        <v>3.8E-3</v>
      </c>
      <c r="G97" s="16">
        <v>5.3067999999999997E-2</v>
      </c>
    </row>
    <row r="98" spans="1:7" x14ac:dyDescent="0.35">
      <c r="A98" s="13" t="s">
        <v>733</v>
      </c>
      <c r="B98" s="33" t="s">
        <v>734</v>
      </c>
      <c r="C98" s="33" t="s">
        <v>135</v>
      </c>
      <c r="D98" s="14">
        <v>200000</v>
      </c>
      <c r="E98" s="15">
        <v>198.41</v>
      </c>
      <c r="F98" s="16">
        <v>1.5E-3</v>
      </c>
      <c r="G98" s="16">
        <v>5.3303000000000003E-2</v>
      </c>
    </row>
    <row r="99" spans="1:7" x14ac:dyDescent="0.35">
      <c r="A99" s="17" t="s">
        <v>131</v>
      </c>
      <c r="B99" s="34"/>
      <c r="C99" s="34"/>
      <c r="D99" s="20"/>
      <c r="E99" s="37">
        <v>694.95</v>
      </c>
      <c r="F99" s="38">
        <v>5.3E-3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24" t="s">
        <v>147</v>
      </c>
      <c r="B101" s="35"/>
      <c r="C101" s="35"/>
      <c r="D101" s="25"/>
      <c r="E101" s="21">
        <v>694.95</v>
      </c>
      <c r="F101" s="22">
        <v>5.3E-3</v>
      </c>
      <c r="G101" s="23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7" t="s">
        <v>148</v>
      </c>
      <c r="B104" s="33"/>
      <c r="C104" s="33"/>
      <c r="D104" s="14"/>
      <c r="E104" s="15"/>
      <c r="F104" s="16"/>
      <c r="G104" s="16"/>
    </row>
    <row r="105" spans="1:7" x14ac:dyDescent="0.35">
      <c r="A105" s="13" t="s">
        <v>149</v>
      </c>
      <c r="B105" s="33"/>
      <c r="C105" s="33"/>
      <c r="D105" s="14"/>
      <c r="E105" s="15">
        <v>1345.8</v>
      </c>
      <c r="F105" s="16">
        <v>1.04E-2</v>
      </c>
      <c r="G105" s="16">
        <v>5.4205000000000003E-2</v>
      </c>
    </row>
    <row r="106" spans="1:7" x14ac:dyDescent="0.35">
      <c r="A106" s="17" t="s">
        <v>131</v>
      </c>
      <c r="B106" s="34"/>
      <c r="C106" s="34"/>
      <c r="D106" s="20"/>
      <c r="E106" s="37">
        <v>1345.8</v>
      </c>
      <c r="F106" s="38">
        <v>1.04E-2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24" t="s">
        <v>147</v>
      </c>
      <c r="B108" s="35"/>
      <c r="C108" s="35"/>
      <c r="D108" s="25"/>
      <c r="E108" s="21">
        <v>1345.8</v>
      </c>
      <c r="F108" s="22">
        <v>1.04E-2</v>
      </c>
      <c r="G108" s="23"/>
    </row>
    <row r="109" spans="1:7" x14ac:dyDescent="0.35">
      <c r="A109" s="13" t="s">
        <v>150</v>
      </c>
      <c r="B109" s="33"/>
      <c r="C109" s="33"/>
      <c r="D109" s="14"/>
      <c r="E109" s="15">
        <v>0.1998605</v>
      </c>
      <c r="F109" s="16">
        <v>9.9999999999999995E-7</v>
      </c>
      <c r="G109" s="16"/>
    </row>
    <row r="110" spans="1:7" x14ac:dyDescent="0.35">
      <c r="A110" s="13" t="s">
        <v>151</v>
      </c>
      <c r="B110" s="33"/>
      <c r="C110" s="33"/>
      <c r="D110" s="14"/>
      <c r="E110" s="15">
        <v>6193.2101395</v>
      </c>
      <c r="F110" s="16">
        <v>4.8198999999999999E-2</v>
      </c>
      <c r="G110" s="16">
        <v>5.4205000000000003E-2</v>
      </c>
    </row>
    <row r="111" spans="1:7" x14ac:dyDescent="0.35">
      <c r="A111" s="28" t="s">
        <v>152</v>
      </c>
      <c r="B111" s="36"/>
      <c r="C111" s="36"/>
      <c r="D111" s="29"/>
      <c r="E111" s="30">
        <v>129181.03</v>
      </c>
      <c r="F111" s="31">
        <v>1</v>
      </c>
      <c r="G111" s="31"/>
    </row>
    <row r="113" spans="1:7" x14ac:dyDescent="0.35">
      <c r="A113" s="1" t="s">
        <v>735</v>
      </c>
    </row>
    <row r="116" spans="1:7" x14ac:dyDescent="0.35">
      <c r="A116" s="1" t="s">
        <v>2855</v>
      </c>
    </row>
    <row r="117" spans="1:7" x14ac:dyDescent="0.35">
      <c r="A117" s="48" t="s">
        <v>2856</v>
      </c>
      <c r="B117" s="3" t="s">
        <v>128</v>
      </c>
    </row>
    <row r="118" spans="1:7" x14ac:dyDescent="0.35">
      <c r="A118" t="s">
        <v>2857</v>
      </c>
    </row>
    <row r="119" spans="1:7" x14ac:dyDescent="0.35">
      <c r="A119" t="s">
        <v>2858</v>
      </c>
      <c r="B119" t="s">
        <v>2859</v>
      </c>
      <c r="C119" t="s">
        <v>2859</v>
      </c>
    </row>
    <row r="120" spans="1:7" x14ac:dyDescent="0.35">
      <c r="B120" s="49">
        <v>45838</v>
      </c>
      <c r="C120" s="49">
        <v>45869</v>
      </c>
    </row>
    <row r="121" spans="1:7" x14ac:dyDescent="0.35">
      <c r="A121" t="s">
        <v>2874</v>
      </c>
      <c r="B121">
        <v>98.16</v>
      </c>
      <c r="C121">
        <v>94.96</v>
      </c>
      <c r="G121"/>
    </row>
    <row r="122" spans="1:7" x14ac:dyDescent="0.35">
      <c r="A122" t="s">
        <v>2861</v>
      </c>
      <c r="B122">
        <v>40.99</v>
      </c>
      <c r="C122">
        <v>39.65</v>
      </c>
      <c r="G122"/>
    </row>
    <row r="123" spans="1:7" x14ac:dyDescent="0.35">
      <c r="A123" t="s">
        <v>2921</v>
      </c>
      <c r="B123">
        <v>86.09</v>
      </c>
      <c r="C123">
        <v>83.17</v>
      </c>
      <c r="G123"/>
    </row>
    <row r="124" spans="1:7" x14ac:dyDescent="0.35">
      <c r="A124" t="s">
        <v>2922</v>
      </c>
      <c r="B124">
        <v>87.11</v>
      </c>
      <c r="C124">
        <v>84.16</v>
      </c>
      <c r="G124"/>
    </row>
    <row r="125" spans="1:7" x14ac:dyDescent="0.35">
      <c r="A125" t="s">
        <v>2931</v>
      </c>
      <c r="B125">
        <v>84.96</v>
      </c>
      <c r="C125">
        <v>82.09</v>
      </c>
      <c r="G125"/>
    </row>
    <row r="126" spans="1:7" x14ac:dyDescent="0.35">
      <c r="A126" t="s">
        <v>2932</v>
      </c>
      <c r="B126">
        <v>69.44</v>
      </c>
      <c r="C126">
        <v>67.09</v>
      </c>
      <c r="G126"/>
    </row>
    <row r="127" spans="1:7" x14ac:dyDescent="0.35">
      <c r="A127" t="s">
        <v>2875</v>
      </c>
      <c r="B127">
        <v>85.57</v>
      </c>
      <c r="C127">
        <v>82.67</v>
      </c>
      <c r="G127"/>
    </row>
    <row r="128" spans="1:7" x14ac:dyDescent="0.35">
      <c r="A128" t="s">
        <v>2863</v>
      </c>
      <c r="B128">
        <v>29.23</v>
      </c>
      <c r="C128">
        <v>28.24</v>
      </c>
      <c r="G128"/>
    </row>
    <row r="129" spans="1:7" x14ac:dyDescent="0.35">
      <c r="G129"/>
    </row>
    <row r="130" spans="1:7" x14ac:dyDescent="0.35">
      <c r="A130" t="s">
        <v>2864</v>
      </c>
      <c r="B130" s="3" t="s">
        <v>128</v>
      </c>
    </row>
    <row r="131" spans="1:7" x14ac:dyDescent="0.35">
      <c r="A131" t="s">
        <v>2865</v>
      </c>
      <c r="B131" s="3" t="s">
        <v>128</v>
      </c>
    </row>
    <row r="132" spans="1:7" ht="29" x14ac:dyDescent="0.35">
      <c r="A132" s="48" t="s">
        <v>2866</v>
      </c>
      <c r="B132" s="3" t="s">
        <v>128</v>
      </c>
    </row>
    <row r="133" spans="1:7" ht="29" x14ac:dyDescent="0.35">
      <c r="A133" s="48" t="s">
        <v>2867</v>
      </c>
      <c r="B133" s="3" t="s">
        <v>128</v>
      </c>
    </row>
    <row r="134" spans="1:7" x14ac:dyDescent="0.35">
      <c r="A134" t="s">
        <v>2876</v>
      </c>
      <c r="B134" s="50">
        <v>1.1883999999999999</v>
      </c>
    </row>
    <row r="135" spans="1:7" ht="43.5" x14ac:dyDescent="0.35">
      <c r="A135" s="48" t="s">
        <v>2869</v>
      </c>
      <c r="B135" s="3">
        <v>6410.6656499999999</v>
      </c>
    </row>
    <row r="136" spans="1:7" x14ac:dyDescent="0.35">
      <c r="B136" s="3"/>
    </row>
    <row r="137" spans="1:7" ht="29" x14ac:dyDescent="0.35">
      <c r="A137" s="48" t="s">
        <v>2870</v>
      </c>
      <c r="B137" s="3" t="s">
        <v>128</v>
      </c>
    </row>
    <row r="138" spans="1:7" ht="29" x14ac:dyDescent="0.35">
      <c r="A138" s="48" t="s">
        <v>2871</v>
      </c>
      <c r="B138" t="s">
        <v>128</v>
      </c>
    </row>
    <row r="139" spans="1:7" ht="29" x14ac:dyDescent="0.35">
      <c r="A139" s="48" t="s">
        <v>2872</v>
      </c>
      <c r="B139" s="3" t="s">
        <v>128</v>
      </c>
    </row>
    <row r="140" spans="1:7" ht="29" x14ac:dyDescent="0.35">
      <c r="A140" s="48" t="s">
        <v>2873</v>
      </c>
      <c r="B140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1C47-DBA0-423A-A3DA-A200BD7ED26D}">
  <dimension ref="A1:G8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80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313</v>
      </c>
      <c r="B8" s="33" t="s">
        <v>314</v>
      </c>
      <c r="C8" s="33" t="s">
        <v>196</v>
      </c>
      <c r="D8" s="14">
        <v>2229</v>
      </c>
      <c r="E8" s="15">
        <v>147.01</v>
      </c>
      <c r="F8" s="16">
        <v>5.21E-2</v>
      </c>
      <c r="G8" s="16"/>
    </row>
    <row r="9" spans="1:7" x14ac:dyDescent="0.35">
      <c r="A9" s="13" t="s">
        <v>373</v>
      </c>
      <c r="B9" s="33" t="s">
        <v>374</v>
      </c>
      <c r="C9" s="33" t="s">
        <v>207</v>
      </c>
      <c r="D9" s="14">
        <v>2434</v>
      </c>
      <c r="E9" s="15">
        <v>140.47</v>
      </c>
      <c r="F9" s="16">
        <v>4.9799999999999997E-2</v>
      </c>
      <c r="G9" s="16"/>
    </row>
    <row r="10" spans="1:7" x14ac:dyDescent="0.35">
      <c r="A10" s="13" t="s">
        <v>286</v>
      </c>
      <c r="B10" s="33" t="s">
        <v>287</v>
      </c>
      <c r="C10" s="33" t="s">
        <v>193</v>
      </c>
      <c r="D10" s="14">
        <v>15828</v>
      </c>
      <c r="E10" s="15">
        <v>139.47999999999999</v>
      </c>
      <c r="F10" s="16">
        <v>4.9500000000000002E-2</v>
      </c>
      <c r="G10" s="16"/>
    </row>
    <row r="11" spans="1:7" x14ac:dyDescent="0.35">
      <c r="A11" s="13" t="s">
        <v>177</v>
      </c>
      <c r="B11" s="33" t="s">
        <v>178</v>
      </c>
      <c r="C11" s="33" t="s">
        <v>179</v>
      </c>
      <c r="D11" s="14">
        <v>36167</v>
      </c>
      <c r="E11" s="15">
        <v>138.56</v>
      </c>
      <c r="F11" s="16">
        <v>4.9099999999999998E-2</v>
      </c>
      <c r="G11" s="16"/>
    </row>
    <row r="12" spans="1:7" x14ac:dyDescent="0.35">
      <c r="A12" s="13" t="s">
        <v>375</v>
      </c>
      <c r="B12" s="33" t="s">
        <v>376</v>
      </c>
      <c r="C12" s="33" t="s">
        <v>207</v>
      </c>
      <c r="D12" s="14">
        <v>6107</v>
      </c>
      <c r="E12" s="15">
        <v>137.27000000000001</v>
      </c>
      <c r="F12" s="16">
        <v>4.87E-2</v>
      </c>
      <c r="G12" s="16"/>
    </row>
    <row r="13" spans="1:7" x14ac:dyDescent="0.35">
      <c r="A13" s="13" t="s">
        <v>377</v>
      </c>
      <c r="B13" s="33" t="s">
        <v>378</v>
      </c>
      <c r="C13" s="33" t="s">
        <v>273</v>
      </c>
      <c r="D13" s="14">
        <v>214547</v>
      </c>
      <c r="E13" s="15">
        <v>132.16</v>
      </c>
      <c r="F13" s="16">
        <v>4.6899999999999997E-2</v>
      </c>
      <c r="G13" s="16"/>
    </row>
    <row r="14" spans="1:7" x14ac:dyDescent="0.35">
      <c r="A14" s="13" t="s">
        <v>379</v>
      </c>
      <c r="B14" s="33" t="s">
        <v>380</v>
      </c>
      <c r="C14" s="33" t="s">
        <v>182</v>
      </c>
      <c r="D14" s="14">
        <v>2368</v>
      </c>
      <c r="E14" s="15">
        <v>129.49</v>
      </c>
      <c r="F14" s="16">
        <v>4.5900000000000003E-2</v>
      </c>
      <c r="G14" s="16"/>
    </row>
    <row r="15" spans="1:7" x14ac:dyDescent="0.35">
      <c r="A15" s="13" t="s">
        <v>171</v>
      </c>
      <c r="B15" s="33" t="s">
        <v>172</v>
      </c>
      <c r="C15" s="33" t="s">
        <v>173</v>
      </c>
      <c r="D15" s="14">
        <v>5265</v>
      </c>
      <c r="E15" s="15">
        <v>127.8</v>
      </c>
      <c r="F15" s="16">
        <v>4.53E-2</v>
      </c>
      <c r="G15" s="16"/>
    </row>
    <row r="16" spans="1:7" x14ac:dyDescent="0.35">
      <c r="A16" s="13" t="s">
        <v>212</v>
      </c>
      <c r="B16" s="33" t="s">
        <v>213</v>
      </c>
      <c r="C16" s="33" t="s">
        <v>176</v>
      </c>
      <c r="D16" s="14">
        <v>8552</v>
      </c>
      <c r="E16" s="15">
        <v>125.53</v>
      </c>
      <c r="F16" s="16">
        <v>4.4499999999999998E-2</v>
      </c>
      <c r="G16" s="16"/>
    </row>
    <row r="17" spans="1:7" x14ac:dyDescent="0.35">
      <c r="A17" s="13" t="s">
        <v>381</v>
      </c>
      <c r="B17" s="33" t="s">
        <v>382</v>
      </c>
      <c r="C17" s="33" t="s">
        <v>179</v>
      </c>
      <c r="D17" s="14">
        <v>2682</v>
      </c>
      <c r="E17" s="15">
        <v>121.6</v>
      </c>
      <c r="F17" s="16">
        <v>4.3099999999999999E-2</v>
      </c>
      <c r="G17" s="16"/>
    </row>
    <row r="18" spans="1:7" x14ac:dyDescent="0.35">
      <c r="A18" s="13" t="s">
        <v>246</v>
      </c>
      <c r="B18" s="33" t="s">
        <v>247</v>
      </c>
      <c r="C18" s="33" t="s">
        <v>176</v>
      </c>
      <c r="D18" s="14">
        <v>6192</v>
      </c>
      <c r="E18" s="15">
        <v>108.25</v>
      </c>
      <c r="F18" s="16">
        <v>3.8399999999999997E-2</v>
      </c>
      <c r="G18" s="16"/>
    </row>
    <row r="19" spans="1:7" x14ac:dyDescent="0.35">
      <c r="A19" s="13" t="s">
        <v>383</v>
      </c>
      <c r="B19" s="33" t="s">
        <v>384</v>
      </c>
      <c r="C19" s="33" t="s">
        <v>173</v>
      </c>
      <c r="D19" s="14">
        <v>1827</v>
      </c>
      <c r="E19" s="15">
        <v>103.23</v>
      </c>
      <c r="F19" s="16">
        <v>3.6600000000000001E-2</v>
      </c>
      <c r="G19" s="16"/>
    </row>
    <row r="20" spans="1:7" x14ac:dyDescent="0.35">
      <c r="A20" s="13" t="s">
        <v>348</v>
      </c>
      <c r="B20" s="33" t="s">
        <v>349</v>
      </c>
      <c r="C20" s="33" t="s">
        <v>268</v>
      </c>
      <c r="D20" s="14">
        <v>595</v>
      </c>
      <c r="E20" s="15">
        <v>100.2</v>
      </c>
      <c r="F20" s="16">
        <v>3.5499999999999997E-2</v>
      </c>
      <c r="G20" s="16"/>
    </row>
    <row r="21" spans="1:7" x14ac:dyDescent="0.35">
      <c r="A21" s="13" t="s">
        <v>244</v>
      </c>
      <c r="B21" s="33" t="s">
        <v>245</v>
      </c>
      <c r="C21" s="33" t="s">
        <v>176</v>
      </c>
      <c r="D21" s="14">
        <v>1877</v>
      </c>
      <c r="E21" s="15">
        <v>96.86</v>
      </c>
      <c r="F21" s="16">
        <v>3.4299999999999997E-2</v>
      </c>
      <c r="G21" s="16"/>
    </row>
    <row r="22" spans="1:7" x14ac:dyDescent="0.35">
      <c r="A22" s="13" t="s">
        <v>385</v>
      </c>
      <c r="B22" s="33" t="s">
        <v>386</v>
      </c>
      <c r="C22" s="33" t="s">
        <v>160</v>
      </c>
      <c r="D22" s="14">
        <v>29268</v>
      </c>
      <c r="E22" s="15">
        <v>96.38</v>
      </c>
      <c r="F22" s="16">
        <v>3.4200000000000001E-2</v>
      </c>
      <c r="G22" s="16"/>
    </row>
    <row r="23" spans="1:7" x14ac:dyDescent="0.35">
      <c r="A23" s="13" t="s">
        <v>387</v>
      </c>
      <c r="B23" s="33" t="s">
        <v>388</v>
      </c>
      <c r="C23" s="33" t="s">
        <v>317</v>
      </c>
      <c r="D23" s="14">
        <v>651</v>
      </c>
      <c r="E23" s="15">
        <v>92.57</v>
      </c>
      <c r="F23" s="16">
        <v>3.2800000000000003E-2</v>
      </c>
      <c r="G23" s="16"/>
    </row>
    <row r="24" spans="1:7" x14ac:dyDescent="0.35">
      <c r="A24" s="13" t="s">
        <v>389</v>
      </c>
      <c r="B24" s="33" t="s">
        <v>390</v>
      </c>
      <c r="C24" s="33" t="s">
        <v>358</v>
      </c>
      <c r="D24" s="14">
        <v>3003</v>
      </c>
      <c r="E24" s="15">
        <v>80.819999999999993</v>
      </c>
      <c r="F24" s="16">
        <v>2.87E-2</v>
      </c>
      <c r="G24" s="16"/>
    </row>
    <row r="25" spans="1:7" x14ac:dyDescent="0.35">
      <c r="A25" s="13" t="s">
        <v>369</v>
      </c>
      <c r="B25" s="33" t="s">
        <v>370</v>
      </c>
      <c r="C25" s="33" t="s">
        <v>285</v>
      </c>
      <c r="D25" s="14">
        <v>10195</v>
      </c>
      <c r="E25" s="15">
        <v>72.36</v>
      </c>
      <c r="F25" s="16">
        <v>2.5700000000000001E-2</v>
      </c>
      <c r="G25" s="16"/>
    </row>
    <row r="26" spans="1:7" x14ac:dyDescent="0.35">
      <c r="A26" s="13" t="s">
        <v>391</v>
      </c>
      <c r="B26" s="33" t="s">
        <v>392</v>
      </c>
      <c r="C26" s="33" t="s">
        <v>393</v>
      </c>
      <c r="D26" s="14">
        <v>121</v>
      </c>
      <c r="E26" s="15">
        <v>59.05</v>
      </c>
      <c r="F26" s="16">
        <v>2.0899999999999998E-2</v>
      </c>
      <c r="G26" s="16"/>
    </row>
    <row r="27" spans="1:7" x14ac:dyDescent="0.35">
      <c r="A27" s="13" t="s">
        <v>340</v>
      </c>
      <c r="B27" s="33" t="s">
        <v>341</v>
      </c>
      <c r="C27" s="33" t="s">
        <v>273</v>
      </c>
      <c r="D27" s="14">
        <v>8685</v>
      </c>
      <c r="E27" s="15">
        <v>57.47</v>
      </c>
      <c r="F27" s="16">
        <v>2.0400000000000001E-2</v>
      </c>
      <c r="G27" s="16"/>
    </row>
    <row r="28" spans="1:7" x14ac:dyDescent="0.35">
      <c r="A28" s="13" t="s">
        <v>394</v>
      </c>
      <c r="B28" s="33" t="s">
        <v>395</v>
      </c>
      <c r="C28" s="33" t="s">
        <v>339</v>
      </c>
      <c r="D28" s="14">
        <v>1807</v>
      </c>
      <c r="E28" s="15">
        <v>50.08</v>
      </c>
      <c r="F28" s="16">
        <v>1.78E-2</v>
      </c>
      <c r="G28" s="16"/>
    </row>
    <row r="29" spans="1:7" x14ac:dyDescent="0.35">
      <c r="A29" s="13" t="s">
        <v>396</v>
      </c>
      <c r="B29" s="33" t="s">
        <v>397</v>
      </c>
      <c r="C29" s="33" t="s">
        <v>173</v>
      </c>
      <c r="D29" s="14">
        <v>2848</v>
      </c>
      <c r="E29" s="15">
        <v>42.17</v>
      </c>
      <c r="F29" s="16">
        <v>1.4999999999999999E-2</v>
      </c>
      <c r="G29" s="16"/>
    </row>
    <row r="30" spans="1:7" x14ac:dyDescent="0.35">
      <c r="A30" s="13" t="s">
        <v>398</v>
      </c>
      <c r="B30" s="33" t="s">
        <v>399</v>
      </c>
      <c r="C30" s="33" t="s">
        <v>216</v>
      </c>
      <c r="D30" s="14">
        <v>1713</v>
      </c>
      <c r="E30" s="15">
        <v>32.81</v>
      </c>
      <c r="F30" s="16">
        <v>1.1599999999999999E-2</v>
      </c>
      <c r="G30" s="16"/>
    </row>
    <row r="31" spans="1:7" x14ac:dyDescent="0.35">
      <c r="A31" s="13" t="s">
        <v>400</v>
      </c>
      <c r="B31" s="33" t="s">
        <v>401</v>
      </c>
      <c r="C31" s="33" t="s">
        <v>193</v>
      </c>
      <c r="D31" s="14">
        <v>12779</v>
      </c>
      <c r="E31" s="15">
        <v>32.340000000000003</v>
      </c>
      <c r="F31" s="16">
        <v>1.15E-2</v>
      </c>
      <c r="G31" s="16"/>
    </row>
    <row r="32" spans="1:7" x14ac:dyDescent="0.35">
      <c r="A32" s="13" t="s">
        <v>402</v>
      </c>
      <c r="B32" s="33" t="s">
        <v>403</v>
      </c>
      <c r="C32" s="33" t="s">
        <v>173</v>
      </c>
      <c r="D32" s="14">
        <v>2880</v>
      </c>
      <c r="E32" s="15">
        <v>30.32</v>
      </c>
      <c r="F32" s="16">
        <v>1.0800000000000001E-2</v>
      </c>
      <c r="G32" s="16"/>
    </row>
    <row r="33" spans="1:7" x14ac:dyDescent="0.35">
      <c r="A33" s="13" t="s">
        <v>404</v>
      </c>
      <c r="B33" s="33" t="s">
        <v>405</v>
      </c>
      <c r="C33" s="33" t="s">
        <v>196</v>
      </c>
      <c r="D33" s="14">
        <v>915</v>
      </c>
      <c r="E33" s="15">
        <v>28.94</v>
      </c>
      <c r="F33" s="16">
        <v>1.03E-2</v>
      </c>
      <c r="G33" s="16"/>
    </row>
    <row r="34" spans="1:7" x14ac:dyDescent="0.35">
      <c r="A34" s="13" t="s">
        <v>406</v>
      </c>
      <c r="B34" s="33" t="s">
        <v>407</v>
      </c>
      <c r="C34" s="33" t="s">
        <v>408</v>
      </c>
      <c r="D34" s="14">
        <v>317</v>
      </c>
      <c r="E34" s="15">
        <v>28.88</v>
      </c>
      <c r="F34" s="16">
        <v>1.0200000000000001E-2</v>
      </c>
      <c r="G34" s="16"/>
    </row>
    <row r="35" spans="1:7" x14ac:dyDescent="0.35">
      <c r="A35" s="13" t="s">
        <v>409</v>
      </c>
      <c r="B35" s="33" t="s">
        <v>410</v>
      </c>
      <c r="C35" s="33" t="s">
        <v>173</v>
      </c>
      <c r="D35" s="14">
        <v>699</v>
      </c>
      <c r="E35" s="15">
        <v>26.12</v>
      </c>
      <c r="F35" s="16">
        <v>9.2999999999999992E-3</v>
      </c>
      <c r="G35" s="16"/>
    </row>
    <row r="36" spans="1:7" x14ac:dyDescent="0.35">
      <c r="A36" s="13" t="s">
        <v>411</v>
      </c>
      <c r="B36" s="33" t="s">
        <v>412</v>
      </c>
      <c r="C36" s="33" t="s">
        <v>173</v>
      </c>
      <c r="D36" s="14">
        <v>2841</v>
      </c>
      <c r="E36" s="15">
        <v>23.08</v>
      </c>
      <c r="F36" s="16">
        <v>8.2000000000000007E-3</v>
      </c>
      <c r="G36" s="16"/>
    </row>
    <row r="37" spans="1:7" x14ac:dyDescent="0.35">
      <c r="A37" s="13" t="s">
        <v>413</v>
      </c>
      <c r="B37" s="33" t="s">
        <v>414</v>
      </c>
      <c r="C37" s="33" t="s">
        <v>173</v>
      </c>
      <c r="D37" s="14">
        <v>876</v>
      </c>
      <c r="E37" s="15">
        <v>22.78</v>
      </c>
      <c r="F37" s="16">
        <v>8.0999999999999996E-3</v>
      </c>
      <c r="G37" s="16"/>
    </row>
    <row r="38" spans="1:7" x14ac:dyDescent="0.35">
      <c r="A38" s="13" t="s">
        <v>415</v>
      </c>
      <c r="B38" s="33" t="s">
        <v>416</v>
      </c>
      <c r="C38" s="33" t="s">
        <v>278</v>
      </c>
      <c r="D38" s="14">
        <v>1126</v>
      </c>
      <c r="E38" s="15">
        <v>22.05</v>
      </c>
      <c r="F38" s="16">
        <v>7.7999999999999996E-3</v>
      </c>
      <c r="G38" s="16"/>
    </row>
    <row r="39" spans="1:7" x14ac:dyDescent="0.35">
      <c r="A39" s="13" t="s">
        <v>417</v>
      </c>
      <c r="B39" s="33" t="s">
        <v>418</v>
      </c>
      <c r="C39" s="33" t="s">
        <v>173</v>
      </c>
      <c r="D39" s="14">
        <v>2356</v>
      </c>
      <c r="E39" s="15">
        <v>21.46</v>
      </c>
      <c r="F39" s="16">
        <v>7.6E-3</v>
      </c>
      <c r="G39" s="16"/>
    </row>
    <row r="40" spans="1:7" x14ac:dyDescent="0.35">
      <c r="A40" s="13" t="s">
        <v>419</v>
      </c>
      <c r="B40" s="33" t="s">
        <v>420</v>
      </c>
      <c r="C40" s="33" t="s">
        <v>176</v>
      </c>
      <c r="D40" s="14">
        <v>2038</v>
      </c>
      <c r="E40" s="15">
        <v>20.84</v>
      </c>
      <c r="F40" s="16">
        <v>7.4000000000000003E-3</v>
      </c>
      <c r="G40" s="16"/>
    </row>
    <row r="41" spans="1:7" x14ac:dyDescent="0.35">
      <c r="A41" s="13" t="s">
        <v>421</v>
      </c>
      <c r="B41" s="33" t="s">
        <v>422</v>
      </c>
      <c r="C41" s="33" t="s">
        <v>173</v>
      </c>
      <c r="D41" s="14">
        <v>15338</v>
      </c>
      <c r="E41" s="15">
        <v>20.75</v>
      </c>
      <c r="F41" s="16">
        <v>7.4000000000000003E-3</v>
      </c>
      <c r="G41" s="16"/>
    </row>
    <row r="42" spans="1:7" x14ac:dyDescent="0.35">
      <c r="A42" s="13" t="s">
        <v>423</v>
      </c>
      <c r="B42" s="33" t="s">
        <v>424</v>
      </c>
      <c r="C42" s="33" t="s">
        <v>179</v>
      </c>
      <c r="D42" s="14">
        <v>767</v>
      </c>
      <c r="E42" s="15">
        <v>20.03</v>
      </c>
      <c r="F42" s="16">
        <v>7.1000000000000004E-3</v>
      </c>
      <c r="G42" s="16"/>
    </row>
    <row r="43" spans="1:7" x14ac:dyDescent="0.35">
      <c r="A43" s="13" t="s">
        <v>425</v>
      </c>
      <c r="B43" s="33" t="s">
        <v>426</v>
      </c>
      <c r="C43" s="33" t="s">
        <v>196</v>
      </c>
      <c r="D43" s="14">
        <v>1891</v>
      </c>
      <c r="E43" s="15">
        <v>18.88</v>
      </c>
      <c r="F43" s="16">
        <v>6.7000000000000002E-3</v>
      </c>
      <c r="G43" s="16"/>
    </row>
    <row r="44" spans="1:7" x14ac:dyDescent="0.35">
      <c r="A44" s="13" t="s">
        <v>427</v>
      </c>
      <c r="B44" s="33" t="s">
        <v>428</v>
      </c>
      <c r="C44" s="33" t="s">
        <v>160</v>
      </c>
      <c r="D44" s="14">
        <v>8397</v>
      </c>
      <c r="E44" s="15">
        <v>18.309999999999999</v>
      </c>
      <c r="F44" s="16">
        <v>6.4999999999999997E-3</v>
      </c>
      <c r="G44" s="16"/>
    </row>
    <row r="45" spans="1:7" x14ac:dyDescent="0.35">
      <c r="A45" s="13" t="s">
        <v>429</v>
      </c>
      <c r="B45" s="33" t="s">
        <v>430</v>
      </c>
      <c r="C45" s="33" t="s">
        <v>431</v>
      </c>
      <c r="D45" s="14">
        <v>151</v>
      </c>
      <c r="E45" s="15">
        <v>16.36</v>
      </c>
      <c r="F45" s="16">
        <v>5.7999999999999996E-3</v>
      </c>
      <c r="G45" s="16"/>
    </row>
    <row r="46" spans="1:7" x14ac:dyDescent="0.35">
      <c r="A46" s="13" t="s">
        <v>250</v>
      </c>
      <c r="B46" s="33" t="s">
        <v>251</v>
      </c>
      <c r="C46" s="33" t="s">
        <v>176</v>
      </c>
      <c r="D46" s="14">
        <v>1926</v>
      </c>
      <c r="E46" s="15">
        <v>15.53</v>
      </c>
      <c r="F46" s="16">
        <v>5.4999999999999997E-3</v>
      </c>
      <c r="G46" s="16"/>
    </row>
    <row r="47" spans="1:7" x14ac:dyDescent="0.35">
      <c r="A47" s="13" t="s">
        <v>432</v>
      </c>
      <c r="B47" s="33" t="s">
        <v>433</v>
      </c>
      <c r="C47" s="33" t="s">
        <v>434</v>
      </c>
      <c r="D47" s="14">
        <v>392</v>
      </c>
      <c r="E47" s="15">
        <v>14.77</v>
      </c>
      <c r="F47" s="16">
        <v>5.1999999999999998E-3</v>
      </c>
      <c r="G47" s="16"/>
    </row>
    <row r="48" spans="1:7" x14ac:dyDescent="0.35">
      <c r="A48" s="13" t="s">
        <v>435</v>
      </c>
      <c r="B48" s="33" t="s">
        <v>436</v>
      </c>
      <c r="C48" s="33" t="s">
        <v>179</v>
      </c>
      <c r="D48" s="14">
        <v>985</v>
      </c>
      <c r="E48" s="15">
        <v>14.42</v>
      </c>
      <c r="F48" s="16">
        <v>5.1000000000000004E-3</v>
      </c>
      <c r="G48" s="16"/>
    </row>
    <row r="49" spans="1:7" x14ac:dyDescent="0.35">
      <c r="A49" s="13" t="s">
        <v>437</v>
      </c>
      <c r="B49" s="33" t="s">
        <v>438</v>
      </c>
      <c r="C49" s="33" t="s">
        <v>285</v>
      </c>
      <c r="D49" s="14">
        <v>2881</v>
      </c>
      <c r="E49" s="15">
        <v>14.01</v>
      </c>
      <c r="F49" s="16">
        <v>5.0000000000000001E-3</v>
      </c>
      <c r="G49" s="16"/>
    </row>
    <row r="50" spans="1:7" x14ac:dyDescent="0.35">
      <c r="A50" s="13" t="s">
        <v>439</v>
      </c>
      <c r="B50" s="33" t="s">
        <v>440</v>
      </c>
      <c r="C50" s="33" t="s">
        <v>441</v>
      </c>
      <c r="D50" s="14">
        <v>887</v>
      </c>
      <c r="E50" s="15">
        <v>12.05</v>
      </c>
      <c r="F50" s="16">
        <v>4.3E-3</v>
      </c>
      <c r="G50" s="16"/>
    </row>
    <row r="51" spans="1:7" x14ac:dyDescent="0.35">
      <c r="A51" s="13" t="s">
        <v>442</v>
      </c>
      <c r="B51" s="33" t="s">
        <v>443</v>
      </c>
      <c r="C51" s="33" t="s">
        <v>196</v>
      </c>
      <c r="D51" s="14">
        <v>114</v>
      </c>
      <c r="E51" s="15">
        <v>10.47</v>
      </c>
      <c r="F51" s="16">
        <v>3.7000000000000002E-3</v>
      </c>
      <c r="G51" s="16"/>
    </row>
    <row r="52" spans="1:7" x14ac:dyDescent="0.35">
      <c r="A52" s="13" t="s">
        <v>444</v>
      </c>
      <c r="B52" s="33" t="s">
        <v>445</v>
      </c>
      <c r="C52" s="33" t="s">
        <v>273</v>
      </c>
      <c r="D52" s="14">
        <v>928</v>
      </c>
      <c r="E52" s="15">
        <v>9.31</v>
      </c>
      <c r="F52" s="16">
        <v>3.3E-3</v>
      </c>
      <c r="G52" s="16"/>
    </row>
    <row r="53" spans="1:7" x14ac:dyDescent="0.35">
      <c r="A53" s="13" t="s">
        <v>446</v>
      </c>
      <c r="B53" s="33" t="s">
        <v>447</v>
      </c>
      <c r="C53" s="33" t="s">
        <v>176</v>
      </c>
      <c r="D53" s="14">
        <v>981</v>
      </c>
      <c r="E53" s="15">
        <v>8.33</v>
      </c>
      <c r="F53" s="16">
        <v>3.0000000000000001E-3</v>
      </c>
      <c r="G53" s="16"/>
    </row>
    <row r="54" spans="1:7" x14ac:dyDescent="0.35">
      <c r="A54" s="13" t="s">
        <v>448</v>
      </c>
      <c r="B54" s="33" t="s">
        <v>449</v>
      </c>
      <c r="C54" s="33" t="s">
        <v>273</v>
      </c>
      <c r="D54" s="14">
        <v>1393</v>
      </c>
      <c r="E54" s="15">
        <v>7.94</v>
      </c>
      <c r="F54" s="16">
        <v>2.8E-3</v>
      </c>
      <c r="G54" s="16"/>
    </row>
    <row r="55" spans="1:7" x14ac:dyDescent="0.35">
      <c r="A55" s="13" t="s">
        <v>450</v>
      </c>
      <c r="B55" s="33" t="s">
        <v>451</v>
      </c>
      <c r="C55" s="33" t="s">
        <v>365</v>
      </c>
      <c r="D55" s="14">
        <v>1997</v>
      </c>
      <c r="E55" s="15">
        <v>7.59</v>
      </c>
      <c r="F55" s="16">
        <v>2.7000000000000001E-3</v>
      </c>
      <c r="G55" s="16"/>
    </row>
    <row r="56" spans="1:7" x14ac:dyDescent="0.35">
      <c r="A56" s="13" t="s">
        <v>452</v>
      </c>
      <c r="B56" s="33" t="s">
        <v>453</v>
      </c>
      <c r="C56" s="33" t="s">
        <v>196</v>
      </c>
      <c r="D56" s="14">
        <v>344</v>
      </c>
      <c r="E56" s="15">
        <v>7.11</v>
      </c>
      <c r="F56" s="16">
        <v>2.5000000000000001E-3</v>
      </c>
      <c r="G56" s="16"/>
    </row>
    <row r="57" spans="1:7" x14ac:dyDescent="0.35">
      <c r="A57" s="13" t="s">
        <v>454</v>
      </c>
      <c r="B57" s="33" t="s">
        <v>455</v>
      </c>
      <c r="C57" s="33" t="s">
        <v>456</v>
      </c>
      <c r="D57" s="14">
        <v>538</v>
      </c>
      <c r="E57" s="15">
        <v>6.09</v>
      </c>
      <c r="F57" s="16">
        <v>2.2000000000000001E-3</v>
      </c>
      <c r="G57" s="16"/>
    </row>
    <row r="58" spans="1:7" x14ac:dyDescent="0.35">
      <c r="A58" s="17" t="s">
        <v>131</v>
      </c>
      <c r="B58" s="34"/>
      <c r="C58" s="34"/>
      <c r="D58" s="20"/>
      <c r="E58" s="37">
        <v>2810.38</v>
      </c>
      <c r="F58" s="38">
        <v>0.99680000000000002</v>
      </c>
      <c r="G58" s="23"/>
    </row>
    <row r="59" spans="1:7" x14ac:dyDescent="0.35">
      <c r="A59" s="17" t="s">
        <v>368</v>
      </c>
      <c r="B59" s="33"/>
      <c r="C59" s="33"/>
      <c r="D59" s="14"/>
      <c r="E59" s="15"/>
      <c r="F59" s="16"/>
      <c r="G59" s="16"/>
    </row>
    <row r="60" spans="1:7" x14ac:dyDescent="0.35">
      <c r="A60" s="17" t="s">
        <v>131</v>
      </c>
      <c r="B60" s="33"/>
      <c r="C60" s="33"/>
      <c r="D60" s="14"/>
      <c r="E60" s="39" t="s">
        <v>128</v>
      </c>
      <c r="F60" s="40" t="s">
        <v>128</v>
      </c>
      <c r="G60" s="16"/>
    </row>
    <row r="61" spans="1:7" x14ac:dyDescent="0.35">
      <c r="A61" s="24" t="s">
        <v>147</v>
      </c>
      <c r="B61" s="35"/>
      <c r="C61" s="35"/>
      <c r="D61" s="25"/>
      <c r="E61" s="30">
        <v>2810.38</v>
      </c>
      <c r="F61" s="31">
        <v>0.99680000000000002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 t="s">
        <v>150</v>
      </c>
      <c r="B63" s="33"/>
      <c r="C63" s="33"/>
      <c r="D63" s="14"/>
      <c r="E63" s="15">
        <v>0</v>
      </c>
      <c r="F63" s="16">
        <v>0</v>
      </c>
      <c r="G63" s="16"/>
    </row>
    <row r="64" spans="1:7" x14ac:dyDescent="0.35">
      <c r="A64" s="13" t="s">
        <v>151</v>
      </c>
      <c r="B64" s="33"/>
      <c r="C64" s="33"/>
      <c r="D64" s="14"/>
      <c r="E64" s="15">
        <v>9.6300000000000008</v>
      </c>
      <c r="F64" s="16">
        <v>3.2000000000000002E-3</v>
      </c>
      <c r="G64" s="16"/>
    </row>
    <row r="65" spans="1:7" x14ac:dyDescent="0.35">
      <c r="A65" s="28" t="s">
        <v>152</v>
      </c>
      <c r="B65" s="36"/>
      <c r="C65" s="36"/>
      <c r="D65" s="29"/>
      <c r="E65" s="30">
        <v>2820.01</v>
      </c>
      <c r="F65" s="31">
        <v>1</v>
      </c>
      <c r="G65" s="31"/>
    </row>
    <row r="70" spans="1:7" x14ac:dyDescent="0.35">
      <c r="A70" s="1" t="s">
        <v>2855</v>
      </c>
    </row>
    <row r="71" spans="1:7" x14ac:dyDescent="0.35">
      <c r="A71" s="48" t="s">
        <v>2856</v>
      </c>
      <c r="B71" s="3" t="s">
        <v>128</v>
      </c>
    </row>
    <row r="72" spans="1:7" x14ac:dyDescent="0.35">
      <c r="A72" t="s">
        <v>2857</v>
      </c>
    </row>
    <row r="73" spans="1:7" x14ac:dyDescent="0.35">
      <c r="A73" t="s">
        <v>2858</v>
      </c>
      <c r="B73" t="s">
        <v>2859</v>
      </c>
      <c r="C73" t="s">
        <v>2859</v>
      </c>
    </row>
    <row r="74" spans="1:7" x14ac:dyDescent="0.35">
      <c r="B74" s="49">
        <v>45838</v>
      </c>
      <c r="C74" s="49">
        <v>45869</v>
      </c>
    </row>
    <row r="75" spans="1:7" x14ac:dyDescent="0.35">
      <c r="A75" t="s">
        <v>2862</v>
      </c>
      <c r="B75">
        <v>44.0336</v>
      </c>
      <c r="C75">
        <v>41.213700000000003</v>
      </c>
      <c r="G75"/>
    </row>
    <row r="76" spans="1:7" x14ac:dyDescent="0.35">
      <c r="G76"/>
    </row>
    <row r="77" spans="1:7" x14ac:dyDescent="0.35">
      <c r="A77" t="s">
        <v>2864</v>
      </c>
      <c r="B77" s="3" t="s">
        <v>128</v>
      </c>
    </row>
    <row r="78" spans="1:7" x14ac:dyDescent="0.35">
      <c r="A78" t="s">
        <v>2865</v>
      </c>
      <c r="B78" s="3" t="s">
        <v>128</v>
      </c>
    </row>
    <row r="79" spans="1:7" ht="29" x14ac:dyDescent="0.35">
      <c r="A79" s="48" t="s">
        <v>2866</v>
      </c>
      <c r="B79" s="3" t="s">
        <v>128</v>
      </c>
    </row>
    <row r="80" spans="1:7" ht="29" x14ac:dyDescent="0.35">
      <c r="A80" s="48" t="s">
        <v>2867</v>
      </c>
      <c r="B80" s="3" t="s">
        <v>128</v>
      </c>
    </row>
    <row r="81" spans="1:2" x14ac:dyDescent="0.35">
      <c r="A81" t="s">
        <v>2876</v>
      </c>
      <c r="B81" s="50">
        <v>1.2602</v>
      </c>
    </row>
    <row r="82" spans="1:2" ht="43.5" x14ac:dyDescent="0.35">
      <c r="A82" s="48" t="s">
        <v>2869</v>
      </c>
      <c r="B82" s="3" t="s">
        <v>128</v>
      </c>
    </row>
    <row r="83" spans="1:2" x14ac:dyDescent="0.35">
      <c r="B83" s="3"/>
    </row>
    <row r="84" spans="1:2" ht="29" x14ac:dyDescent="0.35">
      <c r="A84" s="48" t="s">
        <v>2870</v>
      </c>
      <c r="B84" s="3" t="s">
        <v>128</v>
      </c>
    </row>
    <row r="85" spans="1:2" ht="29" x14ac:dyDescent="0.35">
      <c r="A85" s="48" t="s">
        <v>2871</v>
      </c>
      <c r="B85" t="s">
        <v>128</v>
      </c>
    </row>
    <row r="86" spans="1:2" ht="29" x14ac:dyDescent="0.35">
      <c r="A86" s="48" t="s">
        <v>2872</v>
      </c>
      <c r="B86" s="3" t="s">
        <v>128</v>
      </c>
    </row>
    <row r="87" spans="1:2" ht="29" x14ac:dyDescent="0.35">
      <c r="A87" s="48" t="s">
        <v>2873</v>
      </c>
      <c r="B87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F03F-7BA2-4D22-A4F8-0FFB974AE5B9}">
  <dimension ref="A1:G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82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1894</v>
      </c>
      <c r="B9" s="33" t="s">
        <v>1895</v>
      </c>
      <c r="C9" s="33"/>
      <c r="D9" s="14">
        <v>1076720.6129999999</v>
      </c>
      <c r="E9" s="15">
        <v>319448.84000000003</v>
      </c>
      <c r="F9" s="16">
        <v>0.99129999999999996</v>
      </c>
      <c r="G9" s="16"/>
    </row>
    <row r="10" spans="1:7" x14ac:dyDescent="0.35">
      <c r="A10" s="17" t="s">
        <v>131</v>
      </c>
      <c r="B10" s="34"/>
      <c r="C10" s="34"/>
      <c r="D10" s="20"/>
      <c r="E10" s="21">
        <v>319448.84000000003</v>
      </c>
      <c r="F10" s="22">
        <v>0.99129999999999996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319448.84000000003</v>
      </c>
      <c r="F12" s="22">
        <v>0.99129999999999996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3837.43</v>
      </c>
      <c r="F15" s="16">
        <v>1.1900000000000001E-2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3837.43</v>
      </c>
      <c r="F16" s="22">
        <v>1.1900000000000001E-2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3837.43</v>
      </c>
      <c r="F18" s="22">
        <v>1.1900000000000001E-2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0.56988470000000002</v>
      </c>
      <c r="F19" s="16">
        <v>9.9999999999999995E-7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-1049.4598847</v>
      </c>
      <c r="F20" s="27">
        <v>-3.2009999999999999E-3</v>
      </c>
      <c r="G20" s="16">
        <v>5.4204000000000002E-2</v>
      </c>
    </row>
    <row r="21" spans="1:7" x14ac:dyDescent="0.35">
      <c r="A21" s="28" t="s">
        <v>152</v>
      </c>
      <c r="B21" s="36"/>
      <c r="C21" s="36"/>
      <c r="D21" s="29"/>
      <c r="E21" s="30">
        <v>322237.38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30.476500000000001</v>
      </c>
      <c r="C31">
        <v>31.847799999999999</v>
      </c>
      <c r="G31"/>
    </row>
    <row r="32" spans="1:7" x14ac:dyDescent="0.35">
      <c r="A32" t="s">
        <v>2875</v>
      </c>
      <c r="B32">
        <v>28.951499999999999</v>
      </c>
      <c r="C32">
        <v>30.231100000000001</v>
      </c>
      <c r="G32"/>
    </row>
    <row r="33" spans="1:7" x14ac:dyDescent="0.35">
      <c r="G33"/>
    </row>
    <row r="34" spans="1:7" x14ac:dyDescent="0.35">
      <c r="A34" t="s">
        <v>2864</v>
      </c>
      <c r="B34" s="3" t="s">
        <v>128</v>
      </c>
    </row>
    <row r="35" spans="1:7" x14ac:dyDescent="0.35">
      <c r="A35" t="s">
        <v>2865</v>
      </c>
      <c r="B35" s="3" t="s">
        <v>128</v>
      </c>
    </row>
    <row r="36" spans="1:7" ht="29" x14ac:dyDescent="0.35">
      <c r="A36" s="48" t="s">
        <v>2866</v>
      </c>
      <c r="B36" s="3" t="s">
        <v>128</v>
      </c>
    </row>
    <row r="37" spans="1:7" ht="29" x14ac:dyDescent="0.35">
      <c r="A37" s="48" t="s">
        <v>2867</v>
      </c>
      <c r="B37" s="50">
        <v>319448.83606050001</v>
      </c>
    </row>
    <row r="38" spans="1:7" ht="43.5" x14ac:dyDescent="0.35">
      <c r="A38" s="48" t="s">
        <v>2877</v>
      </c>
      <c r="B38" s="3" t="s">
        <v>128</v>
      </c>
    </row>
    <row r="39" spans="1:7" x14ac:dyDescent="0.35">
      <c r="B39" s="3"/>
    </row>
    <row r="40" spans="1:7" ht="29" x14ac:dyDescent="0.35">
      <c r="A40" s="48" t="s">
        <v>2878</v>
      </c>
      <c r="B40" s="3" t="s">
        <v>128</v>
      </c>
    </row>
    <row r="41" spans="1:7" ht="29" x14ac:dyDescent="0.35">
      <c r="A41" s="48" t="s">
        <v>2879</v>
      </c>
      <c r="B41" t="s">
        <v>128</v>
      </c>
    </row>
    <row r="42" spans="1:7" ht="29" x14ac:dyDescent="0.35">
      <c r="A42" s="48" t="s">
        <v>2880</v>
      </c>
      <c r="B42" s="3" t="s">
        <v>128</v>
      </c>
    </row>
    <row r="43" spans="1:7" ht="29" x14ac:dyDescent="0.35">
      <c r="A43" s="48" t="s">
        <v>2881</v>
      </c>
      <c r="B4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BA24-E1B0-4F25-9266-5692BE4D25B0}">
  <dimension ref="A1:G8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84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7" t="s">
        <v>129</v>
      </c>
      <c r="B8" s="33"/>
      <c r="C8" s="33"/>
      <c r="D8" s="14"/>
      <c r="E8" s="15"/>
      <c r="F8" s="16"/>
      <c r="G8" s="16"/>
    </row>
    <row r="9" spans="1:7" x14ac:dyDescent="0.35">
      <c r="A9" s="17" t="s">
        <v>130</v>
      </c>
      <c r="B9" s="33"/>
      <c r="C9" s="33"/>
      <c r="D9" s="14"/>
      <c r="E9" s="15"/>
      <c r="F9" s="16"/>
      <c r="G9" s="16"/>
    </row>
    <row r="10" spans="1:7" x14ac:dyDescent="0.35">
      <c r="A10" s="17" t="s">
        <v>131</v>
      </c>
      <c r="B10" s="33"/>
      <c r="C10" s="33"/>
      <c r="D10" s="14"/>
      <c r="E10" s="18" t="s">
        <v>128</v>
      </c>
      <c r="F10" s="19" t="s">
        <v>128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132</v>
      </c>
      <c r="B12" s="33"/>
      <c r="C12" s="33"/>
      <c r="D12" s="14"/>
      <c r="E12" s="15"/>
      <c r="F12" s="16"/>
      <c r="G12" s="16"/>
    </row>
    <row r="13" spans="1:7" x14ac:dyDescent="0.35">
      <c r="A13" s="13" t="s">
        <v>1896</v>
      </c>
      <c r="B13" s="33" t="s">
        <v>1897</v>
      </c>
      <c r="C13" s="33" t="s">
        <v>135</v>
      </c>
      <c r="D13" s="14">
        <v>37500000</v>
      </c>
      <c r="E13" s="15">
        <v>39866.959999999999</v>
      </c>
      <c r="F13" s="16">
        <v>0.37530000000000002</v>
      </c>
      <c r="G13" s="16">
        <v>6.7201999999999998E-2</v>
      </c>
    </row>
    <row r="14" spans="1:7" x14ac:dyDescent="0.35">
      <c r="A14" s="13" t="s">
        <v>1898</v>
      </c>
      <c r="B14" s="33" t="s">
        <v>1899</v>
      </c>
      <c r="C14" s="33" t="s">
        <v>135</v>
      </c>
      <c r="D14" s="14">
        <v>13500000</v>
      </c>
      <c r="E14" s="15">
        <v>14489.51</v>
      </c>
      <c r="F14" s="16">
        <v>0.13639999999999999</v>
      </c>
      <c r="G14" s="16">
        <v>6.6881999999999997E-2</v>
      </c>
    </row>
    <row r="15" spans="1:7" x14ac:dyDescent="0.35">
      <c r="A15" s="17" t="s">
        <v>131</v>
      </c>
      <c r="B15" s="34"/>
      <c r="C15" s="34"/>
      <c r="D15" s="20"/>
      <c r="E15" s="21">
        <v>54356.47</v>
      </c>
      <c r="F15" s="22">
        <v>0.51170000000000004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138</v>
      </c>
      <c r="B17" s="33"/>
      <c r="C17" s="33"/>
      <c r="D17" s="14"/>
      <c r="E17" s="15"/>
      <c r="F17" s="16"/>
      <c r="G17" s="16"/>
    </row>
    <row r="18" spans="1:7" x14ac:dyDescent="0.35">
      <c r="A18" s="13" t="s">
        <v>1900</v>
      </c>
      <c r="B18" s="33" t="s">
        <v>1901</v>
      </c>
      <c r="C18" s="33" t="s">
        <v>135</v>
      </c>
      <c r="D18" s="14">
        <v>12000000</v>
      </c>
      <c r="E18" s="15">
        <v>12783.8</v>
      </c>
      <c r="F18" s="16">
        <v>0.1203</v>
      </c>
      <c r="G18" s="16">
        <v>7.1015999999999996E-2</v>
      </c>
    </row>
    <row r="19" spans="1:7" x14ac:dyDescent="0.35">
      <c r="A19" s="13" t="s">
        <v>1902</v>
      </c>
      <c r="B19" s="33" t="s">
        <v>1903</v>
      </c>
      <c r="C19" s="33" t="s">
        <v>135</v>
      </c>
      <c r="D19" s="14">
        <v>9323700</v>
      </c>
      <c r="E19" s="15">
        <v>9857.7800000000007</v>
      </c>
      <c r="F19" s="16">
        <v>9.2799999999999994E-2</v>
      </c>
      <c r="G19" s="16">
        <v>7.1325E-2</v>
      </c>
    </row>
    <row r="20" spans="1:7" x14ac:dyDescent="0.35">
      <c r="A20" s="13" t="s">
        <v>1904</v>
      </c>
      <c r="B20" s="33" t="s">
        <v>1905</v>
      </c>
      <c r="C20" s="33" t="s">
        <v>135</v>
      </c>
      <c r="D20" s="14">
        <v>5000000</v>
      </c>
      <c r="E20" s="15">
        <v>5393.02</v>
      </c>
      <c r="F20" s="16">
        <v>5.0799999999999998E-2</v>
      </c>
      <c r="G20" s="16">
        <v>7.1137000000000006E-2</v>
      </c>
    </row>
    <row r="21" spans="1:7" x14ac:dyDescent="0.35">
      <c r="A21" s="13" t="s">
        <v>1906</v>
      </c>
      <c r="B21" s="33" t="s">
        <v>1907</v>
      </c>
      <c r="C21" s="33" t="s">
        <v>135</v>
      </c>
      <c r="D21" s="14">
        <v>5000000</v>
      </c>
      <c r="E21" s="15">
        <v>5349.63</v>
      </c>
      <c r="F21" s="16">
        <v>5.04E-2</v>
      </c>
      <c r="G21" s="16">
        <v>7.1015999999999996E-2</v>
      </c>
    </row>
    <row r="22" spans="1:7" x14ac:dyDescent="0.35">
      <c r="A22" s="13" t="s">
        <v>1908</v>
      </c>
      <c r="B22" s="33" t="s">
        <v>1909</v>
      </c>
      <c r="C22" s="33" t="s">
        <v>135</v>
      </c>
      <c r="D22" s="14">
        <v>5000000</v>
      </c>
      <c r="E22" s="15">
        <v>5287.14</v>
      </c>
      <c r="F22" s="16">
        <v>4.9799999999999997E-2</v>
      </c>
      <c r="G22" s="16">
        <v>7.1251999999999996E-2</v>
      </c>
    </row>
    <row r="23" spans="1:7" x14ac:dyDescent="0.35">
      <c r="A23" s="13" t="s">
        <v>1910</v>
      </c>
      <c r="B23" s="33" t="s">
        <v>1911</v>
      </c>
      <c r="C23" s="33" t="s">
        <v>135</v>
      </c>
      <c r="D23" s="14">
        <v>3107800</v>
      </c>
      <c r="E23" s="15">
        <v>3281.47</v>
      </c>
      <c r="F23" s="16">
        <v>3.09E-2</v>
      </c>
      <c r="G23" s="16">
        <v>7.1137000000000006E-2</v>
      </c>
    </row>
    <row r="24" spans="1:7" x14ac:dyDescent="0.35">
      <c r="A24" s="13" t="s">
        <v>1912</v>
      </c>
      <c r="B24" s="33" t="s">
        <v>1913</v>
      </c>
      <c r="C24" s="33" t="s">
        <v>135</v>
      </c>
      <c r="D24" s="14">
        <v>3000000</v>
      </c>
      <c r="E24" s="15">
        <v>3195.22</v>
      </c>
      <c r="F24" s="16">
        <v>3.0099999999999998E-2</v>
      </c>
      <c r="G24" s="16">
        <v>7.1015999999999996E-2</v>
      </c>
    </row>
    <row r="25" spans="1:7" x14ac:dyDescent="0.35">
      <c r="A25" s="13" t="s">
        <v>1914</v>
      </c>
      <c r="B25" s="33" t="s">
        <v>1915</v>
      </c>
      <c r="C25" s="33" t="s">
        <v>135</v>
      </c>
      <c r="D25" s="14">
        <v>1000000</v>
      </c>
      <c r="E25" s="15">
        <v>1036.3599999999999</v>
      </c>
      <c r="F25" s="16">
        <v>9.7999999999999997E-3</v>
      </c>
      <c r="G25" s="16">
        <v>7.1310999999999999E-2</v>
      </c>
    </row>
    <row r="26" spans="1:7" x14ac:dyDescent="0.35">
      <c r="A26" s="13" t="s">
        <v>1916</v>
      </c>
      <c r="B26" s="33" t="s">
        <v>1917</v>
      </c>
      <c r="C26" s="33" t="s">
        <v>135</v>
      </c>
      <c r="D26" s="14">
        <v>1000000</v>
      </c>
      <c r="E26" s="15">
        <v>1022.6</v>
      </c>
      <c r="F26" s="16">
        <v>9.5999999999999992E-3</v>
      </c>
      <c r="G26" s="16">
        <v>7.0725999999999997E-2</v>
      </c>
    </row>
    <row r="27" spans="1:7" x14ac:dyDescent="0.35">
      <c r="A27" s="13" t="s">
        <v>1918</v>
      </c>
      <c r="B27" s="33" t="s">
        <v>1919</v>
      </c>
      <c r="C27" s="33" t="s">
        <v>135</v>
      </c>
      <c r="D27" s="14">
        <v>500000</v>
      </c>
      <c r="E27" s="15">
        <v>537.16</v>
      </c>
      <c r="F27" s="16">
        <v>5.1000000000000004E-3</v>
      </c>
      <c r="G27" s="16">
        <v>7.1137000000000006E-2</v>
      </c>
    </row>
    <row r="28" spans="1:7" x14ac:dyDescent="0.35">
      <c r="A28" s="13" t="s">
        <v>1920</v>
      </c>
      <c r="B28" s="33" t="s">
        <v>1921</v>
      </c>
      <c r="C28" s="33" t="s">
        <v>135</v>
      </c>
      <c r="D28" s="14">
        <v>500000</v>
      </c>
      <c r="E28" s="15">
        <v>536.20000000000005</v>
      </c>
      <c r="F28" s="16">
        <v>5.0000000000000001E-3</v>
      </c>
      <c r="G28" s="16">
        <v>7.1015999999999996E-2</v>
      </c>
    </row>
    <row r="29" spans="1:7" x14ac:dyDescent="0.35">
      <c r="A29" s="13" t="s">
        <v>1922</v>
      </c>
      <c r="B29" s="33" t="s">
        <v>1923</v>
      </c>
      <c r="C29" s="33" t="s">
        <v>135</v>
      </c>
      <c r="D29" s="14">
        <v>500000</v>
      </c>
      <c r="E29" s="15">
        <v>529.33000000000004</v>
      </c>
      <c r="F29" s="16">
        <v>5.0000000000000001E-3</v>
      </c>
      <c r="G29" s="16">
        <v>7.0881E-2</v>
      </c>
    </row>
    <row r="30" spans="1:7" x14ac:dyDescent="0.35">
      <c r="A30" s="13" t="s">
        <v>1924</v>
      </c>
      <c r="B30" s="33" t="s">
        <v>1925</v>
      </c>
      <c r="C30" s="33" t="s">
        <v>135</v>
      </c>
      <c r="D30" s="14">
        <v>500000</v>
      </c>
      <c r="E30" s="15">
        <v>519.59</v>
      </c>
      <c r="F30" s="16">
        <v>4.8999999999999998E-3</v>
      </c>
      <c r="G30" s="16">
        <v>7.0725999999999997E-2</v>
      </c>
    </row>
    <row r="31" spans="1:7" x14ac:dyDescent="0.35">
      <c r="A31" s="13" t="s">
        <v>1926</v>
      </c>
      <c r="B31" s="33" t="s">
        <v>1927</v>
      </c>
      <c r="C31" s="33" t="s">
        <v>135</v>
      </c>
      <c r="D31" s="14">
        <v>500000</v>
      </c>
      <c r="E31" s="15">
        <v>519.59</v>
      </c>
      <c r="F31" s="16">
        <v>4.8999999999999998E-3</v>
      </c>
      <c r="G31" s="16">
        <v>7.0725999999999997E-2</v>
      </c>
    </row>
    <row r="32" spans="1:7" x14ac:dyDescent="0.35">
      <c r="A32" s="17" t="s">
        <v>131</v>
      </c>
      <c r="B32" s="34"/>
      <c r="C32" s="34"/>
      <c r="D32" s="20"/>
      <c r="E32" s="21">
        <v>49848.89</v>
      </c>
      <c r="F32" s="22">
        <v>0.46939999999999998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145</v>
      </c>
      <c r="B35" s="33"/>
      <c r="C35" s="33"/>
      <c r="D35" s="14"/>
      <c r="E35" s="15"/>
      <c r="F35" s="16"/>
      <c r="G35" s="16"/>
    </row>
    <row r="36" spans="1:7" x14ac:dyDescent="0.35">
      <c r="A36" s="17" t="s">
        <v>131</v>
      </c>
      <c r="B36" s="33"/>
      <c r="C36" s="33"/>
      <c r="D36" s="14"/>
      <c r="E36" s="18" t="s">
        <v>128</v>
      </c>
      <c r="F36" s="19" t="s">
        <v>128</v>
      </c>
      <c r="G36" s="16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17" t="s">
        <v>146</v>
      </c>
      <c r="B38" s="33"/>
      <c r="C38" s="33"/>
      <c r="D38" s="14"/>
      <c r="E38" s="15"/>
      <c r="F38" s="16"/>
      <c r="G38" s="16"/>
    </row>
    <row r="39" spans="1:7" x14ac:dyDescent="0.35">
      <c r="A39" s="17" t="s">
        <v>131</v>
      </c>
      <c r="B39" s="33"/>
      <c r="C39" s="33"/>
      <c r="D39" s="14"/>
      <c r="E39" s="18" t="s">
        <v>128</v>
      </c>
      <c r="F39" s="19" t="s">
        <v>128</v>
      </c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147</v>
      </c>
      <c r="B41" s="35"/>
      <c r="C41" s="35"/>
      <c r="D41" s="25"/>
      <c r="E41" s="21">
        <v>104205.36</v>
      </c>
      <c r="F41" s="22">
        <v>0.98109999999999997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148</v>
      </c>
      <c r="B44" s="33"/>
      <c r="C44" s="33"/>
      <c r="D44" s="14"/>
      <c r="E44" s="15"/>
      <c r="F44" s="16"/>
      <c r="G44" s="16"/>
    </row>
    <row r="45" spans="1:7" x14ac:dyDescent="0.35">
      <c r="A45" s="13" t="s">
        <v>149</v>
      </c>
      <c r="B45" s="33"/>
      <c r="C45" s="33"/>
      <c r="D45" s="14"/>
      <c r="E45" s="15">
        <v>334.95</v>
      </c>
      <c r="F45" s="16">
        <v>3.2000000000000002E-3</v>
      </c>
      <c r="G45" s="16">
        <v>5.4205000000000003E-2</v>
      </c>
    </row>
    <row r="46" spans="1:7" x14ac:dyDescent="0.35">
      <c r="A46" s="17" t="s">
        <v>131</v>
      </c>
      <c r="B46" s="34"/>
      <c r="C46" s="34"/>
      <c r="D46" s="20"/>
      <c r="E46" s="21">
        <v>334.95</v>
      </c>
      <c r="F46" s="22">
        <v>3.2000000000000002E-3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147</v>
      </c>
      <c r="B48" s="35"/>
      <c r="C48" s="35"/>
      <c r="D48" s="25"/>
      <c r="E48" s="21">
        <v>334.95</v>
      </c>
      <c r="F48" s="22">
        <v>3.2000000000000002E-3</v>
      </c>
      <c r="G48" s="23"/>
    </row>
    <row r="49" spans="1:7" x14ac:dyDescent="0.35">
      <c r="A49" s="13" t="s">
        <v>150</v>
      </c>
      <c r="B49" s="33"/>
      <c r="C49" s="33"/>
      <c r="D49" s="14"/>
      <c r="E49" s="15">
        <v>1699.1321676</v>
      </c>
      <c r="F49" s="16">
        <v>1.5994999999999999E-2</v>
      </c>
      <c r="G49" s="16"/>
    </row>
    <row r="50" spans="1:7" x14ac:dyDescent="0.35">
      <c r="A50" s="13" t="s">
        <v>151</v>
      </c>
      <c r="B50" s="33"/>
      <c r="C50" s="33"/>
      <c r="D50" s="14"/>
      <c r="E50" s="26">
        <v>-14.132167600000001</v>
      </c>
      <c r="F50" s="27">
        <v>-2.9500000000000001E-4</v>
      </c>
      <c r="G50" s="16">
        <v>5.4205000000000003E-2</v>
      </c>
    </row>
    <row r="51" spans="1:7" x14ac:dyDescent="0.35">
      <c r="A51" s="28" t="s">
        <v>152</v>
      </c>
      <c r="B51" s="36"/>
      <c r="C51" s="36"/>
      <c r="D51" s="29"/>
      <c r="E51" s="30">
        <v>106225.31</v>
      </c>
      <c r="F51" s="31">
        <v>1</v>
      </c>
      <c r="G51" s="31"/>
    </row>
    <row r="53" spans="1:7" x14ac:dyDescent="0.35">
      <c r="A53" s="1" t="s">
        <v>153</v>
      </c>
    </row>
    <row r="54" spans="1:7" x14ac:dyDescent="0.35">
      <c r="A54" s="1" t="s">
        <v>3025</v>
      </c>
    </row>
    <row r="56" spans="1:7" x14ac:dyDescent="0.35">
      <c r="A56" s="1" t="s">
        <v>2855</v>
      </c>
    </row>
    <row r="57" spans="1:7" x14ac:dyDescent="0.35">
      <c r="A57" s="48" t="s">
        <v>2856</v>
      </c>
      <c r="B57" s="3" t="s">
        <v>128</v>
      </c>
    </row>
    <row r="58" spans="1:7" x14ac:dyDescent="0.35">
      <c r="A58" t="s">
        <v>2857</v>
      </c>
    </row>
    <row r="59" spans="1:7" x14ac:dyDescent="0.35">
      <c r="A59" t="s">
        <v>2858</v>
      </c>
      <c r="B59" t="s">
        <v>2859</v>
      </c>
      <c r="C59" t="s">
        <v>2859</v>
      </c>
    </row>
    <row r="60" spans="1:7" x14ac:dyDescent="0.35">
      <c r="B60" s="49">
        <v>45838</v>
      </c>
      <c r="C60" s="49">
        <v>45869</v>
      </c>
    </row>
    <row r="61" spans="1:7" x14ac:dyDescent="0.35">
      <c r="A61" t="s">
        <v>2860</v>
      </c>
      <c r="B61">
        <v>12.983499999999999</v>
      </c>
      <c r="C61">
        <v>12.9901</v>
      </c>
      <c r="G61"/>
    </row>
    <row r="62" spans="1:7" x14ac:dyDescent="0.35">
      <c r="A62" t="s">
        <v>2861</v>
      </c>
      <c r="B62">
        <v>12.983499999999999</v>
      </c>
      <c r="C62">
        <v>12.99</v>
      </c>
      <c r="G62"/>
    </row>
    <row r="63" spans="1:7" x14ac:dyDescent="0.35">
      <c r="A63" t="s">
        <v>2862</v>
      </c>
      <c r="B63">
        <v>12.8871</v>
      </c>
      <c r="C63">
        <v>12.890700000000001</v>
      </c>
      <c r="G63"/>
    </row>
    <row r="64" spans="1:7" x14ac:dyDescent="0.35">
      <c r="A64" t="s">
        <v>2863</v>
      </c>
      <c r="B64">
        <v>12.8873</v>
      </c>
      <c r="C64">
        <v>12.891</v>
      </c>
      <c r="G64"/>
    </row>
    <row r="65" spans="1:7" x14ac:dyDescent="0.35">
      <c r="G65"/>
    </row>
    <row r="66" spans="1:7" x14ac:dyDescent="0.35">
      <c r="A66" t="s">
        <v>2864</v>
      </c>
      <c r="B66" s="3" t="s">
        <v>128</v>
      </c>
    </row>
    <row r="67" spans="1:7" x14ac:dyDescent="0.35">
      <c r="A67" t="s">
        <v>2865</v>
      </c>
      <c r="B67" s="3" t="s">
        <v>128</v>
      </c>
    </row>
    <row r="68" spans="1:7" ht="29" x14ac:dyDescent="0.35">
      <c r="A68" s="48" t="s">
        <v>2866</v>
      </c>
      <c r="B68" s="3" t="s">
        <v>128</v>
      </c>
    </row>
    <row r="69" spans="1:7" ht="29" x14ac:dyDescent="0.35">
      <c r="A69" s="48" t="s">
        <v>2867</v>
      </c>
      <c r="B69" s="3" t="s">
        <v>128</v>
      </c>
    </row>
    <row r="70" spans="1:7" x14ac:dyDescent="0.35">
      <c r="A70" t="s">
        <v>2868</v>
      </c>
      <c r="B70" s="50">
        <f>+B85</f>
        <v>11.211875327488409</v>
      </c>
    </row>
    <row r="71" spans="1:7" ht="43.5" x14ac:dyDescent="0.35">
      <c r="A71" s="48" t="s">
        <v>2869</v>
      </c>
      <c r="B71" s="3" t="s">
        <v>128</v>
      </c>
    </row>
    <row r="72" spans="1:7" x14ac:dyDescent="0.35">
      <c r="B72" s="3"/>
    </row>
    <row r="73" spans="1:7" ht="29" x14ac:dyDescent="0.35">
      <c r="A73" s="48" t="s">
        <v>2870</v>
      </c>
      <c r="B73" s="3" t="s">
        <v>128</v>
      </c>
    </row>
    <row r="74" spans="1:7" ht="29" x14ac:dyDescent="0.35">
      <c r="A74" s="48" t="s">
        <v>2871</v>
      </c>
      <c r="B74" t="s">
        <v>128</v>
      </c>
    </row>
    <row r="75" spans="1:7" ht="29" x14ac:dyDescent="0.35">
      <c r="A75" s="48" t="s">
        <v>2872</v>
      </c>
      <c r="B75" s="3" t="s">
        <v>128</v>
      </c>
    </row>
    <row r="76" spans="1:7" ht="29" x14ac:dyDescent="0.35">
      <c r="A76" s="48" t="s">
        <v>2873</v>
      </c>
      <c r="B76" s="3" t="s">
        <v>128</v>
      </c>
    </row>
    <row r="78" spans="1:7" x14ac:dyDescent="0.35">
      <c r="A78" t="s">
        <v>2964</v>
      </c>
    </row>
    <row r="79" spans="1:7" ht="58" x14ac:dyDescent="0.35">
      <c r="A79" s="65" t="s">
        <v>2965</v>
      </c>
      <c r="B79" s="69" t="s">
        <v>2984</v>
      </c>
    </row>
    <row r="80" spans="1:7" ht="43.5" x14ac:dyDescent="0.35">
      <c r="A80" s="65" t="s">
        <v>2967</v>
      </c>
      <c r="B80" s="69" t="s">
        <v>2985</v>
      </c>
    </row>
    <row r="81" spans="1:2" x14ac:dyDescent="0.35">
      <c r="A81" s="65"/>
      <c r="B81" s="65"/>
    </row>
    <row r="82" spans="1:2" x14ac:dyDescent="0.35">
      <c r="A82" s="65" t="s">
        <v>2969</v>
      </c>
      <c r="B82" s="66">
        <v>6.8998597646661626</v>
      </c>
    </row>
    <row r="83" spans="1:2" x14ac:dyDescent="0.35">
      <c r="A83" s="65"/>
      <c r="B83" s="65"/>
    </row>
    <row r="84" spans="1:2" x14ac:dyDescent="0.35">
      <c r="A84" s="65" t="s">
        <v>2970</v>
      </c>
      <c r="B84" s="67">
        <v>7.7178000000000004</v>
      </c>
    </row>
    <row r="85" spans="1:2" x14ac:dyDescent="0.35">
      <c r="A85" s="65" t="s">
        <v>2971</v>
      </c>
      <c r="B85" s="67">
        <v>11.211875327488409</v>
      </c>
    </row>
    <row r="86" spans="1:2" x14ac:dyDescent="0.35">
      <c r="A86" s="65"/>
      <c r="B86" s="65"/>
    </row>
    <row r="87" spans="1:2" x14ac:dyDescent="0.35">
      <c r="A87" s="65" t="s">
        <v>2972</v>
      </c>
      <c r="B8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FF25-2645-4AE8-87EE-6756758DBEC9}">
  <dimension ref="A1:G5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86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1928</v>
      </c>
      <c r="B9" s="33" t="s">
        <v>1929</v>
      </c>
      <c r="C9" s="33"/>
      <c r="D9" s="14">
        <v>64023521.002099998</v>
      </c>
      <c r="E9" s="15">
        <v>978541.9</v>
      </c>
      <c r="F9" s="16">
        <v>0.99880000000000002</v>
      </c>
      <c r="G9" s="16"/>
    </row>
    <row r="10" spans="1:7" x14ac:dyDescent="0.35">
      <c r="A10" s="17" t="s">
        <v>131</v>
      </c>
      <c r="B10" s="34"/>
      <c r="C10" s="34"/>
      <c r="D10" s="20"/>
      <c r="E10" s="21">
        <v>978541.9</v>
      </c>
      <c r="F10" s="22">
        <v>0.99880000000000002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978541.9</v>
      </c>
      <c r="F12" s="22">
        <v>0.99880000000000002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1219.82</v>
      </c>
      <c r="F15" s="16">
        <v>1.1999999999999999E-3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1219.82</v>
      </c>
      <c r="F16" s="22">
        <v>1.1999999999999999E-3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1219.82</v>
      </c>
      <c r="F18" s="22">
        <v>1.1999999999999999E-3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0.18115149999999999</v>
      </c>
      <c r="F19" s="16">
        <v>0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-10.7111515</v>
      </c>
      <c r="F20" s="16">
        <v>0</v>
      </c>
      <c r="G20" s="16">
        <v>5.4204000000000002E-2</v>
      </c>
    </row>
    <row r="21" spans="1:7" x14ac:dyDescent="0.35">
      <c r="A21" s="28" t="s">
        <v>152</v>
      </c>
      <c r="B21" s="36"/>
      <c r="C21" s="36"/>
      <c r="D21" s="29"/>
      <c r="E21" s="30">
        <v>979751.19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15.121600000000001</v>
      </c>
      <c r="C31">
        <v>15.2203</v>
      </c>
      <c r="G31"/>
    </row>
    <row r="32" spans="1:7" x14ac:dyDescent="0.35">
      <c r="A32" t="s">
        <v>2861</v>
      </c>
      <c r="B32">
        <v>15.121600000000001</v>
      </c>
      <c r="C32">
        <v>15.2203</v>
      </c>
      <c r="G32"/>
    </row>
    <row r="33" spans="1:7" x14ac:dyDescent="0.35">
      <c r="A33" t="s">
        <v>2875</v>
      </c>
      <c r="B33">
        <v>15.121600000000001</v>
      </c>
      <c r="C33">
        <v>15.2203</v>
      </c>
      <c r="G33"/>
    </row>
    <row r="34" spans="1:7" x14ac:dyDescent="0.35">
      <c r="A34" t="s">
        <v>2863</v>
      </c>
      <c r="B34">
        <v>15.121600000000001</v>
      </c>
      <c r="C34">
        <v>15.2203</v>
      </c>
      <c r="G34"/>
    </row>
    <row r="35" spans="1:7" x14ac:dyDescent="0.35">
      <c r="G35"/>
    </row>
    <row r="36" spans="1:7" x14ac:dyDescent="0.35">
      <c r="A36" t="s">
        <v>2864</v>
      </c>
      <c r="B36" s="3" t="s">
        <v>128</v>
      </c>
    </row>
    <row r="37" spans="1:7" x14ac:dyDescent="0.35">
      <c r="A37" t="s">
        <v>2865</v>
      </c>
      <c r="B37" s="3" t="s">
        <v>128</v>
      </c>
    </row>
    <row r="38" spans="1:7" ht="29" x14ac:dyDescent="0.35">
      <c r="A38" s="48" t="s">
        <v>2866</v>
      </c>
      <c r="B38" s="3" t="s">
        <v>128</v>
      </c>
    </row>
    <row r="39" spans="1:7" ht="29" x14ac:dyDescent="0.35">
      <c r="A39" s="48" t="s">
        <v>2867</v>
      </c>
      <c r="B39" s="3" t="s">
        <v>128</v>
      </c>
    </row>
    <row r="40" spans="1:7" x14ac:dyDescent="0.35">
      <c r="A40" t="s">
        <v>2868</v>
      </c>
      <c r="B40" s="50">
        <f>+B55</f>
        <v>4.3330525421490904</v>
      </c>
    </row>
    <row r="41" spans="1:7" ht="43.5" x14ac:dyDescent="0.35">
      <c r="A41" s="48" t="s">
        <v>2877</v>
      </c>
      <c r="B41" s="3" t="s">
        <v>128</v>
      </c>
    </row>
    <row r="42" spans="1:7" x14ac:dyDescent="0.35">
      <c r="B42" s="3"/>
    </row>
    <row r="43" spans="1:7" ht="29" x14ac:dyDescent="0.35">
      <c r="A43" s="48" t="s">
        <v>2878</v>
      </c>
      <c r="B43" s="3" t="s">
        <v>128</v>
      </c>
    </row>
    <row r="44" spans="1:7" ht="29" x14ac:dyDescent="0.35">
      <c r="A44" s="48" t="s">
        <v>2879</v>
      </c>
      <c r="B44" t="s">
        <v>128</v>
      </c>
    </row>
    <row r="45" spans="1:7" ht="29" x14ac:dyDescent="0.35">
      <c r="A45" s="48" t="s">
        <v>2880</v>
      </c>
      <c r="B45" s="3" t="s">
        <v>128</v>
      </c>
    </row>
    <row r="46" spans="1:7" ht="29" x14ac:dyDescent="0.35">
      <c r="A46" s="48" t="s">
        <v>2881</v>
      </c>
      <c r="B46" s="3" t="s">
        <v>128</v>
      </c>
    </row>
    <row r="48" spans="1:7" x14ac:dyDescent="0.35">
      <c r="A48" t="s">
        <v>2964</v>
      </c>
    </row>
    <row r="49" spans="1:2" ht="29" x14ac:dyDescent="0.35">
      <c r="A49" s="65" t="s">
        <v>2965</v>
      </c>
      <c r="B49" s="69" t="s">
        <v>2990</v>
      </c>
    </row>
    <row r="50" spans="1:2" ht="43.5" x14ac:dyDescent="0.35">
      <c r="A50" s="65" t="s">
        <v>2967</v>
      </c>
      <c r="B50" s="69" t="s">
        <v>2991</v>
      </c>
    </row>
    <row r="51" spans="1:2" x14ac:dyDescent="0.35">
      <c r="A51" s="65"/>
      <c r="B51" s="65"/>
    </row>
    <row r="52" spans="1:2" x14ac:dyDescent="0.35">
      <c r="A52" s="65" t="s">
        <v>2969</v>
      </c>
      <c r="B52" s="66">
        <v>6.6431875702165275</v>
      </c>
    </row>
    <row r="53" spans="1:2" x14ac:dyDescent="0.35">
      <c r="A53" s="65"/>
      <c r="B53" s="65"/>
    </row>
    <row r="54" spans="1:2" x14ac:dyDescent="0.35">
      <c r="A54" s="65" t="s">
        <v>2970</v>
      </c>
      <c r="B54" s="67">
        <v>3.7281</v>
      </c>
    </row>
    <row r="55" spans="1:2" x14ac:dyDescent="0.35">
      <c r="A55" s="65" t="s">
        <v>2971</v>
      </c>
      <c r="B55" s="67">
        <v>4.3330525421490904</v>
      </c>
    </row>
    <row r="56" spans="1:2" x14ac:dyDescent="0.35">
      <c r="A56" s="65"/>
      <c r="B56" s="65"/>
    </row>
    <row r="57" spans="1:2" x14ac:dyDescent="0.35">
      <c r="A57" s="65" t="s">
        <v>2972</v>
      </c>
      <c r="B5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533B-7301-417A-882B-BEC2893C48A4}">
  <dimension ref="A1:G5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88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89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1930</v>
      </c>
      <c r="B9" s="33" t="s">
        <v>1931</v>
      </c>
      <c r="C9" s="33"/>
      <c r="D9" s="14">
        <v>35141272</v>
      </c>
      <c r="E9" s="15">
        <v>481161.32</v>
      </c>
      <c r="F9" s="16">
        <v>0.99639999999999995</v>
      </c>
      <c r="G9" s="16"/>
    </row>
    <row r="10" spans="1:7" x14ac:dyDescent="0.35">
      <c r="A10" s="17" t="s">
        <v>131</v>
      </c>
      <c r="B10" s="34"/>
      <c r="C10" s="34"/>
      <c r="D10" s="20"/>
      <c r="E10" s="21">
        <v>481161.32</v>
      </c>
      <c r="F10" s="22">
        <v>0.99639999999999995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481161.32</v>
      </c>
      <c r="F12" s="22">
        <v>0.99639999999999995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1789.73</v>
      </c>
      <c r="F15" s="16">
        <v>3.7000000000000002E-3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1789.73</v>
      </c>
      <c r="F16" s="22">
        <v>3.7000000000000002E-3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1789.73</v>
      </c>
      <c r="F18" s="22">
        <v>3.7000000000000002E-3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0.26578780000000002</v>
      </c>
      <c r="F19" s="16">
        <v>0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-42.015787799999998</v>
      </c>
      <c r="F20" s="27">
        <v>-1E-4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482909.3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13.558999999999999</v>
      </c>
      <c r="C31">
        <v>13.6511</v>
      </c>
      <c r="G31"/>
    </row>
    <row r="32" spans="1:7" x14ac:dyDescent="0.35">
      <c r="A32" t="s">
        <v>2861</v>
      </c>
      <c r="B32">
        <v>13.558999999999999</v>
      </c>
      <c r="C32">
        <v>13.6511</v>
      </c>
      <c r="G32"/>
    </row>
    <row r="33" spans="1:7" x14ac:dyDescent="0.35">
      <c r="A33" t="s">
        <v>2875</v>
      </c>
      <c r="B33">
        <v>13.558999999999999</v>
      </c>
      <c r="C33">
        <v>13.6511</v>
      </c>
      <c r="G33"/>
    </row>
    <row r="34" spans="1:7" x14ac:dyDescent="0.35">
      <c r="A34" t="s">
        <v>2863</v>
      </c>
      <c r="B34">
        <v>13.558999999999999</v>
      </c>
      <c r="C34">
        <v>13.6511</v>
      </c>
      <c r="G34"/>
    </row>
    <row r="35" spans="1:7" x14ac:dyDescent="0.35">
      <c r="G35"/>
    </row>
    <row r="36" spans="1:7" x14ac:dyDescent="0.35">
      <c r="A36" t="s">
        <v>2864</v>
      </c>
      <c r="B36" s="3" t="s">
        <v>128</v>
      </c>
    </row>
    <row r="37" spans="1:7" x14ac:dyDescent="0.35">
      <c r="A37" t="s">
        <v>2865</v>
      </c>
      <c r="B37" s="3" t="s">
        <v>128</v>
      </c>
    </row>
    <row r="38" spans="1:7" ht="29" x14ac:dyDescent="0.35">
      <c r="A38" s="48" t="s">
        <v>2866</v>
      </c>
      <c r="B38" s="3" t="s">
        <v>128</v>
      </c>
    </row>
    <row r="39" spans="1:7" ht="29" x14ac:dyDescent="0.35">
      <c r="A39" s="48" t="s">
        <v>2867</v>
      </c>
      <c r="B39" s="3" t="s">
        <v>128</v>
      </c>
    </row>
    <row r="40" spans="1:7" x14ac:dyDescent="0.35">
      <c r="A40" t="s">
        <v>2868</v>
      </c>
      <c r="B40" s="50">
        <f>+B55</f>
        <v>5.4622197907455261</v>
      </c>
    </row>
    <row r="41" spans="1:7" ht="43.5" x14ac:dyDescent="0.35">
      <c r="A41" s="48" t="s">
        <v>2877</v>
      </c>
      <c r="B41" s="3" t="s">
        <v>128</v>
      </c>
    </row>
    <row r="42" spans="1:7" x14ac:dyDescent="0.35">
      <c r="B42" s="3"/>
    </row>
    <row r="43" spans="1:7" ht="29" x14ac:dyDescent="0.35">
      <c r="A43" s="48" t="s">
        <v>2878</v>
      </c>
      <c r="B43" s="3" t="s">
        <v>128</v>
      </c>
    </row>
    <row r="44" spans="1:7" ht="29" x14ac:dyDescent="0.35">
      <c r="A44" s="48" t="s">
        <v>2879</v>
      </c>
      <c r="B44" t="s">
        <v>128</v>
      </c>
    </row>
    <row r="45" spans="1:7" ht="29" x14ac:dyDescent="0.35">
      <c r="A45" s="48" t="s">
        <v>2880</v>
      </c>
      <c r="B45" s="3" t="s">
        <v>128</v>
      </c>
    </row>
    <row r="46" spans="1:7" ht="29" x14ac:dyDescent="0.35">
      <c r="A46" s="48" t="s">
        <v>2881</v>
      </c>
      <c r="B46" s="3" t="s">
        <v>128</v>
      </c>
    </row>
    <row r="48" spans="1:7" x14ac:dyDescent="0.35">
      <c r="A48" t="s">
        <v>2964</v>
      </c>
    </row>
    <row r="49" spans="1:2" ht="29" x14ac:dyDescent="0.35">
      <c r="A49" s="65" t="s">
        <v>2965</v>
      </c>
      <c r="B49" s="69" t="s">
        <v>2992</v>
      </c>
    </row>
    <row r="50" spans="1:2" ht="43.5" x14ac:dyDescent="0.35">
      <c r="A50" s="65" t="s">
        <v>2967</v>
      </c>
      <c r="B50" s="69" t="s">
        <v>2991</v>
      </c>
    </row>
    <row r="51" spans="1:2" x14ac:dyDescent="0.35">
      <c r="A51" s="65"/>
      <c r="B51" s="65"/>
    </row>
    <row r="52" spans="1:2" x14ac:dyDescent="0.35">
      <c r="A52" s="65" t="s">
        <v>2969</v>
      </c>
      <c r="B52" s="66">
        <v>6.7509584382495742</v>
      </c>
    </row>
    <row r="53" spans="1:2" x14ac:dyDescent="0.35">
      <c r="A53" s="65"/>
      <c r="B53" s="65"/>
    </row>
    <row r="54" spans="1:2" x14ac:dyDescent="0.35">
      <c r="A54" s="65" t="s">
        <v>2970</v>
      </c>
      <c r="B54" s="67">
        <v>4.5979999999999999</v>
      </c>
    </row>
    <row r="55" spans="1:2" x14ac:dyDescent="0.35">
      <c r="A55" s="65" t="s">
        <v>2971</v>
      </c>
      <c r="B55" s="67">
        <v>5.4622197907455261</v>
      </c>
    </row>
    <row r="56" spans="1:2" x14ac:dyDescent="0.35">
      <c r="A56" s="65"/>
      <c r="B56" s="65"/>
    </row>
    <row r="57" spans="1:2" x14ac:dyDescent="0.35">
      <c r="A57" s="65" t="s">
        <v>2972</v>
      </c>
      <c r="B5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D3F9-49E3-4269-BFDA-9587CD4A98DD}">
  <dimension ref="A1:G10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91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1932</v>
      </c>
      <c r="B11" s="33" t="s">
        <v>1933</v>
      </c>
      <c r="C11" s="33" t="s">
        <v>467</v>
      </c>
      <c r="D11" s="14">
        <v>21000000</v>
      </c>
      <c r="E11" s="15">
        <v>20926.96</v>
      </c>
      <c r="F11" s="16">
        <v>9.0899999999999995E-2</v>
      </c>
      <c r="G11" s="16">
        <v>6.3500000000000001E-2</v>
      </c>
    </row>
    <row r="12" spans="1:7" x14ac:dyDescent="0.35">
      <c r="A12" s="13" t="s">
        <v>1934</v>
      </c>
      <c r="B12" s="33" t="s">
        <v>1935</v>
      </c>
      <c r="C12" s="33" t="s">
        <v>467</v>
      </c>
      <c r="D12" s="14">
        <v>19500000</v>
      </c>
      <c r="E12" s="15">
        <v>19908.330000000002</v>
      </c>
      <c r="F12" s="16">
        <v>8.6400000000000005E-2</v>
      </c>
      <c r="G12" s="16">
        <v>6.4449999999999993E-2</v>
      </c>
    </row>
    <row r="13" spans="1:7" x14ac:dyDescent="0.35">
      <c r="A13" s="13" t="s">
        <v>1936</v>
      </c>
      <c r="B13" s="33" t="s">
        <v>1937</v>
      </c>
      <c r="C13" s="33" t="s">
        <v>467</v>
      </c>
      <c r="D13" s="14">
        <v>15000000</v>
      </c>
      <c r="E13" s="15">
        <v>15299.94</v>
      </c>
      <c r="F13" s="16">
        <v>6.6400000000000001E-2</v>
      </c>
      <c r="G13" s="16">
        <v>6.5388000000000002E-2</v>
      </c>
    </row>
    <row r="14" spans="1:7" x14ac:dyDescent="0.35">
      <c r="A14" s="13" t="s">
        <v>1863</v>
      </c>
      <c r="B14" s="33" t="s">
        <v>1864</v>
      </c>
      <c r="C14" s="33" t="s">
        <v>481</v>
      </c>
      <c r="D14" s="14">
        <v>12500000</v>
      </c>
      <c r="E14" s="15">
        <v>12721.81</v>
      </c>
      <c r="F14" s="16">
        <v>5.5199999999999999E-2</v>
      </c>
      <c r="G14" s="16">
        <v>6.5699999999999995E-2</v>
      </c>
    </row>
    <row r="15" spans="1:7" x14ac:dyDescent="0.35">
      <c r="A15" s="13" t="s">
        <v>1938</v>
      </c>
      <c r="B15" s="33" t="s">
        <v>1939</v>
      </c>
      <c r="C15" s="33" t="s">
        <v>467</v>
      </c>
      <c r="D15" s="14">
        <v>11000000</v>
      </c>
      <c r="E15" s="15">
        <v>11244.28</v>
      </c>
      <c r="F15" s="16">
        <v>4.8800000000000003E-2</v>
      </c>
      <c r="G15" s="16">
        <v>6.3500000000000001E-2</v>
      </c>
    </row>
    <row r="16" spans="1:7" x14ac:dyDescent="0.35">
      <c r="A16" s="13" t="s">
        <v>1940</v>
      </c>
      <c r="B16" s="33" t="s">
        <v>1941</v>
      </c>
      <c r="C16" s="33" t="s">
        <v>467</v>
      </c>
      <c r="D16" s="14">
        <v>10500000</v>
      </c>
      <c r="E16" s="15">
        <v>10704.24</v>
      </c>
      <c r="F16" s="16">
        <v>4.65E-2</v>
      </c>
      <c r="G16" s="16">
        <v>6.5625000000000003E-2</v>
      </c>
    </row>
    <row r="17" spans="1:7" x14ac:dyDescent="0.35">
      <c r="A17" s="13" t="s">
        <v>1942</v>
      </c>
      <c r="B17" s="33" t="s">
        <v>1943</v>
      </c>
      <c r="C17" s="33" t="s">
        <v>467</v>
      </c>
      <c r="D17" s="14">
        <v>9200000</v>
      </c>
      <c r="E17" s="15">
        <v>9393.66</v>
      </c>
      <c r="F17" s="16">
        <v>4.0800000000000003E-2</v>
      </c>
      <c r="G17" s="16">
        <v>6.5013000000000001E-2</v>
      </c>
    </row>
    <row r="18" spans="1:7" x14ac:dyDescent="0.35">
      <c r="A18" s="13" t="s">
        <v>1944</v>
      </c>
      <c r="B18" s="33" t="s">
        <v>1945</v>
      </c>
      <c r="C18" s="33" t="s">
        <v>467</v>
      </c>
      <c r="D18" s="14">
        <v>3000000</v>
      </c>
      <c r="E18" s="15">
        <v>3034.45</v>
      </c>
      <c r="F18" s="16">
        <v>1.32E-2</v>
      </c>
      <c r="G18" s="16">
        <v>6.3850000000000004E-2</v>
      </c>
    </row>
    <row r="19" spans="1:7" x14ac:dyDescent="0.35">
      <c r="A19" s="13" t="s">
        <v>1946</v>
      </c>
      <c r="B19" s="33" t="s">
        <v>1947</v>
      </c>
      <c r="C19" s="33" t="s">
        <v>484</v>
      </c>
      <c r="D19" s="14">
        <v>3000000</v>
      </c>
      <c r="E19" s="15">
        <v>3023.77</v>
      </c>
      <c r="F19" s="16">
        <v>1.3100000000000001E-2</v>
      </c>
      <c r="G19" s="16">
        <v>6.5299999999999997E-2</v>
      </c>
    </row>
    <row r="20" spans="1:7" x14ac:dyDescent="0.35">
      <c r="A20" s="13" t="s">
        <v>1948</v>
      </c>
      <c r="B20" s="33" t="s">
        <v>1949</v>
      </c>
      <c r="C20" s="33" t="s">
        <v>467</v>
      </c>
      <c r="D20" s="14">
        <v>2700000</v>
      </c>
      <c r="E20" s="15">
        <v>2772.27</v>
      </c>
      <c r="F20" s="16">
        <v>1.2E-2</v>
      </c>
      <c r="G20" s="16">
        <v>6.4949999999999994E-2</v>
      </c>
    </row>
    <row r="21" spans="1:7" x14ac:dyDescent="0.35">
      <c r="A21" s="13" t="s">
        <v>1950</v>
      </c>
      <c r="B21" s="33" t="s">
        <v>1951</v>
      </c>
      <c r="C21" s="33" t="s">
        <v>467</v>
      </c>
      <c r="D21" s="14">
        <v>2500000</v>
      </c>
      <c r="E21" s="15">
        <v>2568.83</v>
      </c>
      <c r="F21" s="16">
        <v>1.12E-2</v>
      </c>
      <c r="G21" s="16">
        <v>6.3850000000000004E-2</v>
      </c>
    </row>
    <row r="22" spans="1:7" x14ac:dyDescent="0.35">
      <c r="A22" s="13" t="s">
        <v>1952</v>
      </c>
      <c r="B22" s="33" t="s">
        <v>1953</v>
      </c>
      <c r="C22" s="33" t="s">
        <v>467</v>
      </c>
      <c r="D22" s="14">
        <v>2500000</v>
      </c>
      <c r="E22" s="15">
        <v>2530.59</v>
      </c>
      <c r="F22" s="16">
        <v>1.0999999999999999E-2</v>
      </c>
      <c r="G22" s="16">
        <v>6.4512E-2</v>
      </c>
    </row>
    <row r="23" spans="1:7" x14ac:dyDescent="0.35">
      <c r="A23" s="13" t="s">
        <v>1954</v>
      </c>
      <c r="B23" s="33" t="s">
        <v>1955</v>
      </c>
      <c r="C23" s="33" t="s">
        <v>481</v>
      </c>
      <c r="D23" s="14">
        <v>2060000</v>
      </c>
      <c r="E23" s="15">
        <v>2147</v>
      </c>
      <c r="F23" s="16">
        <v>9.2999999999999992E-3</v>
      </c>
      <c r="G23" s="16">
        <v>6.3500000000000001E-2</v>
      </c>
    </row>
    <row r="24" spans="1:7" x14ac:dyDescent="0.35">
      <c r="A24" s="13" t="s">
        <v>1956</v>
      </c>
      <c r="B24" s="33" t="s">
        <v>1957</v>
      </c>
      <c r="C24" s="33" t="s">
        <v>481</v>
      </c>
      <c r="D24" s="14">
        <v>2000000</v>
      </c>
      <c r="E24" s="15">
        <v>2023.46</v>
      </c>
      <c r="F24" s="16">
        <v>8.8000000000000005E-3</v>
      </c>
      <c r="G24" s="16">
        <v>6.4074999999999993E-2</v>
      </c>
    </row>
    <row r="25" spans="1:7" x14ac:dyDescent="0.35">
      <c r="A25" s="13" t="s">
        <v>1958</v>
      </c>
      <c r="B25" s="33" t="s">
        <v>1959</v>
      </c>
      <c r="C25" s="33" t="s">
        <v>467</v>
      </c>
      <c r="D25" s="14">
        <v>500000</v>
      </c>
      <c r="E25" s="15">
        <v>517.45000000000005</v>
      </c>
      <c r="F25" s="16">
        <v>2.2000000000000001E-3</v>
      </c>
      <c r="G25" s="16">
        <v>6.4113000000000003E-2</v>
      </c>
    </row>
    <row r="26" spans="1:7" x14ac:dyDescent="0.35">
      <c r="A26" s="13" t="s">
        <v>1960</v>
      </c>
      <c r="B26" s="33" t="s">
        <v>1961</v>
      </c>
      <c r="C26" s="33" t="s">
        <v>467</v>
      </c>
      <c r="D26" s="14">
        <v>500000</v>
      </c>
      <c r="E26" s="15">
        <v>497.78</v>
      </c>
      <c r="F26" s="16">
        <v>2.2000000000000001E-3</v>
      </c>
      <c r="G26" s="16">
        <v>6.3649999999999998E-2</v>
      </c>
    </row>
    <row r="27" spans="1:7" x14ac:dyDescent="0.35">
      <c r="A27" s="17" t="s">
        <v>131</v>
      </c>
      <c r="B27" s="34"/>
      <c r="C27" s="34"/>
      <c r="D27" s="20"/>
      <c r="E27" s="21">
        <v>119314.82</v>
      </c>
      <c r="F27" s="22">
        <v>0.51800000000000002</v>
      </c>
      <c r="G27" s="23"/>
    </row>
    <row r="28" spans="1:7" x14ac:dyDescent="0.35">
      <c r="A28" s="17" t="s">
        <v>138</v>
      </c>
      <c r="B28" s="33"/>
      <c r="C28" s="33"/>
      <c r="D28" s="14"/>
      <c r="E28" s="15"/>
      <c r="F28" s="16"/>
      <c r="G28" s="16"/>
    </row>
    <row r="29" spans="1:7" x14ac:dyDescent="0.35">
      <c r="A29" s="13" t="s">
        <v>1962</v>
      </c>
      <c r="B29" s="33" t="s">
        <v>1963</v>
      </c>
      <c r="C29" s="33" t="s">
        <v>135</v>
      </c>
      <c r="D29" s="14">
        <v>22000000</v>
      </c>
      <c r="E29" s="15">
        <v>22214.15</v>
      </c>
      <c r="F29" s="16">
        <v>9.6500000000000002E-2</v>
      </c>
      <c r="G29" s="16">
        <v>6.0386000000000002E-2</v>
      </c>
    </row>
    <row r="30" spans="1:7" x14ac:dyDescent="0.35">
      <c r="A30" s="13" t="s">
        <v>1964</v>
      </c>
      <c r="B30" s="33" t="s">
        <v>1965</v>
      </c>
      <c r="C30" s="33" t="s">
        <v>135</v>
      </c>
      <c r="D30" s="14">
        <v>10500000</v>
      </c>
      <c r="E30" s="15">
        <v>10774.3</v>
      </c>
      <c r="F30" s="16">
        <v>4.6800000000000001E-2</v>
      </c>
      <c r="G30" s="16">
        <v>6.1107000000000002E-2</v>
      </c>
    </row>
    <row r="31" spans="1:7" x14ac:dyDescent="0.35">
      <c r="A31" s="13" t="s">
        <v>1966</v>
      </c>
      <c r="B31" s="33" t="s">
        <v>1967</v>
      </c>
      <c r="C31" s="33" t="s">
        <v>135</v>
      </c>
      <c r="D31" s="14">
        <v>9000000</v>
      </c>
      <c r="E31" s="15">
        <v>9258.35</v>
      </c>
      <c r="F31" s="16">
        <v>4.02E-2</v>
      </c>
      <c r="G31" s="16">
        <v>6.0592E-2</v>
      </c>
    </row>
    <row r="32" spans="1:7" x14ac:dyDescent="0.35">
      <c r="A32" s="13" t="s">
        <v>1968</v>
      </c>
      <c r="B32" s="33" t="s">
        <v>1969</v>
      </c>
      <c r="C32" s="33" t="s">
        <v>135</v>
      </c>
      <c r="D32" s="14">
        <v>7500000</v>
      </c>
      <c r="E32" s="15">
        <v>7769.93</v>
      </c>
      <c r="F32" s="16">
        <v>3.3700000000000001E-2</v>
      </c>
      <c r="G32" s="16">
        <v>6.1149000000000002E-2</v>
      </c>
    </row>
    <row r="33" spans="1:7" x14ac:dyDescent="0.35">
      <c r="A33" s="13" t="s">
        <v>1970</v>
      </c>
      <c r="B33" s="33" t="s">
        <v>1971</v>
      </c>
      <c r="C33" s="33" t="s">
        <v>135</v>
      </c>
      <c r="D33" s="14">
        <v>7500000</v>
      </c>
      <c r="E33" s="15">
        <v>7698.27</v>
      </c>
      <c r="F33" s="16">
        <v>3.3399999999999999E-2</v>
      </c>
      <c r="G33" s="16">
        <v>6.0592E-2</v>
      </c>
    </row>
    <row r="34" spans="1:7" x14ac:dyDescent="0.35">
      <c r="A34" s="13" t="s">
        <v>1972</v>
      </c>
      <c r="B34" s="33" t="s">
        <v>1973</v>
      </c>
      <c r="C34" s="33" t="s">
        <v>135</v>
      </c>
      <c r="D34" s="14">
        <v>6500000</v>
      </c>
      <c r="E34" s="15">
        <v>6687.98</v>
      </c>
      <c r="F34" s="16">
        <v>2.9000000000000001E-2</v>
      </c>
      <c r="G34" s="16">
        <v>6.1055999999999999E-2</v>
      </c>
    </row>
    <row r="35" spans="1:7" x14ac:dyDescent="0.35">
      <c r="A35" s="13" t="s">
        <v>1974</v>
      </c>
      <c r="B35" s="33" t="s">
        <v>1975</v>
      </c>
      <c r="C35" s="33" t="s">
        <v>135</v>
      </c>
      <c r="D35" s="14">
        <v>6000000</v>
      </c>
      <c r="E35" s="15">
        <v>6157.2</v>
      </c>
      <c r="F35" s="16">
        <v>2.6700000000000002E-2</v>
      </c>
      <c r="G35" s="16">
        <v>6.1055999999999999E-2</v>
      </c>
    </row>
    <row r="36" spans="1:7" x14ac:dyDescent="0.35">
      <c r="A36" s="13" t="s">
        <v>1976</v>
      </c>
      <c r="B36" s="33" t="s">
        <v>1977</v>
      </c>
      <c r="C36" s="33" t="s">
        <v>135</v>
      </c>
      <c r="D36" s="14">
        <v>5000000</v>
      </c>
      <c r="E36" s="15">
        <v>5131.4399999999996</v>
      </c>
      <c r="F36" s="16">
        <v>2.23E-2</v>
      </c>
      <c r="G36" s="16">
        <v>6.0592E-2</v>
      </c>
    </row>
    <row r="37" spans="1:7" x14ac:dyDescent="0.35">
      <c r="A37" s="13" t="s">
        <v>1978</v>
      </c>
      <c r="B37" s="33" t="s">
        <v>1979</v>
      </c>
      <c r="C37" s="33" t="s">
        <v>135</v>
      </c>
      <c r="D37" s="14">
        <v>5000000</v>
      </c>
      <c r="E37" s="15">
        <v>5128</v>
      </c>
      <c r="F37" s="16">
        <v>2.23E-2</v>
      </c>
      <c r="G37" s="16">
        <v>6.0797999999999998E-2</v>
      </c>
    </row>
    <row r="38" spans="1:7" x14ac:dyDescent="0.35">
      <c r="A38" s="13" t="s">
        <v>1980</v>
      </c>
      <c r="B38" s="33" t="s">
        <v>1981</v>
      </c>
      <c r="C38" s="33" t="s">
        <v>135</v>
      </c>
      <c r="D38" s="14">
        <v>4500000</v>
      </c>
      <c r="E38" s="15">
        <v>4606.8100000000004</v>
      </c>
      <c r="F38" s="16">
        <v>0.02</v>
      </c>
      <c r="G38" s="16">
        <v>6.0592E-2</v>
      </c>
    </row>
    <row r="39" spans="1:7" x14ac:dyDescent="0.35">
      <c r="A39" s="13" t="s">
        <v>1982</v>
      </c>
      <c r="B39" s="33" t="s">
        <v>1983</v>
      </c>
      <c r="C39" s="33" t="s">
        <v>135</v>
      </c>
      <c r="D39" s="14">
        <v>4500000</v>
      </c>
      <c r="E39" s="15">
        <v>4602.1899999999996</v>
      </c>
      <c r="F39" s="16">
        <v>0.02</v>
      </c>
      <c r="G39" s="16">
        <v>6.1107000000000002E-2</v>
      </c>
    </row>
    <row r="40" spans="1:7" x14ac:dyDescent="0.35">
      <c r="A40" s="13" t="s">
        <v>1984</v>
      </c>
      <c r="B40" s="33" t="s">
        <v>1985</v>
      </c>
      <c r="C40" s="33" t="s">
        <v>135</v>
      </c>
      <c r="D40" s="14">
        <v>4000000</v>
      </c>
      <c r="E40" s="15">
        <v>4093.58</v>
      </c>
      <c r="F40" s="16">
        <v>1.78E-2</v>
      </c>
      <c r="G40" s="16">
        <v>6.0932E-2</v>
      </c>
    </row>
    <row r="41" spans="1:7" x14ac:dyDescent="0.35">
      <c r="A41" s="13" t="s">
        <v>1986</v>
      </c>
      <c r="B41" s="33" t="s">
        <v>1987</v>
      </c>
      <c r="C41" s="33" t="s">
        <v>135</v>
      </c>
      <c r="D41" s="14">
        <v>2500000</v>
      </c>
      <c r="E41" s="15">
        <v>2571.39</v>
      </c>
      <c r="F41" s="16">
        <v>1.12E-2</v>
      </c>
      <c r="G41" s="16">
        <v>6.0592E-2</v>
      </c>
    </row>
    <row r="42" spans="1:7" x14ac:dyDescent="0.35">
      <c r="A42" s="13" t="s">
        <v>1988</v>
      </c>
      <c r="B42" s="33" t="s">
        <v>1989</v>
      </c>
      <c r="C42" s="33" t="s">
        <v>135</v>
      </c>
      <c r="D42" s="14">
        <v>2500000</v>
      </c>
      <c r="E42" s="15">
        <v>2562.85</v>
      </c>
      <c r="F42" s="16">
        <v>1.11E-2</v>
      </c>
      <c r="G42" s="16">
        <v>6.0592E-2</v>
      </c>
    </row>
    <row r="43" spans="1:7" x14ac:dyDescent="0.35">
      <c r="A43" s="13" t="s">
        <v>1990</v>
      </c>
      <c r="B43" s="33" t="s">
        <v>1991</v>
      </c>
      <c r="C43" s="33" t="s">
        <v>135</v>
      </c>
      <c r="D43" s="14">
        <v>2000000</v>
      </c>
      <c r="E43" s="15">
        <v>2051.21</v>
      </c>
      <c r="F43" s="16">
        <v>8.8999999999999999E-3</v>
      </c>
      <c r="G43" s="16">
        <v>6.0592E-2</v>
      </c>
    </row>
    <row r="44" spans="1:7" x14ac:dyDescent="0.35">
      <c r="A44" s="13" t="s">
        <v>1992</v>
      </c>
      <c r="B44" s="33" t="s">
        <v>1993</v>
      </c>
      <c r="C44" s="33" t="s">
        <v>135</v>
      </c>
      <c r="D44" s="14">
        <v>1000000</v>
      </c>
      <c r="E44" s="15">
        <v>1025.2</v>
      </c>
      <c r="F44" s="16">
        <v>4.4999999999999997E-3</v>
      </c>
      <c r="G44" s="16">
        <v>6.1055999999999999E-2</v>
      </c>
    </row>
    <row r="45" spans="1:7" x14ac:dyDescent="0.35">
      <c r="A45" s="13" t="s">
        <v>1994</v>
      </c>
      <c r="B45" s="33" t="s">
        <v>1995</v>
      </c>
      <c r="C45" s="33" t="s">
        <v>135</v>
      </c>
      <c r="D45" s="14">
        <v>500000</v>
      </c>
      <c r="E45" s="15">
        <v>508.39</v>
      </c>
      <c r="F45" s="16">
        <v>2.2000000000000001E-3</v>
      </c>
      <c r="G45" s="16">
        <v>6.1004000000000003E-2</v>
      </c>
    </row>
    <row r="46" spans="1:7" x14ac:dyDescent="0.35">
      <c r="A46" s="17" t="s">
        <v>131</v>
      </c>
      <c r="B46" s="34"/>
      <c r="C46" s="34"/>
      <c r="D46" s="20"/>
      <c r="E46" s="21">
        <v>102841.24</v>
      </c>
      <c r="F46" s="22">
        <v>0.4466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145</v>
      </c>
      <c r="B49" s="33"/>
      <c r="C49" s="33"/>
      <c r="D49" s="14"/>
      <c r="E49" s="15"/>
      <c r="F49" s="16"/>
      <c r="G49" s="16"/>
    </row>
    <row r="50" spans="1:7" x14ac:dyDescent="0.35">
      <c r="A50" s="17" t="s">
        <v>131</v>
      </c>
      <c r="B50" s="33"/>
      <c r="C50" s="33"/>
      <c r="D50" s="14"/>
      <c r="E50" s="18" t="s">
        <v>128</v>
      </c>
      <c r="F50" s="19" t="s">
        <v>128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146</v>
      </c>
      <c r="B52" s="33"/>
      <c r="C52" s="33"/>
      <c r="D52" s="14"/>
      <c r="E52" s="15"/>
      <c r="F52" s="16"/>
      <c r="G52" s="16"/>
    </row>
    <row r="53" spans="1:7" x14ac:dyDescent="0.35">
      <c r="A53" s="17" t="s">
        <v>131</v>
      </c>
      <c r="B53" s="33"/>
      <c r="C53" s="33"/>
      <c r="D53" s="14"/>
      <c r="E53" s="18" t="s">
        <v>128</v>
      </c>
      <c r="F53" s="19" t="s">
        <v>128</v>
      </c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147</v>
      </c>
      <c r="B55" s="35"/>
      <c r="C55" s="35"/>
      <c r="D55" s="25"/>
      <c r="E55" s="21">
        <v>222156.06</v>
      </c>
      <c r="F55" s="22">
        <v>0.96460000000000001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17" t="s">
        <v>148</v>
      </c>
      <c r="B58" s="33"/>
      <c r="C58" s="33"/>
      <c r="D58" s="14"/>
      <c r="E58" s="15"/>
      <c r="F58" s="16"/>
      <c r="G58" s="16"/>
    </row>
    <row r="59" spans="1:7" x14ac:dyDescent="0.35">
      <c r="A59" s="13" t="s">
        <v>149</v>
      </c>
      <c r="B59" s="33"/>
      <c r="C59" s="33"/>
      <c r="D59" s="14"/>
      <c r="E59" s="15">
        <v>674.9</v>
      </c>
      <c r="F59" s="16">
        <v>2.8999999999999998E-3</v>
      </c>
      <c r="G59" s="16">
        <v>5.4205000000000003E-2</v>
      </c>
    </row>
    <row r="60" spans="1:7" x14ac:dyDescent="0.35">
      <c r="A60" s="17" t="s">
        <v>131</v>
      </c>
      <c r="B60" s="34"/>
      <c r="C60" s="34"/>
      <c r="D60" s="20"/>
      <c r="E60" s="21">
        <v>674.9</v>
      </c>
      <c r="F60" s="22">
        <v>2.8999999999999998E-3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24" t="s">
        <v>147</v>
      </c>
      <c r="B62" s="35"/>
      <c r="C62" s="35"/>
      <c r="D62" s="25"/>
      <c r="E62" s="21">
        <v>674.9</v>
      </c>
      <c r="F62" s="22">
        <v>2.8999999999999998E-3</v>
      </c>
      <c r="G62" s="23"/>
    </row>
    <row r="63" spans="1:7" x14ac:dyDescent="0.35">
      <c r="A63" s="13" t="s">
        <v>150</v>
      </c>
      <c r="B63" s="33"/>
      <c r="C63" s="33"/>
      <c r="D63" s="14"/>
      <c r="E63" s="15">
        <v>7521.7419544000004</v>
      </c>
      <c r="F63" s="16">
        <v>3.2660000000000002E-2</v>
      </c>
      <c r="G63" s="16"/>
    </row>
    <row r="64" spans="1:7" x14ac:dyDescent="0.35">
      <c r="A64" s="13" t="s">
        <v>151</v>
      </c>
      <c r="B64" s="33"/>
      <c r="C64" s="33"/>
      <c r="D64" s="14"/>
      <c r="E64" s="26">
        <v>-49.7619544</v>
      </c>
      <c r="F64" s="27">
        <v>-1.6000000000000001E-4</v>
      </c>
      <c r="G64" s="16">
        <v>5.4205000000000003E-2</v>
      </c>
    </row>
    <row r="65" spans="1:7" x14ac:dyDescent="0.35">
      <c r="A65" s="28" t="s">
        <v>152</v>
      </c>
      <c r="B65" s="36"/>
      <c r="C65" s="36"/>
      <c r="D65" s="29"/>
      <c r="E65" s="30">
        <v>230302.94</v>
      </c>
      <c r="F65" s="31">
        <v>1</v>
      </c>
      <c r="G65" s="31"/>
    </row>
    <row r="67" spans="1:7" x14ac:dyDescent="0.35">
      <c r="A67" s="1" t="s">
        <v>153</v>
      </c>
    </row>
    <row r="68" spans="1:7" x14ac:dyDescent="0.35">
      <c r="A68" s="1" t="s">
        <v>3023</v>
      </c>
    </row>
    <row r="70" spans="1:7" x14ac:dyDescent="0.35">
      <c r="A70" s="1" t="s">
        <v>2855</v>
      </c>
    </row>
    <row r="71" spans="1:7" x14ac:dyDescent="0.35">
      <c r="A71" s="48" t="s">
        <v>2856</v>
      </c>
      <c r="B71" s="3" t="s">
        <v>128</v>
      </c>
    </row>
    <row r="72" spans="1:7" x14ac:dyDescent="0.35">
      <c r="A72" t="s">
        <v>2857</v>
      </c>
    </row>
    <row r="73" spans="1:7" x14ac:dyDescent="0.35">
      <c r="A73" t="s">
        <v>2858</v>
      </c>
      <c r="B73" t="s">
        <v>2859</v>
      </c>
      <c r="C73" t="s">
        <v>2859</v>
      </c>
    </row>
    <row r="74" spans="1:7" x14ac:dyDescent="0.35">
      <c r="B74" s="49">
        <v>45838</v>
      </c>
      <c r="C74" s="49">
        <v>45869</v>
      </c>
    </row>
    <row r="75" spans="1:7" x14ac:dyDescent="0.35">
      <c r="A75" t="s">
        <v>2874</v>
      </c>
      <c r="B75">
        <v>12.513500000000001</v>
      </c>
      <c r="C75">
        <v>12.587899999999999</v>
      </c>
      <c r="G75"/>
    </row>
    <row r="76" spans="1:7" x14ac:dyDescent="0.35">
      <c r="A76" t="s">
        <v>2861</v>
      </c>
      <c r="B76">
        <v>12.511799999999999</v>
      </c>
      <c r="C76">
        <v>12.5862</v>
      </c>
      <c r="G76"/>
    </row>
    <row r="77" spans="1:7" x14ac:dyDescent="0.35">
      <c r="A77" t="s">
        <v>2875</v>
      </c>
      <c r="B77">
        <v>12.4247</v>
      </c>
      <c r="C77">
        <v>12.496499999999999</v>
      </c>
      <c r="G77"/>
    </row>
    <row r="78" spans="1:7" x14ac:dyDescent="0.35">
      <c r="A78" t="s">
        <v>2863</v>
      </c>
      <c r="B78">
        <v>12.4253</v>
      </c>
      <c r="C78">
        <v>12.4971</v>
      </c>
      <c r="G78"/>
    </row>
    <row r="79" spans="1:7" x14ac:dyDescent="0.35">
      <c r="G79"/>
    </row>
    <row r="80" spans="1:7" x14ac:dyDescent="0.35">
      <c r="A80" t="s">
        <v>2864</v>
      </c>
      <c r="B80" s="3" t="s">
        <v>128</v>
      </c>
    </row>
    <row r="81" spans="1:2" x14ac:dyDescent="0.35">
      <c r="A81" t="s">
        <v>2865</v>
      </c>
      <c r="B81" s="3" t="s">
        <v>128</v>
      </c>
    </row>
    <row r="82" spans="1:2" ht="29" x14ac:dyDescent="0.35">
      <c r="A82" s="48" t="s">
        <v>2866</v>
      </c>
      <c r="B82" s="3" t="s">
        <v>128</v>
      </c>
    </row>
    <row r="83" spans="1:2" ht="29" x14ac:dyDescent="0.35">
      <c r="A83" s="48" t="s">
        <v>2867</v>
      </c>
      <c r="B83" s="3" t="s">
        <v>128</v>
      </c>
    </row>
    <row r="84" spans="1:2" x14ac:dyDescent="0.35">
      <c r="A84" t="s">
        <v>2868</v>
      </c>
      <c r="B84" s="50">
        <f>+B99</f>
        <v>1.596796483008438</v>
      </c>
    </row>
    <row r="85" spans="1:2" ht="43.5" x14ac:dyDescent="0.35">
      <c r="A85" s="48" t="s">
        <v>2869</v>
      </c>
      <c r="B85" s="3" t="s">
        <v>128</v>
      </c>
    </row>
    <row r="86" spans="1:2" x14ac:dyDescent="0.35">
      <c r="B86" s="3"/>
    </row>
    <row r="87" spans="1:2" ht="29" x14ac:dyDescent="0.35">
      <c r="A87" s="48" t="s">
        <v>2870</v>
      </c>
      <c r="B87" s="3" t="s">
        <v>128</v>
      </c>
    </row>
    <row r="88" spans="1:2" ht="29" x14ac:dyDescent="0.35">
      <c r="A88" s="48" t="s">
        <v>2871</v>
      </c>
      <c r="B88" t="s">
        <v>128</v>
      </c>
    </row>
    <row r="89" spans="1:2" ht="29" x14ac:dyDescent="0.35">
      <c r="A89" s="48" t="s">
        <v>2872</v>
      </c>
      <c r="B89" s="3" t="s">
        <v>128</v>
      </c>
    </row>
    <row r="90" spans="1:2" ht="29" x14ac:dyDescent="0.35">
      <c r="A90" s="48" t="s">
        <v>2873</v>
      </c>
      <c r="B90" s="3" t="s">
        <v>128</v>
      </c>
    </row>
    <row r="92" spans="1:2" x14ac:dyDescent="0.35">
      <c r="A92" t="s">
        <v>2964</v>
      </c>
    </row>
    <row r="93" spans="1:2" ht="58" x14ac:dyDescent="0.35">
      <c r="A93" s="65" t="s">
        <v>2965</v>
      </c>
      <c r="B93" s="69" t="s">
        <v>2997</v>
      </c>
    </row>
    <row r="94" spans="1:2" ht="29" x14ac:dyDescent="0.35">
      <c r="A94" s="65" t="s">
        <v>2967</v>
      </c>
      <c r="B94" s="69" t="s">
        <v>2998</v>
      </c>
    </row>
    <row r="95" spans="1:2" x14ac:dyDescent="0.35">
      <c r="A95" s="65"/>
      <c r="B95" s="65"/>
    </row>
    <row r="96" spans="1:2" x14ac:dyDescent="0.35">
      <c r="A96" s="65" t="s">
        <v>2969</v>
      </c>
      <c r="B96" s="66">
        <v>6.2793496474391333</v>
      </c>
    </row>
    <row r="97" spans="1:2" x14ac:dyDescent="0.35">
      <c r="A97" s="65"/>
      <c r="B97" s="65"/>
    </row>
    <row r="98" spans="1:2" x14ac:dyDescent="0.35">
      <c r="A98" s="65" t="s">
        <v>2970</v>
      </c>
      <c r="B98" s="67">
        <v>1.5007999999999999</v>
      </c>
    </row>
    <row r="99" spans="1:2" x14ac:dyDescent="0.35">
      <c r="A99" s="65" t="s">
        <v>2971</v>
      </c>
      <c r="B99" s="67">
        <v>1.596796483008438</v>
      </c>
    </row>
    <row r="100" spans="1:2" x14ac:dyDescent="0.35">
      <c r="A100" s="65"/>
      <c r="B100" s="65"/>
    </row>
    <row r="101" spans="1:2" x14ac:dyDescent="0.35">
      <c r="A101" s="65" t="s">
        <v>2972</v>
      </c>
      <c r="B101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B58A-F2D8-49D1-AA32-0AEDA0FAB35F}">
  <dimension ref="A1:G27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93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158</v>
      </c>
      <c r="B8" s="33" t="s">
        <v>159</v>
      </c>
      <c r="C8" s="33" t="s">
        <v>160</v>
      </c>
      <c r="D8" s="14">
        <v>364500</v>
      </c>
      <c r="E8" s="15">
        <v>5067.28</v>
      </c>
      <c r="F8" s="16">
        <v>2.3650000000000001E-2</v>
      </c>
      <c r="G8" s="16"/>
    </row>
    <row r="9" spans="1:7" x14ac:dyDescent="0.35">
      <c r="A9" s="13" t="s">
        <v>234</v>
      </c>
      <c r="B9" s="33" t="s">
        <v>235</v>
      </c>
      <c r="C9" s="33" t="s">
        <v>157</v>
      </c>
      <c r="D9" s="14">
        <v>472500</v>
      </c>
      <c r="E9" s="15">
        <v>5048.1899999999996</v>
      </c>
      <c r="F9" s="16">
        <v>2.3560999999999999E-2</v>
      </c>
      <c r="G9" s="16"/>
    </row>
    <row r="10" spans="1:7" x14ac:dyDescent="0.35">
      <c r="A10" s="13" t="s">
        <v>1044</v>
      </c>
      <c r="B10" s="33" t="s">
        <v>1045</v>
      </c>
      <c r="C10" s="33" t="s">
        <v>165</v>
      </c>
      <c r="D10" s="14">
        <v>67257975</v>
      </c>
      <c r="E10" s="15">
        <v>4647.53</v>
      </c>
      <c r="F10" s="16">
        <v>2.1690999999999998E-2</v>
      </c>
      <c r="G10" s="16"/>
    </row>
    <row r="11" spans="1:7" x14ac:dyDescent="0.35">
      <c r="A11" s="13" t="s">
        <v>163</v>
      </c>
      <c r="B11" s="33" t="s">
        <v>164</v>
      </c>
      <c r="C11" s="33" t="s">
        <v>165</v>
      </c>
      <c r="D11" s="14">
        <v>225150</v>
      </c>
      <c r="E11" s="15">
        <v>4310.05</v>
      </c>
      <c r="F11" s="16">
        <v>2.0115999999999998E-2</v>
      </c>
      <c r="G11" s="16"/>
    </row>
    <row r="12" spans="1:7" x14ac:dyDescent="0.35">
      <c r="A12" s="13" t="s">
        <v>824</v>
      </c>
      <c r="B12" s="33" t="s">
        <v>825</v>
      </c>
      <c r="C12" s="33" t="s">
        <v>185</v>
      </c>
      <c r="D12" s="14">
        <v>1277975</v>
      </c>
      <c r="E12" s="15">
        <v>3933.61</v>
      </c>
      <c r="F12" s="16">
        <v>1.8359E-2</v>
      </c>
      <c r="G12" s="16"/>
    </row>
    <row r="13" spans="1:7" x14ac:dyDescent="0.35">
      <c r="A13" s="13" t="s">
        <v>169</v>
      </c>
      <c r="B13" s="33" t="s">
        <v>170</v>
      </c>
      <c r="C13" s="33" t="s">
        <v>157</v>
      </c>
      <c r="D13" s="14">
        <v>306000</v>
      </c>
      <c r="E13" s="15">
        <v>2437.44</v>
      </c>
      <c r="F13" s="16">
        <v>1.1376000000000001E-2</v>
      </c>
      <c r="G13" s="16"/>
    </row>
    <row r="14" spans="1:7" x14ac:dyDescent="0.35">
      <c r="A14" s="13" t="s">
        <v>381</v>
      </c>
      <c r="B14" s="33" t="s">
        <v>382</v>
      </c>
      <c r="C14" s="33" t="s">
        <v>179</v>
      </c>
      <c r="D14" s="14">
        <v>53400</v>
      </c>
      <c r="E14" s="15">
        <v>2421.1</v>
      </c>
      <c r="F14" s="16">
        <v>1.1299999999999999E-2</v>
      </c>
      <c r="G14" s="16"/>
    </row>
    <row r="15" spans="1:7" x14ac:dyDescent="0.35">
      <c r="A15" s="13" t="s">
        <v>161</v>
      </c>
      <c r="B15" s="33" t="s">
        <v>162</v>
      </c>
      <c r="C15" s="33" t="s">
        <v>157</v>
      </c>
      <c r="D15" s="14">
        <v>136500</v>
      </c>
      <c r="E15" s="15">
        <v>2022.11</v>
      </c>
      <c r="F15" s="16">
        <v>9.4369999999999992E-3</v>
      </c>
      <c r="G15" s="16"/>
    </row>
    <row r="16" spans="1:7" x14ac:dyDescent="0.35">
      <c r="A16" s="13" t="s">
        <v>995</v>
      </c>
      <c r="B16" s="33" t="s">
        <v>996</v>
      </c>
      <c r="C16" s="33" t="s">
        <v>188</v>
      </c>
      <c r="D16" s="14">
        <v>69750</v>
      </c>
      <c r="E16" s="15">
        <v>1915.61</v>
      </c>
      <c r="F16" s="16">
        <v>8.94E-3</v>
      </c>
      <c r="G16" s="16"/>
    </row>
    <row r="17" spans="1:7" x14ac:dyDescent="0.35">
      <c r="A17" s="13" t="s">
        <v>155</v>
      </c>
      <c r="B17" s="33" t="s">
        <v>156</v>
      </c>
      <c r="C17" s="33" t="s">
        <v>157</v>
      </c>
      <c r="D17" s="14">
        <v>93500</v>
      </c>
      <c r="E17" s="15">
        <v>1887.02</v>
      </c>
      <c r="F17" s="16">
        <v>8.8070000000000006E-3</v>
      </c>
      <c r="G17" s="16"/>
    </row>
    <row r="18" spans="1:7" x14ac:dyDescent="0.35">
      <c r="A18" s="13" t="s">
        <v>1067</v>
      </c>
      <c r="B18" s="33" t="s">
        <v>1068</v>
      </c>
      <c r="C18" s="33" t="s">
        <v>1069</v>
      </c>
      <c r="D18" s="14">
        <v>73500</v>
      </c>
      <c r="E18" s="15">
        <v>1786.56</v>
      </c>
      <c r="F18" s="16">
        <v>8.3379999999999999E-3</v>
      </c>
      <c r="G18" s="16"/>
    </row>
    <row r="19" spans="1:7" x14ac:dyDescent="0.35">
      <c r="A19" s="13" t="s">
        <v>604</v>
      </c>
      <c r="B19" s="33" t="s">
        <v>605</v>
      </c>
      <c r="C19" s="33" t="s">
        <v>606</v>
      </c>
      <c r="D19" s="14">
        <v>392850</v>
      </c>
      <c r="E19" s="15">
        <v>1478.49</v>
      </c>
      <c r="F19" s="16">
        <v>6.8999999999999999E-3</v>
      </c>
      <c r="G19" s="16"/>
    </row>
    <row r="20" spans="1:7" x14ac:dyDescent="0.35">
      <c r="A20" s="13" t="s">
        <v>177</v>
      </c>
      <c r="B20" s="33" t="s">
        <v>178</v>
      </c>
      <c r="C20" s="33" t="s">
        <v>179</v>
      </c>
      <c r="D20" s="14">
        <v>361950</v>
      </c>
      <c r="E20" s="15">
        <v>1386.63</v>
      </c>
      <c r="F20" s="16">
        <v>6.4720000000000003E-3</v>
      </c>
      <c r="G20" s="16"/>
    </row>
    <row r="21" spans="1:7" x14ac:dyDescent="0.35">
      <c r="A21" s="13" t="s">
        <v>330</v>
      </c>
      <c r="B21" s="33" t="s">
        <v>331</v>
      </c>
      <c r="C21" s="33" t="s">
        <v>193</v>
      </c>
      <c r="D21" s="14">
        <v>368950</v>
      </c>
      <c r="E21" s="15">
        <v>1214.77</v>
      </c>
      <c r="F21" s="16">
        <v>5.6690000000000004E-3</v>
      </c>
      <c r="G21" s="16"/>
    </row>
    <row r="22" spans="1:7" x14ac:dyDescent="0.35">
      <c r="A22" s="13" t="s">
        <v>1098</v>
      </c>
      <c r="B22" s="33" t="s">
        <v>1099</v>
      </c>
      <c r="C22" s="33" t="s">
        <v>157</v>
      </c>
      <c r="D22" s="14">
        <v>150500</v>
      </c>
      <c r="E22" s="15">
        <v>1202.3399999999999</v>
      </c>
      <c r="F22" s="16">
        <v>5.6109999999999997E-3</v>
      </c>
      <c r="G22" s="16"/>
    </row>
    <row r="23" spans="1:7" x14ac:dyDescent="0.35">
      <c r="A23" s="13" t="s">
        <v>186</v>
      </c>
      <c r="B23" s="33" t="s">
        <v>187</v>
      </c>
      <c r="C23" s="33" t="s">
        <v>188</v>
      </c>
      <c r="D23" s="14">
        <v>9100</v>
      </c>
      <c r="E23" s="15">
        <v>1114.6600000000001</v>
      </c>
      <c r="F23" s="16">
        <v>5.202E-3</v>
      </c>
      <c r="G23" s="16"/>
    </row>
    <row r="24" spans="1:7" x14ac:dyDescent="0.35">
      <c r="A24" s="13" t="s">
        <v>180</v>
      </c>
      <c r="B24" s="33" t="s">
        <v>181</v>
      </c>
      <c r="C24" s="33" t="s">
        <v>182</v>
      </c>
      <c r="D24" s="14">
        <v>30600</v>
      </c>
      <c r="E24" s="15">
        <v>980.15</v>
      </c>
      <c r="F24" s="16">
        <v>4.5739999999999999E-3</v>
      </c>
      <c r="G24" s="16"/>
    </row>
    <row r="25" spans="1:7" x14ac:dyDescent="0.35">
      <c r="A25" s="13" t="s">
        <v>369</v>
      </c>
      <c r="B25" s="33" t="s">
        <v>370</v>
      </c>
      <c r="C25" s="33" t="s">
        <v>285</v>
      </c>
      <c r="D25" s="14">
        <v>130800</v>
      </c>
      <c r="E25" s="15">
        <v>928.42</v>
      </c>
      <c r="F25" s="16">
        <v>4.333E-3</v>
      </c>
      <c r="G25" s="16"/>
    </row>
    <row r="26" spans="1:7" x14ac:dyDescent="0.35">
      <c r="A26" s="13" t="s">
        <v>957</v>
      </c>
      <c r="B26" s="33" t="s">
        <v>958</v>
      </c>
      <c r="C26" s="33" t="s">
        <v>182</v>
      </c>
      <c r="D26" s="14">
        <v>119200</v>
      </c>
      <c r="E26" s="15">
        <v>793.81</v>
      </c>
      <c r="F26" s="16">
        <v>3.705E-3</v>
      </c>
      <c r="G26" s="16"/>
    </row>
    <row r="27" spans="1:7" x14ac:dyDescent="0.35">
      <c r="A27" s="13" t="s">
        <v>334</v>
      </c>
      <c r="B27" s="33" t="s">
        <v>335</v>
      </c>
      <c r="C27" s="33" t="s">
        <v>336</v>
      </c>
      <c r="D27" s="14">
        <v>116200</v>
      </c>
      <c r="E27" s="15">
        <v>793.7</v>
      </c>
      <c r="F27" s="16">
        <v>3.7039999999999998E-3</v>
      </c>
      <c r="G27" s="16"/>
    </row>
    <row r="28" spans="1:7" x14ac:dyDescent="0.35">
      <c r="A28" s="13" t="s">
        <v>740</v>
      </c>
      <c r="B28" s="33" t="s">
        <v>741</v>
      </c>
      <c r="C28" s="33" t="s">
        <v>196</v>
      </c>
      <c r="D28" s="14">
        <v>44625</v>
      </c>
      <c r="E28" s="15">
        <v>693.74</v>
      </c>
      <c r="F28" s="16">
        <v>3.238E-3</v>
      </c>
      <c r="G28" s="16"/>
    </row>
    <row r="29" spans="1:7" x14ac:dyDescent="0.35">
      <c r="A29" s="13" t="s">
        <v>1024</v>
      </c>
      <c r="B29" s="33" t="s">
        <v>1025</v>
      </c>
      <c r="C29" s="33" t="s">
        <v>227</v>
      </c>
      <c r="D29" s="14">
        <v>80300</v>
      </c>
      <c r="E29" s="15">
        <v>606.66999999999996</v>
      </c>
      <c r="F29" s="16">
        <v>2.8310000000000002E-3</v>
      </c>
      <c r="G29" s="16"/>
    </row>
    <row r="30" spans="1:7" x14ac:dyDescent="0.35">
      <c r="A30" s="13" t="s">
        <v>232</v>
      </c>
      <c r="B30" s="33" t="s">
        <v>233</v>
      </c>
      <c r="C30" s="33" t="s">
        <v>193</v>
      </c>
      <c r="D30" s="14">
        <v>94875</v>
      </c>
      <c r="E30" s="15">
        <v>598.52</v>
      </c>
      <c r="F30" s="16">
        <v>2.7929999999999999E-3</v>
      </c>
      <c r="G30" s="16"/>
    </row>
    <row r="31" spans="1:7" x14ac:dyDescent="0.35">
      <c r="A31" s="13" t="s">
        <v>230</v>
      </c>
      <c r="B31" s="33" t="s">
        <v>231</v>
      </c>
      <c r="C31" s="33" t="s">
        <v>176</v>
      </c>
      <c r="D31" s="14">
        <v>16975</v>
      </c>
      <c r="E31" s="15">
        <v>515.5</v>
      </c>
      <c r="F31" s="16">
        <v>2.4060000000000002E-3</v>
      </c>
      <c r="G31" s="16"/>
    </row>
    <row r="32" spans="1:7" x14ac:dyDescent="0.35">
      <c r="A32" s="13" t="s">
        <v>266</v>
      </c>
      <c r="B32" s="33" t="s">
        <v>267</v>
      </c>
      <c r="C32" s="33" t="s">
        <v>268</v>
      </c>
      <c r="D32" s="14">
        <v>14525</v>
      </c>
      <c r="E32" s="15">
        <v>486.2</v>
      </c>
      <c r="F32" s="16">
        <v>2.2690000000000002E-3</v>
      </c>
      <c r="G32" s="16"/>
    </row>
    <row r="33" spans="1:7" x14ac:dyDescent="0.35">
      <c r="A33" s="13" t="s">
        <v>286</v>
      </c>
      <c r="B33" s="33" t="s">
        <v>287</v>
      </c>
      <c r="C33" s="33" t="s">
        <v>193</v>
      </c>
      <c r="D33" s="14">
        <v>54750</v>
      </c>
      <c r="E33" s="15">
        <v>482.46</v>
      </c>
      <c r="F33" s="16">
        <v>2.2520000000000001E-3</v>
      </c>
      <c r="G33" s="16"/>
    </row>
    <row r="34" spans="1:7" x14ac:dyDescent="0.35">
      <c r="A34" s="13" t="s">
        <v>212</v>
      </c>
      <c r="B34" s="33" t="s">
        <v>213</v>
      </c>
      <c r="C34" s="33" t="s">
        <v>176</v>
      </c>
      <c r="D34" s="14">
        <v>31150</v>
      </c>
      <c r="E34" s="15">
        <v>457.25</v>
      </c>
      <c r="F34" s="16">
        <v>2.134E-3</v>
      </c>
      <c r="G34" s="16"/>
    </row>
    <row r="35" spans="1:7" x14ac:dyDescent="0.35">
      <c r="A35" s="13" t="s">
        <v>997</v>
      </c>
      <c r="B35" s="33" t="s">
        <v>998</v>
      </c>
      <c r="C35" s="33" t="s">
        <v>666</v>
      </c>
      <c r="D35" s="14">
        <v>31350</v>
      </c>
      <c r="E35" s="15">
        <v>430.47</v>
      </c>
      <c r="F35" s="16">
        <v>2.0089999999999999E-3</v>
      </c>
      <c r="G35" s="16"/>
    </row>
    <row r="36" spans="1:7" x14ac:dyDescent="0.35">
      <c r="A36" s="13" t="s">
        <v>222</v>
      </c>
      <c r="B36" s="33" t="s">
        <v>223</v>
      </c>
      <c r="C36" s="33" t="s">
        <v>224</v>
      </c>
      <c r="D36" s="14">
        <v>20300</v>
      </c>
      <c r="E36" s="15">
        <v>367.86</v>
      </c>
      <c r="F36" s="16">
        <v>1.717E-3</v>
      </c>
      <c r="G36" s="16"/>
    </row>
    <row r="37" spans="1:7" x14ac:dyDescent="0.35">
      <c r="A37" s="13" t="s">
        <v>886</v>
      </c>
      <c r="B37" s="33" t="s">
        <v>887</v>
      </c>
      <c r="C37" s="33" t="s">
        <v>157</v>
      </c>
      <c r="D37" s="14">
        <v>170000</v>
      </c>
      <c r="E37" s="15">
        <v>344.13</v>
      </c>
      <c r="F37" s="16">
        <v>1.606E-3</v>
      </c>
      <c r="G37" s="16"/>
    </row>
    <row r="38" spans="1:7" x14ac:dyDescent="0.35">
      <c r="A38" s="13" t="s">
        <v>248</v>
      </c>
      <c r="B38" s="33" t="s">
        <v>249</v>
      </c>
      <c r="C38" s="33" t="s">
        <v>160</v>
      </c>
      <c r="D38" s="14">
        <v>81000</v>
      </c>
      <c r="E38" s="15">
        <v>338.94</v>
      </c>
      <c r="F38" s="16">
        <v>1.5820000000000001E-3</v>
      </c>
      <c r="G38" s="16"/>
    </row>
    <row r="39" spans="1:7" x14ac:dyDescent="0.35">
      <c r="A39" s="13" t="s">
        <v>258</v>
      </c>
      <c r="B39" s="33" t="s">
        <v>259</v>
      </c>
      <c r="C39" s="33" t="s">
        <v>196</v>
      </c>
      <c r="D39" s="14">
        <v>17425</v>
      </c>
      <c r="E39" s="15">
        <v>336.15</v>
      </c>
      <c r="F39" s="16">
        <v>1.5690000000000001E-3</v>
      </c>
      <c r="G39" s="16"/>
    </row>
    <row r="40" spans="1:7" x14ac:dyDescent="0.35">
      <c r="A40" s="13" t="s">
        <v>171</v>
      </c>
      <c r="B40" s="33" t="s">
        <v>172</v>
      </c>
      <c r="C40" s="33" t="s">
        <v>173</v>
      </c>
      <c r="D40" s="14">
        <v>12750</v>
      </c>
      <c r="E40" s="15">
        <v>309.49</v>
      </c>
      <c r="F40" s="16">
        <v>1.444E-3</v>
      </c>
      <c r="G40" s="16"/>
    </row>
    <row r="41" spans="1:7" x14ac:dyDescent="0.35">
      <c r="A41" s="13" t="s">
        <v>311</v>
      </c>
      <c r="B41" s="33" t="s">
        <v>312</v>
      </c>
      <c r="C41" s="33" t="s">
        <v>297</v>
      </c>
      <c r="D41" s="14">
        <v>29025</v>
      </c>
      <c r="E41" s="15">
        <v>304.27</v>
      </c>
      <c r="F41" s="16">
        <v>1.42E-3</v>
      </c>
      <c r="G41" s="16"/>
    </row>
    <row r="42" spans="1:7" x14ac:dyDescent="0.35">
      <c r="A42" s="13" t="s">
        <v>295</v>
      </c>
      <c r="B42" s="33" t="s">
        <v>296</v>
      </c>
      <c r="C42" s="33" t="s">
        <v>297</v>
      </c>
      <c r="D42" s="14">
        <v>192500</v>
      </c>
      <c r="E42" s="15">
        <v>304.02999999999997</v>
      </c>
      <c r="F42" s="16">
        <v>1.4189999999999999E-3</v>
      </c>
      <c r="G42" s="16"/>
    </row>
    <row r="43" spans="1:7" x14ac:dyDescent="0.35">
      <c r="A43" s="13" t="s">
        <v>313</v>
      </c>
      <c r="B43" s="33" t="s">
        <v>314</v>
      </c>
      <c r="C43" s="33" t="s">
        <v>196</v>
      </c>
      <c r="D43" s="14">
        <v>4600</v>
      </c>
      <c r="E43" s="15">
        <v>303.39</v>
      </c>
      <c r="F43" s="16">
        <v>1.4159999999999999E-3</v>
      </c>
      <c r="G43" s="16"/>
    </row>
    <row r="44" spans="1:7" x14ac:dyDescent="0.35">
      <c r="A44" s="13" t="s">
        <v>947</v>
      </c>
      <c r="B44" s="33" t="s">
        <v>948</v>
      </c>
      <c r="C44" s="33" t="s">
        <v>292</v>
      </c>
      <c r="D44" s="14">
        <v>8000</v>
      </c>
      <c r="E44" s="15">
        <v>284.44</v>
      </c>
      <c r="F44" s="16">
        <v>1.328E-3</v>
      </c>
      <c r="G44" s="16"/>
    </row>
    <row r="45" spans="1:7" x14ac:dyDescent="0.35">
      <c r="A45" s="13" t="s">
        <v>228</v>
      </c>
      <c r="B45" s="33" t="s">
        <v>229</v>
      </c>
      <c r="C45" s="33" t="s">
        <v>193</v>
      </c>
      <c r="D45" s="14">
        <v>62400</v>
      </c>
      <c r="E45" s="15">
        <v>255.81</v>
      </c>
      <c r="F45" s="16">
        <v>1.194E-3</v>
      </c>
      <c r="G45" s="16"/>
    </row>
    <row r="46" spans="1:7" x14ac:dyDescent="0.35">
      <c r="A46" s="13" t="s">
        <v>244</v>
      </c>
      <c r="B46" s="33" t="s">
        <v>245</v>
      </c>
      <c r="C46" s="33" t="s">
        <v>176</v>
      </c>
      <c r="D46" s="14">
        <v>4800</v>
      </c>
      <c r="E46" s="15">
        <v>247.7</v>
      </c>
      <c r="F46" s="16">
        <v>1.1559999999999999E-3</v>
      </c>
      <c r="G46" s="16"/>
    </row>
    <row r="47" spans="1:7" x14ac:dyDescent="0.35">
      <c r="A47" s="13" t="s">
        <v>967</v>
      </c>
      <c r="B47" s="33" t="s">
        <v>968</v>
      </c>
      <c r="C47" s="33" t="s">
        <v>292</v>
      </c>
      <c r="D47" s="14">
        <v>3625</v>
      </c>
      <c r="E47" s="15">
        <v>247.26</v>
      </c>
      <c r="F47" s="16">
        <v>1.1540000000000001E-3</v>
      </c>
      <c r="G47" s="16"/>
    </row>
    <row r="48" spans="1:7" x14ac:dyDescent="0.35">
      <c r="A48" s="13" t="s">
        <v>260</v>
      </c>
      <c r="B48" s="33" t="s">
        <v>261</v>
      </c>
      <c r="C48" s="33" t="s">
        <v>176</v>
      </c>
      <c r="D48" s="14">
        <v>8525</v>
      </c>
      <c r="E48" s="15">
        <v>237.86</v>
      </c>
      <c r="F48" s="16">
        <v>1.1100000000000001E-3</v>
      </c>
      <c r="G48" s="16"/>
    </row>
    <row r="49" spans="1:7" x14ac:dyDescent="0.35">
      <c r="A49" s="13" t="s">
        <v>1018</v>
      </c>
      <c r="B49" s="33" t="s">
        <v>1019</v>
      </c>
      <c r="C49" s="33" t="s">
        <v>365</v>
      </c>
      <c r="D49" s="14">
        <v>32375</v>
      </c>
      <c r="E49" s="15">
        <v>235.06</v>
      </c>
      <c r="F49" s="16">
        <v>1.0970000000000001E-3</v>
      </c>
      <c r="G49" s="16"/>
    </row>
    <row r="50" spans="1:7" x14ac:dyDescent="0.35">
      <c r="A50" s="13" t="s">
        <v>409</v>
      </c>
      <c r="B50" s="33" t="s">
        <v>410</v>
      </c>
      <c r="C50" s="33" t="s">
        <v>173</v>
      </c>
      <c r="D50" s="14">
        <v>5700</v>
      </c>
      <c r="E50" s="15">
        <v>213</v>
      </c>
      <c r="F50" s="16">
        <v>9.9400000000000009E-4</v>
      </c>
      <c r="G50" s="16"/>
    </row>
    <row r="51" spans="1:7" x14ac:dyDescent="0.35">
      <c r="A51" s="13" t="s">
        <v>1161</v>
      </c>
      <c r="B51" s="33" t="s">
        <v>1162</v>
      </c>
      <c r="C51" s="33" t="s">
        <v>202</v>
      </c>
      <c r="D51" s="14">
        <v>25650</v>
      </c>
      <c r="E51" s="15">
        <v>207.35</v>
      </c>
      <c r="F51" s="16">
        <v>9.68E-4</v>
      </c>
      <c r="G51" s="16"/>
    </row>
    <row r="52" spans="1:7" x14ac:dyDescent="0.35">
      <c r="A52" s="13" t="s">
        <v>166</v>
      </c>
      <c r="B52" s="33" t="s">
        <v>167</v>
      </c>
      <c r="C52" s="33" t="s">
        <v>168</v>
      </c>
      <c r="D52" s="14">
        <v>5600</v>
      </c>
      <c r="E52" s="15">
        <v>203.64</v>
      </c>
      <c r="F52" s="16">
        <v>9.5E-4</v>
      </c>
      <c r="G52" s="16"/>
    </row>
    <row r="53" spans="1:7" x14ac:dyDescent="0.35">
      <c r="A53" s="13" t="s">
        <v>174</v>
      </c>
      <c r="B53" s="33" t="s">
        <v>175</v>
      </c>
      <c r="C53" s="33" t="s">
        <v>176</v>
      </c>
      <c r="D53" s="14">
        <v>12800</v>
      </c>
      <c r="E53" s="15">
        <v>193.15</v>
      </c>
      <c r="F53" s="16">
        <v>9.01E-4</v>
      </c>
      <c r="G53" s="16"/>
    </row>
    <row r="54" spans="1:7" x14ac:dyDescent="0.35">
      <c r="A54" s="13" t="s">
        <v>1051</v>
      </c>
      <c r="B54" s="33" t="s">
        <v>1052</v>
      </c>
      <c r="C54" s="33" t="s">
        <v>297</v>
      </c>
      <c r="D54" s="14">
        <v>141000</v>
      </c>
      <c r="E54" s="15">
        <v>175.12</v>
      </c>
      <c r="F54" s="16">
        <v>8.1700000000000002E-4</v>
      </c>
      <c r="G54" s="16"/>
    </row>
    <row r="55" spans="1:7" x14ac:dyDescent="0.35">
      <c r="A55" s="13" t="s">
        <v>340</v>
      </c>
      <c r="B55" s="33" t="s">
        <v>341</v>
      </c>
      <c r="C55" s="33" t="s">
        <v>273</v>
      </c>
      <c r="D55" s="14">
        <v>23800</v>
      </c>
      <c r="E55" s="15">
        <v>157.47999999999999</v>
      </c>
      <c r="F55" s="16">
        <v>7.3499999999999998E-4</v>
      </c>
      <c r="G55" s="16"/>
    </row>
    <row r="56" spans="1:7" x14ac:dyDescent="0.35">
      <c r="A56" s="13" t="s">
        <v>1140</v>
      </c>
      <c r="B56" s="33" t="s">
        <v>1141</v>
      </c>
      <c r="C56" s="33" t="s">
        <v>157</v>
      </c>
      <c r="D56" s="14">
        <v>135000</v>
      </c>
      <c r="E56" s="15">
        <v>144.79</v>
      </c>
      <c r="F56" s="16">
        <v>6.7599999999999995E-4</v>
      </c>
      <c r="G56" s="16"/>
    </row>
    <row r="57" spans="1:7" x14ac:dyDescent="0.35">
      <c r="A57" s="13" t="s">
        <v>269</v>
      </c>
      <c r="B57" s="33" t="s">
        <v>270</v>
      </c>
      <c r="C57" s="33" t="s">
        <v>182</v>
      </c>
      <c r="D57" s="14">
        <v>850</v>
      </c>
      <c r="E57" s="15">
        <v>107.17</v>
      </c>
      <c r="F57" s="16">
        <v>5.0000000000000001E-4</v>
      </c>
      <c r="G57" s="16"/>
    </row>
    <row r="58" spans="1:7" x14ac:dyDescent="0.35">
      <c r="A58" s="13" t="s">
        <v>246</v>
      </c>
      <c r="B58" s="33" t="s">
        <v>247</v>
      </c>
      <c r="C58" s="33" t="s">
        <v>176</v>
      </c>
      <c r="D58" s="14">
        <v>6000</v>
      </c>
      <c r="E58" s="15">
        <v>104.89</v>
      </c>
      <c r="F58" s="16">
        <v>4.8999999999999998E-4</v>
      </c>
      <c r="G58" s="16"/>
    </row>
    <row r="59" spans="1:7" x14ac:dyDescent="0.35">
      <c r="A59" s="13" t="s">
        <v>951</v>
      </c>
      <c r="B59" s="33" t="s">
        <v>952</v>
      </c>
      <c r="C59" s="33" t="s">
        <v>157</v>
      </c>
      <c r="D59" s="14">
        <v>139125</v>
      </c>
      <c r="E59" s="15">
        <v>95.66</v>
      </c>
      <c r="F59" s="16">
        <v>4.46E-4</v>
      </c>
      <c r="G59" s="16"/>
    </row>
    <row r="60" spans="1:7" x14ac:dyDescent="0.35">
      <c r="A60" s="13" t="s">
        <v>271</v>
      </c>
      <c r="B60" s="33" t="s">
        <v>272</v>
      </c>
      <c r="C60" s="33" t="s">
        <v>273</v>
      </c>
      <c r="D60" s="14">
        <v>36750</v>
      </c>
      <c r="E60" s="15">
        <v>87.63</v>
      </c>
      <c r="F60" s="16">
        <v>4.0900000000000002E-4</v>
      </c>
      <c r="G60" s="16"/>
    </row>
    <row r="61" spans="1:7" x14ac:dyDescent="0.35">
      <c r="A61" s="13" t="s">
        <v>949</v>
      </c>
      <c r="B61" s="33" t="s">
        <v>950</v>
      </c>
      <c r="C61" s="33" t="s">
        <v>165</v>
      </c>
      <c r="D61" s="14">
        <v>23800</v>
      </c>
      <c r="E61" s="15">
        <v>86.39</v>
      </c>
      <c r="F61" s="16">
        <v>4.0299999999999998E-4</v>
      </c>
      <c r="G61" s="16"/>
    </row>
    <row r="62" spans="1:7" x14ac:dyDescent="0.35">
      <c r="A62" s="13" t="s">
        <v>1167</v>
      </c>
      <c r="B62" s="33" t="s">
        <v>1168</v>
      </c>
      <c r="C62" s="33" t="s">
        <v>227</v>
      </c>
      <c r="D62" s="14">
        <v>13875</v>
      </c>
      <c r="E62" s="15">
        <v>85.46</v>
      </c>
      <c r="F62" s="16">
        <v>3.9899999999999999E-4</v>
      </c>
      <c r="G62" s="16"/>
    </row>
    <row r="63" spans="1:7" x14ac:dyDescent="0.35">
      <c r="A63" s="13" t="s">
        <v>979</v>
      </c>
      <c r="B63" s="33" t="s">
        <v>980</v>
      </c>
      <c r="C63" s="33" t="s">
        <v>695</v>
      </c>
      <c r="D63" s="14">
        <v>1200</v>
      </c>
      <c r="E63" s="15">
        <v>70.930000000000007</v>
      </c>
      <c r="F63" s="16">
        <v>3.3100000000000002E-4</v>
      </c>
      <c r="G63" s="16"/>
    </row>
    <row r="64" spans="1:7" x14ac:dyDescent="0.35">
      <c r="A64" s="13" t="s">
        <v>611</v>
      </c>
      <c r="B64" s="33" t="s">
        <v>612</v>
      </c>
      <c r="C64" s="33" t="s">
        <v>329</v>
      </c>
      <c r="D64" s="14">
        <v>13325</v>
      </c>
      <c r="E64" s="15">
        <v>69.64</v>
      </c>
      <c r="F64" s="16">
        <v>3.2499999999999999E-4</v>
      </c>
      <c r="G64" s="16"/>
    </row>
    <row r="65" spans="1:7" x14ac:dyDescent="0.35">
      <c r="A65" s="13" t="s">
        <v>298</v>
      </c>
      <c r="B65" s="33" t="s">
        <v>299</v>
      </c>
      <c r="C65" s="33" t="s">
        <v>297</v>
      </c>
      <c r="D65" s="14">
        <v>6875</v>
      </c>
      <c r="E65" s="15">
        <v>66.34</v>
      </c>
      <c r="F65" s="16">
        <v>3.1E-4</v>
      </c>
      <c r="G65" s="16"/>
    </row>
    <row r="66" spans="1:7" x14ac:dyDescent="0.35">
      <c r="A66" s="13" t="s">
        <v>200</v>
      </c>
      <c r="B66" s="33" t="s">
        <v>201</v>
      </c>
      <c r="C66" s="33" t="s">
        <v>202</v>
      </c>
      <c r="D66" s="14">
        <v>19500</v>
      </c>
      <c r="E66" s="15">
        <v>65.180000000000007</v>
      </c>
      <c r="F66" s="16">
        <v>3.0400000000000002E-4</v>
      </c>
      <c r="G66" s="16"/>
    </row>
    <row r="67" spans="1:7" x14ac:dyDescent="0.35">
      <c r="A67" s="13" t="s">
        <v>197</v>
      </c>
      <c r="B67" s="33" t="s">
        <v>198</v>
      </c>
      <c r="C67" s="33" t="s">
        <v>199</v>
      </c>
      <c r="D67" s="14">
        <v>2400</v>
      </c>
      <c r="E67" s="15">
        <v>60.51</v>
      </c>
      <c r="F67" s="16">
        <v>2.8200000000000002E-4</v>
      </c>
      <c r="G67" s="16"/>
    </row>
    <row r="68" spans="1:7" x14ac:dyDescent="0.35">
      <c r="A68" s="13" t="s">
        <v>194</v>
      </c>
      <c r="B68" s="33" t="s">
        <v>195</v>
      </c>
      <c r="C68" s="33" t="s">
        <v>196</v>
      </c>
      <c r="D68" s="14">
        <v>3150</v>
      </c>
      <c r="E68" s="15">
        <v>53.76</v>
      </c>
      <c r="F68" s="16">
        <v>2.5099999999999998E-4</v>
      </c>
      <c r="G68" s="16"/>
    </row>
    <row r="69" spans="1:7" x14ac:dyDescent="0.35">
      <c r="A69" s="13" t="s">
        <v>832</v>
      </c>
      <c r="B69" s="33" t="s">
        <v>833</v>
      </c>
      <c r="C69" s="33" t="s">
        <v>365</v>
      </c>
      <c r="D69" s="14">
        <v>5000</v>
      </c>
      <c r="E69" s="15">
        <v>32.78</v>
      </c>
      <c r="F69" s="16">
        <v>1.5300000000000001E-4</v>
      </c>
      <c r="G69" s="16"/>
    </row>
    <row r="70" spans="1:7" x14ac:dyDescent="0.35">
      <c r="A70" s="13" t="s">
        <v>1134</v>
      </c>
      <c r="B70" s="33" t="s">
        <v>1135</v>
      </c>
      <c r="C70" s="33" t="s">
        <v>188</v>
      </c>
      <c r="D70" s="14">
        <v>5250</v>
      </c>
      <c r="E70" s="15">
        <v>31.12</v>
      </c>
      <c r="F70" s="16">
        <v>1.45E-4</v>
      </c>
      <c r="G70" s="16"/>
    </row>
    <row r="71" spans="1:7" x14ac:dyDescent="0.35">
      <c r="A71" s="13" t="s">
        <v>240</v>
      </c>
      <c r="B71" s="33" t="s">
        <v>241</v>
      </c>
      <c r="C71" s="33" t="s">
        <v>219</v>
      </c>
      <c r="D71" s="14">
        <v>30750</v>
      </c>
      <c r="E71" s="15">
        <v>29.88</v>
      </c>
      <c r="F71" s="16">
        <v>1.3899999999999999E-4</v>
      </c>
      <c r="G71" s="16"/>
    </row>
    <row r="72" spans="1:7" x14ac:dyDescent="0.35">
      <c r="A72" s="13" t="s">
        <v>752</v>
      </c>
      <c r="B72" s="33" t="s">
        <v>753</v>
      </c>
      <c r="C72" s="33" t="s">
        <v>196</v>
      </c>
      <c r="D72" s="14">
        <v>2200</v>
      </c>
      <c r="E72" s="15">
        <v>25.08</v>
      </c>
      <c r="F72" s="16">
        <v>1.17E-4</v>
      </c>
      <c r="G72" s="16"/>
    </row>
    <row r="73" spans="1:7" x14ac:dyDescent="0.35">
      <c r="A73" s="13" t="s">
        <v>323</v>
      </c>
      <c r="B73" s="33" t="s">
        <v>324</v>
      </c>
      <c r="C73" s="33" t="s">
        <v>202</v>
      </c>
      <c r="D73" s="14">
        <v>2000</v>
      </c>
      <c r="E73" s="15">
        <v>10.3</v>
      </c>
      <c r="F73" s="16">
        <v>4.8000000000000001E-5</v>
      </c>
      <c r="G73" s="16"/>
    </row>
    <row r="74" spans="1:7" x14ac:dyDescent="0.35">
      <c r="A74" s="13" t="s">
        <v>1046</v>
      </c>
      <c r="B74" s="33" t="s">
        <v>1047</v>
      </c>
      <c r="C74" s="33" t="s">
        <v>1048</v>
      </c>
      <c r="D74" s="14">
        <v>2300</v>
      </c>
      <c r="E74" s="15">
        <v>9.7899999999999991</v>
      </c>
      <c r="F74" s="16">
        <v>4.6E-5</v>
      </c>
      <c r="G74" s="16"/>
    </row>
    <row r="75" spans="1:7" x14ac:dyDescent="0.35">
      <c r="A75" s="13" t="s">
        <v>973</v>
      </c>
      <c r="B75" s="33" t="s">
        <v>974</v>
      </c>
      <c r="C75" s="33" t="s">
        <v>666</v>
      </c>
      <c r="D75" s="14">
        <v>6975</v>
      </c>
      <c r="E75" s="15">
        <v>6.28</v>
      </c>
      <c r="F75" s="16">
        <v>2.9E-5</v>
      </c>
      <c r="G75" s="16"/>
    </row>
    <row r="76" spans="1:7" x14ac:dyDescent="0.35">
      <c r="A76" s="13" t="s">
        <v>959</v>
      </c>
      <c r="B76" s="33" t="s">
        <v>960</v>
      </c>
      <c r="C76" s="33" t="s">
        <v>157</v>
      </c>
      <c r="D76" s="14">
        <v>31100</v>
      </c>
      <c r="E76" s="15">
        <v>5.88</v>
      </c>
      <c r="F76" s="16">
        <v>2.6999999999999999E-5</v>
      </c>
      <c r="G76" s="16"/>
    </row>
    <row r="77" spans="1:7" x14ac:dyDescent="0.35">
      <c r="A77" s="17" t="s">
        <v>131</v>
      </c>
      <c r="B77" s="34"/>
      <c r="C77" s="34"/>
      <c r="D77" s="20"/>
      <c r="E77" s="37">
        <v>56155.87</v>
      </c>
      <c r="F77" s="38">
        <v>0.26205299999999998</v>
      </c>
      <c r="G77" s="23"/>
    </row>
    <row r="78" spans="1:7" x14ac:dyDescent="0.35">
      <c r="A78" s="17" t="s">
        <v>368</v>
      </c>
      <c r="B78" s="33"/>
      <c r="C78" s="33"/>
      <c r="D78" s="14"/>
      <c r="E78" s="15"/>
      <c r="F78" s="16"/>
      <c r="G78" s="16"/>
    </row>
    <row r="79" spans="1:7" x14ac:dyDescent="0.35">
      <c r="A79" s="17" t="s">
        <v>131</v>
      </c>
      <c r="B79" s="33"/>
      <c r="C79" s="33"/>
      <c r="D79" s="14"/>
      <c r="E79" s="39" t="s">
        <v>128</v>
      </c>
      <c r="F79" s="40" t="s">
        <v>128</v>
      </c>
      <c r="G79" s="16"/>
    </row>
    <row r="80" spans="1:7" x14ac:dyDescent="0.35">
      <c r="A80" s="24" t="s">
        <v>147</v>
      </c>
      <c r="B80" s="35"/>
      <c r="C80" s="35"/>
      <c r="D80" s="25"/>
      <c r="E80" s="30">
        <v>56155.87</v>
      </c>
      <c r="F80" s="31">
        <v>0.26208599999999999</v>
      </c>
      <c r="G80" s="23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729</v>
      </c>
      <c r="B82" s="33"/>
      <c r="C82" s="33"/>
      <c r="D82" s="14"/>
      <c r="E82" s="15"/>
      <c r="F82" s="16"/>
      <c r="G82" s="16"/>
    </row>
    <row r="83" spans="1:7" x14ac:dyDescent="0.35">
      <c r="A83" s="17" t="s">
        <v>730</v>
      </c>
      <c r="B83" s="33"/>
      <c r="C83" s="33"/>
      <c r="D83" s="14"/>
      <c r="E83" s="15"/>
      <c r="F83" s="16"/>
      <c r="G83" s="16"/>
    </row>
    <row r="84" spans="1:7" x14ac:dyDescent="0.35">
      <c r="A84" s="13" t="s">
        <v>2003</v>
      </c>
      <c r="B84" s="33"/>
      <c r="C84" s="33" t="s">
        <v>157</v>
      </c>
      <c r="D84" s="44">
        <v>-31100</v>
      </c>
      <c r="E84" s="26">
        <v>-5.92</v>
      </c>
      <c r="F84" s="27">
        <v>-2.6999999999999999E-5</v>
      </c>
      <c r="G84" s="16"/>
    </row>
    <row r="85" spans="1:7" x14ac:dyDescent="0.35">
      <c r="A85" s="13" t="s">
        <v>2004</v>
      </c>
      <c r="B85" s="33"/>
      <c r="C85" s="33" t="s">
        <v>666</v>
      </c>
      <c r="D85" s="44">
        <v>-6975</v>
      </c>
      <c r="E85" s="26">
        <v>-6.32</v>
      </c>
      <c r="F85" s="27">
        <v>-2.9E-5</v>
      </c>
      <c r="G85" s="16"/>
    </row>
    <row r="86" spans="1:7" x14ac:dyDescent="0.35">
      <c r="A86" s="13" t="s">
        <v>2005</v>
      </c>
      <c r="B86" s="33"/>
      <c r="C86" s="33" t="s">
        <v>365</v>
      </c>
      <c r="D86" s="44">
        <v>-875</v>
      </c>
      <c r="E86" s="26">
        <v>-6.4</v>
      </c>
      <c r="F86" s="27">
        <v>-2.9E-5</v>
      </c>
      <c r="G86" s="16"/>
    </row>
    <row r="87" spans="1:7" x14ac:dyDescent="0.35">
      <c r="A87" s="13" t="s">
        <v>2006</v>
      </c>
      <c r="B87" s="33"/>
      <c r="C87" s="33" t="s">
        <v>1048</v>
      </c>
      <c r="D87" s="44">
        <v>-2300</v>
      </c>
      <c r="E87" s="26">
        <v>-9.81</v>
      </c>
      <c r="F87" s="27">
        <v>-4.5000000000000003E-5</v>
      </c>
      <c r="G87" s="16"/>
    </row>
    <row r="88" spans="1:7" x14ac:dyDescent="0.35">
      <c r="A88" s="13" t="s">
        <v>2007</v>
      </c>
      <c r="B88" s="33"/>
      <c r="C88" s="33" t="s">
        <v>202</v>
      </c>
      <c r="D88" s="44">
        <v>-2000</v>
      </c>
      <c r="E88" s="26">
        <v>-10.36</v>
      </c>
      <c r="F88" s="27">
        <v>-4.8000000000000001E-5</v>
      </c>
      <c r="G88" s="16"/>
    </row>
    <row r="89" spans="1:7" x14ac:dyDescent="0.35">
      <c r="A89" s="13" t="s">
        <v>2008</v>
      </c>
      <c r="B89" s="33"/>
      <c r="C89" s="33" t="s">
        <v>196</v>
      </c>
      <c r="D89" s="44">
        <v>-2200</v>
      </c>
      <c r="E89" s="26">
        <v>-25.21</v>
      </c>
      <c r="F89" s="27">
        <v>-1.17E-4</v>
      </c>
      <c r="G89" s="16"/>
    </row>
    <row r="90" spans="1:7" x14ac:dyDescent="0.35">
      <c r="A90" s="13" t="s">
        <v>2009</v>
      </c>
      <c r="B90" s="33"/>
      <c r="C90" s="33" t="s">
        <v>219</v>
      </c>
      <c r="D90" s="44">
        <v>-30750</v>
      </c>
      <c r="E90" s="26">
        <v>-30.04</v>
      </c>
      <c r="F90" s="27">
        <v>-1.3999999999999999E-4</v>
      </c>
      <c r="G90" s="16"/>
    </row>
    <row r="91" spans="1:7" x14ac:dyDescent="0.35">
      <c r="A91" s="13" t="s">
        <v>2010</v>
      </c>
      <c r="B91" s="33"/>
      <c r="C91" s="33" t="s">
        <v>188</v>
      </c>
      <c r="D91" s="44">
        <v>-5250</v>
      </c>
      <c r="E91" s="26">
        <v>-31.22</v>
      </c>
      <c r="F91" s="27">
        <v>-1.45E-4</v>
      </c>
      <c r="G91" s="16"/>
    </row>
    <row r="92" spans="1:7" x14ac:dyDescent="0.35">
      <c r="A92" s="13" t="s">
        <v>2011</v>
      </c>
      <c r="B92" s="33"/>
      <c r="C92" s="33" t="s">
        <v>365</v>
      </c>
      <c r="D92" s="44">
        <v>-5000</v>
      </c>
      <c r="E92" s="26">
        <v>-32.9</v>
      </c>
      <c r="F92" s="27">
        <v>-1.5300000000000001E-4</v>
      </c>
      <c r="G92" s="16"/>
    </row>
    <row r="93" spans="1:7" x14ac:dyDescent="0.35">
      <c r="A93" s="13" t="s">
        <v>2012</v>
      </c>
      <c r="B93" s="33"/>
      <c r="C93" s="33" t="s">
        <v>196</v>
      </c>
      <c r="D93" s="44">
        <v>-3150</v>
      </c>
      <c r="E93" s="26">
        <v>-53.99</v>
      </c>
      <c r="F93" s="27">
        <v>-2.5099999999999998E-4</v>
      </c>
      <c r="G93" s="16"/>
    </row>
    <row r="94" spans="1:7" x14ac:dyDescent="0.35">
      <c r="A94" s="13" t="s">
        <v>2013</v>
      </c>
      <c r="B94" s="33"/>
      <c r="C94" s="33" t="s">
        <v>199</v>
      </c>
      <c r="D94" s="44">
        <v>-2400</v>
      </c>
      <c r="E94" s="26">
        <v>-60.78</v>
      </c>
      <c r="F94" s="27">
        <v>-2.8299999999999999E-4</v>
      </c>
      <c r="G94" s="16"/>
    </row>
    <row r="95" spans="1:7" x14ac:dyDescent="0.35">
      <c r="A95" s="13" t="s">
        <v>2014</v>
      </c>
      <c r="B95" s="33"/>
      <c r="C95" s="33" t="s">
        <v>202</v>
      </c>
      <c r="D95" s="44">
        <v>-19500</v>
      </c>
      <c r="E95" s="26">
        <v>-65.48</v>
      </c>
      <c r="F95" s="27">
        <v>-3.0499999999999999E-4</v>
      </c>
      <c r="G95" s="16"/>
    </row>
    <row r="96" spans="1:7" x14ac:dyDescent="0.35">
      <c r="A96" s="13" t="s">
        <v>2015</v>
      </c>
      <c r="B96" s="33"/>
      <c r="C96" s="33" t="s">
        <v>297</v>
      </c>
      <c r="D96" s="44">
        <v>-6875</v>
      </c>
      <c r="E96" s="26">
        <v>-66.400000000000006</v>
      </c>
      <c r="F96" s="27">
        <v>-3.0899999999999998E-4</v>
      </c>
      <c r="G96" s="16"/>
    </row>
    <row r="97" spans="1:7" x14ac:dyDescent="0.35">
      <c r="A97" s="13" t="s">
        <v>2016</v>
      </c>
      <c r="B97" s="33"/>
      <c r="C97" s="33" t="s">
        <v>329</v>
      </c>
      <c r="D97" s="44">
        <v>-13325</v>
      </c>
      <c r="E97" s="26">
        <v>-69.81</v>
      </c>
      <c r="F97" s="27">
        <v>-3.2499999999999999E-4</v>
      </c>
      <c r="G97" s="16"/>
    </row>
    <row r="98" spans="1:7" x14ac:dyDescent="0.35">
      <c r="A98" s="13" t="s">
        <v>2017</v>
      </c>
      <c r="B98" s="33"/>
      <c r="C98" s="33" t="s">
        <v>695</v>
      </c>
      <c r="D98" s="44">
        <v>-1200</v>
      </c>
      <c r="E98" s="26">
        <v>-70.569999999999993</v>
      </c>
      <c r="F98" s="27">
        <v>-3.2899999999999997E-4</v>
      </c>
      <c r="G98" s="16"/>
    </row>
    <row r="99" spans="1:7" x14ac:dyDescent="0.35">
      <c r="A99" s="13" t="s">
        <v>2018</v>
      </c>
      <c r="B99" s="33"/>
      <c r="C99" s="33" t="s">
        <v>227</v>
      </c>
      <c r="D99" s="44">
        <v>-13875</v>
      </c>
      <c r="E99" s="26">
        <v>-85.79</v>
      </c>
      <c r="F99" s="27">
        <v>-4.0000000000000002E-4</v>
      </c>
      <c r="G99" s="16"/>
    </row>
    <row r="100" spans="1:7" x14ac:dyDescent="0.35">
      <c r="A100" s="13" t="s">
        <v>2019</v>
      </c>
      <c r="B100" s="33"/>
      <c r="C100" s="33" t="s">
        <v>165</v>
      </c>
      <c r="D100" s="44">
        <v>-23800</v>
      </c>
      <c r="E100" s="26">
        <v>-86.68</v>
      </c>
      <c r="F100" s="27">
        <v>-4.0400000000000001E-4</v>
      </c>
      <c r="G100" s="16"/>
    </row>
    <row r="101" spans="1:7" x14ac:dyDescent="0.35">
      <c r="A101" s="13" t="s">
        <v>2020</v>
      </c>
      <c r="B101" s="33"/>
      <c r="C101" s="33" t="s">
        <v>273</v>
      </c>
      <c r="D101" s="44">
        <v>-36750</v>
      </c>
      <c r="E101" s="26">
        <v>-87.87</v>
      </c>
      <c r="F101" s="27">
        <v>-4.0999999999999999E-4</v>
      </c>
      <c r="G101" s="16"/>
    </row>
    <row r="102" spans="1:7" x14ac:dyDescent="0.35">
      <c r="A102" s="13" t="s">
        <v>2021</v>
      </c>
      <c r="B102" s="33"/>
      <c r="C102" s="33" t="s">
        <v>157</v>
      </c>
      <c r="D102" s="44">
        <v>-139125</v>
      </c>
      <c r="E102" s="26">
        <v>-96.2</v>
      </c>
      <c r="F102" s="27">
        <v>-4.4900000000000002E-4</v>
      </c>
      <c r="G102" s="16"/>
    </row>
    <row r="103" spans="1:7" x14ac:dyDescent="0.35">
      <c r="A103" s="13" t="s">
        <v>2022</v>
      </c>
      <c r="B103" s="33"/>
      <c r="C103" s="33" t="s">
        <v>176</v>
      </c>
      <c r="D103" s="44">
        <v>-6000</v>
      </c>
      <c r="E103" s="26">
        <v>-105.16</v>
      </c>
      <c r="F103" s="27">
        <v>-4.8999999999999998E-4</v>
      </c>
      <c r="G103" s="16"/>
    </row>
    <row r="104" spans="1:7" x14ac:dyDescent="0.35">
      <c r="A104" s="13" t="s">
        <v>2023</v>
      </c>
      <c r="B104" s="33"/>
      <c r="C104" s="33" t="s">
        <v>182</v>
      </c>
      <c r="D104" s="44">
        <v>-850</v>
      </c>
      <c r="E104" s="26">
        <v>-106.68</v>
      </c>
      <c r="F104" s="27">
        <v>-4.9700000000000005E-4</v>
      </c>
      <c r="G104" s="16"/>
    </row>
    <row r="105" spans="1:7" x14ac:dyDescent="0.35">
      <c r="A105" s="13" t="s">
        <v>2024</v>
      </c>
      <c r="B105" s="33"/>
      <c r="C105" s="33" t="s">
        <v>157</v>
      </c>
      <c r="D105" s="44">
        <v>-135000</v>
      </c>
      <c r="E105" s="26">
        <v>-145.58000000000001</v>
      </c>
      <c r="F105" s="27">
        <v>-6.7900000000000002E-4</v>
      </c>
      <c r="G105" s="16"/>
    </row>
    <row r="106" spans="1:7" x14ac:dyDescent="0.35">
      <c r="A106" s="13" t="s">
        <v>2025</v>
      </c>
      <c r="B106" s="33"/>
      <c r="C106" s="33" t="s">
        <v>273</v>
      </c>
      <c r="D106" s="44">
        <v>-23800</v>
      </c>
      <c r="E106" s="26">
        <v>-158.08000000000001</v>
      </c>
      <c r="F106" s="27">
        <v>-7.3700000000000002E-4</v>
      </c>
      <c r="G106" s="16"/>
    </row>
    <row r="107" spans="1:7" x14ac:dyDescent="0.35">
      <c r="A107" s="13" t="s">
        <v>2026</v>
      </c>
      <c r="B107" s="33"/>
      <c r="C107" s="33" t="s">
        <v>297</v>
      </c>
      <c r="D107" s="44">
        <v>-141000</v>
      </c>
      <c r="E107" s="26">
        <v>-175.4</v>
      </c>
      <c r="F107" s="27">
        <v>-8.1800000000000004E-4</v>
      </c>
      <c r="G107" s="16"/>
    </row>
    <row r="108" spans="1:7" x14ac:dyDescent="0.35">
      <c r="A108" s="13" t="s">
        <v>2027</v>
      </c>
      <c r="B108" s="33"/>
      <c r="C108" s="33" t="s">
        <v>176</v>
      </c>
      <c r="D108" s="44">
        <v>-12800</v>
      </c>
      <c r="E108" s="26">
        <v>-193.92</v>
      </c>
      <c r="F108" s="27">
        <v>-9.0499999999999999E-4</v>
      </c>
      <c r="G108" s="16"/>
    </row>
    <row r="109" spans="1:7" x14ac:dyDescent="0.35">
      <c r="A109" s="13" t="s">
        <v>2028</v>
      </c>
      <c r="B109" s="33"/>
      <c r="C109" s="33" t="s">
        <v>168</v>
      </c>
      <c r="D109" s="44">
        <v>-5600</v>
      </c>
      <c r="E109" s="26">
        <v>-204.43</v>
      </c>
      <c r="F109" s="27">
        <v>-9.5399999999999999E-4</v>
      </c>
      <c r="G109" s="16"/>
    </row>
    <row r="110" spans="1:7" x14ac:dyDescent="0.35">
      <c r="A110" s="13" t="s">
        <v>2029</v>
      </c>
      <c r="B110" s="33"/>
      <c r="C110" s="33" t="s">
        <v>202</v>
      </c>
      <c r="D110" s="44">
        <v>-25650</v>
      </c>
      <c r="E110" s="26">
        <v>-208.12</v>
      </c>
      <c r="F110" s="27">
        <v>-9.7099999999999997E-4</v>
      </c>
      <c r="G110" s="16"/>
    </row>
    <row r="111" spans="1:7" x14ac:dyDescent="0.35">
      <c r="A111" s="13" t="s">
        <v>2030</v>
      </c>
      <c r="B111" s="33"/>
      <c r="C111" s="33" t="s">
        <v>173</v>
      </c>
      <c r="D111" s="44">
        <v>-5700</v>
      </c>
      <c r="E111" s="26">
        <v>-213.64</v>
      </c>
      <c r="F111" s="27">
        <v>-9.9700000000000006E-4</v>
      </c>
      <c r="G111" s="16"/>
    </row>
    <row r="112" spans="1:7" x14ac:dyDescent="0.35">
      <c r="A112" s="13" t="s">
        <v>2031</v>
      </c>
      <c r="B112" s="33"/>
      <c r="C112" s="33" t="s">
        <v>365</v>
      </c>
      <c r="D112" s="44">
        <v>-31500</v>
      </c>
      <c r="E112" s="26">
        <v>-229.41</v>
      </c>
      <c r="F112" s="27">
        <v>-1.07E-3</v>
      </c>
      <c r="G112" s="16"/>
    </row>
    <row r="113" spans="1:7" x14ac:dyDescent="0.35">
      <c r="A113" s="13" t="s">
        <v>2032</v>
      </c>
      <c r="B113" s="33"/>
      <c r="C113" s="33" t="s">
        <v>176</v>
      </c>
      <c r="D113" s="44">
        <v>-8525</v>
      </c>
      <c r="E113" s="26">
        <v>-238.61</v>
      </c>
      <c r="F113" s="27">
        <v>-1.1130000000000001E-3</v>
      </c>
      <c r="G113" s="16"/>
    </row>
    <row r="114" spans="1:7" x14ac:dyDescent="0.35">
      <c r="A114" s="13" t="s">
        <v>2033</v>
      </c>
      <c r="B114" s="33"/>
      <c r="C114" s="33" t="s">
        <v>292</v>
      </c>
      <c r="D114" s="44">
        <v>-3625</v>
      </c>
      <c r="E114" s="26">
        <v>-247.84</v>
      </c>
      <c r="F114" s="27">
        <v>-1.1559999999999999E-3</v>
      </c>
      <c r="G114" s="16"/>
    </row>
    <row r="115" spans="1:7" x14ac:dyDescent="0.35">
      <c r="A115" s="13" t="s">
        <v>2034</v>
      </c>
      <c r="B115" s="33"/>
      <c r="C115" s="33" t="s">
        <v>176</v>
      </c>
      <c r="D115" s="44">
        <v>-4800</v>
      </c>
      <c r="E115" s="26">
        <v>-248.52</v>
      </c>
      <c r="F115" s="27">
        <v>-1.1590000000000001E-3</v>
      </c>
      <c r="G115" s="16"/>
    </row>
    <row r="116" spans="1:7" x14ac:dyDescent="0.35">
      <c r="A116" s="13" t="s">
        <v>2035</v>
      </c>
      <c r="B116" s="33"/>
      <c r="C116" s="33" t="s">
        <v>193</v>
      </c>
      <c r="D116" s="44">
        <v>-62400</v>
      </c>
      <c r="E116" s="26">
        <v>-255.18</v>
      </c>
      <c r="F116" s="27">
        <v>-1.1900000000000001E-3</v>
      </c>
      <c r="G116" s="16"/>
    </row>
    <row r="117" spans="1:7" x14ac:dyDescent="0.35">
      <c r="A117" s="13" t="s">
        <v>2036</v>
      </c>
      <c r="B117" s="33"/>
      <c r="C117" s="33" t="s">
        <v>292</v>
      </c>
      <c r="D117" s="44">
        <v>-8000</v>
      </c>
      <c r="E117" s="26">
        <v>-286.05</v>
      </c>
      <c r="F117" s="27">
        <v>-1.335E-3</v>
      </c>
      <c r="G117" s="16"/>
    </row>
    <row r="118" spans="1:7" x14ac:dyDescent="0.35">
      <c r="A118" s="13" t="s">
        <v>2037</v>
      </c>
      <c r="B118" s="33"/>
      <c r="C118" s="33" t="s">
        <v>196</v>
      </c>
      <c r="D118" s="44">
        <v>-4600</v>
      </c>
      <c r="E118" s="26">
        <v>-304.68</v>
      </c>
      <c r="F118" s="27">
        <v>-1.421E-3</v>
      </c>
      <c r="G118" s="16"/>
    </row>
    <row r="119" spans="1:7" x14ac:dyDescent="0.35">
      <c r="A119" s="13" t="s">
        <v>2038</v>
      </c>
      <c r="B119" s="33"/>
      <c r="C119" s="33" t="s">
        <v>297</v>
      </c>
      <c r="D119" s="44">
        <v>-192500</v>
      </c>
      <c r="E119" s="26">
        <v>-304.95999999999998</v>
      </c>
      <c r="F119" s="27">
        <v>-1.423E-3</v>
      </c>
      <c r="G119" s="16"/>
    </row>
    <row r="120" spans="1:7" x14ac:dyDescent="0.35">
      <c r="A120" s="13" t="s">
        <v>2039</v>
      </c>
      <c r="B120" s="33"/>
      <c r="C120" s="33" t="s">
        <v>297</v>
      </c>
      <c r="D120" s="44">
        <v>-29025</v>
      </c>
      <c r="E120" s="26">
        <v>-305.58</v>
      </c>
      <c r="F120" s="27">
        <v>-1.426E-3</v>
      </c>
      <c r="G120" s="16"/>
    </row>
    <row r="121" spans="1:7" x14ac:dyDescent="0.35">
      <c r="A121" s="13" t="s">
        <v>2040</v>
      </c>
      <c r="B121" s="33"/>
      <c r="C121" s="33" t="s">
        <v>173</v>
      </c>
      <c r="D121" s="44">
        <v>-12750</v>
      </c>
      <c r="E121" s="26">
        <v>-310.79000000000002</v>
      </c>
      <c r="F121" s="27">
        <v>-1.4499999999999999E-3</v>
      </c>
      <c r="G121" s="16"/>
    </row>
    <row r="122" spans="1:7" x14ac:dyDescent="0.35">
      <c r="A122" s="13" t="s">
        <v>2041</v>
      </c>
      <c r="B122" s="33"/>
      <c r="C122" s="33" t="s">
        <v>196</v>
      </c>
      <c r="D122" s="44">
        <v>-17425</v>
      </c>
      <c r="E122" s="26">
        <v>-337.19</v>
      </c>
      <c r="F122" s="27">
        <v>-1.573E-3</v>
      </c>
      <c r="G122" s="16"/>
    </row>
    <row r="123" spans="1:7" x14ac:dyDescent="0.35">
      <c r="A123" s="13" t="s">
        <v>2042</v>
      </c>
      <c r="B123" s="33"/>
      <c r="C123" s="33" t="s">
        <v>160</v>
      </c>
      <c r="D123" s="44">
        <v>-81000</v>
      </c>
      <c r="E123" s="26">
        <v>-338.94</v>
      </c>
      <c r="F123" s="27">
        <v>-1.5809999999999999E-3</v>
      </c>
      <c r="G123" s="16"/>
    </row>
    <row r="124" spans="1:7" x14ac:dyDescent="0.35">
      <c r="A124" s="13" t="s">
        <v>2043</v>
      </c>
      <c r="B124" s="33"/>
      <c r="C124" s="33" t="s">
        <v>157</v>
      </c>
      <c r="D124" s="44">
        <v>-170000</v>
      </c>
      <c r="E124" s="26">
        <v>-344.25</v>
      </c>
      <c r="F124" s="27">
        <v>-1.606E-3</v>
      </c>
      <c r="G124" s="16"/>
    </row>
    <row r="125" spans="1:7" x14ac:dyDescent="0.35">
      <c r="A125" s="13" t="s">
        <v>2044</v>
      </c>
      <c r="B125" s="33"/>
      <c r="C125" s="33" t="s">
        <v>224</v>
      </c>
      <c r="D125" s="44">
        <v>-20300</v>
      </c>
      <c r="E125" s="26">
        <v>-369.46</v>
      </c>
      <c r="F125" s="27">
        <v>-1.7240000000000001E-3</v>
      </c>
      <c r="G125" s="16"/>
    </row>
    <row r="126" spans="1:7" x14ac:dyDescent="0.35">
      <c r="A126" s="13" t="s">
        <v>2045</v>
      </c>
      <c r="B126" s="33"/>
      <c r="C126" s="33" t="s">
        <v>666</v>
      </c>
      <c r="D126" s="44">
        <v>-31350</v>
      </c>
      <c r="E126" s="26">
        <v>-432.91</v>
      </c>
      <c r="F126" s="27">
        <v>-2.0200000000000001E-3</v>
      </c>
      <c r="G126" s="16"/>
    </row>
    <row r="127" spans="1:7" x14ac:dyDescent="0.35">
      <c r="A127" s="13" t="s">
        <v>2046</v>
      </c>
      <c r="B127" s="33"/>
      <c r="C127" s="33" t="s">
        <v>176</v>
      </c>
      <c r="D127" s="44">
        <v>-31150</v>
      </c>
      <c r="E127" s="26">
        <v>-459.84</v>
      </c>
      <c r="F127" s="27">
        <v>-2.1459999999999999E-3</v>
      </c>
      <c r="G127" s="16"/>
    </row>
    <row r="128" spans="1:7" x14ac:dyDescent="0.35">
      <c r="A128" s="13" t="s">
        <v>2047</v>
      </c>
      <c r="B128" s="33"/>
      <c r="C128" s="33" t="s">
        <v>193</v>
      </c>
      <c r="D128" s="44">
        <v>-54750</v>
      </c>
      <c r="E128" s="26">
        <v>-483.96</v>
      </c>
      <c r="F128" s="27">
        <v>-2.258E-3</v>
      </c>
      <c r="G128" s="16"/>
    </row>
    <row r="129" spans="1:7" x14ac:dyDescent="0.35">
      <c r="A129" s="13" t="s">
        <v>2048</v>
      </c>
      <c r="B129" s="33"/>
      <c r="C129" s="33" t="s">
        <v>268</v>
      </c>
      <c r="D129" s="44">
        <v>-14525</v>
      </c>
      <c r="E129" s="26">
        <v>-487.91</v>
      </c>
      <c r="F129" s="27">
        <v>-2.2769999999999999E-3</v>
      </c>
      <c r="G129" s="16"/>
    </row>
    <row r="130" spans="1:7" x14ac:dyDescent="0.35">
      <c r="A130" s="13" t="s">
        <v>2049</v>
      </c>
      <c r="B130" s="33"/>
      <c r="C130" s="33" t="s">
        <v>176</v>
      </c>
      <c r="D130" s="44">
        <v>-16975</v>
      </c>
      <c r="E130" s="26">
        <v>-518.05999999999995</v>
      </c>
      <c r="F130" s="27">
        <v>-2.4169999999999999E-3</v>
      </c>
      <c r="G130" s="16"/>
    </row>
    <row r="131" spans="1:7" x14ac:dyDescent="0.35">
      <c r="A131" s="13" t="s">
        <v>2050</v>
      </c>
      <c r="B131" s="33"/>
      <c r="C131" s="33" t="s">
        <v>193</v>
      </c>
      <c r="D131" s="44">
        <v>-94875</v>
      </c>
      <c r="E131" s="26">
        <v>-601.74</v>
      </c>
      <c r="F131" s="27">
        <v>-2.8080000000000002E-3</v>
      </c>
      <c r="G131" s="16"/>
    </row>
    <row r="132" spans="1:7" x14ac:dyDescent="0.35">
      <c r="A132" s="13" t="s">
        <v>2051</v>
      </c>
      <c r="B132" s="33"/>
      <c r="C132" s="33" t="s">
        <v>227</v>
      </c>
      <c r="D132" s="44">
        <v>-80300</v>
      </c>
      <c r="E132" s="26">
        <v>-610.28</v>
      </c>
      <c r="F132" s="27">
        <v>-2.8479999999999998E-3</v>
      </c>
      <c r="G132" s="16"/>
    </row>
    <row r="133" spans="1:7" x14ac:dyDescent="0.35">
      <c r="A133" s="13" t="s">
        <v>2052</v>
      </c>
      <c r="B133" s="33"/>
      <c r="C133" s="33" t="s">
        <v>196</v>
      </c>
      <c r="D133" s="44">
        <v>-44625</v>
      </c>
      <c r="E133" s="26">
        <v>-696.51</v>
      </c>
      <c r="F133" s="27">
        <v>-3.2499999999999999E-3</v>
      </c>
      <c r="G133" s="16"/>
    </row>
    <row r="134" spans="1:7" x14ac:dyDescent="0.35">
      <c r="A134" s="13" t="s">
        <v>2053</v>
      </c>
      <c r="B134" s="33"/>
      <c r="C134" s="33" t="s">
        <v>336</v>
      </c>
      <c r="D134" s="44">
        <v>-116200</v>
      </c>
      <c r="E134" s="26">
        <v>-790.39</v>
      </c>
      <c r="F134" s="27">
        <v>-3.6879999999999999E-3</v>
      </c>
      <c r="G134" s="16"/>
    </row>
    <row r="135" spans="1:7" x14ac:dyDescent="0.35">
      <c r="A135" s="13" t="s">
        <v>2054</v>
      </c>
      <c r="B135" s="33"/>
      <c r="C135" s="33" t="s">
        <v>182</v>
      </c>
      <c r="D135" s="44">
        <v>-119200</v>
      </c>
      <c r="E135" s="26">
        <v>-796.73</v>
      </c>
      <c r="F135" s="27">
        <v>-3.718E-3</v>
      </c>
      <c r="G135" s="16"/>
    </row>
    <row r="136" spans="1:7" x14ac:dyDescent="0.35">
      <c r="A136" s="13" t="s">
        <v>2055</v>
      </c>
      <c r="B136" s="33"/>
      <c r="C136" s="33" t="s">
        <v>285</v>
      </c>
      <c r="D136" s="44">
        <v>-130800</v>
      </c>
      <c r="E136" s="26">
        <v>-922.47</v>
      </c>
      <c r="F136" s="27">
        <v>-4.3049999999999998E-3</v>
      </c>
      <c r="G136" s="16"/>
    </row>
    <row r="137" spans="1:7" x14ac:dyDescent="0.35">
      <c r="A137" s="13" t="s">
        <v>2056</v>
      </c>
      <c r="B137" s="33"/>
      <c r="C137" s="33" t="s">
        <v>182</v>
      </c>
      <c r="D137" s="44">
        <v>-30600</v>
      </c>
      <c r="E137" s="26">
        <v>-983.97</v>
      </c>
      <c r="F137" s="27">
        <v>-4.5919999999999997E-3</v>
      </c>
      <c r="G137" s="16"/>
    </row>
    <row r="138" spans="1:7" x14ac:dyDescent="0.35">
      <c r="A138" s="13" t="s">
        <v>2057</v>
      </c>
      <c r="B138" s="33"/>
      <c r="C138" s="33" t="s">
        <v>188</v>
      </c>
      <c r="D138" s="44">
        <v>-9100</v>
      </c>
      <c r="E138" s="26">
        <v>-1121.1199999999999</v>
      </c>
      <c r="F138" s="27">
        <v>-5.2319999999999997E-3</v>
      </c>
      <c r="G138" s="16"/>
    </row>
    <row r="139" spans="1:7" x14ac:dyDescent="0.35">
      <c r="A139" s="13" t="s">
        <v>2058</v>
      </c>
      <c r="B139" s="33"/>
      <c r="C139" s="33" t="s">
        <v>157</v>
      </c>
      <c r="D139" s="44">
        <v>-150500</v>
      </c>
      <c r="E139" s="26">
        <v>-1209.57</v>
      </c>
      <c r="F139" s="27">
        <v>-5.6449999999999998E-3</v>
      </c>
      <c r="G139" s="16"/>
    </row>
    <row r="140" spans="1:7" x14ac:dyDescent="0.35">
      <c r="A140" s="13" t="s">
        <v>2059</v>
      </c>
      <c r="B140" s="33"/>
      <c r="C140" s="33" t="s">
        <v>193</v>
      </c>
      <c r="D140" s="44">
        <v>-368950</v>
      </c>
      <c r="E140" s="26">
        <v>-1220.8599999999999</v>
      </c>
      <c r="F140" s="27">
        <v>-5.6969999999999998E-3</v>
      </c>
      <c r="G140" s="16"/>
    </row>
    <row r="141" spans="1:7" x14ac:dyDescent="0.35">
      <c r="A141" s="13" t="s">
        <v>2060</v>
      </c>
      <c r="B141" s="33"/>
      <c r="C141" s="33" t="s">
        <v>179</v>
      </c>
      <c r="D141" s="44">
        <v>-361950</v>
      </c>
      <c r="E141" s="26">
        <v>-1393.15</v>
      </c>
      <c r="F141" s="27">
        <v>-6.5009999999999998E-3</v>
      </c>
      <c r="G141" s="16"/>
    </row>
    <row r="142" spans="1:7" x14ac:dyDescent="0.35">
      <c r="A142" s="13" t="s">
        <v>2061</v>
      </c>
      <c r="B142" s="33"/>
      <c r="C142" s="33" t="s">
        <v>606</v>
      </c>
      <c r="D142" s="44">
        <v>-392850</v>
      </c>
      <c r="E142" s="26">
        <v>-1456.29</v>
      </c>
      <c r="F142" s="27">
        <v>-6.796E-3</v>
      </c>
      <c r="G142" s="16"/>
    </row>
    <row r="143" spans="1:7" x14ac:dyDescent="0.35">
      <c r="A143" s="13" t="s">
        <v>2062</v>
      </c>
      <c r="B143" s="33"/>
      <c r="C143" s="33" t="s">
        <v>1069</v>
      </c>
      <c r="D143" s="44">
        <v>-73500</v>
      </c>
      <c r="E143" s="26">
        <v>-1793.47</v>
      </c>
      <c r="F143" s="27">
        <v>-8.3700000000000007E-3</v>
      </c>
      <c r="G143" s="16"/>
    </row>
    <row r="144" spans="1:7" x14ac:dyDescent="0.35">
      <c r="A144" s="13" t="s">
        <v>2063</v>
      </c>
      <c r="B144" s="33"/>
      <c r="C144" s="33" t="s">
        <v>157</v>
      </c>
      <c r="D144" s="44">
        <v>-93500</v>
      </c>
      <c r="E144" s="26">
        <v>-1896.83</v>
      </c>
      <c r="F144" s="27">
        <v>-8.8520000000000005E-3</v>
      </c>
      <c r="G144" s="16"/>
    </row>
    <row r="145" spans="1:7" x14ac:dyDescent="0.35">
      <c r="A145" s="13" t="s">
        <v>2064</v>
      </c>
      <c r="B145" s="33"/>
      <c r="C145" s="33" t="s">
        <v>188</v>
      </c>
      <c r="D145" s="44">
        <v>-69750</v>
      </c>
      <c r="E145" s="26">
        <v>-1920.08</v>
      </c>
      <c r="F145" s="27">
        <v>-8.9610000000000002E-3</v>
      </c>
      <c r="G145" s="16"/>
    </row>
    <row r="146" spans="1:7" x14ac:dyDescent="0.35">
      <c r="A146" s="13" t="s">
        <v>2065</v>
      </c>
      <c r="B146" s="33"/>
      <c r="C146" s="33" t="s">
        <v>157</v>
      </c>
      <c r="D146" s="44">
        <v>-136500</v>
      </c>
      <c r="E146" s="26">
        <v>-2016.65</v>
      </c>
      <c r="F146" s="27">
        <v>-9.4109999999999992E-3</v>
      </c>
      <c r="G146" s="16"/>
    </row>
    <row r="147" spans="1:7" x14ac:dyDescent="0.35">
      <c r="A147" s="13" t="s">
        <v>2066</v>
      </c>
      <c r="B147" s="33"/>
      <c r="C147" s="33" t="s">
        <v>179</v>
      </c>
      <c r="D147" s="44">
        <v>-53400</v>
      </c>
      <c r="E147" s="26">
        <v>-2422.4899999999998</v>
      </c>
      <c r="F147" s="27">
        <v>-1.1306E-2</v>
      </c>
      <c r="G147" s="16"/>
    </row>
    <row r="148" spans="1:7" x14ac:dyDescent="0.35">
      <c r="A148" s="13" t="s">
        <v>2067</v>
      </c>
      <c r="B148" s="33"/>
      <c r="C148" s="33" t="s">
        <v>157</v>
      </c>
      <c r="D148" s="44">
        <v>-306000</v>
      </c>
      <c r="E148" s="26">
        <v>-2451.37</v>
      </c>
      <c r="F148" s="27">
        <v>-1.1440000000000001E-2</v>
      </c>
      <c r="G148" s="16"/>
    </row>
    <row r="149" spans="1:7" x14ac:dyDescent="0.35">
      <c r="A149" s="13" t="s">
        <v>2068</v>
      </c>
      <c r="B149" s="33"/>
      <c r="C149" s="33" t="s">
        <v>185</v>
      </c>
      <c r="D149" s="44">
        <v>-1277975</v>
      </c>
      <c r="E149" s="26">
        <v>-3957.89</v>
      </c>
      <c r="F149" s="27">
        <v>-1.8471000000000001E-2</v>
      </c>
      <c r="G149" s="16"/>
    </row>
    <row r="150" spans="1:7" x14ac:dyDescent="0.35">
      <c r="A150" s="13" t="s">
        <v>2069</v>
      </c>
      <c r="B150" s="33"/>
      <c r="C150" s="33" t="s">
        <v>165</v>
      </c>
      <c r="D150" s="44">
        <v>-225150</v>
      </c>
      <c r="E150" s="26">
        <v>-4326.71</v>
      </c>
      <c r="F150" s="27">
        <v>-2.0192999999999999E-2</v>
      </c>
      <c r="G150" s="16"/>
    </row>
    <row r="151" spans="1:7" x14ac:dyDescent="0.35">
      <c r="A151" s="13" t="s">
        <v>2070</v>
      </c>
      <c r="B151" s="33"/>
      <c r="C151" s="33" t="s">
        <v>165</v>
      </c>
      <c r="D151" s="44">
        <v>-67257975</v>
      </c>
      <c r="E151" s="26">
        <v>-4660.9799999999996</v>
      </c>
      <c r="F151" s="27">
        <v>-2.1753000000000002E-2</v>
      </c>
      <c r="G151" s="16"/>
    </row>
    <row r="152" spans="1:7" x14ac:dyDescent="0.35">
      <c r="A152" s="13" t="s">
        <v>2071</v>
      </c>
      <c r="B152" s="33"/>
      <c r="C152" s="33" t="s">
        <v>157</v>
      </c>
      <c r="D152" s="44">
        <v>-472500</v>
      </c>
      <c r="E152" s="26">
        <v>-5076.54</v>
      </c>
      <c r="F152" s="27">
        <v>-2.3692000000000001E-2</v>
      </c>
      <c r="G152" s="16"/>
    </row>
    <row r="153" spans="1:7" x14ac:dyDescent="0.35">
      <c r="A153" s="13" t="s">
        <v>2072</v>
      </c>
      <c r="B153" s="33"/>
      <c r="C153" s="33" t="s">
        <v>160</v>
      </c>
      <c r="D153" s="44">
        <v>-364500</v>
      </c>
      <c r="E153" s="26">
        <v>-5080.7700000000004</v>
      </c>
      <c r="F153" s="27">
        <v>-2.3712E-2</v>
      </c>
      <c r="G153" s="16"/>
    </row>
    <row r="154" spans="1:7" x14ac:dyDescent="0.35">
      <c r="A154" s="17" t="s">
        <v>131</v>
      </c>
      <c r="B154" s="34"/>
      <c r="C154" s="34"/>
      <c r="D154" s="20"/>
      <c r="E154" s="42">
        <v>-56323.76</v>
      </c>
      <c r="F154" s="43">
        <v>-0.26283200000000001</v>
      </c>
      <c r="G154" s="23"/>
    </row>
    <row r="155" spans="1:7" x14ac:dyDescent="0.35">
      <c r="A155" s="17"/>
      <c r="B155" s="34"/>
      <c r="C155" s="34"/>
      <c r="D155" s="20"/>
      <c r="E155" s="53"/>
      <c r="F155" s="54"/>
      <c r="G155" s="23"/>
    </row>
    <row r="156" spans="1:7" x14ac:dyDescent="0.35">
      <c r="A156" s="17" t="s">
        <v>2951</v>
      </c>
      <c r="B156" s="34"/>
      <c r="C156" s="34"/>
      <c r="D156" s="20"/>
      <c r="E156" s="53"/>
      <c r="F156" s="54"/>
      <c r="G156" s="23"/>
    </row>
    <row r="157" spans="1:7" x14ac:dyDescent="0.35">
      <c r="A157" s="13" t="s">
        <v>2002</v>
      </c>
      <c r="B157" s="33">
        <v>6000046</v>
      </c>
      <c r="C157" s="33"/>
      <c r="D157" s="44">
        <v>-7420</v>
      </c>
      <c r="E157" s="26">
        <v>-8161.04</v>
      </c>
      <c r="F157" s="27">
        <v>-3.8088999999999998E-2</v>
      </c>
      <c r="G157" s="16"/>
    </row>
    <row r="158" spans="1:7" x14ac:dyDescent="0.35">
      <c r="A158" s="13" t="s">
        <v>2001</v>
      </c>
      <c r="B158" s="33">
        <v>6000047</v>
      </c>
      <c r="C158" s="33"/>
      <c r="D158" s="44">
        <v>-7350</v>
      </c>
      <c r="E158" s="26">
        <v>-8089.56</v>
      </c>
      <c r="F158" s="27">
        <v>-3.7754999999999997E-2</v>
      </c>
      <c r="G158" s="16"/>
    </row>
    <row r="159" spans="1:7" x14ac:dyDescent="0.35">
      <c r="A159" s="13" t="s">
        <v>2000</v>
      </c>
      <c r="B159" s="33">
        <v>6000051</v>
      </c>
      <c r="C159" s="33"/>
      <c r="D159" s="44">
        <v>-3000</v>
      </c>
      <c r="E159" s="26">
        <v>-2972.4</v>
      </c>
      <c r="F159" s="27">
        <v>-1.3873E-2</v>
      </c>
      <c r="G159" s="16"/>
    </row>
    <row r="160" spans="1:7" x14ac:dyDescent="0.35">
      <c r="A160" s="13" t="s">
        <v>1999</v>
      </c>
      <c r="B160" s="33">
        <v>6000053</v>
      </c>
      <c r="C160" s="33"/>
      <c r="D160" s="44">
        <v>-1120</v>
      </c>
      <c r="E160" s="26">
        <v>-1104.77</v>
      </c>
      <c r="F160" s="27">
        <v>-5.156E-3</v>
      </c>
      <c r="G160" s="16"/>
    </row>
    <row r="161" spans="1:7" x14ac:dyDescent="0.35">
      <c r="A161" s="13" t="s">
        <v>1998</v>
      </c>
      <c r="B161" s="33">
        <v>6000050</v>
      </c>
      <c r="C161" s="33"/>
      <c r="D161" s="44">
        <v>-1100</v>
      </c>
      <c r="E161" s="26">
        <v>-1099.56</v>
      </c>
      <c r="F161" s="27">
        <v>-5.1320000000000003E-3</v>
      </c>
      <c r="G161" s="16"/>
    </row>
    <row r="162" spans="1:7" x14ac:dyDescent="0.35">
      <c r="A162" s="13" t="s">
        <v>1997</v>
      </c>
      <c r="B162" s="33">
        <v>6000049</v>
      </c>
      <c r="C162" s="33"/>
      <c r="D162" s="44">
        <v>-78</v>
      </c>
      <c r="E162" s="26">
        <v>-85.77</v>
      </c>
      <c r="F162" s="27">
        <v>-4.0000000000000002E-4</v>
      </c>
      <c r="G162" s="16"/>
    </row>
    <row r="163" spans="1:7" x14ac:dyDescent="0.35">
      <c r="A163" s="13" t="s">
        <v>1996</v>
      </c>
      <c r="B163" s="33">
        <v>6000052</v>
      </c>
      <c r="C163" s="33"/>
      <c r="D163" s="14">
        <v>1120</v>
      </c>
      <c r="E163" s="15">
        <v>1098.8800000000001</v>
      </c>
      <c r="F163" s="16">
        <v>5.1289999999999999E-3</v>
      </c>
      <c r="G163" s="16"/>
    </row>
    <row r="164" spans="1:7" x14ac:dyDescent="0.35">
      <c r="A164" s="17" t="s">
        <v>131</v>
      </c>
      <c r="B164" s="34"/>
      <c r="C164" s="34"/>
      <c r="D164" s="20"/>
      <c r="E164" s="42">
        <f>SUM(E157:E163)</f>
        <v>-20414.22</v>
      </c>
      <c r="F164" s="42">
        <f>SUM(F157:F163)</f>
        <v>-9.5275999999999986E-2</v>
      </c>
      <c r="G164" s="23"/>
    </row>
    <row r="165" spans="1:7" x14ac:dyDescent="0.35">
      <c r="A165" s="13"/>
      <c r="B165" s="33"/>
      <c r="C165" s="33"/>
      <c r="D165" s="14"/>
      <c r="E165" s="15"/>
      <c r="F165" s="16"/>
      <c r="G165" s="16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24" t="s">
        <v>147</v>
      </c>
      <c r="B167" s="35"/>
      <c r="C167" s="35"/>
      <c r="D167" s="25"/>
      <c r="E167" s="45">
        <f>+E154+E164</f>
        <v>-76737.98000000001</v>
      </c>
      <c r="F167" s="46">
        <f>+F154+F164</f>
        <v>-0.35810799999999998</v>
      </c>
      <c r="G167" s="23"/>
    </row>
    <row r="168" spans="1:7" x14ac:dyDescent="0.35">
      <c r="A168" s="13"/>
      <c r="B168" s="33"/>
      <c r="C168" s="33"/>
      <c r="D168" s="14"/>
      <c r="E168" s="15"/>
      <c r="F168" s="16"/>
      <c r="G168" s="16"/>
    </row>
    <row r="169" spans="1:7" x14ac:dyDescent="0.35">
      <c r="A169" s="17" t="s">
        <v>129</v>
      </c>
      <c r="B169" s="33"/>
      <c r="C169" s="33"/>
      <c r="D169" s="14"/>
      <c r="E169" s="15"/>
      <c r="F169" s="16"/>
      <c r="G169" s="16"/>
    </row>
    <row r="170" spans="1:7" x14ac:dyDescent="0.35">
      <c r="A170" s="17" t="s">
        <v>461</v>
      </c>
      <c r="B170" s="33"/>
      <c r="C170" s="33"/>
      <c r="D170" s="14"/>
      <c r="E170" s="15"/>
      <c r="F170" s="16"/>
      <c r="G170" s="16"/>
    </row>
    <row r="171" spans="1:7" x14ac:dyDescent="0.35">
      <c r="A171" s="13" t="s">
        <v>2073</v>
      </c>
      <c r="B171" s="33" t="s">
        <v>2074</v>
      </c>
      <c r="C171" s="33" t="s">
        <v>467</v>
      </c>
      <c r="D171" s="14">
        <v>10000000</v>
      </c>
      <c r="E171" s="15">
        <v>10270.56</v>
      </c>
      <c r="F171" s="16">
        <v>4.7933999999999997E-2</v>
      </c>
      <c r="G171" s="16">
        <v>6.7699999999999996E-2</v>
      </c>
    </row>
    <row r="172" spans="1:7" x14ac:dyDescent="0.35">
      <c r="A172" s="13" t="s">
        <v>2075</v>
      </c>
      <c r="B172" s="33" t="s">
        <v>2076</v>
      </c>
      <c r="C172" s="33" t="s">
        <v>467</v>
      </c>
      <c r="D172" s="14">
        <v>7500000</v>
      </c>
      <c r="E172" s="15">
        <v>7666.4</v>
      </c>
      <c r="F172" s="16">
        <v>3.5779999999999999E-2</v>
      </c>
      <c r="G172" s="16">
        <v>7.1099999999999997E-2</v>
      </c>
    </row>
    <row r="173" spans="1:7" x14ac:dyDescent="0.35">
      <c r="A173" s="13" t="s">
        <v>2077</v>
      </c>
      <c r="B173" s="33" t="s">
        <v>2078</v>
      </c>
      <c r="C173" s="33" t="s">
        <v>481</v>
      </c>
      <c r="D173" s="14">
        <v>7500000</v>
      </c>
      <c r="E173" s="15">
        <v>7648.34</v>
      </c>
      <c r="F173" s="16">
        <v>3.5695999999999999E-2</v>
      </c>
      <c r="G173" s="16">
        <v>6.6657999999999995E-2</v>
      </c>
    </row>
    <row r="174" spans="1:7" x14ac:dyDescent="0.35">
      <c r="A174" s="13" t="s">
        <v>1869</v>
      </c>
      <c r="B174" s="33" t="s">
        <v>1870</v>
      </c>
      <c r="C174" s="33" t="s">
        <v>467</v>
      </c>
      <c r="D174" s="14">
        <v>7500000</v>
      </c>
      <c r="E174" s="15">
        <v>7505.33</v>
      </c>
      <c r="F174" s="16">
        <v>3.5027999999999997E-2</v>
      </c>
      <c r="G174" s="16">
        <v>7.1050000000000002E-2</v>
      </c>
    </row>
    <row r="175" spans="1:7" x14ac:dyDescent="0.35">
      <c r="A175" s="13" t="s">
        <v>2079</v>
      </c>
      <c r="B175" s="33" t="s">
        <v>2080</v>
      </c>
      <c r="C175" s="33" t="s">
        <v>481</v>
      </c>
      <c r="D175" s="14">
        <v>5000000</v>
      </c>
      <c r="E175" s="15">
        <v>5087.87</v>
      </c>
      <c r="F175" s="16">
        <v>2.3746E-2</v>
      </c>
      <c r="G175" s="16">
        <v>7.1050000000000002E-2</v>
      </c>
    </row>
    <row r="176" spans="1:7" x14ac:dyDescent="0.35">
      <c r="A176" s="13" t="s">
        <v>534</v>
      </c>
      <c r="B176" s="33" t="s">
        <v>535</v>
      </c>
      <c r="C176" s="33" t="s">
        <v>467</v>
      </c>
      <c r="D176" s="14">
        <v>5000000</v>
      </c>
      <c r="E176" s="15">
        <v>5072.41</v>
      </c>
      <c r="F176" s="16">
        <v>2.3674000000000001E-2</v>
      </c>
      <c r="G176" s="16">
        <v>6.8398E-2</v>
      </c>
    </row>
    <row r="177" spans="1:7" x14ac:dyDescent="0.35">
      <c r="A177" s="13" t="s">
        <v>2081</v>
      </c>
      <c r="B177" s="33" t="s">
        <v>2082</v>
      </c>
      <c r="C177" s="33" t="s">
        <v>467</v>
      </c>
      <c r="D177" s="14">
        <v>4500000</v>
      </c>
      <c r="E177" s="15">
        <v>4481.05</v>
      </c>
      <c r="F177" s="16">
        <v>2.0913999999999999E-2</v>
      </c>
      <c r="G177" s="16">
        <v>7.1099999999999997E-2</v>
      </c>
    </row>
    <row r="178" spans="1:7" x14ac:dyDescent="0.35">
      <c r="A178" s="13" t="s">
        <v>2083</v>
      </c>
      <c r="B178" s="33" t="s">
        <v>2084</v>
      </c>
      <c r="C178" s="33" t="s">
        <v>467</v>
      </c>
      <c r="D178" s="14">
        <v>3500000</v>
      </c>
      <c r="E178" s="15">
        <v>3543.2</v>
      </c>
      <c r="F178" s="16">
        <v>1.6537E-2</v>
      </c>
      <c r="G178" s="16">
        <v>6.8848999999999994E-2</v>
      </c>
    </row>
    <row r="179" spans="1:7" x14ac:dyDescent="0.35">
      <c r="A179" s="13" t="s">
        <v>1336</v>
      </c>
      <c r="B179" s="33" t="s">
        <v>1337</v>
      </c>
      <c r="C179" s="33" t="s">
        <v>481</v>
      </c>
      <c r="D179" s="14">
        <v>3000000</v>
      </c>
      <c r="E179" s="15">
        <v>3042.25</v>
      </c>
      <c r="F179" s="16">
        <v>1.4199E-2</v>
      </c>
      <c r="G179" s="16">
        <v>7.2300000000000003E-2</v>
      </c>
    </row>
    <row r="180" spans="1:7" x14ac:dyDescent="0.35">
      <c r="A180" s="13" t="s">
        <v>2085</v>
      </c>
      <c r="B180" s="33" t="s">
        <v>2086</v>
      </c>
      <c r="C180" s="33" t="s">
        <v>467</v>
      </c>
      <c r="D180" s="14">
        <v>3000000</v>
      </c>
      <c r="E180" s="15">
        <v>3018.35</v>
      </c>
      <c r="F180" s="16">
        <v>1.4087000000000001E-2</v>
      </c>
      <c r="G180" s="16">
        <v>6.2899999999999998E-2</v>
      </c>
    </row>
    <row r="181" spans="1:7" x14ac:dyDescent="0.35">
      <c r="A181" s="13" t="s">
        <v>1214</v>
      </c>
      <c r="B181" s="33" t="s">
        <v>1215</v>
      </c>
      <c r="C181" s="33" t="s">
        <v>467</v>
      </c>
      <c r="D181" s="14">
        <v>2500000</v>
      </c>
      <c r="E181" s="15">
        <v>2560.46</v>
      </c>
      <c r="F181" s="16">
        <v>1.1950000000000001E-2</v>
      </c>
      <c r="G181" s="16">
        <v>6.7487000000000005E-2</v>
      </c>
    </row>
    <row r="182" spans="1:7" x14ac:dyDescent="0.35">
      <c r="A182" s="13" t="s">
        <v>1340</v>
      </c>
      <c r="B182" s="33" t="s">
        <v>1341</v>
      </c>
      <c r="C182" s="33" t="s">
        <v>481</v>
      </c>
      <c r="D182" s="14">
        <v>2500000</v>
      </c>
      <c r="E182" s="15">
        <v>2549.83</v>
      </c>
      <c r="F182" s="16">
        <v>1.1900000000000001E-2</v>
      </c>
      <c r="G182" s="16">
        <v>7.1050000000000002E-2</v>
      </c>
    </row>
    <row r="183" spans="1:7" x14ac:dyDescent="0.35">
      <c r="A183" s="13" t="s">
        <v>1940</v>
      </c>
      <c r="B183" s="33" t="s">
        <v>1941</v>
      </c>
      <c r="C183" s="33" t="s">
        <v>467</v>
      </c>
      <c r="D183" s="14">
        <v>2500000</v>
      </c>
      <c r="E183" s="15">
        <v>2548.63</v>
      </c>
      <c r="F183" s="16">
        <v>1.1894999999999999E-2</v>
      </c>
      <c r="G183" s="16">
        <v>6.5625000000000003E-2</v>
      </c>
    </row>
    <row r="184" spans="1:7" x14ac:dyDescent="0.35">
      <c r="A184" s="13" t="s">
        <v>2087</v>
      </c>
      <c r="B184" s="33" t="s">
        <v>2088</v>
      </c>
      <c r="C184" s="33" t="s">
        <v>467</v>
      </c>
      <c r="D184" s="14">
        <v>2500000</v>
      </c>
      <c r="E184" s="15">
        <v>2504.7800000000002</v>
      </c>
      <c r="F184" s="16">
        <v>1.1690000000000001E-2</v>
      </c>
      <c r="G184" s="16">
        <v>6.8099999999999994E-2</v>
      </c>
    </row>
    <row r="185" spans="1:7" x14ac:dyDescent="0.35">
      <c r="A185" s="13" t="s">
        <v>512</v>
      </c>
      <c r="B185" s="33" t="s">
        <v>513</v>
      </c>
      <c r="C185" s="33" t="s">
        <v>481</v>
      </c>
      <c r="D185" s="14">
        <v>1500000</v>
      </c>
      <c r="E185" s="15">
        <v>1526.06</v>
      </c>
      <c r="F185" s="16">
        <v>7.1219999999999999E-3</v>
      </c>
      <c r="G185" s="16">
        <v>7.2449E-2</v>
      </c>
    </row>
    <row r="186" spans="1:7" x14ac:dyDescent="0.35">
      <c r="A186" s="13" t="s">
        <v>2089</v>
      </c>
      <c r="B186" s="33" t="s">
        <v>2090</v>
      </c>
      <c r="C186" s="33" t="s">
        <v>467</v>
      </c>
      <c r="D186" s="14">
        <v>1500000</v>
      </c>
      <c r="E186" s="15">
        <v>1514.36</v>
      </c>
      <c r="F186" s="16">
        <v>7.0679999999999996E-3</v>
      </c>
      <c r="G186" s="16">
        <v>6.5375000000000003E-2</v>
      </c>
    </row>
    <row r="187" spans="1:7" x14ac:dyDescent="0.35">
      <c r="A187" s="13" t="s">
        <v>2091</v>
      </c>
      <c r="B187" s="33" t="s">
        <v>2092</v>
      </c>
      <c r="C187" s="33" t="s">
        <v>467</v>
      </c>
      <c r="D187" s="14">
        <v>500000</v>
      </c>
      <c r="E187" s="15">
        <v>506.04</v>
      </c>
      <c r="F187" s="16">
        <v>2.362E-3</v>
      </c>
      <c r="G187" s="16">
        <v>6.6250000000000003E-2</v>
      </c>
    </row>
    <row r="188" spans="1:7" x14ac:dyDescent="0.35">
      <c r="A188" s="13" t="s">
        <v>2093</v>
      </c>
      <c r="B188" s="33" t="s">
        <v>2094</v>
      </c>
      <c r="C188" s="33" t="s">
        <v>467</v>
      </c>
      <c r="D188" s="14">
        <v>500000</v>
      </c>
      <c r="E188" s="15">
        <v>506</v>
      </c>
      <c r="F188" s="16">
        <v>2.362E-3</v>
      </c>
      <c r="G188" s="16">
        <v>6.7291000000000004E-2</v>
      </c>
    </row>
    <row r="189" spans="1:7" x14ac:dyDescent="0.35">
      <c r="A189" s="13" t="s">
        <v>2095</v>
      </c>
      <c r="B189" s="33" t="s">
        <v>2096</v>
      </c>
      <c r="C189" s="33" t="s">
        <v>481</v>
      </c>
      <c r="D189" s="14">
        <v>500000</v>
      </c>
      <c r="E189" s="15">
        <v>505.17</v>
      </c>
      <c r="F189" s="16">
        <v>2.3579999999999999E-3</v>
      </c>
      <c r="G189" s="16">
        <v>7.0248000000000005E-2</v>
      </c>
    </row>
    <row r="190" spans="1:7" x14ac:dyDescent="0.35">
      <c r="A190" s="13" t="s">
        <v>1334</v>
      </c>
      <c r="B190" s="33" t="s">
        <v>1335</v>
      </c>
      <c r="C190" s="33" t="s">
        <v>467</v>
      </c>
      <c r="D190" s="14">
        <v>500000</v>
      </c>
      <c r="E190" s="15">
        <v>502.13</v>
      </c>
      <c r="F190" s="16">
        <v>2.3440000000000002E-3</v>
      </c>
      <c r="G190" s="16">
        <v>6.2850000000000003E-2</v>
      </c>
    </row>
    <row r="191" spans="1:7" x14ac:dyDescent="0.35">
      <c r="A191" s="13" t="s">
        <v>2097</v>
      </c>
      <c r="B191" s="33" t="s">
        <v>2098</v>
      </c>
      <c r="C191" s="33" t="s">
        <v>467</v>
      </c>
      <c r="D191" s="14">
        <v>500000</v>
      </c>
      <c r="E191" s="15">
        <v>501.66</v>
      </c>
      <c r="F191" s="16">
        <v>2.3410000000000002E-3</v>
      </c>
      <c r="G191" s="16">
        <v>6.4000000000000001E-2</v>
      </c>
    </row>
    <row r="192" spans="1:7" x14ac:dyDescent="0.35">
      <c r="A192" s="13" t="s">
        <v>2099</v>
      </c>
      <c r="B192" s="33" t="s">
        <v>2100</v>
      </c>
      <c r="C192" s="33" t="s">
        <v>467</v>
      </c>
      <c r="D192" s="14">
        <v>500000</v>
      </c>
      <c r="E192" s="15">
        <v>496.63</v>
      </c>
      <c r="F192" s="16">
        <v>2.3180000000000002E-3</v>
      </c>
      <c r="G192" s="16">
        <v>6.9800000000000001E-2</v>
      </c>
    </row>
    <row r="193" spans="1:7" x14ac:dyDescent="0.35">
      <c r="A193" s="13" t="s">
        <v>1861</v>
      </c>
      <c r="B193" s="33" t="s">
        <v>1862</v>
      </c>
      <c r="C193" s="33" t="s">
        <v>467</v>
      </c>
      <c r="D193" s="14">
        <v>200000</v>
      </c>
      <c r="E193" s="15">
        <v>203.66</v>
      </c>
      <c r="F193" s="16">
        <v>9.5E-4</v>
      </c>
      <c r="G193" s="16">
        <v>6.8099999999999994E-2</v>
      </c>
    </row>
    <row r="194" spans="1:7" x14ac:dyDescent="0.35">
      <c r="A194" s="13" t="s">
        <v>514</v>
      </c>
      <c r="B194" s="33" t="s">
        <v>515</v>
      </c>
      <c r="C194" s="33" t="s">
        <v>467</v>
      </c>
      <c r="D194" s="14">
        <v>200000</v>
      </c>
      <c r="E194" s="15">
        <v>202.6</v>
      </c>
      <c r="F194" s="16">
        <v>9.4600000000000001E-4</v>
      </c>
      <c r="G194" s="16">
        <v>7.1050000000000002E-2</v>
      </c>
    </row>
    <row r="195" spans="1:7" x14ac:dyDescent="0.35">
      <c r="A195" s="17" t="s">
        <v>131</v>
      </c>
      <c r="B195" s="34"/>
      <c r="C195" s="34"/>
      <c r="D195" s="20"/>
      <c r="E195" s="37">
        <v>73963.77</v>
      </c>
      <c r="F195" s="38">
        <v>0.34518300000000002</v>
      </c>
      <c r="G195" s="23"/>
    </row>
    <row r="196" spans="1:7" x14ac:dyDescent="0.35">
      <c r="A196" s="13"/>
      <c r="B196" s="33"/>
      <c r="C196" s="33"/>
      <c r="D196" s="14"/>
      <c r="E196" s="15"/>
      <c r="F196" s="16"/>
      <c r="G196" s="16"/>
    </row>
    <row r="197" spans="1:7" x14ac:dyDescent="0.35">
      <c r="A197" s="17" t="s">
        <v>132</v>
      </c>
      <c r="B197" s="33"/>
      <c r="C197" s="33"/>
      <c r="D197" s="14"/>
      <c r="E197" s="15"/>
      <c r="F197" s="16"/>
      <c r="G197" s="16"/>
    </row>
    <row r="198" spans="1:7" x14ac:dyDescent="0.35">
      <c r="A198" s="13" t="s">
        <v>1598</v>
      </c>
      <c r="B198" s="33" t="s">
        <v>1599</v>
      </c>
      <c r="C198" s="33" t="s">
        <v>135</v>
      </c>
      <c r="D198" s="14">
        <v>22500000</v>
      </c>
      <c r="E198" s="15">
        <v>23611.55</v>
      </c>
      <c r="F198" s="16">
        <v>0.110198</v>
      </c>
      <c r="G198" s="16">
        <v>6.5238000000000004E-2</v>
      </c>
    </row>
    <row r="199" spans="1:7" x14ac:dyDescent="0.35">
      <c r="A199" s="13" t="s">
        <v>1857</v>
      </c>
      <c r="B199" s="33" t="s">
        <v>1858</v>
      </c>
      <c r="C199" s="33" t="s">
        <v>135</v>
      </c>
      <c r="D199" s="14">
        <v>8000000</v>
      </c>
      <c r="E199" s="15">
        <v>8118</v>
      </c>
      <c r="F199" s="16">
        <v>3.7887999999999998E-2</v>
      </c>
      <c r="G199" s="16">
        <v>6.3561999999999994E-2</v>
      </c>
    </row>
    <row r="200" spans="1:7" x14ac:dyDescent="0.35">
      <c r="A200" s="13" t="s">
        <v>584</v>
      </c>
      <c r="B200" s="33" t="s">
        <v>585</v>
      </c>
      <c r="C200" s="33" t="s">
        <v>135</v>
      </c>
      <c r="D200" s="14">
        <v>6500000</v>
      </c>
      <c r="E200" s="15">
        <v>6691.11</v>
      </c>
      <c r="F200" s="16">
        <v>3.1227999999999999E-2</v>
      </c>
      <c r="G200" s="16">
        <v>5.79E-2</v>
      </c>
    </row>
    <row r="201" spans="1:7" x14ac:dyDescent="0.35">
      <c r="A201" s="13" t="s">
        <v>507</v>
      </c>
      <c r="B201" s="33" t="s">
        <v>508</v>
      </c>
      <c r="C201" s="33" t="s">
        <v>135</v>
      </c>
      <c r="D201" s="14">
        <v>5000000</v>
      </c>
      <c r="E201" s="15">
        <v>5211.26</v>
      </c>
      <c r="F201" s="16">
        <v>2.4322E-2</v>
      </c>
      <c r="G201" s="16">
        <v>6.5590999999999997E-2</v>
      </c>
    </row>
    <row r="202" spans="1:7" x14ac:dyDescent="0.35">
      <c r="A202" s="13" t="s">
        <v>133</v>
      </c>
      <c r="B202" s="33" t="s">
        <v>134</v>
      </c>
      <c r="C202" s="33" t="s">
        <v>135</v>
      </c>
      <c r="D202" s="14">
        <v>4500000</v>
      </c>
      <c r="E202" s="15">
        <v>4631.3999999999996</v>
      </c>
      <c r="F202" s="16">
        <v>2.1614999999999999E-2</v>
      </c>
      <c r="G202" s="16">
        <v>5.9525000000000002E-2</v>
      </c>
    </row>
    <row r="203" spans="1:7" x14ac:dyDescent="0.35">
      <c r="A203" s="17" t="s">
        <v>131</v>
      </c>
      <c r="B203" s="34"/>
      <c r="C203" s="34"/>
      <c r="D203" s="20"/>
      <c r="E203" s="37">
        <v>48263.32</v>
      </c>
      <c r="F203" s="38">
        <v>0.22525000000000001</v>
      </c>
      <c r="G203" s="23"/>
    </row>
    <row r="204" spans="1:7" x14ac:dyDescent="0.35">
      <c r="A204" s="13"/>
      <c r="B204" s="33"/>
      <c r="C204" s="33"/>
      <c r="D204" s="14"/>
      <c r="E204" s="15"/>
      <c r="F204" s="16"/>
      <c r="G204" s="16"/>
    </row>
    <row r="205" spans="1:7" x14ac:dyDescent="0.35">
      <c r="A205" s="17" t="s">
        <v>145</v>
      </c>
      <c r="B205" s="33"/>
      <c r="C205" s="33"/>
      <c r="D205" s="14"/>
      <c r="E205" s="15"/>
      <c r="F205" s="16"/>
      <c r="G205" s="16"/>
    </row>
    <row r="206" spans="1:7" x14ac:dyDescent="0.35">
      <c r="A206" s="17" t="s">
        <v>131</v>
      </c>
      <c r="B206" s="33"/>
      <c r="C206" s="33"/>
      <c r="D206" s="14"/>
      <c r="E206" s="39" t="s">
        <v>128</v>
      </c>
      <c r="F206" s="40" t="s">
        <v>128</v>
      </c>
      <c r="G206" s="16"/>
    </row>
    <row r="207" spans="1:7" x14ac:dyDescent="0.35">
      <c r="A207" s="13"/>
      <c r="B207" s="33"/>
      <c r="C207" s="33"/>
      <c r="D207" s="14"/>
      <c r="E207" s="15"/>
      <c r="F207" s="16"/>
      <c r="G207" s="16"/>
    </row>
    <row r="208" spans="1:7" x14ac:dyDescent="0.35">
      <c r="A208" s="17" t="s">
        <v>146</v>
      </c>
      <c r="B208" s="33"/>
      <c r="C208" s="33"/>
      <c r="D208" s="14"/>
      <c r="E208" s="15"/>
      <c r="F208" s="16"/>
      <c r="G208" s="16"/>
    </row>
    <row r="209" spans="1:7" x14ac:dyDescent="0.35">
      <c r="A209" s="17" t="s">
        <v>131</v>
      </c>
      <c r="B209" s="33"/>
      <c r="C209" s="33"/>
      <c r="D209" s="14"/>
      <c r="E209" s="39" t="s">
        <v>128</v>
      </c>
      <c r="F209" s="40" t="s">
        <v>128</v>
      </c>
      <c r="G209" s="16"/>
    </row>
    <row r="210" spans="1:7" x14ac:dyDescent="0.35">
      <c r="A210" s="13"/>
      <c r="B210" s="33"/>
      <c r="C210" s="33"/>
      <c r="D210" s="14"/>
      <c r="E210" s="15"/>
      <c r="F210" s="16"/>
      <c r="G210" s="16"/>
    </row>
    <row r="211" spans="1:7" x14ac:dyDescent="0.35">
      <c r="A211" s="24" t="s">
        <v>147</v>
      </c>
      <c r="B211" s="35"/>
      <c r="C211" s="35"/>
      <c r="D211" s="25"/>
      <c r="E211" s="21">
        <v>122227.09</v>
      </c>
      <c r="F211" s="22">
        <v>0.57044799999999996</v>
      </c>
      <c r="G211" s="23"/>
    </row>
    <row r="212" spans="1:7" x14ac:dyDescent="0.35">
      <c r="A212" s="17"/>
      <c r="B212" s="34"/>
      <c r="C212" s="34"/>
      <c r="D212" s="20"/>
      <c r="E212" s="41"/>
      <c r="F212" s="23"/>
      <c r="G212" s="23"/>
    </row>
    <row r="213" spans="1:7" x14ac:dyDescent="0.35">
      <c r="A213" s="17" t="s">
        <v>2952</v>
      </c>
      <c r="B213" s="34"/>
      <c r="C213" s="34"/>
      <c r="D213" s="20"/>
      <c r="E213" s="41"/>
      <c r="F213" s="23"/>
      <c r="G213" s="23"/>
    </row>
    <row r="214" spans="1:7" x14ac:dyDescent="0.35">
      <c r="A214" s="17" t="s">
        <v>2953</v>
      </c>
      <c r="B214" s="34"/>
      <c r="C214" s="34"/>
      <c r="D214" s="20"/>
      <c r="E214" s="41"/>
      <c r="F214" s="23"/>
      <c r="G214" s="23"/>
    </row>
    <row r="215" spans="1:7" x14ac:dyDescent="0.35">
      <c r="A215" s="13" t="s">
        <v>2954</v>
      </c>
      <c r="B215" s="33" t="s">
        <v>2955</v>
      </c>
      <c r="C215" s="33"/>
      <c r="D215" s="14">
        <v>4100</v>
      </c>
      <c r="E215" s="15">
        <v>4020.788</v>
      </c>
      <c r="F215" s="16">
        <f>+E215/$E$235</f>
        <v>1.8765500964717085E-2</v>
      </c>
      <c r="G215" s="16"/>
    </row>
    <row r="216" spans="1:7" x14ac:dyDescent="0.35">
      <c r="A216" s="17" t="s">
        <v>2956</v>
      </c>
      <c r="B216" s="34"/>
      <c r="C216" s="34"/>
      <c r="D216" s="20"/>
      <c r="E216" s="41"/>
      <c r="F216" s="23"/>
      <c r="G216" s="23"/>
    </row>
    <row r="217" spans="1:7" x14ac:dyDescent="0.35">
      <c r="A217" s="55" t="s">
        <v>2957</v>
      </c>
      <c r="B217" s="33" t="s">
        <v>2958</v>
      </c>
      <c r="C217" s="33"/>
      <c r="D217" s="14">
        <v>14848</v>
      </c>
      <c r="E217" s="15">
        <v>16333.5424</v>
      </c>
      <c r="F217" s="16">
        <f>+E217/$E$235</f>
        <v>7.6230605956953565E-2</v>
      </c>
      <c r="G217" s="23"/>
    </row>
    <row r="218" spans="1:7" x14ac:dyDescent="0.35">
      <c r="A218" s="17" t="s">
        <v>131</v>
      </c>
      <c r="B218" s="34"/>
      <c r="C218" s="34"/>
      <c r="D218" s="20"/>
      <c r="E218" s="37">
        <f>SUM(E215:E217)</f>
        <v>20354.330399999999</v>
      </c>
      <c r="F218" s="38">
        <f>SUM(F215:F217)</f>
        <v>9.4996106921670653E-2</v>
      </c>
      <c r="G218" s="16"/>
    </row>
    <row r="219" spans="1:7" x14ac:dyDescent="0.35">
      <c r="A219" s="17"/>
      <c r="B219" s="34"/>
      <c r="C219" s="34"/>
      <c r="D219" s="20"/>
      <c r="E219" s="41"/>
      <c r="F219" s="23"/>
      <c r="G219" s="16"/>
    </row>
    <row r="220" spans="1:7" x14ac:dyDescent="0.35">
      <c r="A220" s="56" t="s">
        <v>147</v>
      </c>
      <c r="B220" s="57"/>
      <c r="C220" s="57"/>
      <c r="D220" s="58"/>
      <c r="E220" s="37">
        <f>+E218</f>
        <v>20354.330399999999</v>
      </c>
      <c r="F220" s="38">
        <f>+F218</f>
        <v>9.4996106921670653E-2</v>
      </c>
      <c r="G220" s="16"/>
    </row>
    <row r="221" spans="1:7" x14ac:dyDescent="0.35">
      <c r="A221" s="13"/>
      <c r="B221" s="33"/>
      <c r="C221" s="33"/>
      <c r="D221" s="14"/>
      <c r="E221" s="15"/>
      <c r="F221" s="16"/>
      <c r="G221" s="16"/>
    </row>
    <row r="222" spans="1:7" x14ac:dyDescent="0.35">
      <c r="A222" s="17" t="s">
        <v>509</v>
      </c>
      <c r="B222" s="33"/>
      <c r="C222" s="33"/>
      <c r="D222" s="14"/>
      <c r="E222" s="15"/>
      <c r="F222" s="16"/>
      <c r="G222" s="16"/>
    </row>
    <row r="223" spans="1:7" x14ac:dyDescent="0.35">
      <c r="A223" s="13" t="s">
        <v>1344</v>
      </c>
      <c r="B223" s="33" t="s">
        <v>1345</v>
      </c>
      <c r="C223" s="33"/>
      <c r="D223" s="14">
        <v>19035051.667999998</v>
      </c>
      <c r="E223" s="15">
        <v>1991.96</v>
      </c>
      <c r="F223" s="16">
        <v>9.2969999999999997E-3</v>
      </c>
      <c r="G223" s="16"/>
    </row>
    <row r="224" spans="1:7" x14ac:dyDescent="0.35">
      <c r="A224" s="13" t="s">
        <v>1346</v>
      </c>
      <c r="B224" s="33" t="s">
        <v>1347</v>
      </c>
      <c r="C224" s="33"/>
      <c r="D224" s="14">
        <v>17870600.256000001</v>
      </c>
      <c r="E224" s="15">
        <v>1905.9</v>
      </c>
      <c r="F224" s="16">
        <v>8.8950000000000001E-3</v>
      </c>
      <c r="G224" s="16"/>
    </row>
    <row r="225" spans="1:7" x14ac:dyDescent="0.35">
      <c r="A225" s="13"/>
      <c r="B225" s="33"/>
      <c r="C225" s="33"/>
      <c r="D225" s="14"/>
      <c r="E225" s="15"/>
      <c r="F225" s="16"/>
      <c r="G225" s="16"/>
    </row>
    <row r="226" spans="1:7" x14ac:dyDescent="0.35">
      <c r="A226" s="24" t="s">
        <v>147</v>
      </c>
      <c r="B226" s="35"/>
      <c r="C226" s="35"/>
      <c r="D226" s="25"/>
      <c r="E226" s="21">
        <v>3897.86</v>
      </c>
      <c r="F226" s="22">
        <v>1.8192E-2</v>
      </c>
      <c r="G226" s="23"/>
    </row>
    <row r="227" spans="1:7" x14ac:dyDescent="0.35">
      <c r="A227" s="13"/>
      <c r="B227" s="33"/>
      <c r="C227" s="33"/>
      <c r="D227" s="14"/>
      <c r="E227" s="15"/>
      <c r="F227" s="16"/>
      <c r="G227" s="16"/>
    </row>
    <row r="228" spans="1:7" x14ac:dyDescent="0.35">
      <c r="A228" s="17" t="s">
        <v>148</v>
      </c>
      <c r="B228" s="33"/>
      <c r="C228" s="33"/>
      <c r="D228" s="14"/>
      <c r="E228" s="15"/>
      <c r="F228" s="16"/>
      <c r="G228" s="16"/>
    </row>
    <row r="229" spans="1:7" x14ac:dyDescent="0.35">
      <c r="A229" s="13" t="s">
        <v>149</v>
      </c>
      <c r="B229" s="33"/>
      <c r="C229" s="33"/>
      <c r="D229" s="14"/>
      <c r="E229" s="15">
        <v>6622.02</v>
      </c>
      <c r="F229" s="16">
        <v>3.0905999999999999E-2</v>
      </c>
      <c r="G229" s="16">
        <v>5.4205000000000003E-2</v>
      </c>
    </row>
    <row r="230" spans="1:7" x14ac:dyDescent="0.35">
      <c r="A230" s="17" t="s">
        <v>131</v>
      </c>
      <c r="B230" s="34"/>
      <c r="C230" s="34"/>
      <c r="D230" s="20"/>
      <c r="E230" s="37">
        <v>6622.02</v>
      </c>
      <c r="F230" s="38">
        <v>3.0904999999999998E-2</v>
      </c>
      <c r="G230" s="23"/>
    </row>
    <row r="231" spans="1:7" x14ac:dyDescent="0.35">
      <c r="A231" s="13"/>
      <c r="B231" s="33"/>
      <c r="C231" s="33"/>
      <c r="D231" s="14"/>
      <c r="E231" s="15"/>
      <c r="F231" s="16"/>
      <c r="G231" s="16"/>
    </row>
    <row r="232" spans="1:7" x14ac:dyDescent="0.35">
      <c r="A232" s="24" t="s">
        <v>147</v>
      </c>
      <c r="B232" s="35"/>
      <c r="C232" s="35"/>
      <c r="D232" s="25"/>
      <c r="E232" s="21">
        <v>6622.02</v>
      </c>
      <c r="F232" s="22">
        <v>3.0905999999999999E-2</v>
      </c>
      <c r="G232" s="23"/>
    </row>
    <row r="233" spans="1:7" x14ac:dyDescent="0.35">
      <c r="A233" s="13" t="s">
        <v>150</v>
      </c>
      <c r="B233" s="33"/>
      <c r="C233" s="33"/>
      <c r="D233" s="14"/>
      <c r="E233" s="15">
        <v>3560.8388033000001</v>
      </c>
      <c r="F233" s="16">
        <v>1.6618000000000001E-2</v>
      </c>
      <c r="G233" s="16"/>
    </row>
    <row r="234" spans="1:7" x14ac:dyDescent="0.35">
      <c r="A234" s="13" t="s">
        <v>151</v>
      </c>
      <c r="B234" s="33"/>
      <c r="C234" s="33"/>
      <c r="D234" s="14"/>
      <c r="E234" s="15">
        <v>1446.8807967000466</v>
      </c>
      <c r="F234" s="16">
        <v>6.7527666184601992E-3</v>
      </c>
      <c r="G234" s="16">
        <v>5.4204000000000002E-2</v>
      </c>
    </row>
    <row r="235" spans="1:7" x14ac:dyDescent="0.35">
      <c r="A235" s="28" t="s">
        <v>152</v>
      </c>
      <c r="B235" s="36"/>
      <c r="C235" s="36"/>
      <c r="D235" s="29"/>
      <c r="E235" s="30">
        <v>214264.89</v>
      </c>
      <c r="F235" s="31">
        <v>1</v>
      </c>
      <c r="G235" s="31"/>
    </row>
    <row r="237" spans="1:7" x14ac:dyDescent="0.35">
      <c r="A237" s="1" t="s">
        <v>735</v>
      </c>
    </row>
    <row r="238" spans="1:7" x14ac:dyDescent="0.35">
      <c r="A238" s="1" t="s">
        <v>153</v>
      </c>
      <c r="E238" s="59"/>
      <c r="F238" s="59"/>
    </row>
    <row r="239" spans="1:7" x14ac:dyDescent="0.35">
      <c r="E239" s="59"/>
      <c r="F239" s="59"/>
    </row>
    <row r="240" spans="1:7" x14ac:dyDescent="0.35">
      <c r="A240" s="1" t="s">
        <v>2855</v>
      </c>
    </row>
    <row r="241" spans="1:3" x14ac:dyDescent="0.35">
      <c r="A241" s="48" t="s">
        <v>2856</v>
      </c>
      <c r="B241" s="3" t="s">
        <v>128</v>
      </c>
    </row>
    <row r="242" spans="1:3" x14ac:dyDescent="0.35">
      <c r="A242" t="s">
        <v>2857</v>
      </c>
    </row>
    <row r="243" spans="1:3" x14ac:dyDescent="0.35">
      <c r="A243" t="s">
        <v>2858</v>
      </c>
      <c r="B243" t="s">
        <v>2859</v>
      </c>
      <c r="C243" t="s">
        <v>2859</v>
      </c>
    </row>
    <row r="244" spans="1:3" x14ac:dyDescent="0.35">
      <c r="B244" s="52">
        <v>45838</v>
      </c>
      <c r="C244" s="52">
        <v>45869</v>
      </c>
    </row>
    <row r="245" spans="1:3" x14ac:dyDescent="0.35">
      <c r="A245" t="s">
        <v>2860</v>
      </c>
      <c r="B245">
        <v>11.753</v>
      </c>
      <c r="C245">
        <v>11.8171</v>
      </c>
    </row>
    <row r="246" spans="1:3" x14ac:dyDescent="0.35">
      <c r="A246" t="s">
        <v>2861</v>
      </c>
      <c r="B246">
        <v>11.753</v>
      </c>
      <c r="C246">
        <v>11.8171</v>
      </c>
    </row>
    <row r="247" spans="1:3" x14ac:dyDescent="0.35">
      <c r="A247" t="s">
        <v>2862</v>
      </c>
      <c r="B247">
        <v>11.678100000000001</v>
      </c>
      <c r="C247">
        <v>11.7385</v>
      </c>
    </row>
    <row r="248" spans="1:3" x14ac:dyDescent="0.35">
      <c r="A248" t="s">
        <v>2863</v>
      </c>
      <c r="B248">
        <v>11.678100000000001</v>
      </c>
      <c r="C248">
        <v>11.7385</v>
      </c>
    </row>
    <row r="250" spans="1:3" x14ac:dyDescent="0.35">
      <c r="A250" t="s">
        <v>2864</v>
      </c>
      <c r="B250" s="3" t="s">
        <v>128</v>
      </c>
    </row>
    <row r="251" spans="1:3" x14ac:dyDescent="0.35">
      <c r="A251" t="s">
        <v>2865</v>
      </c>
      <c r="B251" s="3" t="s">
        <v>128</v>
      </c>
    </row>
    <row r="252" spans="1:3" ht="29" x14ac:dyDescent="0.35">
      <c r="A252" s="48" t="s">
        <v>2866</v>
      </c>
      <c r="B252" s="3" t="s">
        <v>128</v>
      </c>
    </row>
    <row r="253" spans="1:3" ht="29" x14ac:dyDescent="0.35">
      <c r="A253" s="48" t="s">
        <v>2867</v>
      </c>
      <c r="B253" s="3" t="s">
        <v>128</v>
      </c>
    </row>
    <row r="254" spans="1:3" x14ac:dyDescent="0.35">
      <c r="A254" t="s">
        <v>2868</v>
      </c>
      <c r="B254" s="50">
        <f>+B270</f>
        <v>3.52015268290651</v>
      </c>
    </row>
    <row r="255" spans="1:3" x14ac:dyDescent="0.35">
      <c r="A255" t="s">
        <v>2876</v>
      </c>
      <c r="B255" s="50">
        <v>5.1999000000000004</v>
      </c>
    </row>
    <row r="256" spans="1:3" ht="43.5" x14ac:dyDescent="0.35">
      <c r="A256" s="48" t="s">
        <v>2869</v>
      </c>
      <c r="B256" s="50">
        <f>+E163</f>
        <v>1098.8800000000001</v>
      </c>
    </row>
    <row r="257" spans="1:2" x14ac:dyDescent="0.35">
      <c r="B257" s="3"/>
    </row>
    <row r="258" spans="1:2" ht="29" x14ac:dyDescent="0.35">
      <c r="A258" s="48" t="s">
        <v>2870</v>
      </c>
      <c r="B258" s="3" t="s">
        <v>128</v>
      </c>
    </row>
    <row r="259" spans="1:2" ht="29" x14ac:dyDescent="0.35">
      <c r="A259" s="48" t="s">
        <v>2871</v>
      </c>
      <c r="B259" t="s">
        <v>128</v>
      </c>
    </row>
    <row r="260" spans="1:2" ht="29" x14ac:dyDescent="0.35">
      <c r="A260" s="48" t="s">
        <v>2872</v>
      </c>
      <c r="B260" s="3" t="s">
        <v>128</v>
      </c>
    </row>
    <row r="261" spans="1:2" ht="29" x14ac:dyDescent="0.35">
      <c r="A261" s="48" t="s">
        <v>2873</v>
      </c>
      <c r="B261" s="3" t="s">
        <v>128</v>
      </c>
    </row>
    <row r="263" spans="1:2" x14ac:dyDescent="0.35">
      <c r="A263" t="s">
        <v>2964</v>
      </c>
    </row>
    <row r="264" spans="1:2" ht="43.5" x14ac:dyDescent="0.35">
      <c r="A264" s="65" t="s">
        <v>2965</v>
      </c>
      <c r="B264" s="69" t="s">
        <v>3005</v>
      </c>
    </row>
    <row r="265" spans="1:2" ht="29" x14ac:dyDescent="0.35">
      <c r="A265" s="65" t="s">
        <v>2967</v>
      </c>
      <c r="B265" s="69" t="s">
        <v>3006</v>
      </c>
    </row>
    <row r="266" spans="1:2" x14ac:dyDescent="0.35">
      <c r="A266" s="65"/>
      <c r="B266" s="65"/>
    </row>
    <row r="267" spans="1:2" x14ac:dyDescent="0.35">
      <c r="A267" s="65" t="s">
        <v>2969</v>
      </c>
      <c r="B267" s="66">
        <v>6.6250594581580833</v>
      </c>
    </row>
    <row r="268" spans="1:2" x14ac:dyDescent="0.35">
      <c r="A268" s="65"/>
      <c r="B268" s="65"/>
    </row>
    <row r="269" spans="1:2" x14ac:dyDescent="0.35">
      <c r="A269" s="65" t="s">
        <v>2970</v>
      </c>
      <c r="B269" s="67">
        <v>2.9459</v>
      </c>
    </row>
    <row r="270" spans="1:2" x14ac:dyDescent="0.35">
      <c r="A270" s="65" t="s">
        <v>2971</v>
      </c>
      <c r="B270" s="67">
        <v>3.52015268290651</v>
      </c>
    </row>
    <row r="271" spans="1:2" x14ac:dyDescent="0.35">
      <c r="A271" s="65"/>
      <c r="B271" s="65"/>
    </row>
    <row r="272" spans="1:2" x14ac:dyDescent="0.35">
      <c r="A272" s="65" t="s">
        <v>2972</v>
      </c>
      <c r="B272" s="68">
        <v>45869</v>
      </c>
    </row>
  </sheetData>
  <sortState xmlns:xlrd2="http://schemas.microsoft.com/office/spreadsheetml/2017/richdata2" ref="A77:F77">
    <sortCondition ref="E77:E78"/>
  </sortState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DABD-251B-47C6-B5A6-45CBD7AF3AC8}">
  <dimension ref="A1:G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94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95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979</v>
      </c>
      <c r="B8" s="33" t="s">
        <v>980</v>
      </c>
      <c r="C8" s="33" t="s">
        <v>695</v>
      </c>
      <c r="D8" s="14">
        <v>12579</v>
      </c>
      <c r="E8" s="15">
        <v>743.48</v>
      </c>
      <c r="F8" s="16">
        <v>0.05</v>
      </c>
      <c r="G8" s="16"/>
    </row>
    <row r="9" spans="1:7" x14ac:dyDescent="0.35">
      <c r="A9" s="13" t="s">
        <v>381</v>
      </c>
      <c r="B9" s="33" t="s">
        <v>382</v>
      </c>
      <c r="C9" s="33" t="s">
        <v>179</v>
      </c>
      <c r="D9" s="14">
        <v>12173</v>
      </c>
      <c r="E9" s="15">
        <v>551.91</v>
      </c>
      <c r="F9" s="16">
        <v>3.7100000000000001E-2</v>
      </c>
      <c r="G9" s="16"/>
    </row>
    <row r="10" spans="1:7" x14ac:dyDescent="0.35">
      <c r="A10" s="13" t="s">
        <v>313</v>
      </c>
      <c r="B10" s="33" t="s">
        <v>314</v>
      </c>
      <c r="C10" s="33" t="s">
        <v>196</v>
      </c>
      <c r="D10" s="14">
        <v>8140</v>
      </c>
      <c r="E10" s="15">
        <v>536.87</v>
      </c>
      <c r="F10" s="16">
        <v>3.61E-2</v>
      </c>
      <c r="G10" s="16"/>
    </row>
    <row r="11" spans="1:7" x14ac:dyDescent="0.35">
      <c r="A11" s="13" t="s">
        <v>1046</v>
      </c>
      <c r="B11" s="33" t="s">
        <v>1047</v>
      </c>
      <c r="C11" s="33" t="s">
        <v>1048</v>
      </c>
      <c r="D11" s="14">
        <v>108727</v>
      </c>
      <c r="E11" s="15">
        <v>462.8</v>
      </c>
      <c r="F11" s="16">
        <v>3.1099999999999999E-2</v>
      </c>
      <c r="G11" s="16"/>
    </row>
    <row r="12" spans="1:7" x14ac:dyDescent="0.35">
      <c r="A12" s="13" t="s">
        <v>611</v>
      </c>
      <c r="B12" s="33" t="s">
        <v>612</v>
      </c>
      <c r="C12" s="33" t="s">
        <v>329</v>
      </c>
      <c r="D12" s="14">
        <v>85919</v>
      </c>
      <c r="E12" s="15">
        <v>449.01</v>
      </c>
      <c r="F12" s="16">
        <v>3.0200000000000001E-2</v>
      </c>
      <c r="G12" s="16"/>
    </row>
    <row r="13" spans="1:7" x14ac:dyDescent="0.35">
      <c r="A13" s="13" t="s">
        <v>373</v>
      </c>
      <c r="B13" s="33" t="s">
        <v>374</v>
      </c>
      <c r="C13" s="33" t="s">
        <v>207</v>
      </c>
      <c r="D13" s="14">
        <v>7560</v>
      </c>
      <c r="E13" s="15">
        <v>436.29</v>
      </c>
      <c r="F13" s="16">
        <v>2.93E-2</v>
      </c>
      <c r="G13" s="16"/>
    </row>
    <row r="14" spans="1:7" x14ac:dyDescent="0.35">
      <c r="A14" s="13" t="s">
        <v>836</v>
      </c>
      <c r="B14" s="33" t="s">
        <v>837</v>
      </c>
      <c r="C14" s="33" t="s">
        <v>202</v>
      </c>
      <c r="D14" s="14">
        <v>107634</v>
      </c>
      <c r="E14" s="15">
        <v>428.11</v>
      </c>
      <c r="F14" s="16">
        <v>2.8799999999999999E-2</v>
      </c>
      <c r="G14" s="16"/>
    </row>
    <row r="15" spans="1:7" x14ac:dyDescent="0.35">
      <c r="A15" s="13" t="s">
        <v>274</v>
      </c>
      <c r="B15" s="33" t="s">
        <v>275</v>
      </c>
      <c r="C15" s="33" t="s">
        <v>182</v>
      </c>
      <c r="D15" s="14">
        <v>15054</v>
      </c>
      <c r="E15" s="15">
        <v>421.78</v>
      </c>
      <c r="F15" s="16">
        <v>2.8400000000000002E-2</v>
      </c>
      <c r="G15" s="16"/>
    </row>
    <row r="16" spans="1:7" x14ac:dyDescent="0.35">
      <c r="A16" s="13" t="s">
        <v>834</v>
      </c>
      <c r="B16" s="33" t="s">
        <v>835</v>
      </c>
      <c r="C16" s="33" t="s">
        <v>365</v>
      </c>
      <c r="D16" s="14">
        <v>56292</v>
      </c>
      <c r="E16" s="15">
        <v>416.98</v>
      </c>
      <c r="F16" s="16">
        <v>2.8000000000000001E-2</v>
      </c>
      <c r="G16" s="16"/>
    </row>
    <row r="17" spans="1:7" x14ac:dyDescent="0.35">
      <c r="A17" s="13" t="s">
        <v>385</v>
      </c>
      <c r="B17" s="33" t="s">
        <v>386</v>
      </c>
      <c r="C17" s="33" t="s">
        <v>160</v>
      </c>
      <c r="D17" s="14">
        <v>124239</v>
      </c>
      <c r="E17" s="15">
        <v>409.12</v>
      </c>
      <c r="F17" s="16">
        <v>2.75E-2</v>
      </c>
      <c r="G17" s="16"/>
    </row>
    <row r="18" spans="1:7" x14ac:dyDescent="0.35">
      <c r="A18" s="13" t="s">
        <v>842</v>
      </c>
      <c r="B18" s="33" t="s">
        <v>843</v>
      </c>
      <c r="C18" s="33" t="s">
        <v>185</v>
      </c>
      <c r="D18" s="14">
        <v>9432</v>
      </c>
      <c r="E18" s="15">
        <v>402.5</v>
      </c>
      <c r="F18" s="16">
        <v>2.7099999999999999E-2</v>
      </c>
      <c r="G18" s="16"/>
    </row>
    <row r="19" spans="1:7" x14ac:dyDescent="0.35">
      <c r="A19" s="13" t="s">
        <v>242</v>
      </c>
      <c r="B19" s="33" t="s">
        <v>243</v>
      </c>
      <c r="C19" s="33" t="s">
        <v>193</v>
      </c>
      <c r="D19" s="14">
        <v>26995</v>
      </c>
      <c r="E19" s="15">
        <v>389.59</v>
      </c>
      <c r="F19" s="16">
        <v>2.6200000000000001E-2</v>
      </c>
      <c r="G19" s="16"/>
    </row>
    <row r="20" spans="1:7" x14ac:dyDescent="0.35">
      <c r="A20" s="13" t="s">
        <v>1074</v>
      </c>
      <c r="B20" s="33" t="s">
        <v>1075</v>
      </c>
      <c r="C20" s="33" t="s">
        <v>193</v>
      </c>
      <c r="D20" s="14">
        <v>2775</v>
      </c>
      <c r="E20" s="15">
        <v>387.47</v>
      </c>
      <c r="F20" s="16">
        <v>2.6100000000000002E-2</v>
      </c>
      <c r="G20" s="16"/>
    </row>
    <row r="21" spans="1:7" x14ac:dyDescent="0.35">
      <c r="A21" s="13" t="s">
        <v>228</v>
      </c>
      <c r="B21" s="33" t="s">
        <v>229</v>
      </c>
      <c r="C21" s="33" t="s">
        <v>193</v>
      </c>
      <c r="D21" s="14">
        <v>93328</v>
      </c>
      <c r="E21" s="15">
        <v>382.6</v>
      </c>
      <c r="F21" s="16">
        <v>2.5700000000000001E-2</v>
      </c>
      <c r="G21" s="16"/>
    </row>
    <row r="22" spans="1:7" x14ac:dyDescent="0.35">
      <c r="A22" s="13" t="s">
        <v>1090</v>
      </c>
      <c r="B22" s="33" t="s">
        <v>1091</v>
      </c>
      <c r="C22" s="33" t="s">
        <v>160</v>
      </c>
      <c r="D22" s="14">
        <v>239495</v>
      </c>
      <c r="E22" s="15">
        <v>348.75</v>
      </c>
      <c r="F22" s="16">
        <v>2.35E-2</v>
      </c>
      <c r="G22" s="16"/>
    </row>
    <row r="23" spans="1:7" x14ac:dyDescent="0.35">
      <c r="A23" s="13" t="s">
        <v>1092</v>
      </c>
      <c r="B23" s="33" t="s">
        <v>1093</v>
      </c>
      <c r="C23" s="33" t="s">
        <v>185</v>
      </c>
      <c r="D23" s="14">
        <v>24881</v>
      </c>
      <c r="E23" s="15">
        <v>346.42</v>
      </c>
      <c r="F23" s="16">
        <v>2.3300000000000001E-2</v>
      </c>
      <c r="G23" s="16"/>
    </row>
    <row r="24" spans="1:7" x14ac:dyDescent="0.35">
      <c r="A24" s="13" t="s">
        <v>625</v>
      </c>
      <c r="B24" s="33" t="s">
        <v>626</v>
      </c>
      <c r="C24" s="33" t="s">
        <v>431</v>
      </c>
      <c r="D24" s="14">
        <v>25788</v>
      </c>
      <c r="E24" s="15">
        <v>324.67</v>
      </c>
      <c r="F24" s="16">
        <v>2.18E-2</v>
      </c>
      <c r="G24" s="16"/>
    </row>
    <row r="25" spans="1:7" x14ac:dyDescent="0.35">
      <c r="A25" s="13" t="s">
        <v>1102</v>
      </c>
      <c r="B25" s="33" t="s">
        <v>1103</v>
      </c>
      <c r="C25" s="33" t="s">
        <v>304</v>
      </c>
      <c r="D25" s="14">
        <v>41124</v>
      </c>
      <c r="E25" s="15">
        <v>322.51</v>
      </c>
      <c r="F25" s="16">
        <v>2.1700000000000001E-2</v>
      </c>
      <c r="G25" s="16"/>
    </row>
    <row r="26" spans="1:7" x14ac:dyDescent="0.35">
      <c r="A26" s="13" t="s">
        <v>1106</v>
      </c>
      <c r="B26" s="33" t="s">
        <v>1107</v>
      </c>
      <c r="C26" s="33" t="s">
        <v>193</v>
      </c>
      <c r="D26" s="14">
        <v>80060</v>
      </c>
      <c r="E26" s="15">
        <v>316.39999999999998</v>
      </c>
      <c r="F26" s="16">
        <v>2.1299999999999999E-2</v>
      </c>
      <c r="G26" s="16"/>
    </row>
    <row r="27" spans="1:7" x14ac:dyDescent="0.35">
      <c r="A27" s="13" t="s">
        <v>1110</v>
      </c>
      <c r="B27" s="33" t="s">
        <v>1111</v>
      </c>
      <c r="C27" s="33" t="s">
        <v>441</v>
      </c>
      <c r="D27" s="14">
        <v>172909</v>
      </c>
      <c r="E27" s="15">
        <v>307.22000000000003</v>
      </c>
      <c r="F27" s="16">
        <v>2.07E-2</v>
      </c>
      <c r="G27" s="16"/>
    </row>
    <row r="28" spans="1:7" x14ac:dyDescent="0.35">
      <c r="A28" s="13" t="s">
        <v>621</v>
      </c>
      <c r="B28" s="33" t="s">
        <v>622</v>
      </c>
      <c r="C28" s="33" t="s">
        <v>176</v>
      </c>
      <c r="D28" s="14">
        <v>5936</v>
      </c>
      <c r="E28" s="15">
        <v>303.08999999999997</v>
      </c>
      <c r="F28" s="16">
        <v>2.0400000000000001E-2</v>
      </c>
      <c r="G28" s="16"/>
    </row>
    <row r="29" spans="1:7" x14ac:dyDescent="0.35">
      <c r="A29" s="13" t="s">
        <v>1116</v>
      </c>
      <c r="B29" s="33" t="s">
        <v>1117</v>
      </c>
      <c r="C29" s="33" t="s">
        <v>227</v>
      </c>
      <c r="D29" s="14">
        <v>15410</v>
      </c>
      <c r="E29" s="15">
        <v>296.95</v>
      </c>
      <c r="F29" s="16">
        <v>0.02</v>
      </c>
      <c r="G29" s="16"/>
    </row>
    <row r="30" spans="1:7" x14ac:dyDescent="0.35">
      <c r="A30" s="13" t="s">
        <v>1118</v>
      </c>
      <c r="B30" s="33" t="s">
        <v>1119</v>
      </c>
      <c r="C30" s="33" t="s">
        <v>202</v>
      </c>
      <c r="D30" s="14">
        <v>50455</v>
      </c>
      <c r="E30" s="15">
        <v>296.73</v>
      </c>
      <c r="F30" s="16">
        <v>0.02</v>
      </c>
      <c r="G30" s="16"/>
    </row>
    <row r="31" spans="1:7" x14ac:dyDescent="0.35">
      <c r="A31" s="13" t="s">
        <v>617</v>
      </c>
      <c r="B31" s="33" t="s">
        <v>618</v>
      </c>
      <c r="C31" s="33" t="s">
        <v>317</v>
      </c>
      <c r="D31" s="14">
        <v>9899</v>
      </c>
      <c r="E31" s="15">
        <v>284.08</v>
      </c>
      <c r="F31" s="16">
        <v>1.9099999999999999E-2</v>
      </c>
      <c r="G31" s="16"/>
    </row>
    <row r="32" spans="1:7" x14ac:dyDescent="0.35">
      <c r="A32" s="13" t="s">
        <v>1126</v>
      </c>
      <c r="B32" s="33" t="s">
        <v>1127</v>
      </c>
      <c r="C32" s="33" t="s">
        <v>157</v>
      </c>
      <c r="D32" s="14">
        <v>118682</v>
      </c>
      <c r="E32" s="15">
        <v>282.31</v>
      </c>
      <c r="F32" s="16">
        <v>1.9E-2</v>
      </c>
      <c r="G32" s="16"/>
    </row>
    <row r="33" spans="1:7" x14ac:dyDescent="0.35">
      <c r="A33" s="13" t="s">
        <v>240</v>
      </c>
      <c r="B33" s="33" t="s">
        <v>241</v>
      </c>
      <c r="C33" s="33" t="s">
        <v>219</v>
      </c>
      <c r="D33" s="14">
        <v>283486</v>
      </c>
      <c r="E33" s="15">
        <v>275.45999999999998</v>
      </c>
      <c r="F33" s="16">
        <v>1.8499999999999999E-2</v>
      </c>
      <c r="G33" s="16"/>
    </row>
    <row r="34" spans="1:7" x14ac:dyDescent="0.35">
      <c r="A34" s="13" t="s">
        <v>340</v>
      </c>
      <c r="B34" s="33" t="s">
        <v>341</v>
      </c>
      <c r="C34" s="33" t="s">
        <v>273</v>
      </c>
      <c r="D34" s="14">
        <v>41063</v>
      </c>
      <c r="E34" s="15">
        <v>271.70999999999998</v>
      </c>
      <c r="F34" s="16">
        <v>1.83E-2</v>
      </c>
      <c r="G34" s="16"/>
    </row>
    <row r="35" spans="1:7" x14ac:dyDescent="0.35">
      <c r="A35" s="13" t="s">
        <v>870</v>
      </c>
      <c r="B35" s="33" t="s">
        <v>871</v>
      </c>
      <c r="C35" s="33" t="s">
        <v>188</v>
      </c>
      <c r="D35" s="14">
        <v>857</v>
      </c>
      <c r="E35" s="15">
        <v>264.04000000000002</v>
      </c>
      <c r="F35" s="16">
        <v>1.78E-2</v>
      </c>
      <c r="G35" s="16"/>
    </row>
    <row r="36" spans="1:7" x14ac:dyDescent="0.35">
      <c r="A36" s="13" t="s">
        <v>627</v>
      </c>
      <c r="B36" s="33" t="s">
        <v>628</v>
      </c>
      <c r="C36" s="33" t="s">
        <v>329</v>
      </c>
      <c r="D36" s="14">
        <v>18929</v>
      </c>
      <c r="E36" s="15">
        <v>253.69</v>
      </c>
      <c r="F36" s="16">
        <v>1.7100000000000001E-2</v>
      </c>
      <c r="G36" s="16"/>
    </row>
    <row r="37" spans="1:7" x14ac:dyDescent="0.35">
      <c r="A37" s="13" t="s">
        <v>238</v>
      </c>
      <c r="B37" s="33" t="s">
        <v>239</v>
      </c>
      <c r="C37" s="33" t="s">
        <v>196</v>
      </c>
      <c r="D37" s="14">
        <v>6704</v>
      </c>
      <c r="E37" s="15">
        <v>250.86</v>
      </c>
      <c r="F37" s="16">
        <v>1.6899999999999998E-2</v>
      </c>
      <c r="G37" s="16"/>
    </row>
    <row r="38" spans="1:7" x14ac:dyDescent="0.35">
      <c r="A38" s="13" t="s">
        <v>1134</v>
      </c>
      <c r="B38" s="33" t="s">
        <v>1135</v>
      </c>
      <c r="C38" s="33" t="s">
        <v>188</v>
      </c>
      <c r="D38" s="14">
        <v>41941</v>
      </c>
      <c r="E38" s="15">
        <v>248.58</v>
      </c>
      <c r="F38" s="16">
        <v>1.67E-2</v>
      </c>
      <c r="G38" s="16"/>
    </row>
    <row r="39" spans="1:7" x14ac:dyDescent="0.35">
      <c r="A39" s="13" t="s">
        <v>342</v>
      </c>
      <c r="B39" s="33" t="s">
        <v>343</v>
      </c>
      <c r="C39" s="33" t="s">
        <v>268</v>
      </c>
      <c r="D39" s="14">
        <v>16179</v>
      </c>
      <c r="E39" s="15">
        <v>242.78</v>
      </c>
      <c r="F39" s="16">
        <v>1.6299999999999999E-2</v>
      </c>
      <c r="G39" s="16"/>
    </row>
    <row r="40" spans="1:7" x14ac:dyDescent="0.35">
      <c r="A40" s="13" t="s">
        <v>1138</v>
      </c>
      <c r="B40" s="33" t="s">
        <v>1139</v>
      </c>
      <c r="C40" s="33" t="s">
        <v>157</v>
      </c>
      <c r="D40" s="14">
        <v>221010</v>
      </c>
      <c r="E40" s="15">
        <v>232.9</v>
      </c>
      <c r="F40" s="16">
        <v>1.5699999999999999E-2</v>
      </c>
      <c r="G40" s="16"/>
    </row>
    <row r="41" spans="1:7" x14ac:dyDescent="0.35">
      <c r="A41" s="13" t="s">
        <v>1140</v>
      </c>
      <c r="B41" s="33" t="s">
        <v>1141</v>
      </c>
      <c r="C41" s="33" t="s">
        <v>157</v>
      </c>
      <c r="D41" s="14">
        <v>216096</v>
      </c>
      <c r="E41" s="15">
        <v>231.76</v>
      </c>
      <c r="F41" s="16">
        <v>1.5599999999999999E-2</v>
      </c>
      <c r="G41" s="16"/>
    </row>
    <row r="42" spans="1:7" x14ac:dyDescent="0.35">
      <c r="A42" s="13" t="s">
        <v>298</v>
      </c>
      <c r="B42" s="33" t="s">
        <v>299</v>
      </c>
      <c r="C42" s="33" t="s">
        <v>297</v>
      </c>
      <c r="D42" s="14">
        <v>23681</v>
      </c>
      <c r="E42" s="15">
        <v>228.52</v>
      </c>
      <c r="F42" s="16">
        <v>1.54E-2</v>
      </c>
      <c r="G42" s="16"/>
    </row>
    <row r="43" spans="1:7" x14ac:dyDescent="0.35">
      <c r="A43" s="13" t="s">
        <v>623</v>
      </c>
      <c r="B43" s="33" t="s">
        <v>624</v>
      </c>
      <c r="C43" s="33" t="s">
        <v>219</v>
      </c>
      <c r="D43" s="14">
        <v>556</v>
      </c>
      <c r="E43" s="15">
        <v>224.54</v>
      </c>
      <c r="F43" s="16">
        <v>1.5100000000000001E-2</v>
      </c>
      <c r="G43" s="16"/>
    </row>
    <row r="44" spans="1:7" x14ac:dyDescent="0.35">
      <c r="A44" s="13" t="s">
        <v>1142</v>
      </c>
      <c r="B44" s="33" t="s">
        <v>1143</v>
      </c>
      <c r="C44" s="33" t="s">
        <v>304</v>
      </c>
      <c r="D44" s="14">
        <v>17948</v>
      </c>
      <c r="E44" s="15">
        <v>221.05</v>
      </c>
      <c r="F44" s="16">
        <v>1.49E-2</v>
      </c>
      <c r="G44" s="16"/>
    </row>
    <row r="45" spans="1:7" x14ac:dyDescent="0.35">
      <c r="A45" s="13" t="s">
        <v>629</v>
      </c>
      <c r="B45" s="33" t="s">
        <v>630</v>
      </c>
      <c r="C45" s="33" t="s">
        <v>431</v>
      </c>
      <c r="D45" s="14">
        <v>37794</v>
      </c>
      <c r="E45" s="15">
        <v>199.93</v>
      </c>
      <c r="F45" s="16">
        <v>1.34E-2</v>
      </c>
      <c r="G45" s="16"/>
    </row>
    <row r="46" spans="1:7" x14ac:dyDescent="0.35">
      <c r="A46" s="13" t="s">
        <v>300</v>
      </c>
      <c r="B46" s="33" t="s">
        <v>301</v>
      </c>
      <c r="C46" s="33" t="s">
        <v>182</v>
      </c>
      <c r="D46" s="14">
        <v>9139</v>
      </c>
      <c r="E46" s="15">
        <v>196.65</v>
      </c>
      <c r="F46" s="16">
        <v>1.32E-2</v>
      </c>
      <c r="G46" s="16"/>
    </row>
    <row r="47" spans="1:7" x14ac:dyDescent="0.35">
      <c r="A47" s="13" t="s">
        <v>1159</v>
      </c>
      <c r="B47" s="33" t="s">
        <v>1160</v>
      </c>
      <c r="C47" s="33" t="s">
        <v>202</v>
      </c>
      <c r="D47" s="14">
        <v>19648</v>
      </c>
      <c r="E47" s="15">
        <v>193.47</v>
      </c>
      <c r="F47" s="16">
        <v>1.2999999999999999E-2</v>
      </c>
      <c r="G47" s="16"/>
    </row>
    <row r="48" spans="1:7" x14ac:dyDescent="0.35">
      <c r="A48" s="13" t="s">
        <v>1161</v>
      </c>
      <c r="B48" s="33" t="s">
        <v>1162</v>
      </c>
      <c r="C48" s="33" t="s">
        <v>202</v>
      </c>
      <c r="D48" s="14">
        <v>23202</v>
      </c>
      <c r="E48" s="15">
        <v>187.56</v>
      </c>
      <c r="F48" s="16">
        <v>1.26E-2</v>
      </c>
      <c r="G48" s="16"/>
    </row>
    <row r="49" spans="1:7" x14ac:dyDescent="0.35">
      <c r="A49" s="13" t="s">
        <v>371</v>
      </c>
      <c r="B49" s="33" t="s">
        <v>372</v>
      </c>
      <c r="C49" s="33" t="s">
        <v>273</v>
      </c>
      <c r="D49" s="14">
        <v>3361</v>
      </c>
      <c r="E49" s="15">
        <v>185.19</v>
      </c>
      <c r="F49" s="16">
        <v>1.2500000000000001E-2</v>
      </c>
      <c r="G49" s="16"/>
    </row>
    <row r="50" spans="1:7" x14ac:dyDescent="0.35">
      <c r="A50" s="13" t="s">
        <v>323</v>
      </c>
      <c r="B50" s="33" t="s">
        <v>324</v>
      </c>
      <c r="C50" s="33" t="s">
        <v>202</v>
      </c>
      <c r="D50" s="14">
        <v>34320</v>
      </c>
      <c r="E50" s="15">
        <v>176.77</v>
      </c>
      <c r="F50" s="16">
        <v>1.1900000000000001E-2</v>
      </c>
      <c r="G50" s="16"/>
    </row>
    <row r="51" spans="1:7" x14ac:dyDescent="0.35">
      <c r="A51" s="13" t="s">
        <v>359</v>
      </c>
      <c r="B51" s="33" t="s">
        <v>360</v>
      </c>
      <c r="C51" s="33" t="s">
        <v>273</v>
      </c>
      <c r="D51" s="14">
        <v>5668</v>
      </c>
      <c r="E51" s="15">
        <v>171.93</v>
      </c>
      <c r="F51" s="16">
        <v>1.1599999999999999E-2</v>
      </c>
      <c r="G51" s="16"/>
    </row>
    <row r="52" spans="1:7" x14ac:dyDescent="0.35">
      <c r="A52" s="13" t="s">
        <v>631</v>
      </c>
      <c r="B52" s="33" t="s">
        <v>632</v>
      </c>
      <c r="C52" s="33" t="s">
        <v>196</v>
      </c>
      <c r="D52" s="14">
        <v>16007</v>
      </c>
      <c r="E52" s="15">
        <v>155.24</v>
      </c>
      <c r="F52" s="16">
        <v>1.04E-2</v>
      </c>
      <c r="G52" s="16"/>
    </row>
    <row r="53" spans="1:7" x14ac:dyDescent="0.35">
      <c r="A53" s="13" t="s">
        <v>1167</v>
      </c>
      <c r="B53" s="33" t="s">
        <v>1168</v>
      </c>
      <c r="C53" s="33" t="s">
        <v>227</v>
      </c>
      <c r="D53" s="14">
        <v>25092</v>
      </c>
      <c r="E53" s="15">
        <v>154.55000000000001</v>
      </c>
      <c r="F53" s="16">
        <v>1.04E-2</v>
      </c>
      <c r="G53" s="16"/>
    </row>
    <row r="54" spans="1:7" x14ac:dyDescent="0.35">
      <c r="A54" s="13" t="s">
        <v>1169</v>
      </c>
      <c r="B54" s="33" t="s">
        <v>1170</v>
      </c>
      <c r="C54" s="33" t="s">
        <v>193</v>
      </c>
      <c r="D54" s="14">
        <v>114528</v>
      </c>
      <c r="E54" s="15">
        <v>146.99</v>
      </c>
      <c r="F54" s="16">
        <v>9.9000000000000008E-3</v>
      </c>
      <c r="G54" s="16"/>
    </row>
    <row r="55" spans="1:7" x14ac:dyDescent="0.35">
      <c r="A55" s="13" t="s">
        <v>1176</v>
      </c>
      <c r="B55" s="33" t="s">
        <v>1177</v>
      </c>
      <c r="C55" s="33" t="s">
        <v>227</v>
      </c>
      <c r="D55" s="14">
        <v>14228</v>
      </c>
      <c r="E55" s="15">
        <v>127.34</v>
      </c>
      <c r="F55" s="16">
        <v>8.6E-3</v>
      </c>
      <c r="G55" s="16"/>
    </row>
    <row r="56" spans="1:7" x14ac:dyDescent="0.35">
      <c r="A56" s="13" t="s">
        <v>649</v>
      </c>
      <c r="B56" s="33" t="s">
        <v>650</v>
      </c>
      <c r="C56" s="33" t="s">
        <v>185</v>
      </c>
      <c r="D56" s="14">
        <v>24927</v>
      </c>
      <c r="E56" s="15">
        <v>100.64</v>
      </c>
      <c r="F56" s="16">
        <v>6.7999999999999996E-3</v>
      </c>
      <c r="G56" s="16"/>
    </row>
    <row r="57" spans="1:7" x14ac:dyDescent="0.35">
      <c r="A57" s="13" t="s">
        <v>635</v>
      </c>
      <c r="B57" s="33" t="s">
        <v>636</v>
      </c>
      <c r="C57" s="33" t="s">
        <v>193</v>
      </c>
      <c r="D57" s="14">
        <v>59658</v>
      </c>
      <c r="E57" s="15">
        <v>67.930000000000007</v>
      </c>
      <c r="F57" s="16">
        <v>4.5999999999999999E-3</v>
      </c>
      <c r="G57" s="16"/>
    </row>
    <row r="58" spans="1:7" x14ac:dyDescent="0.35">
      <c r="A58" s="17" t="s">
        <v>131</v>
      </c>
      <c r="B58" s="34"/>
      <c r="C58" s="34"/>
      <c r="D58" s="20"/>
      <c r="E58" s="37">
        <v>14857.72</v>
      </c>
      <c r="F58" s="38">
        <v>0.99960000000000004</v>
      </c>
      <c r="G58" s="23"/>
    </row>
    <row r="59" spans="1:7" x14ac:dyDescent="0.35">
      <c r="A59" s="17" t="s">
        <v>368</v>
      </c>
      <c r="B59" s="33"/>
      <c r="C59" s="33"/>
      <c r="D59" s="14"/>
      <c r="E59" s="15"/>
      <c r="F59" s="16"/>
      <c r="G59" s="16"/>
    </row>
    <row r="60" spans="1:7" x14ac:dyDescent="0.35">
      <c r="A60" s="17" t="s">
        <v>131</v>
      </c>
      <c r="B60" s="33"/>
      <c r="C60" s="33"/>
      <c r="D60" s="14"/>
      <c r="E60" s="39" t="s">
        <v>128</v>
      </c>
      <c r="F60" s="40" t="s">
        <v>128</v>
      </c>
      <c r="G60" s="16"/>
    </row>
    <row r="61" spans="1:7" x14ac:dyDescent="0.35">
      <c r="A61" s="24" t="s">
        <v>147</v>
      </c>
      <c r="B61" s="35"/>
      <c r="C61" s="35"/>
      <c r="D61" s="25"/>
      <c r="E61" s="30">
        <v>14857.72</v>
      </c>
      <c r="F61" s="31">
        <v>0.99960000000000004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148</v>
      </c>
      <c r="B64" s="33"/>
      <c r="C64" s="33"/>
      <c r="D64" s="14"/>
      <c r="E64" s="15"/>
      <c r="F64" s="16"/>
      <c r="G64" s="16"/>
    </row>
    <row r="65" spans="1:7" x14ac:dyDescent="0.35">
      <c r="A65" s="13" t="s">
        <v>149</v>
      </c>
      <c r="B65" s="33"/>
      <c r="C65" s="33"/>
      <c r="D65" s="14"/>
      <c r="E65" s="15">
        <v>18</v>
      </c>
      <c r="F65" s="16">
        <v>1.1999999999999999E-3</v>
      </c>
      <c r="G65" s="16">
        <v>5.4205000000000003E-2</v>
      </c>
    </row>
    <row r="66" spans="1:7" x14ac:dyDescent="0.35">
      <c r="A66" s="17" t="s">
        <v>131</v>
      </c>
      <c r="B66" s="34"/>
      <c r="C66" s="34"/>
      <c r="D66" s="20"/>
      <c r="E66" s="37">
        <v>18</v>
      </c>
      <c r="F66" s="38">
        <v>1.1999999999999999E-3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147</v>
      </c>
      <c r="B68" s="35"/>
      <c r="C68" s="35"/>
      <c r="D68" s="25"/>
      <c r="E68" s="21">
        <v>18</v>
      </c>
      <c r="F68" s="22">
        <v>1.1999999999999999E-3</v>
      </c>
      <c r="G68" s="23"/>
    </row>
    <row r="69" spans="1:7" x14ac:dyDescent="0.35">
      <c r="A69" s="13" t="s">
        <v>150</v>
      </c>
      <c r="B69" s="33"/>
      <c r="C69" s="33"/>
      <c r="D69" s="14"/>
      <c r="E69" s="15">
        <v>2.6727000000000001E-3</v>
      </c>
      <c r="F69" s="16">
        <v>0</v>
      </c>
      <c r="G69" s="16"/>
    </row>
    <row r="70" spans="1:7" x14ac:dyDescent="0.35">
      <c r="A70" s="13" t="s">
        <v>151</v>
      </c>
      <c r="B70" s="33"/>
      <c r="C70" s="33"/>
      <c r="D70" s="14"/>
      <c r="E70" s="26">
        <v>-7.2826727</v>
      </c>
      <c r="F70" s="27">
        <v>-8.0000000000000004E-4</v>
      </c>
      <c r="G70" s="16">
        <v>5.4205000000000003E-2</v>
      </c>
    </row>
    <row r="71" spans="1:7" x14ac:dyDescent="0.35">
      <c r="A71" s="28" t="s">
        <v>152</v>
      </c>
      <c r="B71" s="36"/>
      <c r="C71" s="36"/>
      <c r="D71" s="29"/>
      <c r="E71" s="30">
        <v>14868.44</v>
      </c>
      <c r="F71" s="31">
        <v>1</v>
      </c>
      <c r="G71" s="31"/>
    </row>
    <row r="76" spans="1:7" x14ac:dyDescent="0.35">
      <c r="A76" s="1" t="s">
        <v>2855</v>
      </c>
    </row>
    <row r="77" spans="1:7" x14ac:dyDescent="0.35">
      <c r="A77" s="48" t="s">
        <v>2856</v>
      </c>
      <c r="B77" s="3" t="s">
        <v>128</v>
      </c>
    </row>
    <row r="78" spans="1:7" x14ac:dyDescent="0.35">
      <c r="A78" t="s">
        <v>2857</v>
      </c>
    </row>
    <row r="79" spans="1:7" x14ac:dyDescent="0.35">
      <c r="A79" t="s">
        <v>2858</v>
      </c>
      <c r="B79" t="s">
        <v>2859</v>
      </c>
      <c r="C79" t="s">
        <v>2859</v>
      </c>
    </row>
    <row r="80" spans="1:7" x14ac:dyDescent="0.35">
      <c r="B80" s="49">
        <v>45838</v>
      </c>
      <c r="C80" s="49">
        <v>45869</v>
      </c>
    </row>
    <row r="81" spans="1:7" x14ac:dyDescent="0.35">
      <c r="A81" t="s">
        <v>2860</v>
      </c>
      <c r="B81">
        <v>15.9687</v>
      </c>
      <c r="C81">
        <v>15.550700000000001</v>
      </c>
      <c r="G81"/>
    </row>
    <row r="82" spans="1:7" x14ac:dyDescent="0.35">
      <c r="A82" t="s">
        <v>2861</v>
      </c>
      <c r="B82">
        <v>15.9682</v>
      </c>
      <c r="C82">
        <v>15.5503</v>
      </c>
      <c r="G82"/>
    </row>
    <row r="83" spans="1:7" x14ac:dyDescent="0.35">
      <c r="A83" t="s">
        <v>2862</v>
      </c>
      <c r="B83">
        <v>15.668799999999999</v>
      </c>
      <c r="C83">
        <v>15.2502</v>
      </c>
      <c r="G83"/>
    </row>
    <row r="84" spans="1:7" x14ac:dyDescent="0.35">
      <c r="A84" t="s">
        <v>2863</v>
      </c>
      <c r="B84">
        <v>15.668799999999999</v>
      </c>
      <c r="C84">
        <v>15.2501</v>
      </c>
      <c r="G84"/>
    </row>
    <row r="85" spans="1:7" x14ac:dyDescent="0.35">
      <c r="G85"/>
    </row>
    <row r="86" spans="1:7" x14ac:dyDescent="0.35">
      <c r="A86" t="s">
        <v>2864</v>
      </c>
      <c r="B86" s="3" t="s">
        <v>128</v>
      </c>
    </row>
    <row r="87" spans="1:7" x14ac:dyDescent="0.35">
      <c r="A87" t="s">
        <v>2865</v>
      </c>
      <c r="B87" s="3" t="s">
        <v>128</v>
      </c>
    </row>
    <row r="88" spans="1:7" ht="29" x14ac:dyDescent="0.35">
      <c r="A88" s="48" t="s">
        <v>2866</v>
      </c>
      <c r="B88" s="3" t="s">
        <v>128</v>
      </c>
    </row>
    <row r="89" spans="1:7" ht="29" x14ac:dyDescent="0.35">
      <c r="A89" s="48" t="s">
        <v>2867</v>
      </c>
      <c r="B89" s="3" t="s">
        <v>128</v>
      </c>
    </row>
    <row r="90" spans="1:7" x14ac:dyDescent="0.35">
      <c r="A90" t="s">
        <v>2876</v>
      </c>
      <c r="B90" s="50">
        <v>0.57469999999999999</v>
      </c>
    </row>
    <row r="91" spans="1:7" ht="43.5" x14ac:dyDescent="0.35">
      <c r="A91" s="48" t="s">
        <v>2869</v>
      </c>
      <c r="B91" s="3" t="s">
        <v>128</v>
      </c>
    </row>
    <row r="92" spans="1:7" x14ac:dyDescent="0.35">
      <c r="B92" s="3"/>
    </row>
    <row r="93" spans="1:7" ht="29" x14ac:dyDescent="0.35">
      <c r="A93" s="48" t="s">
        <v>2870</v>
      </c>
      <c r="B93" s="3" t="s">
        <v>128</v>
      </c>
    </row>
    <row r="94" spans="1:7" ht="29" x14ac:dyDescent="0.35">
      <c r="A94" s="48" t="s">
        <v>2871</v>
      </c>
      <c r="B94" t="s">
        <v>128</v>
      </c>
    </row>
    <row r="95" spans="1:7" ht="29" x14ac:dyDescent="0.35">
      <c r="A95" s="48" t="s">
        <v>2872</v>
      </c>
      <c r="B95" s="3" t="s">
        <v>128</v>
      </c>
    </row>
    <row r="96" spans="1:7" ht="29" x14ac:dyDescent="0.35">
      <c r="A96" s="48" t="s">
        <v>2873</v>
      </c>
      <c r="B9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CE336-02A5-4F99-A06F-7B050A157E8B}">
  <dimension ref="A1:G2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96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97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203</v>
      </c>
      <c r="B8" s="33" t="s">
        <v>204</v>
      </c>
      <c r="C8" s="33" t="s">
        <v>173</v>
      </c>
      <c r="D8" s="14">
        <v>3942</v>
      </c>
      <c r="E8" s="15">
        <v>303.26</v>
      </c>
      <c r="F8" s="16">
        <v>2.01E-2</v>
      </c>
      <c r="G8" s="16"/>
    </row>
    <row r="9" spans="1:7" x14ac:dyDescent="0.35">
      <c r="A9" s="13" t="s">
        <v>748</v>
      </c>
      <c r="B9" s="33" t="s">
        <v>749</v>
      </c>
      <c r="C9" s="33" t="s">
        <v>196</v>
      </c>
      <c r="D9" s="14">
        <v>30239</v>
      </c>
      <c r="E9" s="15">
        <v>264.39</v>
      </c>
      <c r="F9" s="16">
        <v>1.7500000000000002E-2</v>
      </c>
      <c r="G9" s="16"/>
    </row>
    <row r="10" spans="1:7" x14ac:dyDescent="0.35">
      <c r="A10" s="13" t="s">
        <v>396</v>
      </c>
      <c r="B10" s="33" t="s">
        <v>397</v>
      </c>
      <c r="C10" s="33" t="s">
        <v>173</v>
      </c>
      <c r="D10" s="14">
        <v>13764</v>
      </c>
      <c r="E10" s="15">
        <v>203.82</v>
      </c>
      <c r="F10" s="16">
        <v>1.35E-2</v>
      </c>
      <c r="G10" s="16"/>
    </row>
    <row r="11" spans="1:7" x14ac:dyDescent="0.35">
      <c r="A11" s="13" t="s">
        <v>2101</v>
      </c>
      <c r="B11" s="33" t="s">
        <v>2102</v>
      </c>
      <c r="C11" s="33" t="s">
        <v>695</v>
      </c>
      <c r="D11" s="14">
        <v>39875</v>
      </c>
      <c r="E11" s="15">
        <v>169.57</v>
      </c>
      <c r="F11" s="16">
        <v>1.12E-2</v>
      </c>
      <c r="G11" s="16"/>
    </row>
    <row r="12" spans="1:7" x14ac:dyDescent="0.35">
      <c r="A12" s="13" t="s">
        <v>327</v>
      </c>
      <c r="B12" s="33" t="s">
        <v>328</v>
      </c>
      <c r="C12" s="33" t="s">
        <v>329</v>
      </c>
      <c r="D12" s="14">
        <v>6042</v>
      </c>
      <c r="E12" s="15">
        <v>165.22</v>
      </c>
      <c r="F12" s="16">
        <v>1.09E-2</v>
      </c>
      <c r="G12" s="16"/>
    </row>
    <row r="13" spans="1:7" x14ac:dyDescent="0.35">
      <c r="A13" s="13" t="s">
        <v>848</v>
      </c>
      <c r="B13" s="33" t="s">
        <v>849</v>
      </c>
      <c r="C13" s="33" t="s">
        <v>268</v>
      </c>
      <c r="D13" s="14">
        <v>49652</v>
      </c>
      <c r="E13" s="15">
        <v>160.38</v>
      </c>
      <c r="F13" s="16">
        <v>1.06E-2</v>
      </c>
      <c r="G13" s="16"/>
    </row>
    <row r="14" spans="1:7" x14ac:dyDescent="0.35">
      <c r="A14" s="13" t="s">
        <v>208</v>
      </c>
      <c r="B14" s="33" t="s">
        <v>209</v>
      </c>
      <c r="C14" s="33" t="s">
        <v>157</v>
      </c>
      <c r="D14" s="14">
        <v>60752</v>
      </c>
      <c r="E14" s="15">
        <v>160.13999999999999</v>
      </c>
      <c r="F14" s="16">
        <v>1.06E-2</v>
      </c>
      <c r="G14" s="16"/>
    </row>
    <row r="15" spans="1:7" x14ac:dyDescent="0.35">
      <c r="A15" s="13" t="s">
        <v>900</v>
      </c>
      <c r="B15" s="33" t="s">
        <v>901</v>
      </c>
      <c r="C15" s="33" t="s">
        <v>193</v>
      </c>
      <c r="D15" s="14">
        <v>7654</v>
      </c>
      <c r="E15" s="15">
        <v>144.47999999999999</v>
      </c>
      <c r="F15" s="16">
        <v>9.5999999999999992E-3</v>
      </c>
      <c r="G15" s="16"/>
    </row>
    <row r="16" spans="1:7" x14ac:dyDescent="0.35">
      <c r="A16" s="13" t="s">
        <v>307</v>
      </c>
      <c r="B16" s="33" t="s">
        <v>308</v>
      </c>
      <c r="C16" s="33" t="s">
        <v>216</v>
      </c>
      <c r="D16" s="14">
        <v>18967</v>
      </c>
      <c r="E16" s="15">
        <v>142.47999999999999</v>
      </c>
      <c r="F16" s="16">
        <v>9.4000000000000004E-3</v>
      </c>
      <c r="G16" s="16"/>
    </row>
    <row r="17" spans="1:7" x14ac:dyDescent="0.35">
      <c r="A17" s="13" t="s">
        <v>409</v>
      </c>
      <c r="B17" s="33" t="s">
        <v>410</v>
      </c>
      <c r="C17" s="33" t="s">
        <v>173</v>
      </c>
      <c r="D17" s="14">
        <v>3704</v>
      </c>
      <c r="E17" s="15">
        <v>138.41</v>
      </c>
      <c r="F17" s="16">
        <v>9.1999999999999998E-3</v>
      </c>
      <c r="G17" s="16"/>
    </row>
    <row r="18" spans="1:7" x14ac:dyDescent="0.35">
      <c r="A18" s="13" t="s">
        <v>856</v>
      </c>
      <c r="B18" s="33" t="s">
        <v>857</v>
      </c>
      <c r="C18" s="33" t="s">
        <v>317</v>
      </c>
      <c r="D18" s="14">
        <v>2698</v>
      </c>
      <c r="E18" s="15">
        <v>136.19</v>
      </c>
      <c r="F18" s="16">
        <v>8.9999999999999993E-3</v>
      </c>
      <c r="G18" s="16"/>
    </row>
    <row r="19" spans="1:7" x14ac:dyDescent="0.35">
      <c r="A19" s="13" t="s">
        <v>673</v>
      </c>
      <c r="B19" s="33" t="s">
        <v>674</v>
      </c>
      <c r="C19" s="33" t="s">
        <v>339</v>
      </c>
      <c r="D19" s="14">
        <v>2098</v>
      </c>
      <c r="E19" s="15">
        <v>129.49</v>
      </c>
      <c r="F19" s="16">
        <v>8.6E-3</v>
      </c>
      <c r="G19" s="16"/>
    </row>
    <row r="20" spans="1:7" x14ac:dyDescent="0.35">
      <c r="A20" s="13" t="s">
        <v>2103</v>
      </c>
      <c r="B20" s="33" t="s">
        <v>2104</v>
      </c>
      <c r="C20" s="33" t="s">
        <v>268</v>
      </c>
      <c r="D20" s="14">
        <v>1583</v>
      </c>
      <c r="E20" s="15">
        <v>126.06</v>
      </c>
      <c r="F20" s="16">
        <v>8.3000000000000001E-3</v>
      </c>
      <c r="G20" s="16"/>
    </row>
    <row r="21" spans="1:7" x14ac:dyDescent="0.35">
      <c r="A21" s="13" t="s">
        <v>2105</v>
      </c>
      <c r="B21" s="33" t="s">
        <v>2106</v>
      </c>
      <c r="C21" s="33" t="s">
        <v>157</v>
      </c>
      <c r="D21" s="14">
        <v>45899</v>
      </c>
      <c r="E21" s="15">
        <v>122.47</v>
      </c>
      <c r="F21" s="16">
        <v>8.0999999999999996E-3</v>
      </c>
      <c r="G21" s="16"/>
    </row>
    <row r="22" spans="1:7" x14ac:dyDescent="0.35">
      <c r="A22" s="13" t="s">
        <v>854</v>
      </c>
      <c r="B22" s="33" t="s">
        <v>855</v>
      </c>
      <c r="C22" s="33" t="s">
        <v>193</v>
      </c>
      <c r="D22" s="14">
        <v>12385</v>
      </c>
      <c r="E22" s="15">
        <v>122.14</v>
      </c>
      <c r="F22" s="16">
        <v>8.0999999999999996E-3</v>
      </c>
      <c r="G22" s="16"/>
    </row>
    <row r="23" spans="1:7" x14ac:dyDescent="0.35">
      <c r="A23" s="13" t="s">
        <v>236</v>
      </c>
      <c r="B23" s="33" t="s">
        <v>237</v>
      </c>
      <c r="C23" s="33" t="s">
        <v>157</v>
      </c>
      <c r="D23" s="14">
        <v>55680</v>
      </c>
      <c r="E23" s="15">
        <v>119.31</v>
      </c>
      <c r="F23" s="16">
        <v>7.9000000000000008E-3</v>
      </c>
      <c r="G23" s="16"/>
    </row>
    <row r="24" spans="1:7" x14ac:dyDescent="0.35">
      <c r="A24" s="13" t="s">
        <v>1316</v>
      </c>
      <c r="B24" s="33" t="s">
        <v>1317</v>
      </c>
      <c r="C24" s="33" t="s">
        <v>317</v>
      </c>
      <c r="D24" s="14">
        <v>12088</v>
      </c>
      <c r="E24" s="15">
        <v>118.77</v>
      </c>
      <c r="F24" s="16">
        <v>7.9000000000000008E-3</v>
      </c>
      <c r="G24" s="16"/>
    </row>
    <row r="25" spans="1:7" x14ac:dyDescent="0.35">
      <c r="A25" s="13" t="s">
        <v>413</v>
      </c>
      <c r="B25" s="33" t="s">
        <v>414</v>
      </c>
      <c r="C25" s="33" t="s">
        <v>173</v>
      </c>
      <c r="D25" s="14">
        <v>4497</v>
      </c>
      <c r="E25" s="15">
        <v>116.96</v>
      </c>
      <c r="F25" s="16">
        <v>7.7000000000000002E-3</v>
      </c>
      <c r="G25" s="16"/>
    </row>
    <row r="26" spans="1:7" x14ac:dyDescent="0.35">
      <c r="A26" s="13" t="s">
        <v>2107</v>
      </c>
      <c r="B26" s="33" t="s">
        <v>2108</v>
      </c>
      <c r="C26" s="33" t="s">
        <v>193</v>
      </c>
      <c r="D26" s="14">
        <v>9264</v>
      </c>
      <c r="E26" s="15">
        <v>115.97</v>
      </c>
      <c r="F26" s="16">
        <v>7.7000000000000002E-3</v>
      </c>
      <c r="G26" s="16"/>
    </row>
    <row r="27" spans="1:7" x14ac:dyDescent="0.35">
      <c r="A27" s="13" t="s">
        <v>904</v>
      </c>
      <c r="B27" s="33" t="s">
        <v>905</v>
      </c>
      <c r="C27" s="33" t="s">
        <v>188</v>
      </c>
      <c r="D27" s="14">
        <v>9761</v>
      </c>
      <c r="E27" s="15">
        <v>114.91</v>
      </c>
      <c r="F27" s="16">
        <v>7.6E-3</v>
      </c>
      <c r="G27" s="16"/>
    </row>
    <row r="28" spans="1:7" x14ac:dyDescent="0.35">
      <c r="A28" s="13" t="s">
        <v>2109</v>
      </c>
      <c r="B28" s="33" t="s">
        <v>2110</v>
      </c>
      <c r="C28" s="33" t="s">
        <v>434</v>
      </c>
      <c r="D28" s="14">
        <v>45914</v>
      </c>
      <c r="E28" s="15">
        <v>114.88</v>
      </c>
      <c r="F28" s="16">
        <v>7.6E-3</v>
      </c>
      <c r="G28" s="16"/>
    </row>
    <row r="29" spans="1:7" x14ac:dyDescent="0.35">
      <c r="A29" s="13" t="s">
        <v>2111</v>
      </c>
      <c r="B29" s="33" t="s">
        <v>2112</v>
      </c>
      <c r="C29" s="33" t="s">
        <v>202</v>
      </c>
      <c r="D29" s="14">
        <v>216135</v>
      </c>
      <c r="E29" s="15">
        <v>113.97</v>
      </c>
      <c r="F29" s="16">
        <v>7.4999999999999997E-3</v>
      </c>
      <c r="G29" s="16"/>
    </row>
    <row r="30" spans="1:7" x14ac:dyDescent="0.35">
      <c r="A30" s="13" t="s">
        <v>2113</v>
      </c>
      <c r="B30" s="33" t="s">
        <v>2114</v>
      </c>
      <c r="C30" s="33" t="s">
        <v>273</v>
      </c>
      <c r="D30" s="14">
        <v>74494</v>
      </c>
      <c r="E30" s="15">
        <v>112.29</v>
      </c>
      <c r="F30" s="16">
        <v>7.4000000000000003E-3</v>
      </c>
      <c r="G30" s="16"/>
    </row>
    <row r="31" spans="1:7" x14ac:dyDescent="0.35">
      <c r="A31" s="13" t="s">
        <v>305</v>
      </c>
      <c r="B31" s="33" t="s">
        <v>306</v>
      </c>
      <c r="C31" s="33" t="s">
        <v>196</v>
      </c>
      <c r="D31" s="14">
        <v>6260</v>
      </c>
      <c r="E31" s="15">
        <v>110.76</v>
      </c>
      <c r="F31" s="16">
        <v>7.3000000000000001E-3</v>
      </c>
      <c r="G31" s="16"/>
    </row>
    <row r="32" spans="1:7" x14ac:dyDescent="0.35">
      <c r="A32" s="13" t="s">
        <v>302</v>
      </c>
      <c r="B32" s="33" t="s">
        <v>303</v>
      </c>
      <c r="C32" s="33" t="s">
        <v>304</v>
      </c>
      <c r="D32" s="14">
        <v>10725</v>
      </c>
      <c r="E32" s="15">
        <v>108.09</v>
      </c>
      <c r="F32" s="16">
        <v>7.1999999999999998E-3</v>
      </c>
      <c r="G32" s="16"/>
    </row>
    <row r="33" spans="1:7" x14ac:dyDescent="0.35">
      <c r="A33" s="13" t="s">
        <v>400</v>
      </c>
      <c r="B33" s="33" t="s">
        <v>401</v>
      </c>
      <c r="C33" s="33" t="s">
        <v>193</v>
      </c>
      <c r="D33" s="14">
        <v>42408</v>
      </c>
      <c r="E33" s="15">
        <v>107.31</v>
      </c>
      <c r="F33" s="16">
        <v>7.1000000000000004E-3</v>
      </c>
      <c r="G33" s="16"/>
    </row>
    <row r="34" spans="1:7" x14ac:dyDescent="0.35">
      <c r="A34" s="13" t="s">
        <v>2115</v>
      </c>
      <c r="B34" s="33" t="s">
        <v>2116</v>
      </c>
      <c r="C34" s="33" t="s">
        <v>196</v>
      </c>
      <c r="D34" s="14">
        <v>6382</v>
      </c>
      <c r="E34" s="15">
        <v>106.42</v>
      </c>
      <c r="F34" s="16">
        <v>7.0000000000000001E-3</v>
      </c>
      <c r="G34" s="16"/>
    </row>
    <row r="35" spans="1:7" x14ac:dyDescent="0.35">
      <c r="A35" s="13" t="s">
        <v>1883</v>
      </c>
      <c r="B35" s="33" t="s">
        <v>1884</v>
      </c>
      <c r="C35" s="33" t="s">
        <v>216</v>
      </c>
      <c r="D35" s="14">
        <v>17395</v>
      </c>
      <c r="E35" s="15">
        <v>105.22</v>
      </c>
      <c r="F35" s="16">
        <v>7.0000000000000001E-3</v>
      </c>
      <c r="G35" s="16"/>
    </row>
    <row r="36" spans="1:7" x14ac:dyDescent="0.35">
      <c r="A36" s="13" t="s">
        <v>2117</v>
      </c>
      <c r="B36" s="33" t="s">
        <v>2118</v>
      </c>
      <c r="C36" s="33" t="s">
        <v>168</v>
      </c>
      <c r="D36" s="14">
        <v>8779</v>
      </c>
      <c r="E36" s="15">
        <v>100.73</v>
      </c>
      <c r="F36" s="16">
        <v>6.7000000000000002E-3</v>
      </c>
      <c r="G36" s="16"/>
    </row>
    <row r="37" spans="1:7" x14ac:dyDescent="0.35">
      <c r="A37" s="13" t="s">
        <v>398</v>
      </c>
      <c r="B37" s="33" t="s">
        <v>399</v>
      </c>
      <c r="C37" s="33" t="s">
        <v>216</v>
      </c>
      <c r="D37" s="14">
        <v>5247</v>
      </c>
      <c r="E37" s="15">
        <v>100.49</v>
      </c>
      <c r="F37" s="16">
        <v>6.7000000000000002E-3</v>
      </c>
      <c r="G37" s="16"/>
    </row>
    <row r="38" spans="1:7" x14ac:dyDescent="0.35">
      <c r="A38" s="13" t="s">
        <v>425</v>
      </c>
      <c r="B38" s="33" t="s">
        <v>426</v>
      </c>
      <c r="C38" s="33" t="s">
        <v>196</v>
      </c>
      <c r="D38" s="14">
        <v>9870</v>
      </c>
      <c r="E38" s="15">
        <v>98.55</v>
      </c>
      <c r="F38" s="16">
        <v>6.4999999999999997E-3</v>
      </c>
      <c r="G38" s="16"/>
    </row>
    <row r="39" spans="1:7" x14ac:dyDescent="0.35">
      <c r="A39" s="13" t="s">
        <v>2119</v>
      </c>
      <c r="B39" s="33" t="s">
        <v>2120</v>
      </c>
      <c r="C39" s="33" t="s">
        <v>207</v>
      </c>
      <c r="D39" s="14">
        <v>7926</v>
      </c>
      <c r="E39" s="15">
        <v>97.77</v>
      </c>
      <c r="F39" s="16">
        <v>6.4999999999999997E-3</v>
      </c>
      <c r="G39" s="16"/>
    </row>
    <row r="40" spans="1:7" x14ac:dyDescent="0.35">
      <c r="A40" s="13" t="s">
        <v>309</v>
      </c>
      <c r="B40" s="33" t="s">
        <v>310</v>
      </c>
      <c r="C40" s="33" t="s">
        <v>173</v>
      </c>
      <c r="D40" s="14">
        <v>8950</v>
      </c>
      <c r="E40" s="15">
        <v>96.92</v>
      </c>
      <c r="F40" s="16">
        <v>6.4000000000000003E-3</v>
      </c>
      <c r="G40" s="16"/>
    </row>
    <row r="41" spans="1:7" x14ac:dyDescent="0.35">
      <c r="A41" s="13" t="s">
        <v>415</v>
      </c>
      <c r="B41" s="33" t="s">
        <v>416</v>
      </c>
      <c r="C41" s="33" t="s">
        <v>278</v>
      </c>
      <c r="D41" s="14">
        <v>4883</v>
      </c>
      <c r="E41" s="15">
        <v>95.61</v>
      </c>
      <c r="F41" s="16">
        <v>6.3E-3</v>
      </c>
      <c r="G41" s="16"/>
    </row>
    <row r="42" spans="1:7" x14ac:dyDescent="0.35">
      <c r="A42" s="13" t="s">
        <v>406</v>
      </c>
      <c r="B42" s="33" t="s">
        <v>407</v>
      </c>
      <c r="C42" s="33" t="s">
        <v>408</v>
      </c>
      <c r="D42" s="14">
        <v>1048</v>
      </c>
      <c r="E42" s="15">
        <v>95.48</v>
      </c>
      <c r="F42" s="16">
        <v>6.3E-3</v>
      </c>
      <c r="G42" s="16"/>
    </row>
    <row r="43" spans="1:7" x14ac:dyDescent="0.35">
      <c r="A43" s="13" t="s">
        <v>2121</v>
      </c>
      <c r="B43" s="33" t="s">
        <v>2122</v>
      </c>
      <c r="C43" s="33" t="s">
        <v>292</v>
      </c>
      <c r="D43" s="14">
        <v>16634</v>
      </c>
      <c r="E43" s="15">
        <v>94.54</v>
      </c>
      <c r="F43" s="16">
        <v>6.3E-3</v>
      </c>
      <c r="G43" s="16"/>
    </row>
    <row r="44" spans="1:7" x14ac:dyDescent="0.35">
      <c r="A44" s="13" t="s">
        <v>2123</v>
      </c>
      <c r="B44" s="33" t="s">
        <v>2124</v>
      </c>
      <c r="C44" s="33" t="s">
        <v>292</v>
      </c>
      <c r="D44" s="14">
        <v>10128</v>
      </c>
      <c r="E44" s="15">
        <v>94.28</v>
      </c>
      <c r="F44" s="16">
        <v>6.1999999999999998E-3</v>
      </c>
      <c r="G44" s="16"/>
    </row>
    <row r="45" spans="1:7" x14ac:dyDescent="0.35">
      <c r="A45" s="13" t="s">
        <v>764</v>
      </c>
      <c r="B45" s="33" t="s">
        <v>765</v>
      </c>
      <c r="C45" s="33" t="s">
        <v>196</v>
      </c>
      <c r="D45" s="14">
        <v>47838</v>
      </c>
      <c r="E45" s="15">
        <v>94.26</v>
      </c>
      <c r="F45" s="16">
        <v>6.1999999999999998E-3</v>
      </c>
      <c r="G45" s="16"/>
    </row>
    <row r="46" spans="1:7" x14ac:dyDescent="0.35">
      <c r="A46" s="13" t="s">
        <v>2125</v>
      </c>
      <c r="B46" s="33" t="s">
        <v>2126</v>
      </c>
      <c r="C46" s="33" t="s">
        <v>193</v>
      </c>
      <c r="D46" s="14">
        <v>22157</v>
      </c>
      <c r="E46" s="15">
        <v>93.56</v>
      </c>
      <c r="F46" s="16">
        <v>6.1999999999999998E-3</v>
      </c>
      <c r="G46" s="16"/>
    </row>
    <row r="47" spans="1:7" x14ac:dyDescent="0.35">
      <c r="A47" s="13" t="s">
        <v>2127</v>
      </c>
      <c r="B47" s="33" t="s">
        <v>2128</v>
      </c>
      <c r="C47" s="33" t="s">
        <v>292</v>
      </c>
      <c r="D47" s="14">
        <v>2774</v>
      </c>
      <c r="E47" s="15">
        <v>92.07</v>
      </c>
      <c r="F47" s="16">
        <v>6.1000000000000004E-3</v>
      </c>
      <c r="G47" s="16"/>
    </row>
    <row r="48" spans="1:7" x14ac:dyDescent="0.35">
      <c r="A48" s="13" t="s">
        <v>2129</v>
      </c>
      <c r="B48" s="33" t="s">
        <v>2130</v>
      </c>
      <c r="C48" s="33" t="s">
        <v>219</v>
      </c>
      <c r="D48" s="14">
        <v>9464</v>
      </c>
      <c r="E48" s="15">
        <v>91.2</v>
      </c>
      <c r="F48" s="16">
        <v>6.0000000000000001E-3</v>
      </c>
      <c r="G48" s="16"/>
    </row>
    <row r="49" spans="1:7" x14ac:dyDescent="0.35">
      <c r="A49" s="13" t="s">
        <v>2131</v>
      </c>
      <c r="B49" s="33" t="s">
        <v>2132</v>
      </c>
      <c r="C49" s="33" t="s">
        <v>193</v>
      </c>
      <c r="D49" s="14">
        <v>3283</v>
      </c>
      <c r="E49" s="15">
        <v>91.14</v>
      </c>
      <c r="F49" s="16">
        <v>6.0000000000000001E-3</v>
      </c>
      <c r="G49" s="16"/>
    </row>
    <row r="50" spans="1:7" x14ac:dyDescent="0.35">
      <c r="A50" s="13" t="s">
        <v>2133</v>
      </c>
      <c r="B50" s="33" t="s">
        <v>2134</v>
      </c>
      <c r="C50" s="33" t="s">
        <v>216</v>
      </c>
      <c r="D50" s="14">
        <v>2890</v>
      </c>
      <c r="E50" s="15">
        <v>91.06</v>
      </c>
      <c r="F50" s="16">
        <v>6.0000000000000001E-3</v>
      </c>
      <c r="G50" s="16"/>
    </row>
    <row r="51" spans="1:7" x14ac:dyDescent="0.35">
      <c r="A51" s="13" t="s">
        <v>1318</v>
      </c>
      <c r="B51" s="33" t="s">
        <v>1319</v>
      </c>
      <c r="C51" s="33" t="s">
        <v>268</v>
      </c>
      <c r="D51" s="14">
        <v>11086</v>
      </c>
      <c r="E51" s="15">
        <v>89.98</v>
      </c>
      <c r="F51" s="16">
        <v>6.0000000000000001E-3</v>
      </c>
      <c r="G51" s="16"/>
    </row>
    <row r="52" spans="1:7" x14ac:dyDescent="0.35">
      <c r="A52" s="13" t="s">
        <v>2135</v>
      </c>
      <c r="B52" s="33" t="s">
        <v>2136</v>
      </c>
      <c r="C52" s="33" t="s">
        <v>292</v>
      </c>
      <c r="D52" s="14">
        <v>1796</v>
      </c>
      <c r="E52" s="15">
        <v>88.01</v>
      </c>
      <c r="F52" s="16">
        <v>5.7999999999999996E-3</v>
      </c>
      <c r="G52" s="16"/>
    </row>
    <row r="53" spans="1:7" x14ac:dyDescent="0.35">
      <c r="A53" s="13" t="s">
        <v>2137</v>
      </c>
      <c r="B53" s="33" t="s">
        <v>2138</v>
      </c>
      <c r="C53" s="33" t="s">
        <v>196</v>
      </c>
      <c r="D53" s="14">
        <v>662</v>
      </c>
      <c r="E53" s="15">
        <v>87.92</v>
      </c>
      <c r="F53" s="16">
        <v>5.7999999999999996E-3</v>
      </c>
      <c r="G53" s="16"/>
    </row>
    <row r="54" spans="1:7" x14ac:dyDescent="0.35">
      <c r="A54" s="13" t="s">
        <v>2139</v>
      </c>
      <c r="B54" s="33" t="s">
        <v>2140</v>
      </c>
      <c r="C54" s="33" t="s">
        <v>168</v>
      </c>
      <c r="D54" s="14">
        <v>80000</v>
      </c>
      <c r="E54" s="15">
        <v>86.54</v>
      </c>
      <c r="F54" s="16">
        <v>5.7000000000000002E-3</v>
      </c>
      <c r="G54" s="16"/>
    </row>
    <row r="55" spans="1:7" x14ac:dyDescent="0.35">
      <c r="A55" s="13" t="s">
        <v>2141</v>
      </c>
      <c r="B55" s="33" t="s">
        <v>2142</v>
      </c>
      <c r="C55" s="33" t="s">
        <v>168</v>
      </c>
      <c r="D55" s="14">
        <v>10025</v>
      </c>
      <c r="E55" s="15">
        <v>86.37</v>
      </c>
      <c r="F55" s="16">
        <v>5.7000000000000002E-3</v>
      </c>
      <c r="G55" s="16"/>
    </row>
    <row r="56" spans="1:7" x14ac:dyDescent="0.35">
      <c r="A56" s="13" t="s">
        <v>2143</v>
      </c>
      <c r="B56" s="33" t="s">
        <v>2144</v>
      </c>
      <c r="C56" s="33" t="s">
        <v>317</v>
      </c>
      <c r="D56" s="14">
        <v>18123</v>
      </c>
      <c r="E56" s="15">
        <v>85.73</v>
      </c>
      <c r="F56" s="16">
        <v>5.7000000000000002E-3</v>
      </c>
      <c r="G56" s="16"/>
    </row>
    <row r="57" spans="1:7" x14ac:dyDescent="0.35">
      <c r="A57" s="13" t="s">
        <v>2145</v>
      </c>
      <c r="B57" s="33" t="s">
        <v>2146</v>
      </c>
      <c r="C57" s="33" t="s">
        <v>193</v>
      </c>
      <c r="D57" s="14">
        <v>17919</v>
      </c>
      <c r="E57" s="15">
        <v>85.64</v>
      </c>
      <c r="F57" s="16">
        <v>5.7000000000000002E-3</v>
      </c>
      <c r="G57" s="16"/>
    </row>
    <row r="58" spans="1:7" x14ac:dyDescent="0.35">
      <c r="A58" s="13" t="s">
        <v>2147</v>
      </c>
      <c r="B58" s="33" t="s">
        <v>2148</v>
      </c>
      <c r="C58" s="33" t="s">
        <v>193</v>
      </c>
      <c r="D58" s="14">
        <v>14403</v>
      </c>
      <c r="E58" s="15">
        <v>85.53</v>
      </c>
      <c r="F58" s="16">
        <v>5.7000000000000002E-3</v>
      </c>
      <c r="G58" s="16"/>
    </row>
    <row r="59" spans="1:7" x14ac:dyDescent="0.35">
      <c r="A59" s="13" t="s">
        <v>2149</v>
      </c>
      <c r="B59" s="33" t="s">
        <v>2150</v>
      </c>
      <c r="C59" s="33" t="s">
        <v>1175</v>
      </c>
      <c r="D59" s="14">
        <v>71306</v>
      </c>
      <c r="E59" s="15">
        <v>84.28</v>
      </c>
      <c r="F59" s="16">
        <v>5.5999999999999999E-3</v>
      </c>
      <c r="G59" s="16"/>
    </row>
    <row r="60" spans="1:7" x14ac:dyDescent="0.35">
      <c r="A60" s="13" t="s">
        <v>2151</v>
      </c>
      <c r="B60" s="33" t="s">
        <v>2152</v>
      </c>
      <c r="C60" s="33" t="s">
        <v>219</v>
      </c>
      <c r="D60" s="14">
        <v>8542</v>
      </c>
      <c r="E60" s="15">
        <v>84.14</v>
      </c>
      <c r="F60" s="16">
        <v>5.5999999999999999E-3</v>
      </c>
      <c r="G60" s="16"/>
    </row>
    <row r="61" spans="1:7" x14ac:dyDescent="0.35">
      <c r="A61" s="13" t="s">
        <v>2153</v>
      </c>
      <c r="B61" s="33" t="s">
        <v>2154</v>
      </c>
      <c r="C61" s="33" t="s">
        <v>173</v>
      </c>
      <c r="D61" s="14">
        <v>1159</v>
      </c>
      <c r="E61" s="15">
        <v>83.91</v>
      </c>
      <c r="F61" s="16">
        <v>5.5999999999999999E-3</v>
      </c>
      <c r="G61" s="16"/>
    </row>
    <row r="62" spans="1:7" x14ac:dyDescent="0.35">
      <c r="A62" s="13" t="s">
        <v>866</v>
      </c>
      <c r="B62" s="33" t="s">
        <v>867</v>
      </c>
      <c r="C62" s="33" t="s">
        <v>434</v>
      </c>
      <c r="D62" s="14">
        <v>24415</v>
      </c>
      <c r="E62" s="15">
        <v>83.43</v>
      </c>
      <c r="F62" s="16">
        <v>5.4999999999999997E-3</v>
      </c>
      <c r="G62" s="16"/>
    </row>
    <row r="63" spans="1:7" x14ac:dyDescent="0.35">
      <c r="A63" s="13" t="s">
        <v>2155</v>
      </c>
      <c r="B63" s="33" t="s">
        <v>2156</v>
      </c>
      <c r="C63" s="33" t="s">
        <v>317</v>
      </c>
      <c r="D63" s="14">
        <v>5187</v>
      </c>
      <c r="E63" s="15">
        <v>82.93</v>
      </c>
      <c r="F63" s="16">
        <v>5.4999999999999997E-3</v>
      </c>
      <c r="G63" s="16"/>
    </row>
    <row r="64" spans="1:7" x14ac:dyDescent="0.35">
      <c r="A64" s="13" t="s">
        <v>2157</v>
      </c>
      <c r="B64" s="33" t="s">
        <v>2158</v>
      </c>
      <c r="C64" s="33" t="s">
        <v>202</v>
      </c>
      <c r="D64" s="14">
        <v>48725</v>
      </c>
      <c r="E64" s="15">
        <v>82.59</v>
      </c>
      <c r="F64" s="16">
        <v>5.4999999999999997E-3</v>
      </c>
      <c r="G64" s="16"/>
    </row>
    <row r="65" spans="1:7" x14ac:dyDescent="0.35">
      <c r="A65" s="13" t="s">
        <v>2159</v>
      </c>
      <c r="B65" s="33" t="s">
        <v>2160</v>
      </c>
      <c r="C65" s="33" t="s">
        <v>292</v>
      </c>
      <c r="D65" s="14">
        <v>8791</v>
      </c>
      <c r="E65" s="15">
        <v>81.81</v>
      </c>
      <c r="F65" s="16">
        <v>5.4000000000000003E-3</v>
      </c>
      <c r="G65" s="16"/>
    </row>
    <row r="66" spans="1:7" x14ac:dyDescent="0.35">
      <c r="A66" s="13" t="s">
        <v>427</v>
      </c>
      <c r="B66" s="33" t="s">
        <v>428</v>
      </c>
      <c r="C66" s="33" t="s">
        <v>160</v>
      </c>
      <c r="D66" s="14">
        <v>37385</v>
      </c>
      <c r="E66" s="15">
        <v>81.540000000000006</v>
      </c>
      <c r="F66" s="16">
        <v>5.4000000000000003E-3</v>
      </c>
      <c r="G66" s="16"/>
    </row>
    <row r="67" spans="1:7" x14ac:dyDescent="0.35">
      <c r="A67" s="13" t="s">
        <v>2161</v>
      </c>
      <c r="B67" s="33" t="s">
        <v>2162</v>
      </c>
      <c r="C67" s="33" t="s">
        <v>317</v>
      </c>
      <c r="D67" s="14">
        <v>1230</v>
      </c>
      <c r="E67" s="15">
        <v>81.540000000000006</v>
      </c>
      <c r="F67" s="16">
        <v>5.4000000000000003E-3</v>
      </c>
      <c r="G67" s="16"/>
    </row>
    <row r="68" spans="1:7" x14ac:dyDescent="0.35">
      <c r="A68" s="13" t="s">
        <v>2163</v>
      </c>
      <c r="B68" s="33" t="s">
        <v>2164</v>
      </c>
      <c r="C68" s="33" t="s">
        <v>441</v>
      </c>
      <c r="D68" s="14">
        <v>25739</v>
      </c>
      <c r="E68" s="15">
        <v>81.14</v>
      </c>
      <c r="F68" s="16">
        <v>5.4000000000000003E-3</v>
      </c>
      <c r="G68" s="16"/>
    </row>
    <row r="69" spans="1:7" x14ac:dyDescent="0.35">
      <c r="A69" s="13" t="s">
        <v>421</v>
      </c>
      <c r="B69" s="33" t="s">
        <v>422</v>
      </c>
      <c r="C69" s="33" t="s">
        <v>173</v>
      </c>
      <c r="D69" s="14">
        <v>58553</v>
      </c>
      <c r="E69" s="15">
        <v>79.22</v>
      </c>
      <c r="F69" s="16">
        <v>5.1999999999999998E-3</v>
      </c>
      <c r="G69" s="16"/>
    </row>
    <row r="70" spans="1:7" x14ac:dyDescent="0.35">
      <c r="A70" s="13" t="s">
        <v>1352</v>
      </c>
      <c r="B70" s="33" t="s">
        <v>1353</v>
      </c>
      <c r="C70" s="33" t="s">
        <v>278</v>
      </c>
      <c r="D70" s="14">
        <v>6525</v>
      </c>
      <c r="E70" s="15">
        <v>78.67</v>
      </c>
      <c r="F70" s="16">
        <v>5.1999999999999998E-3</v>
      </c>
      <c r="G70" s="16"/>
    </row>
    <row r="71" spans="1:7" x14ac:dyDescent="0.35">
      <c r="A71" s="13" t="s">
        <v>2165</v>
      </c>
      <c r="B71" s="33" t="s">
        <v>2166</v>
      </c>
      <c r="C71" s="33" t="s">
        <v>202</v>
      </c>
      <c r="D71" s="14">
        <v>368506</v>
      </c>
      <c r="E71" s="15">
        <v>77.39</v>
      </c>
      <c r="F71" s="16">
        <v>5.1000000000000004E-3</v>
      </c>
      <c r="G71" s="16"/>
    </row>
    <row r="72" spans="1:7" x14ac:dyDescent="0.35">
      <c r="A72" s="13" t="s">
        <v>2167</v>
      </c>
      <c r="B72" s="33" t="s">
        <v>2168</v>
      </c>
      <c r="C72" s="33" t="s">
        <v>173</v>
      </c>
      <c r="D72" s="14">
        <v>2881</v>
      </c>
      <c r="E72" s="15">
        <v>76.22</v>
      </c>
      <c r="F72" s="16">
        <v>5.0000000000000001E-3</v>
      </c>
      <c r="G72" s="16"/>
    </row>
    <row r="73" spans="1:7" x14ac:dyDescent="0.35">
      <c r="A73" s="13" t="s">
        <v>2169</v>
      </c>
      <c r="B73" s="33" t="s">
        <v>2170</v>
      </c>
      <c r="C73" s="33" t="s">
        <v>2171</v>
      </c>
      <c r="D73" s="14">
        <v>4041</v>
      </c>
      <c r="E73" s="15">
        <v>76.16</v>
      </c>
      <c r="F73" s="16">
        <v>5.0000000000000001E-3</v>
      </c>
      <c r="G73" s="16"/>
    </row>
    <row r="74" spans="1:7" x14ac:dyDescent="0.35">
      <c r="A74" s="13" t="s">
        <v>1728</v>
      </c>
      <c r="B74" s="33" t="s">
        <v>1729</v>
      </c>
      <c r="C74" s="33" t="s">
        <v>268</v>
      </c>
      <c r="D74" s="14">
        <v>6425</v>
      </c>
      <c r="E74" s="15">
        <v>75.62</v>
      </c>
      <c r="F74" s="16">
        <v>5.0000000000000001E-3</v>
      </c>
      <c r="G74" s="16"/>
    </row>
    <row r="75" spans="1:7" x14ac:dyDescent="0.35">
      <c r="A75" s="13" t="s">
        <v>2172</v>
      </c>
      <c r="B75" s="33" t="s">
        <v>2173</v>
      </c>
      <c r="C75" s="33" t="s">
        <v>193</v>
      </c>
      <c r="D75" s="14">
        <v>59578</v>
      </c>
      <c r="E75" s="15">
        <v>75.59</v>
      </c>
      <c r="F75" s="16">
        <v>5.0000000000000001E-3</v>
      </c>
      <c r="G75" s="16"/>
    </row>
    <row r="76" spans="1:7" x14ac:dyDescent="0.35">
      <c r="A76" s="13" t="s">
        <v>2174</v>
      </c>
      <c r="B76" s="33" t="s">
        <v>2175</v>
      </c>
      <c r="C76" s="33" t="s">
        <v>196</v>
      </c>
      <c r="D76" s="14">
        <v>4168</v>
      </c>
      <c r="E76" s="15">
        <v>74.98</v>
      </c>
      <c r="F76" s="16">
        <v>5.0000000000000001E-3</v>
      </c>
      <c r="G76" s="16"/>
    </row>
    <row r="77" spans="1:7" x14ac:dyDescent="0.35">
      <c r="A77" s="13" t="s">
        <v>279</v>
      </c>
      <c r="B77" s="33" t="s">
        <v>280</v>
      </c>
      <c r="C77" s="33" t="s">
        <v>193</v>
      </c>
      <c r="D77" s="14">
        <v>6061</v>
      </c>
      <c r="E77" s="15">
        <v>73.459999999999994</v>
      </c>
      <c r="F77" s="16">
        <v>4.8999999999999998E-3</v>
      </c>
      <c r="G77" s="16"/>
    </row>
    <row r="78" spans="1:7" x14ac:dyDescent="0.35">
      <c r="A78" s="13" t="s">
        <v>2176</v>
      </c>
      <c r="B78" s="33" t="s">
        <v>2177</v>
      </c>
      <c r="C78" s="33" t="s">
        <v>695</v>
      </c>
      <c r="D78" s="14">
        <v>7661</v>
      </c>
      <c r="E78" s="15">
        <v>72.010000000000005</v>
      </c>
      <c r="F78" s="16">
        <v>4.7999999999999996E-3</v>
      </c>
      <c r="G78" s="16"/>
    </row>
    <row r="79" spans="1:7" x14ac:dyDescent="0.35">
      <c r="A79" s="13" t="s">
        <v>419</v>
      </c>
      <c r="B79" s="33" t="s">
        <v>420</v>
      </c>
      <c r="C79" s="33" t="s">
        <v>176</v>
      </c>
      <c r="D79" s="14">
        <v>7023</v>
      </c>
      <c r="E79" s="15">
        <v>71.819999999999993</v>
      </c>
      <c r="F79" s="16">
        <v>4.7999999999999996E-3</v>
      </c>
      <c r="G79" s="16"/>
    </row>
    <row r="80" spans="1:7" x14ac:dyDescent="0.35">
      <c r="A80" s="13" t="s">
        <v>2178</v>
      </c>
      <c r="B80" s="33" t="s">
        <v>2179</v>
      </c>
      <c r="C80" s="33" t="s">
        <v>219</v>
      </c>
      <c r="D80" s="14">
        <v>8511</v>
      </c>
      <c r="E80" s="15">
        <v>71.5</v>
      </c>
      <c r="F80" s="16">
        <v>4.7000000000000002E-3</v>
      </c>
      <c r="G80" s="16"/>
    </row>
    <row r="81" spans="1:7" x14ac:dyDescent="0.35">
      <c r="A81" s="13" t="s">
        <v>250</v>
      </c>
      <c r="B81" s="33" t="s">
        <v>251</v>
      </c>
      <c r="C81" s="33" t="s">
        <v>176</v>
      </c>
      <c r="D81" s="14">
        <v>8843</v>
      </c>
      <c r="E81" s="15">
        <v>71.290000000000006</v>
      </c>
      <c r="F81" s="16">
        <v>4.7000000000000002E-3</v>
      </c>
      <c r="G81" s="16"/>
    </row>
    <row r="82" spans="1:7" x14ac:dyDescent="0.35">
      <c r="A82" s="13" t="s">
        <v>1322</v>
      </c>
      <c r="B82" s="33" t="s">
        <v>1323</v>
      </c>
      <c r="C82" s="33" t="s">
        <v>219</v>
      </c>
      <c r="D82" s="14">
        <v>537</v>
      </c>
      <c r="E82" s="15">
        <v>70.81</v>
      </c>
      <c r="F82" s="16">
        <v>4.7000000000000002E-3</v>
      </c>
      <c r="G82" s="16"/>
    </row>
    <row r="83" spans="1:7" x14ac:dyDescent="0.35">
      <c r="A83" s="13" t="s">
        <v>2180</v>
      </c>
      <c r="B83" s="33" t="s">
        <v>2181</v>
      </c>
      <c r="C83" s="33" t="s">
        <v>196</v>
      </c>
      <c r="D83" s="14">
        <v>5862</v>
      </c>
      <c r="E83" s="15">
        <v>70</v>
      </c>
      <c r="F83" s="16">
        <v>4.5999999999999999E-3</v>
      </c>
      <c r="G83" s="16"/>
    </row>
    <row r="84" spans="1:7" x14ac:dyDescent="0.35">
      <c r="A84" s="13" t="s">
        <v>2182</v>
      </c>
      <c r="B84" s="33" t="s">
        <v>2183</v>
      </c>
      <c r="C84" s="33" t="s">
        <v>441</v>
      </c>
      <c r="D84" s="14">
        <v>9711</v>
      </c>
      <c r="E84" s="15">
        <v>69.89</v>
      </c>
      <c r="F84" s="16">
        <v>4.5999999999999999E-3</v>
      </c>
      <c r="G84" s="16"/>
    </row>
    <row r="85" spans="1:7" x14ac:dyDescent="0.35">
      <c r="A85" s="13" t="s">
        <v>2184</v>
      </c>
      <c r="B85" s="33" t="s">
        <v>2185</v>
      </c>
      <c r="C85" s="33" t="s">
        <v>292</v>
      </c>
      <c r="D85" s="14">
        <v>467</v>
      </c>
      <c r="E85" s="15">
        <v>69.7</v>
      </c>
      <c r="F85" s="16">
        <v>4.5999999999999999E-3</v>
      </c>
      <c r="G85" s="16"/>
    </row>
    <row r="86" spans="1:7" x14ac:dyDescent="0.35">
      <c r="A86" s="13" t="s">
        <v>2186</v>
      </c>
      <c r="B86" s="33" t="s">
        <v>2187</v>
      </c>
      <c r="C86" s="33" t="s">
        <v>168</v>
      </c>
      <c r="D86" s="14">
        <v>31601</v>
      </c>
      <c r="E86" s="15">
        <v>68.8</v>
      </c>
      <c r="F86" s="16">
        <v>4.5999999999999999E-3</v>
      </c>
      <c r="G86" s="16"/>
    </row>
    <row r="87" spans="1:7" x14ac:dyDescent="0.35">
      <c r="A87" s="13" t="s">
        <v>647</v>
      </c>
      <c r="B87" s="33" t="s">
        <v>648</v>
      </c>
      <c r="C87" s="33" t="s">
        <v>227</v>
      </c>
      <c r="D87" s="14">
        <v>18496</v>
      </c>
      <c r="E87" s="15">
        <v>68.44</v>
      </c>
      <c r="F87" s="16">
        <v>4.4999999999999997E-3</v>
      </c>
      <c r="G87" s="16"/>
    </row>
    <row r="88" spans="1:7" x14ac:dyDescent="0.35">
      <c r="A88" s="13" t="s">
        <v>429</v>
      </c>
      <c r="B88" s="33" t="s">
        <v>430</v>
      </c>
      <c r="C88" s="33" t="s">
        <v>431</v>
      </c>
      <c r="D88" s="14">
        <v>628</v>
      </c>
      <c r="E88" s="15">
        <v>68.03</v>
      </c>
      <c r="F88" s="16">
        <v>4.4999999999999997E-3</v>
      </c>
      <c r="G88" s="16"/>
    </row>
    <row r="89" spans="1:7" x14ac:dyDescent="0.35">
      <c r="A89" s="13" t="s">
        <v>2188</v>
      </c>
      <c r="B89" s="33" t="s">
        <v>2189</v>
      </c>
      <c r="C89" s="33" t="s">
        <v>202</v>
      </c>
      <c r="D89" s="14">
        <v>10710</v>
      </c>
      <c r="E89" s="15">
        <v>67.42</v>
      </c>
      <c r="F89" s="16">
        <v>4.4999999999999997E-3</v>
      </c>
      <c r="G89" s="16"/>
    </row>
    <row r="90" spans="1:7" x14ac:dyDescent="0.35">
      <c r="A90" s="13" t="s">
        <v>337</v>
      </c>
      <c r="B90" s="33" t="s">
        <v>338</v>
      </c>
      <c r="C90" s="33" t="s">
        <v>339</v>
      </c>
      <c r="D90" s="14">
        <v>6586</v>
      </c>
      <c r="E90" s="15">
        <v>67.180000000000007</v>
      </c>
      <c r="F90" s="16">
        <v>4.4000000000000003E-3</v>
      </c>
      <c r="G90" s="16"/>
    </row>
    <row r="91" spans="1:7" x14ac:dyDescent="0.35">
      <c r="A91" s="13" t="s">
        <v>2190</v>
      </c>
      <c r="B91" s="33" t="s">
        <v>2191</v>
      </c>
      <c r="C91" s="33" t="s">
        <v>317</v>
      </c>
      <c r="D91" s="14">
        <v>15850</v>
      </c>
      <c r="E91" s="15">
        <v>66.58</v>
      </c>
      <c r="F91" s="16">
        <v>4.4000000000000003E-3</v>
      </c>
      <c r="G91" s="16"/>
    </row>
    <row r="92" spans="1:7" x14ac:dyDescent="0.35">
      <c r="A92" s="13" t="s">
        <v>2192</v>
      </c>
      <c r="B92" s="33" t="s">
        <v>2193</v>
      </c>
      <c r="C92" s="33" t="s">
        <v>196</v>
      </c>
      <c r="D92" s="14">
        <v>6923</v>
      </c>
      <c r="E92" s="15">
        <v>66</v>
      </c>
      <c r="F92" s="16">
        <v>4.4000000000000003E-3</v>
      </c>
      <c r="G92" s="16"/>
    </row>
    <row r="93" spans="1:7" x14ac:dyDescent="0.35">
      <c r="A93" s="13" t="s">
        <v>888</v>
      </c>
      <c r="B93" s="33" t="s">
        <v>889</v>
      </c>
      <c r="C93" s="33" t="s">
        <v>219</v>
      </c>
      <c r="D93" s="14">
        <v>948</v>
      </c>
      <c r="E93" s="15">
        <v>64.010000000000005</v>
      </c>
      <c r="F93" s="16">
        <v>4.1999999999999997E-3</v>
      </c>
      <c r="G93" s="16"/>
    </row>
    <row r="94" spans="1:7" x14ac:dyDescent="0.35">
      <c r="A94" s="13" t="s">
        <v>941</v>
      </c>
      <c r="B94" s="33" t="s">
        <v>942</v>
      </c>
      <c r="C94" s="33" t="s">
        <v>268</v>
      </c>
      <c r="D94" s="14">
        <v>4787</v>
      </c>
      <c r="E94" s="15">
        <v>63.89</v>
      </c>
      <c r="F94" s="16">
        <v>4.1999999999999997E-3</v>
      </c>
      <c r="G94" s="16"/>
    </row>
    <row r="95" spans="1:7" x14ac:dyDescent="0.35">
      <c r="A95" s="13" t="s">
        <v>2194</v>
      </c>
      <c r="B95" s="33" t="s">
        <v>2195</v>
      </c>
      <c r="C95" s="33" t="s">
        <v>358</v>
      </c>
      <c r="D95" s="14">
        <v>985</v>
      </c>
      <c r="E95" s="15">
        <v>62.28</v>
      </c>
      <c r="F95" s="16">
        <v>4.1000000000000003E-3</v>
      </c>
      <c r="G95" s="16"/>
    </row>
    <row r="96" spans="1:7" x14ac:dyDescent="0.35">
      <c r="A96" s="13" t="s">
        <v>432</v>
      </c>
      <c r="B96" s="33" t="s">
        <v>433</v>
      </c>
      <c r="C96" s="33" t="s">
        <v>434</v>
      </c>
      <c r="D96" s="14">
        <v>1650</v>
      </c>
      <c r="E96" s="15">
        <v>62.16</v>
      </c>
      <c r="F96" s="16">
        <v>4.1000000000000003E-3</v>
      </c>
      <c r="G96" s="16"/>
    </row>
    <row r="97" spans="1:7" x14ac:dyDescent="0.35">
      <c r="A97" s="13" t="s">
        <v>2196</v>
      </c>
      <c r="B97" s="33" t="s">
        <v>2197</v>
      </c>
      <c r="C97" s="33" t="s">
        <v>336</v>
      </c>
      <c r="D97" s="14">
        <v>25359</v>
      </c>
      <c r="E97" s="15">
        <v>61.71</v>
      </c>
      <c r="F97" s="16">
        <v>4.1000000000000003E-3</v>
      </c>
      <c r="G97" s="16"/>
    </row>
    <row r="98" spans="1:7" x14ac:dyDescent="0.35">
      <c r="A98" s="13" t="s">
        <v>858</v>
      </c>
      <c r="B98" s="33" t="s">
        <v>859</v>
      </c>
      <c r="C98" s="33" t="s">
        <v>358</v>
      </c>
      <c r="D98" s="14">
        <v>9506</v>
      </c>
      <c r="E98" s="15">
        <v>61.67</v>
      </c>
      <c r="F98" s="16">
        <v>4.1000000000000003E-3</v>
      </c>
      <c r="G98" s="16"/>
    </row>
    <row r="99" spans="1:7" x14ac:dyDescent="0.35">
      <c r="A99" s="13" t="s">
        <v>2198</v>
      </c>
      <c r="B99" s="33" t="s">
        <v>2199</v>
      </c>
      <c r="C99" s="33" t="s">
        <v>185</v>
      </c>
      <c r="D99" s="14">
        <v>2360</v>
      </c>
      <c r="E99" s="15">
        <v>61.11</v>
      </c>
      <c r="F99" s="16">
        <v>4.0000000000000001E-3</v>
      </c>
      <c r="G99" s="16"/>
    </row>
    <row r="100" spans="1:7" x14ac:dyDescent="0.35">
      <c r="A100" s="13" t="s">
        <v>2200</v>
      </c>
      <c r="B100" s="33" t="s">
        <v>2201</v>
      </c>
      <c r="C100" s="33" t="s">
        <v>196</v>
      </c>
      <c r="D100" s="14">
        <v>1172</v>
      </c>
      <c r="E100" s="15">
        <v>60.88</v>
      </c>
      <c r="F100" s="16">
        <v>4.0000000000000001E-3</v>
      </c>
      <c r="G100" s="16"/>
    </row>
    <row r="101" spans="1:7" x14ac:dyDescent="0.35">
      <c r="A101" s="13" t="s">
        <v>2202</v>
      </c>
      <c r="B101" s="33" t="s">
        <v>2203</v>
      </c>
      <c r="C101" s="33" t="s">
        <v>358</v>
      </c>
      <c r="D101" s="14">
        <v>11777</v>
      </c>
      <c r="E101" s="15">
        <v>60.64</v>
      </c>
      <c r="F101" s="16">
        <v>4.0000000000000001E-3</v>
      </c>
      <c r="G101" s="16"/>
    </row>
    <row r="102" spans="1:7" x14ac:dyDescent="0.35">
      <c r="A102" s="13" t="s">
        <v>1354</v>
      </c>
      <c r="B102" s="33" t="s">
        <v>1355</v>
      </c>
      <c r="C102" s="33" t="s">
        <v>179</v>
      </c>
      <c r="D102" s="14">
        <v>2287</v>
      </c>
      <c r="E102" s="15">
        <v>60.4</v>
      </c>
      <c r="F102" s="16">
        <v>4.0000000000000001E-3</v>
      </c>
      <c r="G102" s="16"/>
    </row>
    <row r="103" spans="1:7" x14ac:dyDescent="0.35">
      <c r="A103" s="13" t="s">
        <v>439</v>
      </c>
      <c r="B103" s="33" t="s">
        <v>440</v>
      </c>
      <c r="C103" s="33" t="s">
        <v>441</v>
      </c>
      <c r="D103" s="14">
        <v>4401</v>
      </c>
      <c r="E103" s="15">
        <v>59.77</v>
      </c>
      <c r="F103" s="16">
        <v>4.0000000000000001E-3</v>
      </c>
      <c r="G103" s="16"/>
    </row>
    <row r="104" spans="1:7" x14ac:dyDescent="0.35">
      <c r="A104" s="13" t="s">
        <v>1881</v>
      </c>
      <c r="B104" s="33" t="s">
        <v>1882</v>
      </c>
      <c r="C104" s="33" t="s">
        <v>304</v>
      </c>
      <c r="D104" s="14">
        <v>10510</v>
      </c>
      <c r="E104" s="15">
        <v>59.34</v>
      </c>
      <c r="F104" s="16">
        <v>3.8999999999999998E-3</v>
      </c>
      <c r="G104" s="16"/>
    </row>
    <row r="105" spans="1:7" x14ac:dyDescent="0.35">
      <c r="A105" s="13" t="s">
        <v>423</v>
      </c>
      <c r="B105" s="33" t="s">
        <v>424</v>
      </c>
      <c r="C105" s="33" t="s">
        <v>179</v>
      </c>
      <c r="D105" s="14">
        <v>2263</v>
      </c>
      <c r="E105" s="15">
        <v>59.11</v>
      </c>
      <c r="F105" s="16">
        <v>3.8999999999999998E-3</v>
      </c>
      <c r="G105" s="16"/>
    </row>
    <row r="106" spans="1:7" x14ac:dyDescent="0.35">
      <c r="A106" s="13" t="s">
        <v>2204</v>
      </c>
      <c r="B106" s="33" t="s">
        <v>2205</v>
      </c>
      <c r="C106" s="33" t="s">
        <v>176</v>
      </c>
      <c r="D106" s="14">
        <v>15049</v>
      </c>
      <c r="E106" s="15">
        <v>58.98</v>
      </c>
      <c r="F106" s="16">
        <v>3.8999999999999998E-3</v>
      </c>
      <c r="G106" s="16"/>
    </row>
    <row r="107" spans="1:7" x14ac:dyDescent="0.35">
      <c r="A107" s="13" t="s">
        <v>2206</v>
      </c>
      <c r="B107" s="33" t="s">
        <v>2207</v>
      </c>
      <c r="C107" s="33" t="s">
        <v>216</v>
      </c>
      <c r="D107" s="14">
        <v>3859</v>
      </c>
      <c r="E107" s="15">
        <v>58.83</v>
      </c>
      <c r="F107" s="16">
        <v>3.8999999999999998E-3</v>
      </c>
      <c r="G107" s="16"/>
    </row>
    <row r="108" spans="1:7" x14ac:dyDescent="0.35">
      <c r="A108" s="13" t="s">
        <v>2208</v>
      </c>
      <c r="B108" s="33" t="s">
        <v>2209</v>
      </c>
      <c r="C108" s="33" t="s">
        <v>268</v>
      </c>
      <c r="D108" s="14">
        <v>4933</v>
      </c>
      <c r="E108" s="15">
        <v>58.77</v>
      </c>
      <c r="F108" s="16">
        <v>3.8999999999999998E-3</v>
      </c>
      <c r="G108" s="16"/>
    </row>
    <row r="109" spans="1:7" x14ac:dyDescent="0.35">
      <c r="A109" s="13" t="s">
        <v>2210</v>
      </c>
      <c r="B109" s="33" t="s">
        <v>2211</v>
      </c>
      <c r="C109" s="33" t="s">
        <v>456</v>
      </c>
      <c r="D109" s="14">
        <v>1477</v>
      </c>
      <c r="E109" s="15">
        <v>58.5</v>
      </c>
      <c r="F109" s="16">
        <v>3.8999999999999998E-3</v>
      </c>
      <c r="G109" s="16"/>
    </row>
    <row r="110" spans="1:7" x14ac:dyDescent="0.35">
      <c r="A110" s="13" t="s">
        <v>2212</v>
      </c>
      <c r="B110" s="33" t="s">
        <v>2213</v>
      </c>
      <c r="C110" s="33" t="s">
        <v>292</v>
      </c>
      <c r="D110" s="14">
        <v>6424</v>
      </c>
      <c r="E110" s="15">
        <v>58.09</v>
      </c>
      <c r="F110" s="16">
        <v>3.8E-3</v>
      </c>
      <c r="G110" s="16"/>
    </row>
    <row r="111" spans="1:7" x14ac:dyDescent="0.35">
      <c r="A111" s="13" t="s">
        <v>2214</v>
      </c>
      <c r="B111" s="33" t="s">
        <v>2215</v>
      </c>
      <c r="C111" s="33" t="s">
        <v>365</v>
      </c>
      <c r="D111" s="14">
        <v>18282</v>
      </c>
      <c r="E111" s="15">
        <v>57.88</v>
      </c>
      <c r="F111" s="16">
        <v>3.8E-3</v>
      </c>
      <c r="G111" s="16"/>
    </row>
    <row r="112" spans="1:7" x14ac:dyDescent="0.35">
      <c r="A112" s="13" t="s">
        <v>2216</v>
      </c>
      <c r="B112" s="33" t="s">
        <v>2217</v>
      </c>
      <c r="C112" s="33" t="s">
        <v>365</v>
      </c>
      <c r="D112" s="14">
        <v>15319</v>
      </c>
      <c r="E112" s="15">
        <v>57.52</v>
      </c>
      <c r="F112" s="16">
        <v>3.8E-3</v>
      </c>
      <c r="G112" s="16"/>
    </row>
    <row r="113" spans="1:7" x14ac:dyDescent="0.35">
      <c r="A113" s="13" t="s">
        <v>2218</v>
      </c>
      <c r="B113" s="33" t="s">
        <v>2219</v>
      </c>
      <c r="C113" s="33" t="s">
        <v>193</v>
      </c>
      <c r="D113" s="14">
        <v>290</v>
      </c>
      <c r="E113" s="15">
        <v>57.43</v>
      </c>
      <c r="F113" s="16">
        <v>3.8E-3</v>
      </c>
      <c r="G113" s="16"/>
    </row>
    <row r="114" spans="1:7" x14ac:dyDescent="0.35">
      <c r="A114" s="13" t="s">
        <v>2220</v>
      </c>
      <c r="B114" s="33" t="s">
        <v>2221</v>
      </c>
      <c r="C114" s="33" t="s">
        <v>365</v>
      </c>
      <c r="D114" s="14">
        <v>38264</v>
      </c>
      <c r="E114" s="15">
        <v>57.32</v>
      </c>
      <c r="F114" s="16">
        <v>3.8E-3</v>
      </c>
      <c r="G114" s="16"/>
    </row>
    <row r="115" spans="1:7" x14ac:dyDescent="0.35">
      <c r="A115" s="13" t="s">
        <v>1885</v>
      </c>
      <c r="B115" s="33" t="s">
        <v>1886</v>
      </c>
      <c r="C115" s="33" t="s">
        <v>1887</v>
      </c>
      <c r="D115" s="14">
        <v>2949</v>
      </c>
      <c r="E115" s="15">
        <v>57.15</v>
      </c>
      <c r="F115" s="16">
        <v>3.8E-3</v>
      </c>
      <c r="G115" s="16"/>
    </row>
    <row r="116" spans="1:7" x14ac:dyDescent="0.35">
      <c r="A116" s="13" t="s">
        <v>2222</v>
      </c>
      <c r="B116" s="33" t="s">
        <v>2223</v>
      </c>
      <c r="C116" s="33" t="s">
        <v>168</v>
      </c>
      <c r="D116" s="14">
        <v>3874</v>
      </c>
      <c r="E116" s="15">
        <v>56.42</v>
      </c>
      <c r="F116" s="16">
        <v>3.7000000000000002E-3</v>
      </c>
      <c r="G116" s="16"/>
    </row>
    <row r="117" spans="1:7" x14ac:dyDescent="0.35">
      <c r="A117" s="13" t="s">
        <v>2224</v>
      </c>
      <c r="B117" s="33" t="s">
        <v>2225</v>
      </c>
      <c r="C117" s="33" t="s">
        <v>185</v>
      </c>
      <c r="D117" s="14">
        <v>16322</v>
      </c>
      <c r="E117" s="15">
        <v>56.04</v>
      </c>
      <c r="F117" s="16">
        <v>3.7000000000000002E-3</v>
      </c>
      <c r="G117" s="16"/>
    </row>
    <row r="118" spans="1:7" x14ac:dyDescent="0.35">
      <c r="A118" s="13" t="s">
        <v>2226</v>
      </c>
      <c r="B118" s="33" t="s">
        <v>2227</v>
      </c>
      <c r="C118" s="33" t="s">
        <v>165</v>
      </c>
      <c r="D118" s="14">
        <v>73170</v>
      </c>
      <c r="E118" s="15">
        <v>55.29</v>
      </c>
      <c r="F118" s="16">
        <v>3.7000000000000002E-3</v>
      </c>
      <c r="G118" s="16"/>
    </row>
    <row r="119" spans="1:7" x14ac:dyDescent="0.35">
      <c r="A119" s="13" t="s">
        <v>2228</v>
      </c>
      <c r="B119" s="33" t="s">
        <v>2229</v>
      </c>
      <c r="C119" s="33" t="s">
        <v>1175</v>
      </c>
      <c r="D119" s="14">
        <v>5511</v>
      </c>
      <c r="E119" s="15">
        <v>55.1</v>
      </c>
      <c r="F119" s="16">
        <v>3.5999999999999999E-3</v>
      </c>
      <c r="G119" s="16"/>
    </row>
    <row r="120" spans="1:7" x14ac:dyDescent="0.35">
      <c r="A120" s="13" t="s">
        <v>639</v>
      </c>
      <c r="B120" s="33" t="s">
        <v>640</v>
      </c>
      <c r="C120" s="33" t="s">
        <v>278</v>
      </c>
      <c r="D120" s="14">
        <v>118103</v>
      </c>
      <c r="E120" s="15">
        <v>55.06</v>
      </c>
      <c r="F120" s="16">
        <v>3.5999999999999999E-3</v>
      </c>
      <c r="G120" s="16"/>
    </row>
    <row r="121" spans="1:7" x14ac:dyDescent="0.35">
      <c r="A121" s="13" t="s">
        <v>2230</v>
      </c>
      <c r="B121" s="33" t="s">
        <v>2231</v>
      </c>
      <c r="C121" s="33" t="s">
        <v>304</v>
      </c>
      <c r="D121" s="14">
        <v>3440</v>
      </c>
      <c r="E121" s="15">
        <v>55.03</v>
      </c>
      <c r="F121" s="16">
        <v>3.5999999999999999E-3</v>
      </c>
      <c r="G121" s="16"/>
    </row>
    <row r="122" spans="1:7" x14ac:dyDescent="0.35">
      <c r="A122" s="13" t="s">
        <v>2232</v>
      </c>
      <c r="B122" s="33" t="s">
        <v>2233</v>
      </c>
      <c r="C122" s="33" t="s">
        <v>268</v>
      </c>
      <c r="D122" s="14">
        <v>14165</v>
      </c>
      <c r="E122" s="15">
        <v>54.12</v>
      </c>
      <c r="F122" s="16">
        <v>3.5999999999999999E-3</v>
      </c>
      <c r="G122" s="16"/>
    </row>
    <row r="123" spans="1:7" x14ac:dyDescent="0.35">
      <c r="A123" s="13" t="s">
        <v>2234</v>
      </c>
      <c r="B123" s="33" t="s">
        <v>2235</v>
      </c>
      <c r="C123" s="33" t="s">
        <v>219</v>
      </c>
      <c r="D123" s="14">
        <v>1627</v>
      </c>
      <c r="E123" s="15">
        <v>53.91</v>
      </c>
      <c r="F123" s="16">
        <v>3.5999999999999999E-3</v>
      </c>
      <c r="G123" s="16"/>
    </row>
    <row r="124" spans="1:7" x14ac:dyDescent="0.35">
      <c r="A124" s="13" t="s">
        <v>2236</v>
      </c>
      <c r="B124" s="33" t="s">
        <v>2237</v>
      </c>
      <c r="C124" s="33" t="s">
        <v>292</v>
      </c>
      <c r="D124" s="14">
        <v>5426</v>
      </c>
      <c r="E124" s="15">
        <v>53.53</v>
      </c>
      <c r="F124" s="16">
        <v>3.5000000000000001E-3</v>
      </c>
      <c r="G124" s="16"/>
    </row>
    <row r="125" spans="1:7" x14ac:dyDescent="0.35">
      <c r="A125" s="13" t="s">
        <v>2238</v>
      </c>
      <c r="B125" s="33" t="s">
        <v>2239</v>
      </c>
      <c r="C125" s="33" t="s">
        <v>317</v>
      </c>
      <c r="D125" s="14">
        <v>13579</v>
      </c>
      <c r="E125" s="15">
        <v>53.5</v>
      </c>
      <c r="F125" s="16">
        <v>3.5000000000000001E-3</v>
      </c>
      <c r="G125" s="16"/>
    </row>
    <row r="126" spans="1:7" x14ac:dyDescent="0.35">
      <c r="A126" s="13" t="s">
        <v>868</v>
      </c>
      <c r="B126" s="33" t="s">
        <v>869</v>
      </c>
      <c r="C126" s="33" t="s">
        <v>273</v>
      </c>
      <c r="D126" s="14">
        <v>8909</v>
      </c>
      <c r="E126" s="15">
        <v>53.39</v>
      </c>
      <c r="F126" s="16">
        <v>3.5000000000000001E-3</v>
      </c>
      <c r="G126" s="16"/>
    </row>
    <row r="127" spans="1:7" x14ac:dyDescent="0.35">
      <c r="A127" s="13" t="s">
        <v>922</v>
      </c>
      <c r="B127" s="33" t="s">
        <v>923</v>
      </c>
      <c r="C127" s="33" t="s">
        <v>339</v>
      </c>
      <c r="D127" s="14">
        <v>6190</v>
      </c>
      <c r="E127" s="15">
        <v>53.24</v>
      </c>
      <c r="F127" s="16">
        <v>3.5000000000000001E-3</v>
      </c>
      <c r="G127" s="16"/>
    </row>
    <row r="128" spans="1:7" x14ac:dyDescent="0.35">
      <c r="A128" s="13" t="s">
        <v>1320</v>
      </c>
      <c r="B128" s="33" t="s">
        <v>1321</v>
      </c>
      <c r="C128" s="33" t="s">
        <v>196</v>
      </c>
      <c r="D128" s="14">
        <v>11206</v>
      </c>
      <c r="E128" s="15">
        <v>53.22</v>
      </c>
      <c r="F128" s="16">
        <v>3.5000000000000001E-3</v>
      </c>
      <c r="G128" s="16"/>
    </row>
    <row r="129" spans="1:7" x14ac:dyDescent="0.35">
      <c r="A129" s="13" t="s">
        <v>2240</v>
      </c>
      <c r="B129" s="33" t="s">
        <v>2241</v>
      </c>
      <c r="C129" s="33" t="s">
        <v>193</v>
      </c>
      <c r="D129" s="14">
        <v>3046</v>
      </c>
      <c r="E129" s="15">
        <v>52.53</v>
      </c>
      <c r="F129" s="16">
        <v>3.5000000000000001E-3</v>
      </c>
      <c r="G129" s="16"/>
    </row>
    <row r="130" spans="1:7" x14ac:dyDescent="0.35">
      <c r="A130" s="13" t="s">
        <v>2242</v>
      </c>
      <c r="B130" s="33" t="s">
        <v>2243</v>
      </c>
      <c r="C130" s="33" t="s">
        <v>285</v>
      </c>
      <c r="D130" s="14">
        <v>8870</v>
      </c>
      <c r="E130" s="15">
        <v>52.07</v>
      </c>
      <c r="F130" s="16">
        <v>3.3999999999999998E-3</v>
      </c>
      <c r="G130" s="16"/>
    </row>
    <row r="131" spans="1:7" x14ac:dyDescent="0.35">
      <c r="A131" s="13" t="s">
        <v>2244</v>
      </c>
      <c r="B131" s="33" t="s">
        <v>2245</v>
      </c>
      <c r="C131" s="33" t="s">
        <v>193</v>
      </c>
      <c r="D131" s="14">
        <v>15866</v>
      </c>
      <c r="E131" s="15">
        <v>51.98</v>
      </c>
      <c r="F131" s="16">
        <v>3.3999999999999998E-3</v>
      </c>
      <c r="G131" s="16"/>
    </row>
    <row r="132" spans="1:7" x14ac:dyDescent="0.35">
      <c r="A132" s="13" t="s">
        <v>2246</v>
      </c>
      <c r="B132" s="33" t="s">
        <v>2247</v>
      </c>
      <c r="C132" s="33" t="s">
        <v>292</v>
      </c>
      <c r="D132" s="14">
        <v>5850</v>
      </c>
      <c r="E132" s="15">
        <v>51.68</v>
      </c>
      <c r="F132" s="16">
        <v>3.3999999999999998E-3</v>
      </c>
      <c r="G132" s="16"/>
    </row>
    <row r="133" spans="1:7" x14ac:dyDescent="0.35">
      <c r="A133" s="13" t="s">
        <v>437</v>
      </c>
      <c r="B133" s="33" t="s">
        <v>438</v>
      </c>
      <c r="C133" s="33" t="s">
        <v>285</v>
      </c>
      <c r="D133" s="14">
        <v>10621</v>
      </c>
      <c r="E133" s="15">
        <v>51.67</v>
      </c>
      <c r="F133" s="16">
        <v>3.3999999999999998E-3</v>
      </c>
      <c r="G133" s="16"/>
    </row>
    <row r="134" spans="1:7" x14ac:dyDescent="0.35">
      <c r="A134" s="13" t="s">
        <v>435</v>
      </c>
      <c r="B134" s="33" t="s">
        <v>436</v>
      </c>
      <c r="C134" s="33" t="s">
        <v>179</v>
      </c>
      <c r="D134" s="14">
        <v>3523</v>
      </c>
      <c r="E134" s="15">
        <v>51.58</v>
      </c>
      <c r="F134" s="16">
        <v>3.3999999999999998E-3</v>
      </c>
      <c r="G134" s="16"/>
    </row>
    <row r="135" spans="1:7" x14ac:dyDescent="0.35">
      <c r="A135" s="13" t="s">
        <v>262</v>
      </c>
      <c r="B135" s="33" t="s">
        <v>263</v>
      </c>
      <c r="C135" s="33" t="s">
        <v>193</v>
      </c>
      <c r="D135" s="14">
        <v>4131</v>
      </c>
      <c r="E135" s="15">
        <v>51.57</v>
      </c>
      <c r="F135" s="16">
        <v>3.3999999999999998E-3</v>
      </c>
      <c r="G135" s="16"/>
    </row>
    <row r="136" spans="1:7" x14ac:dyDescent="0.35">
      <c r="A136" s="13" t="s">
        <v>2248</v>
      </c>
      <c r="B136" s="33" t="s">
        <v>2249</v>
      </c>
      <c r="C136" s="33" t="s">
        <v>292</v>
      </c>
      <c r="D136" s="14">
        <v>8706</v>
      </c>
      <c r="E136" s="15">
        <v>51.12</v>
      </c>
      <c r="F136" s="16">
        <v>3.3999999999999998E-3</v>
      </c>
      <c r="G136" s="16"/>
    </row>
    <row r="137" spans="1:7" x14ac:dyDescent="0.35">
      <c r="A137" s="13" t="s">
        <v>2250</v>
      </c>
      <c r="B137" s="33" t="s">
        <v>2251</v>
      </c>
      <c r="C137" s="33" t="s">
        <v>365</v>
      </c>
      <c r="D137" s="14">
        <v>31096</v>
      </c>
      <c r="E137" s="15">
        <v>50.72</v>
      </c>
      <c r="F137" s="16">
        <v>3.3999999999999998E-3</v>
      </c>
      <c r="G137" s="16"/>
    </row>
    <row r="138" spans="1:7" x14ac:dyDescent="0.35">
      <c r="A138" s="13" t="s">
        <v>2252</v>
      </c>
      <c r="B138" s="33" t="s">
        <v>2253</v>
      </c>
      <c r="C138" s="33" t="s">
        <v>317</v>
      </c>
      <c r="D138" s="14">
        <v>10779</v>
      </c>
      <c r="E138" s="15">
        <v>50.37</v>
      </c>
      <c r="F138" s="16">
        <v>3.3E-3</v>
      </c>
      <c r="G138" s="16"/>
    </row>
    <row r="139" spans="1:7" x14ac:dyDescent="0.35">
      <c r="A139" s="13" t="s">
        <v>2254</v>
      </c>
      <c r="B139" s="33" t="s">
        <v>2255</v>
      </c>
      <c r="C139" s="33" t="s">
        <v>292</v>
      </c>
      <c r="D139" s="14">
        <v>13300</v>
      </c>
      <c r="E139" s="15">
        <v>50.23</v>
      </c>
      <c r="F139" s="16">
        <v>3.3E-3</v>
      </c>
      <c r="G139" s="16"/>
    </row>
    <row r="140" spans="1:7" x14ac:dyDescent="0.35">
      <c r="A140" s="13" t="s">
        <v>852</v>
      </c>
      <c r="B140" s="33" t="s">
        <v>853</v>
      </c>
      <c r="C140" s="33" t="s">
        <v>365</v>
      </c>
      <c r="D140" s="14">
        <v>5508</v>
      </c>
      <c r="E140" s="15">
        <v>50.11</v>
      </c>
      <c r="F140" s="16">
        <v>3.3E-3</v>
      </c>
      <c r="G140" s="16"/>
    </row>
    <row r="141" spans="1:7" x14ac:dyDescent="0.35">
      <c r="A141" s="13" t="s">
        <v>906</v>
      </c>
      <c r="B141" s="33" t="s">
        <v>907</v>
      </c>
      <c r="C141" s="33" t="s">
        <v>176</v>
      </c>
      <c r="D141" s="14">
        <v>12732</v>
      </c>
      <c r="E141" s="15">
        <v>49.85</v>
      </c>
      <c r="F141" s="16">
        <v>3.3E-3</v>
      </c>
      <c r="G141" s="16"/>
    </row>
    <row r="142" spans="1:7" x14ac:dyDescent="0.35">
      <c r="A142" s="13" t="s">
        <v>882</v>
      </c>
      <c r="B142" s="33" t="s">
        <v>883</v>
      </c>
      <c r="C142" s="33" t="s">
        <v>193</v>
      </c>
      <c r="D142" s="14">
        <v>6532</v>
      </c>
      <c r="E142" s="15">
        <v>49.12</v>
      </c>
      <c r="F142" s="16">
        <v>3.3E-3</v>
      </c>
      <c r="G142" s="16"/>
    </row>
    <row r="143" spans="1:7" x14ac:dyDescent="0.35">
      <c r="A143" s="13" t="s">
        <v>2256</v>
      </c>
      <c r="B143" s="33" t="s">
        <v>2257</v>
      </c>
      <c r="C143" s="33" t="s">
        <v>193</v>
      </c>
      <c r="D143" s="14">
        <v>31044</v>
      </c>
      <c r="E143" s="15">
        <v>49</v>
      </c>
      <c r="F143" s="16">
        <v>3.2000000000000002E-3</v>
      </c>
      <c r="G143" s="16"/>
    </row>
    <row r="144" spans="1:7" x14ac:dyDescent="0.35">
      <c r="A144" s="13" t="s">
        <v>2258</v>
      </c>
      <c r="B144" s="33" t="s">
        <v>2259</v>
      </c>
      <c r="C144" s="33" t="s">
        <v>173</v>
      </c>
      <c r="D144" s="14">
        <v>5604</v>
      </c>
      <c r="E144" s="15">
        <v>48.09</v>
      </c>
      <c r="F144" s="16">
        <v>3.2000000000000002E-3</v>
      </c>
      <c r="G144" s="16"/>
    </row>
    <row r="145" spans="1:7" x14ac:dyDescent="0.35">
      <c r="A145" s="13" t="s">
        <v>1327</v>
      </c>
      <c r="B145" s="33" t="s">
        <v>1328</v>
      </c>
      <c r="C145" s="33" t="s">
        <v>285</v>
      </c>
      <c r="D145" s="14">
        <v>5479</v>
      </c>
      <c r="E145" s="15">
        <v>46.73</v>
      </c>
      <c r="F145" s="16">
        <v>3.0999999999999999E-3</v>
      </c>
      <c r="G145" s="16"/>
    </row>
    <row r="146" spans="1:7" x14ac:dyDescent="0.35">
      <c r="A146" s="13" t="s">
        <v>2260</v>
      </c>
      <c r="B146" s="33" t="s">
        <v>2261</v>
      </c>
      <c r="C146" s="33" t="s">
        <v>219</v>
      </c>
      <c r="D146" s="14">
        <v>7943</v>
      </c>
      <c r="E146" s="15">
        <v>46.27</v>
      </c>
      <c r="F146" s="16">
        <v>3.0999999999999999E-3</v>
      </c>
      <c r="G146" s="16"/>
    </row>
    <row r="147" spans="1:7" x14ac:dyDescent="0.35">
      <c r="A147" s="13" t="s">
        <v>2262</v>
      </c>
      <c r="B147" s="33" t="s">
        <v>2263</v>
      </c>
      <c r="C147" s="33" t="s">
        <v>358</v>
      </c>
      <c r="D147" s="14">
        <v>4813</v>
      </c>
      <c r="E147" s="15">
        <v>45.27</v>
      </c>
      <c r="F147" s="16">
        <v>3.0000000000000001E-3</v>
      </c>
      <c r="G147" s="16"/>
    </row>
    <row r="148" spans="1:7" x14ac:dyDescent="0.35">
      <c r="A148" s="13" t="s">
        <v>2264</v>
      </c>
      <c r="B148" s="33" t="s">
        <v>2265</v>
      </c>
      <c r="C148" s="33" t="s">
        <v>168</v>
      </c>
      <c r="D148" s="14">
        <v>21173</v>
      </c>
      <c r="E148" s="15">
        <v>45.27</v>
      </c>
      <c r="F148" s="16">
        <v>3.0000000000000001E-3</v>
      </c>
      <c r="G148" s="16"/>
    </row>
    <row r="149" spans="1:7" x14ac:dyDescent="0.35">
      <c r="A149" s="13" t="s">
        <v>444</v>
      </c>
      <c r="B149" s="33" t="s">
        <v>445</v>
      </c>
      <c r="C149" s="33" t="s">
        <v>273</v>
      </c>
      <c r="D149" s="14">
        <v>4512</v>
      </c>
      <c r="E149" s="15">
        <v>45.25</v>
      </c>
      <c r="F149" s="16">
        <v>3.0000000000000001E-3</v>
      </c>
      <c r="G149" s="16"/>
    </row>
    <row r="150" spans="1:7" x14ac:dyDescent="0.35">
      <c r="A150" s="13" t="s">
        <v>318</v>
      </c>
      <c r="B150" s="33" t="s">
        <v>319</v>
      </c>
      <c r="C150" s="33" t="s">
        <v>196</v>
      </c>
      <c r="D150" s="14">
        <v>2554</v>
      </c>
      <c r="E150" s="15">
        <v>45.14</v>
      </c>
      <c r="F150" s="16">
        <v>3.0000000000000001E-3</v>
      </c>
      <c r="G150" s="16"/>
    </row>
    <row r="151" spans="1:7" x14ac:dyDescent="0.35">
      <c r="A151" s="13" t="s">
        <v>315</v>
      </c>
      <c r="B151" s="33" t="s">
        <v>316</v>
      </c>
      <c r="C151" s="33" t="s">
        <v>317</v>
      </c>
      <c r="D151" s="14">
        <v>5742</v>
      </c>
      <c r="E151" s="15">
        <v>44.94</v>
      </c>
      <c r="F151" s="16">
        <v>3.0000000000000001E-3</v>
      </c>
      <c r="G151" s="16"/>
    </row>
    <row r="152" spans="1:7" x14ac:dyDescent="0.35">
      <c r="A152" s="13" t="s">
        <v>2266</v>
      </c>
      <c r="B152" s="33" t="s">
        <v>2267</v>
      </c>
      <c r="C152" s="33" t="s">
        <v>292</v>
      </c>
      <c r="D152" s="14">
        <v>21748</v>
      </c>
      <c r="E152" s="15">
        <v>44.86</v>
      </c>
      <c r="F152" s="16">
        <v>3.0000000000000001E-3</v>
      </c>
      <c r="G152" s="16"/>
    </row>
    <row r="153" spans="1:7" x14ac:dyDescent="0.35">
      <c r="A153" s="13" t="s">
        <v>2268</v>
      </c>
      <c r="B153" s="33" t="s">
        <v>2269</v>
      </c>
      <c r="C153" s="33" t="s">
        <v>168</v>
      </c>
      <c r="D153" s="14">
        <v>25176</v>
      </c>
      <c r="E153" s="15">
        <v>44.65</v>
      </c>
      <c r="F153" s="16">
        <v>3.0000000000000001E-3</v>
      </c>
      <c r="G153" s="16"/>
    </row>
    <row r="154" spans="1:7" x14ac:dyDescent="0.35">
      <c r="A154" s="13" t="s">
        <v>2270</v>
      </c>
      <c r="B154" s="33" t="s">
        <v>2271</v>
      </c>
      <c r="C154" s="33" t="s">
        <v>182</v>
      </c>
      <c r="D154" s="14">
        <v>3161</v>
      </c>
      <c r="E154" s="15">
        <v>44.54</v>
      </c>
      <c r="F154" s="16">
        <v>2.8999999999999998E-3</v>
      </c>
      <c r="G154" s="16"/>
    </row>
    <row r="155" spans="1:7" x14ac:dyDescent="0.35">
      <c r="A155" s="13" t="s">
        <v>939</v>
      </c>
      <c r="B155" s="33" t="s">
        <v>940</v>
      </c>
      <c r="C155" s="33" t="s">
        <v>339</v>
      </c>
      <c r="D155" s="14">
        <v>9523</v>
      </c>
      <c r="E155" s="15">
        <v>44.48</v>
      </c>
      <c r="F155" s="16">
        <v>2.8999999999999998E-3</v>
      </c>
      <c r="G155" s="16"/>
    </row>
    <row r="156" spans="1:7" x14ac:dyDescent="0.35">
      <c r="A156" s="13" t="s">
        <v>2272</v>
      </c>
      <c r="B156" s="33" t="s">
        <v>2273</v>
      </c>
      <c r="C156" s="33" t="s">
        <v>317</v>
      </c>
      <c r="D156" s="14">
        <v>881</v>
      </c>
      <c r="E156" s="15">
        <v>44</v>
      </c>
      <c r="F156" s="16">
        <v>2.8999999999999998E-3</v>
      </c>
      <c r="G156" s="16"/>
    </row>
    <row r="157" spans="1:7" x14ac:dyDescent="0.35">
      <c r="A157" s="13" t="s">
        <v>442</v>
      </c>
      <c r="B157" s="33" t="s">
        <v>443</v>
      </c>
      <c r="C157" s="33" t="s">
        <v>196</v>
      </c>
      <c r="D157" s="14">
        <v>476</v>
      </c>
      <c r="E157" s="15">
        <v>43.73</v>
      </c>
      <c r="F157" s="16">
        <v>2.8999999999999998E-3</v>
      </c>
      <c r="G157" s="16"/>
    </row>
    <row r="158" spans="1:7" x14ac:dyDescent="0.35">
      <c r="A158" s="13" t="s">
        <v>2274</v>
      </c>
      <c r="B158" s="33" t="s">
        <v>2275</v>
      </c>
      <c r="C158" s="33" t="s">
        <v>1152</v>
      </c>
      <c r="D158" s="14">
        <v>3054</v>
      </c>
      <c r="E158" s="15">
        <v>43.66</v>
      </c>
      <c r="F158" s="16">
        <v>2.8999999999999998E-3</v>
      </c>
      <c r="G158" s="16"/>
    </row>
    <row r="159" spans="1:7" x14ac:dyDescent="0.35">
      <c r="A159" s="13" t="s">
        <v>2276</v>
      </c>
      <c r="B159" s="33" t="s">
        <v>2277</v>
      </c>
      <c r="C159" s="33" t="s">
        <v>173</v>
      </c>
      <c r="D159" s="14">
        <v>3207</v>
      </c>
      <c r="E159" s="15">
        <v>42.65</v>
      </c>
      <c r="F159" s="16">
        <v>2.8E-3</v>
      </c>
      <c r="G159" s="16"/>
    </row>
    <row r="160" spans="1:7" x14ac:dyDescent="0.35">
      <c r="A160" s="13" t="s">
        <v>2278</v>
      </c>
      <c r="B160" s="33" t="s">
        <v>2279</v>
      </c>
      <c r="C160" s="33" t="s">
        <v>273</v>
      </c>
      <c r="D160" s="14">
        <v>8278</v>
      </c>
      <c r="E160" s="15">
        <v>42.32</v>
      </c>
      <c r="F160" s="16">
        <v>2.8E-3</v>
      </c>
      <c r="G160" s="16"/>
    </row>
    <row r="161" spans="1:7" x14ac:dyDescent="0.35">
      <c r="A161" s="13" t="s">
        <v>332</v>
      </c>
      <c r="B161" s="33" t="s">
        <v>333</v>
      </c>
      <c r="C161" s="33" t="s">
        <v>196</v>
      </c>
      <c r="D161" s="14">
        <v>4313</v>
      </c>
      <c r="E161" s="15">
        <v>42.18</v>
      </c>
      <c r="F161" s="16">
        <v>2.8E-3</v>
      </c>
      <c r="G161" s="16"/>
    </row>
    <row r="162" spans="1:7" x14ac:dyDescent="0.35">
      <c r="A162" s="13" t="s">
        <v>2280</v>
      </c>
      <c r="B162" s="33" t="s">
        <v>2281</v>
      </c>
      <c r="C162" s="33" t="s">
        <v>1009</v>
      </c>
      <c r="D162" s="14">
        <v>2250</v>
      </c>
      <c r="E162" s="15">
        <v>42.15</v>
      </c>
      <c r="F162" s="16">
        <v>2.8E-3</v>
      </c>
      <c r="G162" s="16"/>
    </row>
    <row r="163" spans="1:7" x14ac:dyDescent="0.35">
      <c r="A163" s="13" t="s">
        <v>2282</v>
      </c>
      <c r="B163" s="33" t="s">
        <v>2283</v>
      </c>
      <c r="C163" s="33" t="s">
        <v>193</v>
      </c>
      <c r="D163" s="14">
        <v>22433</v>
      </c>
      <c r="E163" s="15">
        <v>41.79</v>
      </c>
      <c r="F163" s="16">
        <v>2.8E-3</v>
      </c>
      <c r="G163" s="16"/>
    </row>
    <row r="164" spans="1:7" x14ac:dyDescent="0.35">
      <c r="A164" s="13" t="s">
        <v>446</v>
      </c>
      <c r="B164" s="33" t="s">
        <v>447</v>
      </c>
      <c r="C164" s="33" t="s">
        <v>176</v>
      </c>
      <c r="D164" s="14">
        <v>4867</v>
      </c>
      <c r="E164" s="15">
        <v>41.32</v>
      </c>
      <c r="F164" s="16">
        <v>2.7000000000000001E-3</v>
      </c>
      <c r="G164" s="16"/>
    </row>
    <row r="165" spans="1:7" x14ac:dyDescent="0.35">
      <c r="A165" s="13" t="s">
        <v>645</v>
      </c>
      <c r="B165" s="33" t="s">
        <v>646</v>
      </c>
      <c r="C165" s="33" t="s">
        <v>193</v>
      </c>
      <c r="D165" s="14">
        <v>8105</v>
      </c>
      <c r="E165" s="15">
        <v>41.1</v>
      </c>
      <c r="F165" s="16">
        <v>2.7000000000000001E-3</v>
      </c>
      <c r="G165" s="16"/>
    </row>
    <row r="166" spans="1:7" x14ac:dyDescent="0.35">
      <c r="A166" s="13" t="s">
        <v>651</v>
      </c>
      <c r="B166" s="33" t="s">
        <v>652</v>
      </c>
      <c r="C166" s="33" t="s">
        <v>196</v>
      </c>
      <c r="D166" s="14">
        <v>4979</v>
      </c>
      <c r="E166" s="15">
        <v>40.25</v>
      </c>
      <c r="F166" s="16">
        <v>2.7000000000000001E-3</v>
      </c>
      <c r="G166" s="16"/>
    </row>
    <row r="167" spans="1:7" x14ac:dyDescent="0.35">
      <c r="A167" s="13" t="s">
        <v>878</v>
      </c>
      <c r="B167" s="33" t="s">
        <v>879</v>
      </c>
      <c r="C167" s="33" t="s">
        <v>216</v>
      </c>
      <c r="D167" s="14">
        <v>3735</v>
      </c>
      <c r="E167" s="15">
        <v>40.15</v>
      </c>
      <c r="F167" s="16">
        <v>2.7000000000000001E-3</v>
      </c>
      <c r="G167" s="16"/>
    </row>
    <row r="168" spans="1:7" x14ac:dyDescent="0.35">
      <c r="A168" s="13" t="s">
        <v>2284</v>
      </c>
      <c r="B168" s="33" t="s">
        <v>2285</v>
      </c>
      <c r="C168" s="33" t="s">
        <v>157</v>
      </c>
      <c r="D168" s="14">
        <v>43310</v>
      </c>
      <c r="E168" s="15">
        <v>40.14</v>
      </c>
      <c r="F168" s="16">
        <v>2.7000000000000001E-3</v>
      </c>
      <c r="G168" s="16"/>
    </row>
    <row r="169" spans="1:7" x14ac:dyDescent="0.35">
      <c r="A169" s="13" t="s">
        <v>2286</v>
      </c>
      <c r="B169" s="33" t="s">
        <v>2287</v>
      </c>
      <c r="C169" s="33" t="s">
        <v>216</v>
      </c>
      <c r="D169" s="14">
        <v>2008</v>
      </c>
      <c r="E169" s="15">
        <v>40.07</v>
      </c>
      <c r="F169" s="16">
        <v>2.7000000000000001E-3</v>
      </c>
      <c r="G169" s="16"/>
    </row>
    <row r="170" spans="1:7" x14ac:dyDescent="0.35">
      <c r="A170" s="13" t="s">
        <v>448</v>
      </c>
      <c r="B170" s="33" t="s">
        <v>449</v>
      </c>
      <c r="C170" s="33" t="s">
        <v>273</v>
      </c>
      <c r="D170" s="14">
        <v>6800</v>
      </c>
      <c r="E170" s="15">
        <v>38.78</v>
      </c>
      <c r="F170" s="16">
        <v>2.5999999999999999E-3</v>
      </c>
      <c r="G170" s="16"/>
    </row>
    <row r="171" spans="1:7" x14ac:dyDescent="0.35">
      <c r="A171" s="13" t="s">
        <v>2288</v>
      </c>
      <c r="B171" s="33" t="s">
        <v>2289</v>
      </c>
      <c r="C171" s="33" t="s">
        <v>292</v>
      </c>
      <c r="D171" s="14">
        <v>1953</v>
      </c>
      <c r="E171" s="15">
        <v>38.49</v>
      </c>
      <c r="F171" s="16">
        <v>2.5000000000000001E-3</v>
      </c>
      <c r="G171" s="16"/>
    </row>
    <row r="172" spans="1:7" x14ac:dyDescent="0.35">
      <c r="A172" s="13" t="s">
        <v>2290</v>
      </c>
      <c r="B172" s="33" t="s">
        <v>2291</v>
      </c>
      <c r="C172" s="33" t="s">
        <v>176</v>
      </c>
      <c r="D172" s="14">
        <v>6328</v>
      </c>
      <c r="E172" s="15">
        <v>38.42</v>
      </c>
      <c r="F172" s="16">
        <v>2.5000000000000001E-3</v>
      </c>
      <c r="G172" s="16"/>
    </row>
    <row r="173" spans="1:7" x14ac:dyDescent="0.35">
      <c r="A173" s="13" t="s">
        <v>876</v>
      </c>
      <c r="B173" s="33" t="s">
        <v>877</v>
      </c>
      <c r="C173" s="33" t="s">
        <v>365</v>
      </c>
      <c r="D173" s="14">
        <v>5243</v>
      </c>
      <c r="E173" s="15">
        <v>38.159999999999997</v>
      </c>
      <c r="F173" s="16">
        <v>2.5000000000000001E-3</v>
      </c>
      <c r="G173" s="16"/>
    </row>
    <row r="174" spans="1:7" x14ac:dyDescent="0.35">
      <c r="A174" s="13" t="s">
        <v>2292</v>
      </c>
      <c r="B174" s="33" t="s">
        <v>2293</v>
      </c>
      <c r="C174" s="33" t="s">
        <v>268</v>
      </c>
      <c r="D174" s="14">
        <v>15583</v>
      </c>
      <c r="E174" s="15">
        <v>38.159999999999997</v>
      </c>
      <c r="F174" s="16">
        <v>2.5000000000000001E-3</v>
      </c>
      <c r="G174" s="16"/>
    </row>
    <row r="175" spans="1:7" x14ac:dyDescent="0.35">
      <c r="A175" s="13" t="s">
        <v>2294</v>
      </c>
      <c r="B175" s="33" t="s">
        <v>2295</v>
      </c>
      <c r="C175" s="33" t="s">
        <v>292</v>
      </c>
      <c r="D175" s="14">
        <v>17933</v>
      </c>
      <c r="E175" s="15">
        <v>37.74</v>
      </c>
      <c r="F175" s="16">
        <v>2.5000000000000001E-3</v>
      </c>
      <c r="G175" s="16"/>
    </row>
    <row r="176" spans="1:7" x14ac:dyDescent="0.35">
      <c r="A176" s="13" t="s">
        <v>2296</v>
      </c>
      <c r="B176" s="33" t="s">
        <v>2297</v>
      </c>
      <c r="C176" s="33" t="s">
        <v>292</v>
      </c>
      <c r="D176" s="14">
        <v>6514</v>
      </c>
      <c r="E176" s="15">
        <v>37.33</v>
      </c>
      <c r="F176" s="16">
        <v>2.5000000000000001E-3</v>
      </c>
      <c r="G176" s="16"/>
    </row>
    <row r="177" spans="1:7" x14ac:dyDescent="0.35">
      <c r="A177" s="13" t="s">
        <v>2298</v>
      </c>
      <c r="B177" s="33" t="s">
        <v>2299</v>
      </c>
      <c r="C177" s="33" t="s">
        <v>292</v>
      </c>
      <c r="D177" s="14">
        <v>2559</v>
      </c>
      <c r="E177" s="15">
        <v>36.840000000000003</v>
      </c>
      <c r="F177" s="16">
        <v>2.3999999999999998E-3</v>
      </c>
      <c r="G177" s="16"/>
    </row>
    <row r="178" spans="1:7" x14ac:dyDescent="0.35">
      <c r="A178" s="13" t="s">
        <v>2300</v>
      </c>
      <c r="B178" s="33" t="s">
        <v>2301</v>
      </c>
      <c r="C178" s="33" t="s">
        <v>292</v>
      </c>
      <c r="D178" s="14">
        <v>18892</v>
      </c>
      <c r="E178" s="15">
        <v>36.69</v>
      </c>
      <c r="F178" s="16">
        <v>2.3999999999999998E-3</v>
      </c>
      <c r="G178" s="16"/>
    </row>
    <row r="179" spans="1:7" x14ac:dyDescent="0.35">
      <c r="A179" s="13" t="s">
        <v>205</v>
      </c>
      <c r="B179" s="33" t="s">
        <v>206</v>
      </c>
      <c r="C179" s="33" t="s">
        <v>207</v>
      </c>
      <c r="D179" s="14">
        <v>4865</v>
      </c>
      <c r="E179" s="15">
        <v>36.49</v>
      </c>
      <c r="F179" s="16">
        <v>2.3999999999999998E-3</v>
      </c>
      <c r="G179" s="16"/>
    </row>
    <row r="180" spans="1:7" x14ac:dyDescent="0.35">
      <c r="A180" s="13" t="s">
        <v>2302</v>
      </c>
      <c r="B180" s="33" t="s">
        <v>2303</v>
      </c>
      <c r="C180" s="33" t="s">
        <v>168</v>
      </c>
      <c r="D180" s="14">
        <v>9090</v>
      </c>
      <c r="E180" s="15">
        <v>36.29</v>
      </c>
      <c r="F180" s="16">
        <v>2.3999999999999998E-3</v>
      </c>
      <c r="G180" s="16"/>
    </row>
    <row r="181" spans="1:7" x14ac:dyDescent="0.35">
      <c r="A181" s="13" t="s">
        <v>932</v>
      </c>
      <c r="B181" s="33" t="s">
        <v>933</v>
      </c>
      <c r="C181" s="33" t="s">
        <v>934</v>
      </c>
      <c r="D181" s="14">
        <v>6199</v>
      </c>
      <c r="E181" s="15">
        <v>36.17</v>
      </c>
      <c r="F181" s="16">
        <v>2.3999999999999998E-3</v>
      </c>
      <c r="G181" s="16"/>
    </row>
    <row r="182" spans="1:7" x14ac:dyDescent="0.35">
      <c r="A182" s="13" t="s">
        <v>2304</v>
      </c>
      <c r="B182" s="33" t="s">
        <v>2305</v>
      </c>
      <c r="C182" s="33" t="s">
        <v>339</v>
      </c>
      <c r="D182" s="14">
        <v>4769</v>
      </c>
      <c r="E182" s="15">
        <v>36.049999999999997</v>
      </c>
      <c r="F182" s="16">
        <v>2.3999999999999998E-3</v>
      </c>
      <c r="G182" s="16"/>
    </row>
    <row r="183" spans="1:7" x14ac:dyDescent="0.35">
      <c r="A183" s="13" t="s">
        <v>454</v>
      </c>
      <c r="B183" s="33" t="s">
        <v>455</v>
      </c>
      <c r="C183" s="33" t="s">
        <v>456</v>
      </c>
      <c r="D183" s="14">
        <v>3180</v>
      </c>
      <c r="E183" s="15">
        <v>36.01</v>
      </c>
      <c r="F183" s="16">
        <v>2.3999999999999998E-3</v>
      </c>
      <c r="G183" s="16"/>
    </row>
    <row r="184" spans="1:7" x14ac:dyDescent="0.35">
      <c r="A184" s="13" t="s">
        <v>2306</v>
      </c>
      <c r="B184" s="33" t="s">
        <v>2307</v>
      </c>
      <c r="C184" s="33" t="s">
        <v>157</v>
      </c>
      <c r="D184" s="14">
        <v>34452</v>
      </c>
      <c r="E184" s="15">
        <v>35.869999999999997</v>
      </c>
      <c r="F184" s="16">
        <v>2.3999999999999998E-3</v>
      </c>
      <c r="G184" s="16"/>
    </row>
    <row r="185" spans="1:7" x14ac:dyDescent="0.35">
      <c r="A185" s="13" t="s">
        <v>2308</v>
      </c>
      <c r="B185" s="33" t="s">
        <v>2309</v>
      </c>
      <c r="C185" s="33" t="s">
        <v>339</v>
      </c>
      <c r="D185" s="14">
        <v>10489</v>
      </c>
      <c r="E185" s="15">
        <v>35.83</v>
      </c>
      <c r="F185" s="16">
        <v>2.3999999999999998E-3</v>
      </c>
      <c r="G185" s="16"/>
    </row>
    <row r="186" spans="1:7" x14ac:dyDescent="0.35">
      <c r="A186" s="13" t="s">
        <v>450</v>
      </c>
      <c r="B186" s="33" t="s">
        <v>451</v>
      </c>
      <c r="C186" s="33" t="s">
        <v>365</v>
      </c>
      <c r="D186" s="14">
        <v>9363</v>
      </c>
      <c r="E186" s="15">
        <v>35.58</v>
      </c>
      <c r="F186" s="16">
        <v>2.3999999999999998E-3</v>
      </c>
      <c r="G186" s="16"/>
    </row>
    <row r="187" spans="1:7" x14ac:dyDescent="0.35">
      <c r="A187" s="13" t="s">
        <v>928</v>
      </c>
      <c r="B187" s="33" t="s">
        <v>929</v>
      </c>
      <c r="C187" s="33" t="s">
        <v>185</v>
      </c>
      <c r="D187" s="14">
        <v>4716</v>
      </c>
      <c r="E187" s="15">
        <v>35.340000000000003</v>
      </c>
      <c r="F187" s="16">
        <v>2.3E-3</v>
      </c>
      <c r="G187" s="16"/>
    </row>
    <row r="188" spans="1:7" x14ac:dyDescent="0.35">
      <c r="A188" s="13" t="s">
        <v>2310</v>
      </c>
      <c r="B188" s="33" t="s">
        <v>2311</v>
      </c>
      <c r="C188" s="33" t="s">
        <v>365</v>
      </c>
      <c r="D188" s="14">
        <v>18907</v>
      </c>
      <c r="E188" s="15">
        <v>35.03</v>
      </c>
      <c r="F188" s="16">
        <v>2.3E-3</v>
      </c>
      <c r="G188" s="16"/>
    </row>
    <row r="189" spans="1:7" x14ac:dyDescent="0.35">
      <c r="A189" s="13" t="s">
        <v>2312</v>
      </c>
      <c r="B189" s="33" t="s">
        <v>2313</v>
      </c>
      <c r="C189" s="33" t="s">
        <v>663</v>
      </c>
      <c r="D189" s="14">
        <v>10518</v>
      </c>
      <c r="E189" s="15">
        <v>34.96</v>
      </c>
      <c r="F189" s="16">
        <v>2.3E-3</v>
      </c>
      <c r="G189" s="16"/>
    </row>
    <row r="190" spans="1:7" x14ac:dyDescent="0.35">
      <c r="A190" s="13" t="s">
        <v>2314</v>
      </c>
      <c r="B190" s="33" t="s">
        <v>2315</v>
      </c>
      <c r="C190" s="33" t="s">
        <v>219</v>
      </c>
      <c r="D190" s="14">
        <v>10412</v>
      </c>
      <c r="E190" s="15">
        <v>34.89</v>
      </c>
      <c r="F190" s="16">
        <v>2.3E-3</v>
      </c>
      <c r="G190" s="16"/>
    </row>
    <row r="191" spans="1:7" x14ac:dyDescent="0.35">
      <c r="A191" s="13" t="s">
        <v>2316</v>
      </c>
      <c r="B191" s="33" t="s">
        <v>2317</v>
      </c>
      <c r="C191" s="33" t="s">
        <v>176</v>
      </c>
      <c r="D191" s="14">
        <v>5556</v>
      </c>
      <c r="E191" s="15">
        <v>34.840000000000003</v>
      </c>
      <c r="F191" s="16">
        <v>2.3E-3</v>
      </c>
      <c r="G191" s="16"/>
    </row>
    <row r="192" spans="1:7" x14ac:dyDescent="0.35">
      <c r="A192" s="13" t="s">
        <v>2318</v>
      </c>
      <c r="B192" s="33" t="s">
        <v>2319</v>
      </c>
      <c r="C192" s="33" t="s">
        <v>317</v>
      </c>
      <c r="D192" s="14">
        <v>6443</v>
      </c>
      <c r="E192" s="15">
        <v>34.840000000000003</v>
      </c>
      <c r="F192" s="16">
        <v>2.3E-3</v>
      </c>
      <c r="G192" s="16"/>
    </row>
    <row r="193" spans="1:7" x14ac:dyDescent="0.35">
      <c r="A193" s="13" t="s">
        <v>643</v>
      </c>
      <c r="B193" s="33" t="s">
        <v>644</v>
      </c>
      <c r="C193" s="33" t="s">
        <v>365</v>
      </c>
      <c r="D193" s="14">
        <v>2568</v>
      </c>
      <c r="E193" s="15">
        <v>34.79</v>
      </c>
      <c r="F193" s="16">
        <v>2.3E-3</v>
      </c>
      <c r="G193" s="16"/>
    </row>
    <row r="194" spans="1:7" x14ac:dyDescent="0.35">
      <c r="A194" s="13" t="s">
        <v>2320</v>
      </c>
      <c r="B194" s="33" t="s">
        <v>2321</v>
      </c>
      <c r="C194" s="33" t="s">
        <v>304</v>
      </c>
      <c r="D194" s="14">
        <v>3028</v>
      </c>
      <c r="E194" s="15">
        <v>34.659999999999997</v>
      </c>
      <c r="F194" s="16">
        <v>2.3E-3</v>
      </c>
      <c r="G194" s="16"/>
    </row>
    <row r="195" spans="1:7" x14ac:dyDescent="0.35">
      <c r="A195" s="13" t="s">
        <v>2322</v>
      </c>
      <c r="B195" s="33" t="s">
        <v>2323</v>
      </c>
      <c r="C195" s="33" t="s">
        <v>393</v>
      </c>
      <c r="D195" s="14">
        <v>7917</v>
      </c>
      <c r="E195" s="15">
        <v>34.590000000000003</v>
      </c>
      <c r="F195" s="16">
        <v>2.3E-3</v>
      </c>
      <c r="G195" s="16"/>
    </row>
    <row r="196" spans="1:7" x14ac:dyDescent="0.35">
      <c r="A196" s="13" t="s">
        <v>826</v>
      </c>
      <c r="B196" s="33" t="s">
        <v>827</v>
      </c>
      <c r="C196" s="33" t="s">
        <v>268</v>
      </c>
      <c r="D196" s="14">
        <v>4693</v>
      </c>
      <c r="E196" s="15">
        <v>34.33</v>
      </c>
      <c r="F196" s="16">
        <v>2.3E-3</v>
      </c>
      <c r="G196" s="16"/>
    </row>
    <row r="197" spans="1:7" x14ac:dyDescent="0.35">
      <c r="A197" s="13" t="s">
        <v>2324</v>
      </c>
      <c r="B197" s="33" t="s">
        <v>2325</v>
      </c>
      <c r="C197" s="33" t="s">
        <v>666</v>
      </c>
      <c r="D197" s="14">
        <v>20961</v>
      </c>
      <c r="E197" s="15">
        <v>33.17</v>
      </c>
      <c r="F197" s="16">
        <v>2.2000000000000001E-3</v>
      </c>
      <c r="G197" s="16"/>
    </row>
    <row r="198" spans="1:7" x14ac:dyDescent="0.35">
      <c r="A198" s="13" t="s">
        <v>661</v>
      </c>
      <c r="B198" s="33" t="s">
        <v>662</v>
      </c>
      <c r="C198" s="33" t="s">
        <v>663</v>
      </c>
      <c r="D198" s="14">
        <v>1392</v>
      </c>
      <c r="E198" s="15">
        <v>32.61</v>
      </c>
      <c r="F198" s="16">
        <v>2.2000000000000001E-3</v>
      </c>
      <c r="G198" s="16"/>
    </row>
    <row r="199" spans="1:7" x14ac:dyDescent="0.35">
      <c r="A199" s="13" t="s">
        <v>2326</v>
      </c>
      <c r="B199" s="33" t="s">
        <v>2327</v>
      </c>
      <c r="C199" s="33" t="s">
        <v>297</v>
      </c>
      <c r="D199" s="14">
        <v>89019</v>
      </c>
      <c r="E199" s="15">
        <v>32.549999999999997</v>
      </c>
      <c r="F199" s="16">
        <v>2.2000000000000001E-3</v>
      </c>
      <c r="G199" s="16"/>
    </row>
    <row r="200" spans="1:7" x14ac:dyDescent="0.35">
      <c r="A200" s="13" t="s">
        <v>452</v>
      </c>
      <c r="B200" s="33" t="s">
        <v>453</v>
      </c>
      <c r="C200" s="33" t="s">
        <v>196</v>
      </c>
      <c r="D200" s="14">
        <v>1559</v>
      </c>
      <c r="E200" s="15">
        <v>32.22</v>
      </c>
      <c r="F200" s="16">
        <v>2.0999999999999999E-3</v>
      </c>
      <c r="G200" s="16"/>
    </row>
    <row r="201" spans="1:7" x14ac:dyDescent="0.35">
      <c r="A201" s="13" t="s">
        <v>655</v>
      </c>
      <c r="B201" s="33" t="s">
        <v>656</v>
      </c>
      <c r="C201" s="33" t="s">
        <v>278</v>
      </c>
      <c r="D201" s="14">
        <v>2026</v>
      </c>
      <c r="E201" s="15">
        <v>32.15</v>
      </c>
      <c r="F201" s="16">
        <v>2.0999999999999999E-3</v>
      </c>
      <c r="G201" s="16"/>
    </row>
    <row r="202" spans="1:7" x14ac:dyDescent="0.35">
      <c r="A202" s="13" t="s">
        <v>717</v>
      </c>
      <c r="B202" s="33" t="s">
        <v>718</v>
      </c>
      <c r="C202" s="33" t="s">
        <v>216</v>
      </c>
      <c r="D202" s="14">
        <v>5892</v>
      </c>
      <c r="E202" s="15">
        <v>31.99</v>
      </c>
      <c r="F202" s="16">
        <v>2.0999999999999999E-3</v>
      </c>
      <c r="G202" s="16"/>
    </row>
    <row r="203" spans="1:7" x14ac:dyDescent="0.35">
      <c r="A203" s="13" t="s">
        <v>2328</v>
      </c>
      <c r="B203" s="33" t="s">
        <v>2329</v>
      </c>
      <c r="C203" s="33" t="s">
        <v>297</v>
      </c>
      <c r="D203" s="14">
        <v>7102</v>
      </c>
      <c r="E203" s="15">
        <v>31.78</v>
      </c>
      <c r="F203" s="16">
        <v>2.0999999999999999E-3</v>
      </c>
      <c r="G203" s="16"/>
    </row>
    <row r="204" spans="1:7" x14ac:dyDescent="0.35">
      <c r="A204" s="13" t="s">
        <v>1324</v>
      </c>
      <c r="B204" s="33" t="s">
        <v>1325</v>
      </c>
      <c r="C204" s="33" t="s">
        <v>219</v>
      </c>
      <c r="D204" s="14">
        <v>6202</v>
      </c>
      <c r="E204" s="15">
        <v>30.97</v>
      </c>
      <c r="F204" s="16">
        <v>2.0999999999999999E-3</v>
      </c>
      <c r="G204" s="16"/>
    </row>
    <row r="205" spans="1:7" x14ac:dyDescent="0.35">
      <c r="A205" s="13" t="s">
        <v>685</v>
      </c>
      <c r="B205" s="33" t="s">
        <v>686</v>
      </c>
      <c r="C205" s="33" t="s">
        <v>434</v>
      </c>
      <c r="D205" s="14">
        <v>7851</v>
      </c>
      <c r="E205" s="15">
        <v>30.94</v>
      </c>
      <c r="F205" s="16">
        <v>2E-3</v>
      </c>
      <c r="G205" s="16"/>
    </row>
    <row r="206" spans="1:7" x14ac:dyDescent="0.35">
      <c r="A206" s="13" t="s">
        <v>2330</v>
      </c>
      <c r="B206" s="33" t="s">
        <v>2331</v>
      </c>
      <c r="C206" s="33" t="s">
        <v>393</v>
      </c>
      <c r="D206" s="14">
        <v>24073</v>
      </c>
      <c r="E206" s="15">
        <v>30.35</v>
      </c>
      <c r="F206" s="16">
        <v>2E-3</v>
      </c>
      <c r="G206" s="16"/>
    </row>
    <row r="207" spans="1:7" x14ac:dyDescent="0.35">
      <c r="A207" s="13" t="s">
        <v>2332</v>
      </c>
      <c r="B207" s="33" t="s">
        <v>2333</v>
      </c>
      <c r="C207" s="33" t="s">
        <v>157</v>
      </c>
      <c r="D207" s="14">
        <v>80443</v>
      </c>
      <c r="E207" s="15">
        <v>30.21</v>
      </c>
      <c r="F207" s="16">
        <v>2E-3</v>
      </c>
      <c r="G207" s="16"/>
    </row>
    <row r="208" spans="1:7" x14ac:dyDescent="0.35">
      <c r="A208" s="13" t="s">
        <v>2334</v>
      </c>
      <c r="B208" s="33" t="s">
        <v>2335</v>
      </c>
      <c r="C208" s="33" t="s">
        <v>292</v>
      </c>
      <c r="D208" s="14">
        <v>5152</v>
      </c>
      <c r="E208" s="15">
        <v>29.51</v>
      </c>
      <c r="F208" s="16">
        <v>2E-3</v>
      </c>
      <c r="G208" s="16"/>
    </row>
    <row r="209" spans="1:7" x14ac:dyDescent="0.35">
      <c r="A209" s="13" t="s">
        <v>2336</v>
      </c>
      <c r="B209" s="33" t="s">
        <v>2337</v>
      </c>
      <c r="C209" s="33" t="s">
        <v>193</v>
      </c>
      <c r="D209" s="14">
        <v>27919</v>
      </c>
      <c r="E209" s="15">
        <v>29.24</v>
      </c>
      <c r="F209" s="16">
        <v>1.9E-3</v>
      </c>
      <c r="G209" s="16"/>
    </row>
    <row r="210" spans="1:7" x14ac:dyDescent="0.35">
      <c r="A210" s="13" t="s">
        <v>916</v>
      </c>
      <c r="B210" s="33" t="s">
        <v>917</v>
      </c>
      <c r="C210" s="33" t="s">
        <v>268</v>
      </c>
      <c r="D210" s="14">
        <v>446</v>
      </c>
      <c r="E210" s="15">
        <v>29.19</v>
      </c>
      <c r="F210" s="16">
        <v>1.9E-3</v>
      </c>
      <c r="G210" s="16"/>
    </row>
    <row r="211" spans="1:7" x14ac:dyDescent="0.35">
      <c r="A211" s="13" t="s">
        <v>2338</v>
      </c>
      <c r="B211" s="33" t="s">
        <v>2339</v>
      </c>
      <c r="C211" s="33" t="s">
        <v>431</v>
      </c>
      <c r="D211" s="14">
        <v>10631</v>
      </c>
      <c r="E211" s="15">
        <v>28.91</v>
      </c>
      <c r="F211" s="16">
        <v>1.9E-3</v>
      </c>
      <c r="G211" s="16"/>
    </row>
    <row r="212" spans="1:7" x14ac:dyDescent="0.35">
      <c r="A212" s="13" t="s">
        <v>2340</v>
      </c>
      <c r="B212" s="33" t="s">
        <v>2341</v>
      </c>
      <c r="C212" s="33" t="s">
        <v>193</v>
      </c>
      <c r="D212" s="14">
        <v>50094</v>
      </c>
      <c r="E212" s="15">
        <v>28.63</v>
      </c>
      <c r="F212" s="16">
        <v>1.9E-3</v>
      </c>
      <c r="G212" s="16"/>
    </row>
    <row r="213" spans="1:7" x14ac:dyDescent="0.35">
      <c r="A213" s="13" t="s">
        <v>2342</v>
      </c>
      <c r="B213" s="33" t="s">
        <v>2343</v>
      </c>
      <c r="C213" s="33" t="s">
        <v>393</v>
      </c>
      <c r="D213" s="14">
        <v>95348</v>
      </c>
      <c r="E213" s="15">
        <v>28.59</v>
      </c>
      <c r="F213" s="16">
        <v>1.9E-3</v>
      </c>
      <c r="G213" s="16"/>
    </row>
    <row r="214" spans="1:7" x14ac:dyDescent="0.35">
      <c r="A214" s="13" t="s">
        <v>2344</v>
      </c>
      <c r="B214" s="33" t="s">
        <v>2345</v>
      </c>
      <c r="C214" s="33" t="s">
        <v>695</v>
      </c>
      <c r="D214" s="14">
        <v>13066</v>
      </c>
      <c r="E214" s="15">
        <v>28.21</v>
      </c>
      <c r="F214" s="16">
        <v>1.9E-3</v>
      </c>
      <c r="G214" s="16"/>
    </row>
    <row r="215" spans="1:7" x14ac:dyDescent="0.35">
      <c r="A215" s="13" t="s">
        <v>2346</v>
      </c>
      <c r="B215" s="33" t="s">
        <v>2347</v>
      </c>
      <c r="C215" s="33" t="s">
        <v>1175</v>
      </c>
      <c r="D215" s="14">
        <v>50485</v>
      </c>
      <c r="E215" s="15">
        <v>28.02</v>
      </c>
      <c r="F215" s="16">
        <v>1.9E-3</v>
      </c>
      <c r="G215" s="16"/>
    </row>
    <row r="216" spans="1:7" x14ac:dyDescent="0.35">
      <c r="A216" s="13" t="s">
        <v>2348</v>
      </c>
      <c r="B216" s="33" t="s">
        <v>2349</v>
      </c>
      <c r="C216" s="33" t="s">
        <v>1175</v>
      </c>
      <c r="D216" s="14">
        <v>5792</v>
      </c>
      <c r="E216" s="15">
        <v>27.99</v>
      </c>
      <c r="F216" s="16">
        <v>1.9E-3</v>
      </c>
      <c r="G216" s="16"/>
    </row>
    <row r="217" spans="1:7" x14ac:dyDescent="0.35">
      <c r="A217" s="13" t="s">
        <v>2350</v>
      </c>
      <c r="B217" s="33" t="s">
        <v>2351</v>
      </c>
      <c r="C217" s="33" t="s">
        <v>207</v>
      </c>
      <c r="D217" s="14">
        <v>3288</v>
      </c>
      <c r="E217" s="15">
        <v>27.86</v>
      </c>
      <c r="F217" s="16">
        <v>1.8E-3</v>
      </c>
      <c r="G217" s="16"/>
    </row>
    <row r="218" spans="1:7" x14ac:dyDescent="0.35">
      <c r="A218" s="13" t="s">
        <v>2352</v>
      </c>
      <c r="B218" s="33" t="s">
        <v>2353</v>
      </c>
      <c r="C218" s="33" t="s">
        <v>168</v>
      </c>
      <c r="D218" s="14">
        <v>9816</v>
      </c>
      <c r="E218" s="15">
        <v>27.6</v>
      </c>
      <c r="F218" s="16">
        <v>1.8E-3</v>
      </c>
      <c r="G218" s="16"/>
    </row>
    <row r="219" spans="1:7" x14ac:dyDescent="0.35">
      <c r="A219" s="13" t="s">
        <v>2354</v>
      </c>
      <c r="B219" s="33" t="s">
        <v>2355</v>
      </c>
      <c r="C219" s="33" t="s">
        <v>157</v>
      </c>
      <c r="D219" s="14">
        <v>75230</v>
      </c>
      <c r="E219" s="15">
        <v>27.39</v>
      </c>
      <c r="F219" s="16">
        <v>1.8E-3</v>
      </c>
      <c r="G219" s="16"/>
    </row>
    <row r="220" spans="1:7" x14ac:dyDescent="0.35">
      <c r="A220" s="13" t="s">
        <v>2356</v>
      </c>
      <c r="B220" s="33" t="s">
        <v>2357</v>
      </c>
      <c r="C220" s="33" t="s">
        <v>695</v>
      </c>
      <c r="D220" s="14">
        <v>457</v>
      </c>
      <c r="E220" s="15">
        <v>27.39</v>
      </c>
      <c r="F220" s="16">
        <v>1.8E-3</v>
      </c>
      <c r="G220" s="16"/>
    </row>
    <row r="221" spans="1:7" x14ac:dyDescent="0.35">
      <c r="A221" s="13" t="s">
        <v>2358</v>
      </c>
      <c r="B221" s="33" t="s">
        <v>2359</v>
      </c>
      <c r="C221" s="33" t="s">
        <v>168</v>
      </c>
      <c r="D221" s="14">
        <v>8724</v>
      </c>
      <c r="E221" s="15">
        <v>27.33</v>
      </c>
      <c r="F221" s="16">
        <v>1.8E-3</v>
      </c>
      <c r="G221" s="16"/>
    </row>
    <row r="222" spans="1:7" x14ac:dyDescent="0.35">
      <c r="A222" s="13" t="s">
        <v>689</v>
      </c>
      <c r="B222" s="33" t="s">
        <v>690</v>
      </c>
      <c r="C222" s="33" t="s">
        <v>196</v>
      </c>
      <c r="D222" s="14">
        <v>1939</v>
      </c>
      <c r="E222" s="15">
        <v>27.33</v>
      </c>
      <c r="F222" s="16">
        <v>1.8E-3</v>
      </c>
      <c r="G222" s="16"/>
    </row>
    <row r="223" spans="1:7" x14ac:dyDescent="0.35">
      <c r="A223" s="13" t="s">
        <v>2360</v>
      </c>
      <c r="B223" s="33" t="s">
        <v>2361</v>
      </c>
      <c r="C223" s="33" t="s">
        <v>168</v>
      </c>
      <c r="D223" s="14">
        <v>10351</v>
      </c>
      <c r="E223" s="15">
        <v>26.58</v>
      </c>
      <c r="F223" s="16">
        <v>1.8E-3</v>
      </c>
      <c r="G223" s="16"/>
    </row>
    <row r="224" spans="1:7" x14ac:dyDescent="0.35">
      <c r="A224" s="13" t="s">
        <v>2362</v>
      </c>
      <c r="B224" s="33" t="s">
        <v>2363</v>
      </c>
      <c r="C224" s="33" t="s">
        <v>227</v>
      </c>
      <c r="D224" s="14">
        <v>30090</v>
      </c>
      <c r="E224" s="15">
        <v>26.34</v>
      </c>
      <c r="F224" s="16">
        <v>1.6999999999999999E-3</v>
      </c>
      <c r="G224" s="16"/>
    </row>
    <row r="225" spans="1:7" x14ac:dyDescent="0.35">
      <c r="A225" s="13" t="s">
        <v>2364</v>
      </c>
      <c r="B225" s="33" t="s">
        <v>2365</v>
      </c>
      <c r="C225" s="33" t="s">
        <v>157</v>
      </c>
      <c r="D225" s="14">
        <v>87913</v>
      </c>
      <c r="E225" s="15">
        <v>26.19</v>
      </c>
      <c r="F225" s="16">
        <v>1.6999999999999999E-3</v>
      </c>
      <c r="G225" s="16"/>
    </row>
    <row r="226" spans="1:7" x14ac:dyDescent="0.35">
      <c r="A226" s="13" t="s">
        <v>276</v>
      </c>
      <c r="B226" s="33" t="s">
        <v>277</v>
      </c>
      <c r="C226" s="33" t="s">
        <v>278</v>
      </c>
      <c r="D226" s="14">
        <v>1272</v>
      </c>
      <c r="E226" s="15">
        <v>25.84</v>
      </c>
      <c r="F226" s="16">
        <v>1.6999999999999999E-3</v>
      </c>
      <c r="G226" s="16"/>
    </row>
    <row r="227" spans="1:7" x14ac:dyDescent="0.35">
      <c r="A227" s="13" t="s">
        <v>2366</v>
      </c>
      <c r="B227" s="33" t="s">
        <v>2367</v>
      </c>
      <c r="C227" s="33" t="s">
        <v>176</v>
      </c>
      <c r="D227" s="14">
        <v>1060</v>
      </c>
      <c r="E227" s="15">
        <v>25.62</v>
      </c>
      <c r="F227" s="16">
        <v>1.6999999999999999E-3</v>
      </c>
      <c r="G227" s="16"/>
    </row>
    <row r="228" spans="1:7" x14ac:dyDescent="0.35">
      <c r="A228" s="13" t="s">
        <v>2368</v>
      </c>
      <c r="B228" s="33" t="s">
        <v>2369</v>
      </c>
      <c r="C228" s="33" t="s">
        <v>160</v>
      </c>
      <c r="D228" s="14">
        <v>3722</v>
      </c>
      <c r="E228" s="15">
        <v>25.41</v>
      </c>
      <c r="F228" s="16">
        <v>1.6999999999999999E-3</v>
      </c>
      <c r="G228" s="16"/>
    </row>
    <row r="229" spans="1:7" x14ac:dyDescent="0.35">
      <c r="A229" s="13" t="s">
        <v>2370</v>
      </c>
      <c r="B229" s="33" t="s">
        <v>2371</v>
      </c>
      <c r="C229" s="33" t="s">
        <v>207</v>
      </c>
      <c r="D229" s="14">
        <v>1338</v>
      </c>
      <c r="E229" s="15">
        <v>25.38</v>
      </c>
      <c r="F229" s="16">
        <v>1.6999999999999999E-3</v>
      </c>
      <c r="G229" s="16"/>
    </row>
    <row r="230" spans="1:7" x14ac:dyDescent="0.35">
      <c r="A230" s="13" t="s">
        <v>2372</v>
      </c>
      <c r="B230" s="33" t="s">
        <v>2373</v>
      </c>
      <c r="C230" s="33" t="s">
        <v>1009</v>
      </c>
      <c r="D230" s="14">
        <v>6394</v>
      </c>
      <c r="E230" s="15">
        <v>25.18</v>
      </c>
      <c r="F230" s="16">
        <v>1.6999999999999999E-3</v>
      </c>
      <c r="G230" s="16"/>
    </row>
    <row r="231" spans="1:7" x14ac:dyDescent="0.35">
      <c r="A231" s="13" t="s">
        <v>2374</v>
      </c>
      <c r="B231" s="33" t="s">
        <v>2375</v>
      </c>
      <c r="C231" s="33" t="s">
        <v>317</v>
      </c>
      <c r="D231" s="14">
        <v>1070</v>
      </c>
      <c r="E231" s="15">
        <v>25.13</v>
      </c>
      <c r="F231" s="16">
        <v>1.6999999999999999E-3</v>
      </c>
      <c r="G231" s="16"/>
    </row>
    <row r="232" spans="1:7" x14ac:dyDescent="0.35">
      <c r="A232" s="13" t="s">
        <v>2376</v>
      </c>
      <c r="B232" s="33" t="s">
        <v>2377</v>
      </c>
      <c r="C232" s="33" t="s">
        <v>165</v>
      </c>
      <c r="D232" s="14">
        <v>6752</v>
      </c>
      <c r="E232" s="15">
        <v>24.82</v>
      </c>
      <c r="F232" s="16">
        <v>1.6000000000000001E-3</v>
      </c>
      <c r="G232" s="16"/>
    </row>
    <row r="233" spans="1:7" x14ac:dyDescent="0.35">
      <c r="A233" s="13" t="s">
        <v>2378</v>
      </c>
      <c r="B233" s="33" t="s">
        <v>2379</v>
      </c>
      <c r="C233" s="33" t="s">
        <v>196</v>
      </c>
      <c r="D233" s="14">
        <v>2376</v>
      </c>
      <c r="E233" s="15">
        <v>24.5</v>
      </c>
      <c r="F233" s="16">
        <v>1.6000000000000001E-3</v>
      </c>
      <c r="G233" s="16"/>
    </row>
    <row r="234" spans="1:7" x14ac:dyDescent="0.35">
      <c r="A234" s="13" t="s">
        <v>2380</v>
      </c>
      <c r="B234" s="33" t="s">
        <v>2381</v>
      </c>
      <c r="C234" s="33" t="s">
        <v>393</v>
      </c>
      <c r="D234" s="14">
        <v>2091</v>
      </c>
      <c r="E234" s="15">
        <v>24.01</v>
      </c>
      <c r="F234" s="16">
        <v>1.6000000000000001E-3</v>
      </c>
      <c r="G234" s="16"/>
    </row>
    <row r="235" spans="1:7" x14ac:dyDescent="0.35">
      <c r="A235" s="13" t="s">
        <v>918</v>
      </c>
      <c r="B235" s="33" t="s">
        <v>919</v>
      </c>
      <c r="C235" s="33" t="s">
        <v>168</v>
      </c>
      <c r="D235" s="14">
        <v>11152</v>
      </c>
      <c r="E235" s="15">
        <v>23.86</v>
      </c>
      <c r="F235" s="16">
        <v>1.6000000000000001E-3</v>
      </c>
      <c r="G235" s="16"/>
    </row>
    <row r="236" spans="1:7" x14ac:dyDescent="0.35">
      <c r="A236" s="13" t="s">
        <v>926</v>
      </c>
      <c r="B236" s="33" t="s">
        <v>927</v>
      </c>
      <c r="C236" s="33" t="s">
        <v>292</v>
      </c>
      <c r="D236" s="14">
        <v>4683</v>
      </c>
      <c r="E236" s="15">
        <v>23.46</v>
      </c>
      <c r="F236" s="16">
        <v>1.6000000000000001E-3</v>
      </c>
      <c r="G236" s="16"/>
    </row>
    <row r="237" spans="1:7" x14ac:dyDescent="0.35">
      <c r="A237" s="13" t="s">
        <v>2382</v>
      </c>
      <c r="B237" s="33" t="s">
        <v>2383</v>
      </c>
      <c r="C237" s="33" t="s">
        <v>165</v>
      </c>
      <c r="D237" s="14">
        <v>38832</v>
      </c>
      <c r="E237" s="15">
        <v>22.97</v>
      </c>
      <c r="F237" s="16">
        <v>1.5E-3</v>
      </c>
      <c r="G237" s="16"/>
    </row>
    <row r="238" spans="1:7" x14ac:dyDescent="0.35">
      <c r="A238" s="13" t="s">
        <v>2384</v>
      </c>
      <c r="B238" s="33" t="s">
        <v>2385</v>
      </c>
      <c r="C238" s="33" t="s">
        <v>285</v>
      </c>
      <c r="D238" s="14">
        <v>6607</v>
      </c>
      <c r="E238" s="15">
        <v>22.72</v>
      </c>
      <c r="F238" s="16">
        <v>1.5E-3</v>
      </c>
      <c r="G238" s="16"/>
    </row>
    <row r="239" spans="1:7" x14ac:dyDescent="0.35">
      <c r="A239" s="13" t="s">
        <v>2386</v>
      </c>
      <c r="B239" s="33" t="s">
        <v>2387</v>
      </c>
      <c r="C239" s="33" t="s">
        <v>176</v>
      </c>
      <c r="D239" s="14">
        <v>5537</v>
      </c>
      <c r="E239" s="15">
        <v>22.7</v>
      </c>
      <c r="F239" s="16">
        <v>1.5E-3</v>
      </c>
      <c r="G239" s="16"/>
    </row>
    <row r="240" spans="1:7" x14ac:dyDescent="0.35">
      <c r="A240" s="13" t="s">
        <v>2388</v>
      </c>
      <c r="B240" s="33" t="s">
        <v>2389</v>
      </c>
      <c r="C240" s="33" t="s">
        <v>292</v>
      </c>
      <c r="D240" s="14">
        <v>3148</v>
      </c>
      <c r="E240" s="15">
        <v>22.06</v>
      </c>
      <c r="F240" s="16">
        <v>1.5E-3</v>
      </c>
      <c r="G240" s="16"/>
    </row>
    <row r="241" spans="1:7" x14ac:dyDescent="0.35">
      <c r="A241" s="13" t="s">
        <v>653</v>
      </c>
      <c r="B241" s="33" t="s">
        <v>654</v>
      </c>
      <c r="C241" s="33" t="s">
        <v>202</v>
      </c>
      <c r="D241" s="14">
        <v>7775</v>
      </c>
      <c r="E241" s="15">
        <v>21.63</v>
      </c>
      <c r="F241" s="16">
        <v>1.4E-3</v>
      </c>
      <c r="G241" s="16"/>
    </row>
    <row r="242" spans="1:7" x14ac:dyDescent="0.35">
      <c r="A242" s="13" t="s">
        <v>2390</v>
      </c>
      <c r="B242" s="33" t="s">
        <v>2391</v>
      </c>
      <c r="C242" s="33" t="s">
        <v>934</v>
      </c>
      <c r="D242" s="14">
        <v>7425</v>
      </c>
      <c r="E242" s="15">
        <v>21.57</v>
      </c>
      <c r="F242" s="16">
        <v>1.4E-3</v>
      </c>
      <c r="G242" s="16"/>
    </row>
    <row r="243" spans="1:7" x14ac:dyDescent="0.35">
      <c r="A243" s="13" t="s">
        <v>872</v>
      </c>
      <c r="B243" s="33" t="s">
        <v>873</v>
      </c>
      <c r="C243" s="33" t="s">
        <v>317</v>
      </c>
      <c r="D243" s="14">
        <v>1738</v>
      </c>
      <c r="E243" s="15">
        <v>21.24</v>
      </c>
      <c r="F243" s="16">
        <v>1.4E-3</v>
      </c>
      <c r="G243" s="16"/>
    </row>
    <row r="244" spans="1:7" x14ac:dyDescent="0.35">
      <c r="A244" s="13" t="s">
        <v>2392</v>
      </c>
      <c r="B244" s="33" t="s">
        <v>2393</v>
      </c>
      <c r="C244" s="33" t="s">
        <v>292</v>
      </c>
      <c r="D244" s="14">
        <v>1739</v>
      </c>
      <c r="E244" s="15">
        <v>20.36</v>
      </c>
      <c r="F244" s="16">
        <v>1.2999999999999999E-3</v>
      </c>
      <c r="G244" s="16"/>
    </row>
    <row r="245" spans="1:7" x14ac:dyDescent="0.35">
      <c r="A245" s="13" t="s">
        <v>2394</v>
      </c>
      <c r="B245" s="33" t="s">
        <v>2395</v>
      </c>
      <c r="C245" s="33" t="s">
        <v>219</v>
      </c>
      <c r="D245" s="14">
        <v>3115</v>
      </c>
      <c r="E245" s="15">
        <v>19.89</v>
      </c>
      <c r="F245" s="16">
        <v>1.2999999999999999E-3</v>
      </c>
      <c r="G245" s="16"/>
    </row>
    <row r="246" spans="1:7" x14ac:dyDescent="0.35">
      <c r="A246" s="13" t="s">
        <v>2396</v>
      </c>
      <c r="B246" s="33" t="s">
        <v>2397</v>
      </c>
      <c r="C246" s="33" t="s">
        <v>176</v>
      </c>
      <c r="D246" s="14">
        <v>1101</v>
      </c>
      <c r="E246" s="15">
        <v>19.84</v>
      </c>
      <c r="F246" s="16">
        <v>1.2999999999999999E-3</v>
      </c>
      <c r="G246" s="16"/>
    </row>
    <row r="247" spans="1:7" x14ac:dyDescent="0.35">
      <c r="A247" s="13" t="s">
        <v>2398</v>
      </c>
      <c r="B247" s="33" t="s">
        <v>2399</v>
      </c>
      <c r="C247" s="33" t="s">
        <v>285</v>
      </c>
      <c r="D247" s="14">
        <v>61567</v>
      </c>
      <c r="E247" s="15">
        <v>18.489999999999998</v>
      </c>
      <c r="F247" s="16">
        <v>1.1999999999999999E-3</v>
      </c>
      <c r="G247" s="16"/>
    </row>
    <row r="248" spans="1:7" x14ac:dyDescent="0.35">
      <c r="A248" s="13" t="s">
        <v>2400</v>
      </c>
      <c r="B248" s="33" t="s">
        <v>2401</v>
      </c>
      <c r="C248" s="33" t="s">
        <v>393</v>
      </c>
      <c r="D248" s="14">
        <v>95925</v>
      </c>
      <c r="E248" s="15">
        <v>18.23</v>
      </c>
      <c r="F248" s="16">
        <v>1.1999999999999999E-3</v>
      </c>
      <c r="G248" s="16"/>
    </row>
    <row r="249" spans="1:7" x14ac:dyDescent="0.35">
      <c r="A249" s="13" t="s">
        <v>2402</v>
      </c>
      <c r="B249" s="33" t="s">
        <v>2403</v>
      </c>
      <c r="C249" s="33" t="s">
        <v>268</v>
      </c>
      <c r="D249" s="14">
        <v>6593</v>
      </c>
      <c r="E249" s="15">
        <v>17.63</v>
      </c>
      <c r="F249" s="16">
        <v>1.1999999999999999E-3</v>
      </c>
      <c r="G249" s="16"/>
    </row>
    <row r="250" spans="1:7" x14ac:dyDescent="0.35">
      <c r="A250" s="13" t="s">
        <v>2404</v>
      </c>
      <c r="B250" s="33" t="s">
        <v>2405</v>
      </c>
      <c r="C250" s="33" t="s">
        <v>304</v>
      </c>
      <c r="D250" s="14">
        <v>2584</v>
      </c>
      <c r="E250" s="15">
        <v>17.28</v>
      </c>
      <c r="F250" s="16">
        <v>1.1000000000000001E-3</v>
      </c>
      <c r="G250" s="16"/>
    </row>
    <row r="251" spans="1:7" x14ac:dyDescent="0.35">
      <c r="A251" s="13" t="s">
        <v>2406</v>
      </c>
      <c r="B251" s="33" t="s">
        <v>2407</v>
      </c>
      <c r="C251" s="33" t="s">
        <v>358</v>
      </c>
      <c r="D251" s="14">
        <v>10669</v>
      </c>
      <c r="E251" s="15">
        <v>16.260000000000002</v>
      </c>
      <c r="F251" s="16">
        <v>1.1000000000000001E-3</v>
      </c>
      <c r="G251" s="16"/>
    </row>
    <row r="252" spans="1:7" x14ac:dyDescent="0.35">
      <c r="A252" s="13" t="s">
        <v>2408</v>
      </c>
      <c r="B252" s="33" t="s">
        <v>2409</v>
      </c>
      <c r="C252" s="33" t="s">
        <v>185</v>
      </c>
      <c r="D252" s="14">
        <v>26818</v>
      </c>
      <c r="E252" s="15">
        <v>14.56</v>
      </c>
      <c r="F252" s="16">
        <v>1E-3</v>
      </c>
      <c r="G252" s="16"/>
    </row>
    <row r="253" spans="1:7" x14ac:dyDescent="0.35">
      <c r="A253" s="13" t="s">
        <v>2410</v>
      </c>
      <c r="B253" s="33" t="s">
        <v>2411</v>
      </c>
      <c r="C253" s="33" t="s">
        <v>185</v>
      </c>
      <c r="D253" s="14">
        <v>1703</v>
      </c>
      <c r="E253" s="15">
        <v>14.32</v>
      </c>
      <c r="F253" s="16">
        <v>8.9999999999999998E-4</v>
      </c>
      <c r="G253" s="16"/>
    </row>
    <row r="254" spans="1:7" x14ac:dyDescent="0.35">
      <c r="A254" s="13" t="s">
        <v>2412</v>
      </c>
      <c r="B254" s="33" t="s">
        <v>2413</v>
      </c>
      <c r="C254" s="33" t="s">
        <v>188</v>
      </c>
      <c r="D254" s="14">
        <v>3756</v>
      </c>
      <c r="E254" s="15">
        <v>13.86</v>
      </c>
      <c r="F254" s="16">
        <v>8.9999999999999998E-4</v>
      </c>
      <c r="G254" s="16"/>
    </row>
    <row r="255" spans="1:7" x14ac:dyDescent="0.35">
      <c r="A255" s="13" t="s">
        <v>2414</v>
      </c>
      <c r="B255" s="33" t="s">
        <v>2415</v>
      </c>
      <c r="C255" s="33" t="s">
        <v>165</v>
      </c>
      <c r="D255" s="14">
        <v>1227</v>
      </c>
      <c r="E255" s="15">
        <v>11.07</v>
      </c>
      <c r="F255" s="16">
        <v>6.9999999999999999E-4</v>
      </c>
      <c r="G255" s="16"/>
    </row>
    <row r="256" spans="1:7" x14ac:dyDescent="0.35">
      <c r="A256" s="13" t="s">
        <v>727</v>
      </c>
      <c r="B256" s="33" t="s">
        <v>728</v>
      </c>
      <c r="C256" s="33" t="s">
        <v>196</v>
      </c>
      <c r="D256" s="14">
        <v>2121</v>
      </c>
      <c r="E256" s="15">
        <v>11.01</v>
      </c>
      <c r="F256" s="16">
        <v>6.9999999999999999E-4</v>
      </c>
      <c r="G256" s="16"/>
    </row>
    <row r="257" spans="1:7" x14ac:dyDescent="0.35">
      <c r="A257" s="13" t="s">
        <v>2416</v>
      </c>
      <c r="B257" s="33" t="s">
        <v>2417</v>
      </c>
      <c r="C257" s="33" t="s">
        <v>434</v>
      </c>
      <c r="D257" s="14">
        <v>11693</v>
      </c>
      <c r="E257" s="15">
        <v>7.56</v>
      </c>
      <c r="F257" s="16">
        <v>5.0000000000000001E-4</v>
      </c>
      <c r="G257" s="16"/>
    </row>
    <row r="258" spans="1:7" x14ac:dyDescent="0.35">
      <c r="A258" s="13" t="s">
        <v>2418</v>
      </c>
      <c r="B258" s="33" t="s">
        <v>2419</v>
      </c>
      <c r="C258" s="33" t="s">
        <v>273</v>
      </c>
      <c r="D258" s="14">
        <v>3316</v>
      </c>
      <c r="E258" s="15">
        <v>1.02</v>
      </c>
      <c r="F258" s="16">
        <v>1E-4</v>
      </c>
      <c r="G258" s="16"/>
    </row>
    <row r="259" spans="1:7" x14ac:dyDescent="0.35">
      <c r="A259" s="17" t="s">
        <v>131</v>
      </c>
      <c r="B259" s="34"/>
      <c r="C259" s="34"/>
      <c r="D259" s="20"/>
      <c r="E259" s="37">
        <v>15088.61</v>
      </c>
      <c r="F259" s="38">
        <v>0.99809999999999999</v>
      </c>
      <c r="G259" s="23"/>
    </row>
    <row r="260" spans="1:7" x14ac:dyDescent="0.35">
      <c r="A260" s="13"/>
      <c r="B260" s="33"/>
      <c r="C260" s="33"/>
      <c r="D260" s="14"/>
      <c r="E260" s="15"/>
      <c r="F260" s="16"/>
      <c r="G260" s="16"/>
    </row>
    <row r="261" spans="1:7" x14ac:dyDescent="0.35">
      <c r="A261" s="17" t="s">
        <v>368</v>
      </c>
      <c r="B261" s="33"/>
      <c r="C261" s="33"/>
      <c r="D261" s="14"/>
      <c r="E261" s="15"/>
      <c r="F261" s="16"/>
      <c r="G261" s="16"/>
    </row>
    <row r="262" spans="1:7" x14ac:dyDescent="0.35">
      <c r="A262" s="13" t="s">
        <v>2420</v>
      </c>
      <c r="B262" s="33" t="s">
        <v>2421</v>
      </c>
      <c r="C262" s="33" t="s">
        <v>365</v>
      </c>
      <c r="D262" s="14">
        <v>1856</v>
      </c>
      <c r="E262" s="15">
        <v>5.81</v>
      </c>
      <c r="F262" s="16">
        <v>4.0000000000000002E-4</v>
      </c>
      <c r="G262" s="16"/>
    </row>
    <row r="263" spans="1:7" x14ac:dyDescent="0.35">
      <c r="A263" s="17" t="s">
        <v>131</v>
      </c>
      <c r="B263" s="34"/>
      <c r="C263" s="34"/>
      <c r="D263" s="20"/>
      <c r="E263" s="37">
        <v>5.81</v>
      </c>
      <c r="F263" s="38">
        <v>4.0000000000000002E-4</v>
      </c>
      <c r="G263" s="23"/>
    </row>
    <row r="264" spans="1:7" x14ac:dyDescent="0.35">
      <c r="A264" s="24" t="s">
        <v>147</v>
      </c>
      <c r="B264" s="35"/>
      <c r="C264" s="35"/>
      <c r="D264" s="25"/>
      <c r="E264" s="30">
        <v>15094.42</v>
      </c>
      <c r="F264" s="31">
        <v>0.99850000000000005</v>
      </c>
      <c r="G264" s="23"/>
    </row>
    <row r="265" spans="1:7" x14ac:dyDescent="0.35">
      <c r="A265" s="13"/>
      <c r="B265" s="33"/>
      <c r="C265" s="33"/>
      <c r="D265" s="14"/>
      <c r="E265" s="15"/>
      <c r="F265" s="16"/>
      <c r="G265" s="16"/>
    </row>
    <row r="266" spans="1:7" x14ac:dyDescent="0.35">
      <c r="A266" s="13"/>
      <c r="B266" s="33"/>
      <c r="C266" s="33"/>
      <c r="D266" s="14"/>
      <c r="E266" s="15"/>
      <c r="F266" s="16"/>
      <c r="G266" s="16"/>
    </row>
    <row r="267" spans="1:7" x14ac:dyDescent="0.35">
      <c r="A267" s="17" t="s">
        <v>148</v>
      </c>
      <c r="B267" s="33"/>
      <c r="C267" s="33"/>
      <c r="D267" s="14"/>
      <c r="E267" s="15"/>
      <c r="F267" s="16"/>
      <c r="G267" s="16"/>
    </row>
    <row r="268" spans="1:7" x14ac:dyDescent="0.35">
      <c r="A268" s="13" t="s">
        <v>149</v>
      </c>
      <c r="B268" s="33"/>
      <c r="C268" s="33"/>
      <c r="D268" s="14"/>
      <c r="E268" s="15">
        <v>33.99</v>
      </c>
      <c r="F268" s="16">
        <v>2.3E-3</v>
      </c>
      <c r="G268" s="16">
        <v>5.4205000000000003E-2</v>
      </c>
    </row>
    <row r="269" spans="1:7" x14ac:dyDescent="0.35">
      <c r="A269" s="17" t="s">
        <v>131</v>
      </c>
      <c r="B269" s="34"/>
      <c r="C269" s="34"/>
      <c r="D269" s="20"/>
      <c r="E269" s="37">
        <v>33.99</v>
      </c>
      <c r="F269" s="38">
        <v>2.3E-3</v>
      </c>
      <c r="G269" s="23"/>
    </row>
    <row r="270" spans="1:7" x14ac:dyDescent="0.35">
      <c r="A270" s="13"/>
      <c r="B270" s="33"/>
      <c r="C270" s="33"/>
      <c r="D270" s="14"/>
      <c r="E270" s="15"/>
      <c r="F270" s="16"/>
      <c r="G270" s="16"/>
    </row>
    <row r="271" spans="1:7" x14ac:dyDescent="0.35">
      <c r="A271" s="24" t="s">
        <v>147</v>
      </c>
      <c r="B271" s="35"/>
      <c r="C271" s="35"/>
      <c r="D271" s="25"/>
      <c r="E271" s="21">
        <v>33.99</v>
      </c>
      <c r="F271" s="22">
        <v>2.3E-3</v>
      </c>
      <c r="G271" s="23"/>
    </row>
    <row r="272" spans="1:7" x14ac:dyDescent="0.35">
      <c r="A272" s="13" t="s">
        <v>150</v>
      </c>
      <c r="B272" s="33"/>
      <c r="C272" s="33"/>
      <c r="D272" s="14"/>
      <c r="E272" s="15">
        <v>5.0485E-3</v>
      </c>
      <c r="F272" s="16">
        <v>0</v>
      </c>
      <c r="G272" s="16"/>
    </row>
    <row r="273" spans="1:7" x14ac:dyDescent="0.35">
      <c r="A273" s="13" t="s">
        <v>151</v>
      </c>
      <c r="B273" s="33"/>
      <c r="C273" s="33"/>
      <c r="D273" s="14"/>
      <c r="E273" s="26">
        <v>-27.265048499999999</v>
      </c>
      <c r="F273" s="27">
        <v>-8.0000000000000004E-4</v>
      </c>
      <c r="G273" s="16">
        <v>5.4205000000000003E-2</v>
      </c>
    </row>
    <row r="274" spans="1:7" x14ac:dyDescent="0.35">
      <c r="A274" s="28" t="s">
        <v>152</v>
      </c>
      <c r="B274" s="36"/>
      <c r="C274" s="36"/>
      <c r="D274" s="29"/>
      <c r="E274" s="30">
        <v>15101.15</v>
      </c>
      <c r="F274" s="31">
        <v>1</v>
      </c>
      <c r="G274" s="31"/>
    </row>
    <row r="279" spans="1:7" x14ac:dyDescent="0.35">
      <c r="A279" s="1" t="s">
        <v>2855</v>
      </c>
    </row>
    <row r="280" spans="1:7" x14ac:dyDescent="0.35">
      <c r="A280" s="48" t="s">
        <v>2856</v>
      </c>
      <c r="B280" s="3" t="s">
        <v>128</v>
      </c>
    </row>
    <row r="281" spans="1:7" x14ac:dyDescent="0.35">
      <c r="A281" t="s">
        <v>2857</v>
      </c>
    </row>
    <row r="282" spans="1:7" x14ac:dyDescent="0.35">
      <c r="A282" t="s">
        <v>2858</v>
      </c>
      <c r="B282" t="s">
        <v>2859</v>
      </c>
      <c r="C282" t="s">
        <v>2859</v>
      </c>
    </row>
    <row r="283" spans="1:7" x14ac:dyDescent="0.35">
      <c r="B283" s="49">
        <v>45838</v>
      </c>
      <c r="C283" s="49">
        <v>45869</v>
      </c>
    </row>
    <row r="284" spans="1:7" x14ac:dyDescent="0.35">
      <c r="A284" t="s">
        <v>2860</v>
      </c>
      <c r="B284">
        <v>18.459199999999999</v>
      </c>
      <c r="C284">
        <v>17.802600000000002</v>
      </c>
      <c r="G284"/>
    </row>
    <row r="285" spans="1:7" x14ac:dyDescent="0.35">
      <c r="A285" t="s">
        <v>2861</v>
      </c>
      <c r="B285">
        <v>18.459800000000001</v>
      </c>
      <c r="C285">
        <v>17.803100000000001</v>
      </c>
      <c r="G285"/>
    </row>
    <row r="286" spans="1:7" x14ac:dyDescent="0.35">
      <c r="A286" t="s">
        <v>2862</v>
      </c>
      <c r="B286">
        <v>18.132999999999999</v>
      </c>
      <c r="C286">
        <v>17.4785</v>
      </c>
      <c r="G286"/>
    </row>
    <row r="287" spans="1:7" x14ac:dyDescent="0.35">
      <c r="A287" t="s">
        <v>2863</v>
      </c>
      <c r="B287">
        <v>18.1328</v>
      </c>
      <c r="C287">
        <v>17.478300000000001</v>
      </c>
      <c r="G287"/>
    </row>
    <row r="288" spans="1:7" x14ac:dyDescent="0.35">
      <c r="G288"/>
    </row>
    <row r="289" spans="1:2" x14ac:dyDescent="0.35">
      <c r="A289" t="s">
        <v>2864</v>
      </c>
      <c r="B289" s="3" t="s">
        <v>128</v>
      </c>
    </row>
    <row r="290" spans="1:2" x14ac:dyDescent="0.35">
      <c r="A290" t="s">
        <v>2865</v>
      </c>
      <c r="B290" s="3" t="s">
        <v>128</v>
      </c>
    </row>
    <row r="291" spans="1:2" ht="29" x14ac:dyDescent="0.35">
      <c r="A291" s="48" t="s">
        <v>2866</v>
      </c>
      <c r="B291" s="3" t="s">
        <v>128</v>
      </c>
    </row>
    <row r="292" spans="1:2" ht="29" x14ac:dyDescent="0.35">
      <c r="A292" s="48" t="s">
        <v>2867</v>
      </c>
      <c r="B292" s="3" t="s">
        <v>128</v>
      </c>
    </row>
    <row r="293" spans="1:2" x14ac:dyDescent="0.35">
      <c r="A293" t="s">
        <v>2876</v>
      </c>
      <c r="B293" s="50">
        <v>0.35210000000000002</v>
      </c>
    </row>
    <row r="294" spans="1:2" ht="43.5" x14ac:dyDescent="0.35">
      <c r="A294" s="48" t="s">
        <v>2869</v>
      </c>
      <c r="B294" s="3" t="s">
        <v>128</v>
      </c>
    </row>
    <row r="295" spans="1:2" x14ac:dyDescent="0.35">
      <c r="B295" s="3"/>
    </row>
    <row r="296" spans="1:2" ht="29" x14ac:dyDescent="0.35">
      <c r="A296" s="48" t="s">
        <v>2870</v>
      </c>
      <c r="B296" s="3" t="s">
        <v>128</v>
      </c>
    </row>
    <row r="297" spans="1:2" ht="29" x14ac:dyDescent="0.35">
      <c r="A297" s="48" t="s">
        <v>2871</v>
      </c>
      <c r="B297" t="s">
        <v>128</v>
      </c>
    </row>
    <row r="298" spans="1:2" ht="29" x14ac:dyDescent="0.35">
      <c r="A298" s="48" t="s">
        <v>2872</v>
      </c>
      <c r="B298" s="3" t="s">
        <v>128</v>
      </c>
    </row>
    <row r="299" spans="1:2" ht="29" x14ac:dyDescent="0.35">
      <c r="A299" s="48" t="s">
        <v>2873</v>
      </c>
      <c r="B299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2B65-D8F7-4269-845B-65CAAAADDCE4}">
  <dimension ref="A1:G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313</v>
      </c>
      <c r="B8" s="33" t="s">
        <v>314</v>
      </c>
      <c r="C8" s="33" t="s">
        <v>196</v>
      </c>
      <c r="D8" s="14">
        <v>25467</v>
      </c>
      <c r="E8" s="15">
        <v>1679.68</v>
      </c>
      <c r="F8" s="16">
        <v>5.2699999999999997E-2</v>
      </c>
      <c r="G8" s="16"/>
    </row>
    <row r="9" spans="1:7" x14ac:dyDescent="0.35">
      <c r="A9" s="13" t="s">
        <v>373</v>
      </c>
      <c r="B9" s="33" t="s">
        <v>374</v>
      </c>
      <c r="C9" s="33" t="s">
        <v>207</v>
      </c>
      <c r="D9" s="14">
        <v>27778</v>
      </c>
      <c r="E9" s="15">
        <v>1603.07</v>
      </c>
      <c r="F9" s="16">
        <v>5.0299999999999997E-2</v>
      </c>
      <c r="G9" s="16"/>
    </row>
    <row r="10" spans="1:7" x14ac:dyDescent="0.35">
      <c r="A10" s="13" t="s">
        <v>286</v>
      </c>
      <c r="B10" s="33" t="s">
        <v>287</v>
      </c>
      <c r="C10" s="33" t="s">
        <v>193</v>
      </c>
      <c r="D10" s="14">
        <v>180741</v>
      </c>
      <c r="E10" s="15">
        <v>1592.69</v>
      </c>
      <c r="F10" s="16">
        <v>0.05</v>
      </c>
      <c r="G10" s="16"/>
    </row>
    <row r="11" spans="1:7" x14ac:dyDescent="0.35">
      <c r="A11" s="13" t="s">
        <v>177</v>
      </c>
      <c r="B11" s="33" t="s">
        <v>178</v>
      </c>
      <c r="C11" s="33" t="s">
        <v>179</v>
      </c>
      <c r="D11" s="14">
        <v>413096</v>
      </c>
      <c r="E11" s="15">
        <v>1582.57</v>
      </c>
      <c r="F11" s="16">
        <v>4.9700000000000001E-2</v>
      </c>
      <c r="G11" s="16"/>
    </row>
    <row r="12" spans="1:7" x14ac:dyDescent="0.35">
      <c r="A12" s="13" t="s">
        <v>375</v>
      </c>
      <c r="B12" s="33" t="s">
        <v>376</v>
      </c>
      <c r="C12" s="33" t="s">
        <v>207</v>
      </c>
      <c r="D12" s="14">
        <v>69751</v>
      </c>
      <c r="E12" s="15">
        <v>1567.79</v>
      </c>
      <c r="F12" s="16">
        <v>4.9200000000000001E-2</v>
      </c>
      <c r="G12" s="16"/>
    </row>
    <row r="13" spans="1:7" x14ac:dyDescent="0.35">
      <c r="A13" s="13" t="s">
        <v>377</v>
      </c>
      <c r="B13" s="33" t="s">
        <v>378</v>
      </c>
      <c r="C13" s="33" t="s">
        <v>273</v>
      </c>
      <c r="D13" s="14">
        <v>2450172</v>
      </c>
      <c r="E13" s="15">
        <v>1509.31</v>
      </c>
      <c r="F13" s="16">
        <v>4.7399999999999998E-2</v>
      </c>
      <c r="G13" s="16"/>
    </row>
    <row r="14" spans="1:7" x14ac:dyDescent="0.35">
      <c r="A14" s="13" t="s">
        <v>379</v>
      </c>
      <c r="B14" s="33" t="s">
        <v>380</v>
      </c>
      <c r="C14" s="33" t="s">
        <v>182</v>
      </c>
      <c r="D14" s="14">
        <v>26998</v>
      </c>
      <c r="E14" s="15">
        <v>1476.39</v>
      </c>
      <c r="F14" s="16">
        <v>4.6300000000000001E-2</v>
      </c>
      <c r="G14" s="16"/>
    </row>
    <row r="15" spans="1:7" x14ac:dyDescent="0.35">
      <c r="A15" s="13" t="s">
        <v>171</v>
      </c>
      <c r="B15" s="33" t="s">
        <v>172</v>
      </c>
      <c r="C15" s="33" t="s">
        <v>173</v>
      </c>
      <c r="D15" s="14">
        <v>60146</v>
      </c>
      <c r="E15" s="15">
        <v>1459.98</v>
      </c>
      <c r="F15" s="16">
        <v>4.58E-2</v>
      </c>
      <c r="G15" s="16"/>
    </row>
    <row r="16" spans="1:7" x14ac:dyDescent="0.35">
      <c r="A16" s="13" t="s">
        <v>212</v>
      </c>
      <c r="B16" s="33" t="s">
        <v>213</v>
      </c>
      <c r="C16" s="33" t="s">
        <v>176</v>
      </c>
      <c r="D16" s="14">
        <v>97680</v>
      </c>
      <c r="E16" s="15">
        <v>1433.84</v>
      </c>
      <c r="F16" s="16">
        <v>4.4999999999999998E-2</v>
      </c>
      <c r="G16" s="16"/>
    </row>
    <row r="17" spans="1:7" x14ac:dyDescent="0.35">
      <c r="A17" s="13" t="s">
        <v>381</v>
      </c>
      <c r="B17" s="33" t="s">
        <v>382</v>
      </c>
      <c r="C17" s="33" t="s">
        <v>179</v>
      </c>
      <c r="D17" s="14">
        <v>30605</v>
      </c>
      <c r="E17" s="15">
        <v>1387.6</v>
      </c>
      <c r="F17" s="16">
        <v>4.36E-2</v>
      </c>
      <c r="G17" s="16"/>
    </row>
    <row r="18" spans="1:7" x14ac:dyDescent="0.35">
      <c r="A18" s="13" t="s">
        <v>246</v>
      </c>
      <c r="B18" s="33" t="s">
        <v>247</v>
      </c>
      <c r="C18" s="33" t="s">
        <v>176</v>
      </c>
      <c r="D18" s="14">
        <v>70673</v>
      </c>
      <c r="E18" s="15">
        <v>1235.51</v>
      </c>
      <c r="F18" s="16">
        <v>3.8800000000000001E-2</v>
      </c>
      <c r="G18" s="16"/>
    </row>
    <row r="19" spans="1:7" x14ac:dyDescent="0.35">
      <c r="A19" s="13" t="s">
        <v>383</v>
      </c>
      <c r="B19" s="33" t="s">
        <v>384</v>
      </c>
      <c r="C19" s="33" t="s">
        <v>173</v>
      </c>
      <c r="D19" s="14">
        <v>20821</v>
      </c>
      <c r="E19" s="15">
        <v>1176.3900000000001</v>
      </c>
      <c r="F19" s="16">
        <v>3.6900000000000002E-2</v>
      </c>
      <c r="G19" s="16"/>
    </row>
    <row r="20" spans="1:7" x14ac:dyDescent="0.35">
      <c r="A20" s="13" t="s">
        <v>348</v>
      </c>
      <c r="B20" s="33" t="s">
        <v>349</v>
      </c>
      <c r="C20" s="33" t="s">
        <v>268</v>
      </c>
      <c r="D20" s="14">
        <v>6802</v>
      </c>
      <c r="E20" s="15">
        <v>1145.52</v>
      </c>
      <c r="F20" s="16">
        <v>3.5999999999999997E-2</v>
      </c>
      <c r="G20" s="16"/>
    </row>
    <row r="21" spans="1:7" x14ac:dyDescent="0.35">
      <c r="A21" s="13" t="s">
        <v>244</v>
      </c>
      <c r="B21" s="33" t="s">
        <v>245</v>
      </c>
      <c r="C21" s="33" t="s">
        <v>176</v>
      </c>
      <c r="D21" s="14">
        <v>21416</v>
      </c>
      <c r="E21" s="15">
        <v>1105.17</v>
      </c>
      <c r="F21" s="16">
        <v>3.4700000000000002E-2</v>
      </c>
      <c r="G21" s="16"/>
    </row>
    <row r="22" spans="1:7" x14ac:dyDescent="0.35">
      <c r="A22" s="13" t="s">
        <v>385</v>
      </c>
      <c r="B22" s="33" t="s">
        <v>386</v>
      </c>
      <c r="C22" s="33" t="s">
        <v>160</v>
      </c>
      <c r="D22" s="14">
        <v>334335</v>
      </c>
      <c r="E22" s="15">
        <v>1100.97</v>
      </c>
      <c r="F22" s="16">
        <v>3.4599999999999999E-2</v>
      </c>
      <c r="G22" s="16"/>
    </row>
    <row r="23" spans="1:7" x14ac:dyDescent="0.35">
      <c r="A23" s="13" t="s">
        <v>387</v>
      </c>
      <c r="B23" s="33" t="s">
        <v>388</v>
      </c>
      <c r="C23" s="33" t="s">
        <v>317</v>
      </c>
      <c r="D23" s="14">
        <v>7440</v>
      </c>
      <c r="E23" s="15">
        <v>1057.97</v>
      </c>
      <c r="F23" s="16">
        <v>3.32E-2</v>
      </c>
      <c r="G23" s="16"/>
    </row>
    <row r="24" spans="1:7" x14ac:dyDescent="0.35">
      <c r="A24" s="13" t="s">
        <v>389</v>
      </c>
      <c r="B24" s="33" t="s">
        <v>390</v>
      </c>
      <c r="C24" s="33" t="s">
        <v>358</v>
      </c>
      <c r="D24" s="14">
        <v>34301</v>
      </c>
      <c r="E24" s="15">
        <v>923.18</v>
      </c>
      <c r="F24" s="16">
        <v>2.9000000000000001E-2</v>
      </c>
      <c r="G24" s="16"/>
    </row>
    <row r="25" spans="1:7" x14ac:dyDescent="0.35">
      <c r="A25" s="13" t="s">
        <v>369</v>
      </c>
      <c r="B25" s="33" t="s">
        <v>370</v>
      </c>
      <c r="C25" s="33" t="s">
        <v>285</v>
      </c>
      <c r="D25" s="14">
        <v>116428</v>
      </c>
      <c r="E25" s="15">
        <v>826.41</v>
      </c>
      <c r="F25" s="16">
        <v>2.5899999999999999E-2</v>
      </c>
      <c r="G25" s="16"/>
    </row>
    <row r="26" spans="1:7" x14ac:dyDescent="0.35">
      <c r="A26" s="13" t="s">
        <v>391</v>
      </c>
      <c r="B26" s="33" t="s">
        <v>392</v>
      </c>
      <c r="C26" s="33" t="s">
        <v>393</v>
      </c>
      <c r="D26" s="14">
        <v>1392</v>
      </c>
      <c r="E26" s="15">
        <v>679.37</v>
      </c>
      <c r="F26" s="16">
        <v>2.1299999999999999E-2</v>
      </c>
      <c r="G26" s="16"/>
    </row>
    <row r="27" spans="1:7" x14ac:dyDescent="0.35">
      <c r="A27" s="13" t="s">
        <v>340</v>
      </c>
      <c r="B27" s="33" t="s">
        <v>341</v>
      </c>
      <c r="C27" s="33" t="s">
        <v>273</v>
      </c>
      <c r="D27" s="14">
        <v>99167</v>
      </c>
      <c r="E27" s="15">
        <v>656.19</v>
      </c>
      <c r="F27" s="16">
        <v>2.06E-2</v>
      </c>
      <c r="G27" s="16"/>
    </row>
    <row r="28" spans="1:7" x14ac:dyDescent="0.35">
      <c r="A28" s="13" t="s">
        <v>394</v>
      </c>
      <c r="B28" s="33" t="s">
        <v>395</v>
      </c>
      <c r="C28" s="33" t="s">
        <v>339</v>
      </c>
      <c r="D28" s="14">
        <v>20576</v>
      </c>
      <c r="E28" s="15">
        <v>570.20000000000005</v>
      </c>
      <c r="F28" s="16">
        <v>1.7899999999999999E-2</v>
      </c>
      <c r="G28" s="16"/>
    </row>
    <row r="29" spans="1:7" x14ac:dyDescent="0.35">
      <c r="A29" s="13" t="s">
        <v>396</v>
      </c>
      <c r="B29" s="33" t="s">
        <v>397</v>
      </c>
      <c r="C29" s="33" t="s">
        <v>173</v>
      </c>
      <c r="D29" s="14">
        <v>32541</v>
      </c>
      <c r="E29" s="15">
        <v>481.87</v>
      </c>
      <c r="F29" s="16">
        <v>1.5100000000000001E-2</v>
      </c>
      <c r="G29" s="16"/>
    </row>
    <row r="30" spans="1:7" x14ac:dyDescent="0.35">
      <c r="A30" s="13" t="s">
        <v>398</v>
      </c>
      <c r="B30" s="33" t="s">
        <v>399</v>
      </c>
      <c r="C30" s="33" t="s">
        <v>216</v>
      </c>
      <c r="D30" s="14">
        <v>19567</v>
      </c>
      <c r="E30" s="15">
        <v>374.75</v>
      </c>
      <c r="F30" s="16">
        <v>1.18E-2</v>
      </c>
      <c r="G30" s="16"/>
    </row>
    <row r="31" spans="1:7" x14ac:dyDescent="0.35">
      <c r="A31" s="13" t="s">
        <v>400</v>
      </c>
      <c r="B31" s="33" t="s">
        <v>401</v>
      </c>
      <c r="C31" s="33" t="s">
        <v>193</v>
      </c>
      <c r="D31" s="14">
        <v>145949</v>
      </c>
      <c r="E31" s="15">
        <v>369.32</v>
      </c>
      <c r="F31" s="16">
        <v>1.1599999999999999E-2</v>
      </c>
      <c r="G31" s="16"/>
    </row>
    <row r="32" spans="1:7" x14ac:dyDescent="0.35">
      <c r="A32" s="13" t="s">
        <v>402</v>
      </c>
      <c r="B32" s="33" t="s">
        <v>403</v>
      </c>
      <c r="C32" s="33" t="s">
        <v>173</v>
      </c>
      <c r="D32" s="14">
        <v>32835</v>
      </c>
      <c r="E32" s="15">
        <v>345.65</v>
      </c>
      <c r="F32" s="16">
        <v>1.0800000000000001E-2</v>
      </c>
      <c r="G32" s="16"/>
    </row>
    <row r="33" spans="1:7" x14ac:dyDescent="0.35">
      <c r="A33" s="13" t="s">
        <v>404</v>
      </c>
      <c r="B33" s="33" t="s">
        <v>405</v>
      </c>
      <c r="C33" s="33" t="s">
        <v>196</v>
      </c>
      <c r="D33" s="14">
        <v>10460</v>
      </c>
      <c r="E33" s="15">
        <v>330.81</v>
      </c>
      <c r="F33" s="16">
        <v>1.04E-2</v>
      </c>
      <c r="G33" s="16"/>
    </row>
    <row r="34" spans="1:7" x14ac:dyDescent="0.35">
      <c r="A34" s="13" t="s">
        <v>406</v>
      </c>
      <c r="B34" s="33" t="s">
        <v>407</v>
      </c>
      <c r="C34" s="33" t="s">
        <v>408</v>
      </c>
      <c r="D34" s="14">
        <v>3629</v>
      </c>
      <c r="E34" s="15">
        <v>330.62</v>
      </c>
      <c r="F34" s="16">
        <v>1.04E-2</v>
      </c>
      <c r="G34" s="16"/>
    </row>
    <row r="35" spans="1:7" x14ac:dyDescent="0.35">
      <c r="A35" s="13" t="s">
        <v>409</v>
      </c>
      <c r="B35" s="33" t="s">
        <v>410</v>
      </c>
      <c r="C35" s="33" t="s">
        <v>173</v>
      </c>
      <c r="D35" s="14">
        <v>7928</v>
      </c>
      <c r="E35" s="15">
        <v>296.25</v>
      </c>
      <c r="F35" s="16">
        <v>9.2999999999999992E-3</v>
      </c>
      <c r="G35" s="16"/>
    </row>
    <row r="36" spans="1:7" x14ac:dyDescent="0.35">
      <c r="A36" s="13" t="s">
        <v>411</v>
      </c>
      <c r="B36" s="33" t="s">
        <v>412</v>
      </c>
      <c r="C36" s="33" t="s">
        <v>173</v>
      </c>
      <c r="D36" s="14">
        <v>32463</v>
      </c>
      <c r="E36" s="15">
        <v>263.70999999999998</v>
      </c>
      <c r="F36" s="16">
        <v>8.3000000000000001E-3</v>
      </c>
      <c r="G36" s="16"/>
    </row>
    <row r="37" spans="1:7" x14ac:dyDescent="0.35">
      <c r="A37" s="13" t="s">
        <v>413</v>
      </c>
      <c r="B37" s="33" t="s">
        <v>414</v>
      </c>
      <c r="C37" s="33" t="s">
        <v>173</v>
      </c>
      <c r="D37" s="14">
        <v>10012</v>
      </c>
      <c r="E37" s="15">
        <v>260.39999999999998</v>
      </c>
      <c r="F37" s="16">
        <v>8.2000000000000007E-3</v>
      </c>
      <c r="G37" s="16"/>
    </row>
    <row r="38" spans="1:7" x14ac:dyDescent="0.35">
      <c r="A38" s="13" t="s">
        <v>415</v>
      </c>
      <c r="B38" s="33" t="s">
        <v>416</v>
      </c>
      <c r="C38" s="33" t="s">
        <v>278</v>
      </c>
      <c r="D38" s="14">
        <v>12868</v>
      </c>
      <c r="E38" s="15">
        <v>251.96</v>
      </c>
      <c r="F38" s="16">
        <v>7.9000000000000008E-3</v>
      </c>
      <c r="G38" s="16"/>
    </row>
    <row r="39" spans="1:7" x14ac:dyDescent="0.35">
      <c r="A39" s="13" t="s">
        <v>417</v>
      </c>
      <c r="B39" s="33" t="s">
        <v>418</v>
      </c>
      <c r="C39" s="33" t="s">
        <v>173</v>
      </c>
      <c r="D39" s="14">
        <v>26861</v>
      </c>
      <c r="E39" s="15">
        <v>244.7</v>
      </c>
      <c r="F39" s="16">
        <v>7.7000000000000002E-3</v>
      </c>
      <c r="G39" s="16"/>
    </row>
    <row r="40" spans="1:7" x14ac:dyDescent="0.35">
      <c r="A40" s="13" t="s">
        <v>419</v>
      </c>
      <c r="B40" s="33" t="s">
        <v>420</v>
      </c>
      <c r="C40" s="33" t="s">
        <v>176</v>
      </c>
      <c r="D40" s="14">
        <v>23290</v>
      </c>
      <c r="E40" s="15">
        <v>238.16</v>
      </c>
      <c r="F40" s="16">
        <v>7.4999999999999997E-3</v>
      </c>
      <c r="G40" s="16"/>
    </row>
    <row r="41" spans="1:7" x14ac:dyDescent="0.35">
      <c r="A41" s="13" t="s">
        <v>421</v>
      </c>
      <c r="B41" s="33" t="s">
        <v>422</v>
      </c>
      <c r="C41" s="33" t="s">
        <v>173</v>
      </c>
      <c r="D41" s="14">
        <v>175169</v>
      </c>
      <c r="E41" s="15">
        <v>237</v>
      </c>
      <c r="F41" s="16">
        <v>7.4000000000000003E-3</v>
      </c>
      <c r="G41" s="16"/>
    </row>
    <row r="42" spans="1:7" x14ac:dyDescent="0.35">
      <c r="A42" s="13" t="s">
        <v>423</v>
      </c>
      <c r="B42" s="33" t="s">
        <v>424</v>
      </c>
      <c r="C42" s="33" t="s">
        <v>179</v>
      </c>
      <c r="D42" s="14">
        <v>8736</v>
      </c>
      <c r="E42" s="15">
        <v>228.18</v>
      </c>
      <c r="F42" s="16">
        <v>7.1999999999999998E-3</v>
      </c>
      <c r="G42" s="16"/>
    </row>
    <row r="43" spans="1:7" x14ac:dyDescent="0.35">
      <c r="A43" s="13" t="s">
        <v>425</v>
      </c>
      <c r="B43" s="33" t="s">
        <v>426</v>
      </c>
      <c r="C43" s="33" t="s">
        <v>196</v>
      </c>
      <c r="D43" s="14">
        <v>21588</v>
      </c>
      <c r="E43" s="15">
        <v>215.55</v>
      </c>
      <c r="F43" s="16">
        <v>6.7999999999999996E-3</v>
      </c>
      <c r="G43" s="16"/>
    </row>
    <row r="44" spans="1:7" x14ac:dyDescent="0.35">
      <c r="A44" s="13" t="s">
        <v>427</v>
      </c>
      <c r="B44" s="33" t="s">
        <v>428</v>
      </c>
      <c r="C44" s="33" t="s">
        <v>160</v>
      </c>
      <c r="D44" s="14">
        <v>95876</v>
      </c>
      <c r="E44" s="15">
        <v>209.12</v>
      </c>
      <c r="F44" s="16">
        <v>6.6E-3</v>
      </c>
      <c r="G44" s="16"/>
    </row>
    <row r="45" spans="1:7" x14ac:dyDescent="0.35">
      <c r="A45" s="13" t="s">
        <v>429</v>
      </c>
      <c r="B45" s="33" t="s">
        <v>430</v>
      </c>
      <c r="C45" s="33" t="s">
        <v>431</v>
      </c>
      <c r="D45" s="14">
        <v>1655</v>
      </c>
      <c r="E45" s="15">
        <v>179.29</v>
      </c>
      <c r="F45" s="16">
        <v>5.5999999999999999E-3</v>
      </c>
      <c r="G45" s="16"/>
    </row>
    <row r="46" spans="1:7" x14ac:dyDescent="0.35">
      <c r="A46" s="13" t="s">
        <v>250</v>
      </c>
      <c r="B46" s="33" t="s">
        <v>251</v>
      </c>
      <c r="C46" s="33" t="s">
        <v>176</v>
      </c>
      <c r="D46" s="14">
        <v>22004</v>
      </c>
      <c r="E46" s="15">
        <v>177.39</v>
      </c>
      <c r="F46" s="16">
        <v>5.5999999999999999E-3</v>
      </c>
      <c r="G46" s="16"/>
    </row>
    <row r="47" spans="1:7" x14ac:dyDescent="0.35">
      <c r="A47" s="13" t="s">
        <v>432</v>
      </c>
      <c r="B47" s="33" t="s">
        <v>433</v>
      </c>
      <c r="C47" s="33" t="s">
        <v>434</v>
      </c>
      <c r="D47" s="14">
        <v>4483</v>
      </c>
      <c r="E47" s="15">
        <v>168.88</v>
      </c>
      <c r="F47" s="16">
        <v>5.3E-3</v>
      </c>
      <c r="G47" s="16"/>
    </row>
    <row r="48" spans="1:7" x14ac:dyDescent="0.35">
      <c r="A48" s="13" t="s">
        <v>435</v>
      </c>
      <c r="B48" s="33" t="s">
        <v>436</v>
      </c>
      <c r="C48" s="33" t="s">
        <v>179</v>
      </c>
      <c r="D48" s="14">
        <v>11194</v>
      </c>
      <c r="E48" s="15">
        <v>163.89</v>
      </c>
      <c r="F48" s="16">
        <v>5.1000000000000004E-3</v>
      </c>
      <c r="G48" s="16"/>
    </row>
    <row r="49" spans="1:7" x14ac:dyDescent="0.35">
      <c r="A49" s="13" t="s">
        <v>437</v>
      </c>
      <c r="B49" s="33" t="s">
        <v>438</v>
      </c>
      <c r="C49" s="33" t="s">
        <v>285</v>
      </c>
      <c r="D49" s="14">
        <v>32856</v>
      </c>
      <c r="E49" s="15">
        <v>159.83000000000001</v>
      </c>
      <c r="F49" s="16">
        <v>5.0000000000000001E-3</v>
      </c>
      <c r="G49" s="16"/>
    </row>
    <row r="50" spans="1:7" x14ac:dyDescent="0.35">
      <c r="A50" s="13" t="s">
        <v>439</v>
      </c>
      <c r="B50" s="33" t="s">
        <v>440</v>
      </c>
      <c r="C50" s="33" t="s">
        <v>441</v>
      </c>
      <c r="D50" s="14">
        <v>10143</v>
      </c>
      <c r="E50" s="15">
        <v>137.75</v>
      </c>
      <c r="F50" s="16">
        <v>4.3E-3</v>
      </c>
      <c r="G50" s="16"/>
    </row>
    <row r="51" spans="1:7" x14ac:dyDescent="0.35">
      <c r="A51" s="13" t="s">
        <v>442</v>
      </c>
      <c r="B51" s="33" t="s">
        <v>443</v>
      </c>
      <c r="C51" s="33" t="s">
        <v>196</v>
      </c>
      <c r="D51" s="14">
        <v>1309</v>
      </c>
      <c r="E51" s="15">
        <v>120.24</v>
      </c>
      <c r="F51" s="16">
        <v>3.8E-3</v>
      </c>
      <c r="G51" s="16"/>
    </row>
    <row r="52" spans="1:7" x14ac:dyDescent="0.35">
      <c r="A52" s="13" t="s">
        <v>444</v>
      </c>
      <c r="B52" s="33" t="s">
        <v>445</v>
      </c>
      <c r="C52" s="33" t="s">
        <v>273</v>
      </c>
      <c r="D52" s="14">
        <v>10507</v>
      </c>
      <c r="E52" s="15">
        <v>105.37</v>
      </c>
      <c r="F52" s="16">
        <v>3.3E-3</v>
      </c>
      <c r="G52" s="16"/>
    </row>
    <row r="53" spans="1:7" x14ac:dyDescent="0.35">
      <c r="A53" s="13" t="s">
        <v>446</v>
      </c>
      <c r="B53" s="33" t="s">
        <v>447</v>
      </c>
      <c r="C53" s="33" t="s">
        <v>176</v>
      </c>
      <c r="D53" s="14">
        <v>11152</v>
      </c>
      <c r="E53" s="15">
        <v>94.67</v>
      </c>
      <c r="F53" s="16">
        <v>3.0000000000000001E-3</v>
      </c>
      <c r="G53" s="16"/>
    </row>
    <row r="54" spans="1:7" x14ac:dyDescent="0.35">
      <c r="A54" s="13" t="s">
        <v>448</v>
      </c>
      <c r="B54" s="33" t="s">
        <v>449</v>
      </c>
      <c r="C54" s="33" t="s">
        <v>273</v>
      </c>
      <c r="D54" s="14">
        <v>15914</v>
      </c>
      <c r="E54" s="15">
        <v>90.75</v>
      </c>
      <c r="F54" s="16">
        <v>2.8E-3</v>
      </c>
      <c r="G54" s="16"/>
    </row>
    <row r="55" spans="1:7" x14ac:dyDescent="0.35">
      <c r="A55" s="13" t="s">
        <v>450</v>
      </c>
      <c r="B55" s="33" t="s">
        <v>451</v>
      </c>
      <c r="C55" s="33" t="s">
        <v>365</v>
      </c>
      <c r="D55" s="14">
        <v>22812</v>
      </c>
      <c r="E55" s="15">
        <v>86.7</v>
      </c>
      <c r="F55" s="16">
        <v>2.7000000000000001E-3</v>
      </c>
      <c r="G55" s="16"/>
    </row>
    <row r="56" spans="1:7" x14ac:dyDescent="0.35">
      <c r="A56" s="13" t="s">
        <v>452</v>
      </c>
      <c r="B56" s="33" t="s">
        <v>453</v>
      </c>
      <c r="C56" s="33" t="s">
        <v>196</v>
      </c>
      <c r="D56" s="14">
        <v>3938</v>
      </c>
      <c r="E56" s="15">
        <v>81.37</v>
      </c>
      <c r="F56" s="16">
        <v>2.5999999999999999E-3</v>
      </c>
      <c r="G56" s="16"/>
    </row>
    <row r="57" spans="1:7" x14ac:dyDescent="0.35">
      <c r="A57" s="13" t="s">
        <v>454</v>
      </c>
      <c r="B57" s="33" t="s">
        <v>455</v>
      </c>
      <c r="C57" s="33" t="s">
        <v>456</v>
      </c>
      <c r="D57" s="14">
        <v>6143</v>
      </c>
      <c r="E57" s="15">
        <v>69.569999999999993</v>
      </c>
      <c r="F57" s="16">
        <v>2.2000000000000001E-3</v>
      </c>
      <c r="G57" s="16"/>
    </row>
    <row r="58" spans="1:7" x14ac:dyDescent="0.35">
      <c r="A58" s="17" t="s">
        <v>131</v>
      </c>
      <c r="B58" s="34"/>
      <c r="C58" s="34"/>
      <c r="D58" s="20"/>
      <c r="E58" s="37">
        <v>32083.55</v>
      </c>
      <c r="F58" s="38">
        <v>1.0072000000000001</v>
      </c>
      <c r="G58" s="23"/>
    </row>
    <row r="59" spans="1:7" x14ac:dyDescent="0.35">
      <c r="A59" s="17" t="s">
        <v>368</v>
      </c>
      <c r="B59" s="33"/>
      <c r="C59" s="33"/>
      <c r="D59" s="14"/>
      <c r="E59" s="15"/>
      <c r="F59" s="16"/>
      <c r="G59" s="16"/>
    </row>
    <row r="60" spans="1:7" x14ac:dyDescent="0.35">
      <c r="A60" s="17" t="s">
        <v>131</v>
      </c>
      <c r="B60" s="33"/>
      <c r="C60" s="33"/>
      <c r="D60" s="14"/>
      <c r="E60" s="39" t="s">
        <v>128</v>
      </c>
      <c r="F60" s="40" t="s">
        <v>128</v>
      </c>
      <c r="G60" s="16"/>
    </row>
    <row r="61" spans="1:7" x14ac:dyDescent="0.35">
      <c r="A61" s="24" t="s">
        <v>147</v>
      </c>
      <c r="B61" s="35"/>
      <c r="C61" s="35"/>
      <c r="D61" s="25"/>
      <c r="E61" s="30">
        <v>32083.55</v>
      </c>
      <c r="F61" s="31">
        <v>1.0072000000000001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148</v>
      </c>
      <c r="B64" s="33"/>
      <c r="C64" s="33"/>
      <c r="D64" s="14"/>
      <c r="E64" s="15"/>
      <c r="F64" s="16"/>
      <c r="G64" s="16"/>
    </row>
    <row r="65" spans="1:7" x14ac:dyDescent="0.35">
      <c r="A65" s="13" t="s">
        <v>149</v>
      </c>
      <c r="B65" s="33"/>
      <c r="C65" s="33"/>
      <c r="D65" s="14"/>
      <c r="E65" s="15">
        <v>77.989999999999995</v>
      </c>
      <c r="F65" s="16">
        <v>2.3999999999999998E-3</v>
      </c>
      <c r="G65" s="16">
        <v>5.4205000000000003E-2</v>
      </c>
    </row>
    <row r="66" spans="1:7" x14ac:dyDescent="0.35">
      <c r="A66" s="17" t="s">
        <v>131</v>
      </c>
      <c r="B66" s="34"/>
      <c r="C66" s="34"/>
      <c r="D66" s="20"/>
      <c r="E66" s="37">
        <v>77.989999999999995</v>
      </c>
      <c r="F66" s="38">
        <v>2.3999999999999998E-3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147</v>
      </c>
      <c r="B68" s="35"/>
      <c r="C68" s="35"/>
      <c r="D68" s="25"/>
      <c r="E68" s="21">
        <v>77.989999999999995</v>
      </c>
      <c r="F68" s="22">
        <v>2.3999999999999998E-3</v>
      </c>
      <c r="G68" s="23"/>
    </row>
    <row r="69" spans="1:7" x14ac:dyDescent="0.35">
      <c r="A69" s="13" t="s">
        <v>150</v>
      </c>
      <c r="B69" s="33"/>
      <c r="C69" s="33"/>
      <c r="D69" s="14"/>
      <c r="E69" s="15">
        <v>1.15818E-2</v>
      </c>
      <c r="F69" s="16">
        <v>0</v>
      </c>
      <c r="G69" s="16"/>
    </row>
    <row r="70" spans="1:7" x14ac:dyDescent="0.35">
      <c r="A70" s="13" t="s">
        <v>151</v>
      </c>
      <c r="B70" s="33"/>
      <c r="C70" s="33"/>
      <c r="D70" s="14"/>
      <c r="E70" s="26">
        <v>-302.21158179999998</v>
      </c>
      <c r="F70" s="27">
        <v>-9.5999999999999992E-3</v>
      </c>
      <c r="G70" s="16">
        <v>5.4205000000000003E-2</v>
      </c>
    </row>
    <row r="71" spans="1:7" x14ac:dyDescent="0.35">
      <c r="A71" s="28" t="s">
        <v>152</v>
      </c>
      <c r="B71" s="36"/>
      <c r="C71" s="36"/>
      <c r="D71" s="29"/>
      <c r="E71" s="30">
        <v>31859.34</v>
      </c>
      <c r="F71" s="31">
        <v>1</v>
      </c>
      <c r="G71" s="31"/>
    </row>
    <row r="76" spans="1:7" x14ac:dyDescent="0.35">
      <c r="A76" s="1" t="s">
        <v>2855</v>
      </c>
    </row>
    <row r="77" spans="1:7" x14ac:dyDescent="0.35">
      <c r="A77" s="48" t="s">
        <v>2856</v>
      </c>
      <c r="B77" s="3" t="s">
        <v>128</v>
      </c>
    </row>
    <row r="78" spans="1:7" x14ac:dyDescent="0.35">
      <c r="A78" t="s">
        <v>2857</v>
      </c>
    </row>
    <row r="79" spans="1:7" x14ac:dyDescent="0.35">
      <c r="A79" t="s">
        <v>2858</v>
      </c>
      <c r="B79" t="s">
        <v>2859</v>
      </c>
      <c r="C79" t="s">
        <v>2859</v>
      </c>
    </row>
    <row r="80" spans="1:7" x14ac:dyDescent="0.35">
      <c r="B80" s="49">
        <v>45838</v>
      </c>
      <c r="C80" s="49">
        <v>45869</v>
      </c>
    </row>
    <row r="81" spans="1:7" x14ac:dyDescent="0.35">
      <c r="A81" t="s">
        <v>2860</v>
      </c>
      <c r="B81">
        <v>9.6448</v>
      </c>
      <c r="C81">
        <v>9.0230999999999995</v>
      </c>
      <c r="G81"/>
    </row>
    <row r="82" spans="1:7" x14ac:dyDescent="0.35">
      <c r="A82" t="s">
        <v>2861</v>
      </c>
      <c r="B82">
        <v>9.6448</v>
      </c>
      <c r="C82">
        <v>9.0230999999999995</v>
      </c>
      <c r="G82"/>
    </row>
    <row r="83" spans="1:7" x14ac:dyDescent="0.35">
      <c r="A83" t="s">
        <v>2862</v>
      </c>
      <c r="B83">
        <v>9.6011000000000006</v>
      </c>
      <c r="C83">
        <v>8.9771999999999998</v>
      </c>
      <c r="G83"/>
    </row>
    <row r="84" spans="1:7" x14ac:dyDescent="0.35">
      <c r="A84" t="s">
        <v>2863</v>
      </c>
      <c r="B84">
        <v>9.6011000000000006</v>
      </c>
      <c r="C84">
        <v>8.9771999999999998</v>
      </c>
      <c r="G84"/>
    </row>
    <row r="85" spans="1:7" x14ac:dyDescent="0.35">
      <c r="G85"/>
    </row>
    <row r="86" spans="1:7" x14ac:dyDescent="0.35">
      <c r="A86" t="s">
        <v>2864</v>
      </c>
      <c r="B86" s="3" t="s">
        <v>128</v>
      </c>
    </row>
    <row r="87" spans="1:7" x14ac:dyDescent="0.35">
      <c r="A87" t="s">
        <v>2865</v>
      </c>
      <c r="B87" s="3" t="s">
        <v>128</v>
      </c>
    </row>
    <row r="88" spans="1:7" ht="29" x14ac:dyDescent="0.35">
      <c r="A88" s="48" t="s">
        <v>2866</v>
      </c>
      <c r="B88" s="3" t="s">
        <v>128</v>
      </c>
    </row>
    <row r="89" spans="1:7" ht="29" x14ac:dyDescent="0.35">
      <c r="A89" s="48" t="s">
        <v>2867</v>
      </c>
      <c r="B89" s="3" t="s">
        <v>128</v>
      </c>
    </row>
    <row r="90" spans="1:7" x14ac:dyDescent="0.35">
      <c r="A90" t="s">
        <v>2876</v>
      </c>
      <c r="B90" s="50">
        <v>1.256</v>
      </c>
    </row>
    <row r="91" spans="1:7" ht="43.5" x14ac:dyDescent="0.35">
      <c r="A91" s="48" t="s">
        <v>2869</v>
      </c>
      <c r="B91" s="3" t="s">
        <v>128</v>
      </c>
    </row>
    <row r="92" spans="1:7" x14ac:dyDescent="0.35">
      <c r="B92" s="3"/>
    </row>
    <row r="93" spans="1:7" ht="29" x14ac:dyDescent="0.35">
      <c r="A93" s="48" t="s">
        <v>2870</v>
      </c>
      <c r="B93" s="3" t="s">
        <v>128</v>
      </c>
    </row>
    <row r="94" spans="1:7" ht="29" x14ac:dyDescent="0.35">
      <c r="A94" s="48" t="s">
        <v>2871</v>
      </c>
      <c r="B94" t="s">
        <v>128</v>
      </c>
    </row>
    <row r="95" spans="1:7" ht="29" x14ac:dyDescent="0.35">
      <c r="A95" s="48" t="s">
        <v>2872</v>
      </c>
      <c r="B95" s="3" t="s">
        <v>128</v>
      </c>
    </row>
    <row r="96" spans="1:7" ht="29" x14ac:dyDescent="0.35">
      <c r="A96" s="48" t="s">
        <v>2873</v>
      </c>
      <c r="B9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4B54-69E2-40EB-A90C-F9B22B46E4F0}">
  <dimension ref="A1:G4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98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99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56" t="s">
        <v>147</v>
      </c>
      <c r="B8" s="57"/>
      <c r="C8" s="57"/>
      <c r="D8" s="58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2952</v>
      </c>
      <c r="B10" s="34"/>
      <c r="C10" s="34"/>
      <c r="D10" s="20"/>
      <c r="E10" s="41"/>
      <c r="F10" s="23"/>
      <c r="G10" s="16"/>
    </row>
    <row r="11" spans="1:7" x14ac:dyDescent="0.35">
      <c r="A11" s="17" t="s">
        <v>2960</v>
      </c>
      <c r="B11" s="34"/>
      <c r="C11" s="34"/>
      <c r="D11" s="20"/>
      <c r="E11" s="41"/>
      <c r="F11" s="23"/>
      <c r="G11" s="16"/>
    </row>
    <row r="12" spans="1:7" x14ac:dyDescent="0.35">
      <c r="A12" s="55" t="s">
        <v>2954</v>
      </c>
      <c r="B12" s="33" t="s">
        <v>2955</v>
      </c>
      <c r="C12" s="34"/>
      <c r="D12" s="14">
        <v>243</v>
      </c>
      <c r="E12" s="41">
        <v>23830.524000000001</v>
      </c>
      <c r="F12" s="23">
        <f>+E12/E23</f>
        <v>0.97274273949028267</v>
      </c>
      <c r="G12" s="16"/>
    </row>
    <row r="13" spans="1:7" x14ac:dyDescent="0.35">
      <c r="A13" s="56" t="s">
        <v>147</v>
      </c>
      <c r="B13" s="57"/>
      <c r="C13" s="57"/>
      <c r="D13" s="58"/>
      <c r="E13" s="37">
        <f>SUM(E12)</f>
        <v>23830.524000000001</v>
      </c>
      <c r="F13" s="38">
        <f>SUM(F12)</f>
        <v>0.97274273949028267</v>
      </c>
      <c r="G13" s="16"/>
    </row>
    <row r="14" spans="1:7" x14ac:dyDescent="0.35">
      <c r="A14" s="17"/>
      <c r="B14" s="34"/>
      <c r="C14" s="34"/>
      <c r="D14" s="20"/>
      <c r="E14" s="41"/>
      <c r="F14" s="23"/>
      <c r="G14" s="16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148</v>
      </c>
      <c r="B16" s="33"/>
      <c r="C16" s="33"/>
      <c r="D16" s="14"/>
      <c r="E16" s="15"/>
      <c r="F16" s="16"/>
      <c r="G16" s="16"/>
    </row>
    <row r="17" spans="1:7" x14ac:dyDescent="0.35">
      <c r="A17" s="13" t="s">
        <v>149</v>
      </c>
      <c r="B17" s="33"/>
      <c r="C17" s="33"/>
      <c r="D17" s="14"/>
      <c r="E17" s="15">
        <v>96.99</v>
      </c>
      <c r="F17" s="16">
        <v>3.9589999999999998E-3</v>
      </c>
      <c r="G17" s="16">
        <v>5.4205000000000003E-2</v>
      </c>
    </row>
    <row r="18" spans="1:7" x14ac:dyDescent="0.35">
      <c r="A18" s="17" t="s">
        <v>131</v>
      </c>
      <c r="B18" s="34"/>
      <c r="C18" s="34"/>
      <c r="D18" s="20"/>
      <c r="E18" s="21">
        <v>96.99</v>
      </c>
      <c r="F18" s="22">
        <v>3.9579999999999997E-3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147</v>
      </c>
      <c r="B20" s="35"/>
      <c r="C20" s="35"/>
      <c r="D20" s="25"/>
      <c r="E20" s="21">
        <v>96.99</v>
      </c>
      <c r="F20" s="22">
        <v>3.9589999999999998E-3</v>
      </c>
      <c r="G20" s="23"/>
    </row>
    <row r="21" spans="1:7" x14ac:dyDescent="0.35">
      <c r="A21" s="13" t="s">
        <v>150</v>
      </c>
      <c r="B21" s="33"/>
      <c r="C21" s="33"/>
      <c r="D21" s="14"/>
      <c r="E21" s="15">
        <v>1.4402999999999999E-2</v>
      </c>
      <c r="F21" s="16">
        <v>0</v>
      </c>
      <c r="G21" s="16"/>
    </row>
    <row r="22" spans="1:7" x14ac:dyDescent="0.35">
      <c r="A22" s="13" t="s">
        <v>151</v>
      </c>
      <c r="B22" s="33"/>
      <c r="C22" s="33"/>
      <c r="D22" s="14"/>
      <c r="E22" s="15">
        <v>570.75559699999997</v>
      </c>
      <c r="F22" s="16">
        <v>2.3300000000000001E-2</v>
      </c>
      <c r="G22" s="16">
        <v>5.4205000000000003E-2</v>
      </c>
    </row>
    <row r="23" spans="1:7" x14ac:dyDescent="0.35">
      <c r="A23" s="28" t="s">
        <v>152</v>
      </c>
      <c r="B23" s="36"/>
      <c r="C23" s="36"/>
      <c r="D23" s="29"/>
      <c r="E23" s="30">
        <v>24498.28</v>
      </c>
      <c r="F23" s="31">
        <v>1</v>
      </c>
      <c r="G23" s="31"/>
    </row>
    <row r="25" spans="1:7" x14ac:dyDescent="0.35">
      <c r="E25" s="59"/>
      <c r="F25" s="59"/>
    </row>
    <row r="26" spans="1:7" x14ac:dyDescent="0.35">
      <c r="E26" s="59"/>
      <c r="F26" s="59"/>
    </row>
    <row r="28" spans="1:7" x14ac:dyDescent="0.35">
      <c r="A28" s="1" t="s">
        <v>2855</v>
      </c>
    </row>
    <row r="29" spans="1:7" x14ac:dyDescent="0.35">
      <c r="A29" s="48" t="s">
        <v>2856</v>
      </c>
      <c r="B29" s="3" t="s">
        <v>128</v>
      </c>
    </row>
    <row r="30" spans="1:7" x14ac:dyDescent="0.35">
      <c r="A30" t="s">
        <v>2857</v>
      </c>
    </row>
    <row r="31" spans="1:7" x14ac:dyDescent="0.35">
      <c r="A31" t="s">
        <v>2858</v>
      </c>
      <c r="B31" t="s">
        <v>2859</v>
      </c>
      <c r="C31" t="s">
        <v>2859</v>
      </c>
    </row>
    <row r="32" spans="1:7" x14ac:dyDescent="0.35">
      <c r="B32" s="52">
        <v>45838</v>
      </c>
      <c r="C32" s="52">
        <v>45869</v>
      </c>
    </row>
    <row r="33" spans="1:3" x14ac:dyDescent="0.35">
      <c r="A33" t="s">
        <v>2862</v>
      </c>
      <c r="B33">
        <v>96.675799999999995</v>
      </c>
      <c r="C33">
        <v>98.9923</v>
      </c>
    </row>
    <row r="35" spans="1:3" x14ac:dyDescent="0.35">
      <c r="A35" t="s">
        <v>2864</v>
      </c>
      <c r="B35" s="3" t="s">
        <v>128</v>
      </c>
    </row>
    <row r="36" spans="1:3" x14ac:dyDescent="0.35">
      <c r="A36" t="s">
        <v>2865</v>
      </c>
      <c r="B36" s="3" t="s">
        <v>128</v>
      </c>
    </row>
    <row r="37" spans="1:3" ht="29" x14ac:dyDescent="0.35">
      <c r="A37" s="48" t="s">
        <v>2866</v>
      </c>
      <c r="B37" s="3" t="s">
        <v>128</v>
      </c>
    </row>
    <row r="38" spans="1:3" ht="29" x14ac:dyDescent="0.35">
      <c r="A38" s="48" t="s">
        <v>2867</v>
      </c>
      <c r="B38" s="3" t="s">
        <v>128</v>
      </c>
    </row>
    <row r="39" spans="1:3" ht="43.5" x14ac:dyDescent="0.35">
      <c r="A39" s="48" t="s">
        <v>2869</v>
      </c>
      <c r="B39" s="3" t="s">
        <v>128</v>
      </c>
    </row>
    <row r="40" spans="1:3" x14ac:dyDescent="0.35">
      <c r="B40" s="3"/>
    </row>
    <row r="41" spans="1:3" ht="29" x14ac:dyDescent="0.35">
      <c r="A41" s="48" t="s">
        <v>2870</v>
      </c>
      <c r="B41" s="3" t="s">
        <v>128</v>
      </c>
    </row>
    <row r="42" spans="1:3" ht="29" x14ac:dyDescent="0.35">
      <c r="A42" s="48" t="s">
        <v>2871</v>
      </c>
      <c r="B42">
        <v>23784.45</v>
      </c>
    </row>
    <row r="43" spans="1:3" ht="29" x14ac:dyDescent="0.35">
      <c r="A43" s="48" t="s">
        <v>2872</v>
      </c>
      <c r="B43" s="3" t="s">
        <v>128</v>
      </c>
    </row>
    <row r="44" spans="1:3" ht="29" x14ac:dyDescent="0.35">
      <c r="A44" s="48" t="s">
        <v>2873</v>
      </c>
      <c r="B44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CDA6-D5C9-4E83-AF53-F35E227BD33A}">
  <dimension ref="A1:G19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100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101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542</v>
      </c>
      <c r="B11" s="33" t="s">
        <v>543</v>
      </c>
      <c r="C11" s="33" t="s">
        <v>481</v>
      </c>
      <c r="D11" s="14">
        <v>5000000</v>
      </c>
      <c r="E11" s="15">
        <v>5017.4799999999996</v>
      </c>
      <c r="F11" s="16">
        <v>6.0000000000000001E-3</v>
      </c>
      <c r="G11" s="16">
        <v>6.0998999999999998E-2</v>
      </c>
    </row>
    <row r="12" spans="1:7" x14ac:dyDescent="0.35">
      <c r="A12" s="13" t="s">
        <v>556</v>
      </c>
      <c r="B12" s="33" t="s">
        <v>557</v>
      </c>
      <c r="C12" s="33" t="s">
        <v>467</v>
      </c>
      <c r="D12" s="14">
        <v>5000000</v>
      </c>
      <c r="E12" s="15">
        <v>5000</v>
      </c>
      <c r="F12" s="16">
        <v>6.0000000000000001E-3</v>
      </c>
      <c r="G12" s="16">
        <v>5.7700000000000001E-2</v>
      </c>
    </row>
    <row r="13" spans="1:7" x14ac:dyDescent="0.35">
      <c r="A13" s="17" t="s">
        <v>131</v>
      </c>
      <c r="B13" s="34"/>
      <c r="C13" s="34"/>
      <c r="D13" s="20"/>
      <c r="E13" s="21">
        <v>10017.48</v>
      </c>
      <c r="F13" s="22">
        <v>1.2E-2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145</v>
      </c>
      <c r="B15" s="33"/>
      <c r="C15" s="33"/>
      <c r="D15" s="14"/>
      <c r="E15" s="15"/>
      <c r="F15" s="16"/>
      <c r="G15" s="16"/>
    </row>
    <row r="16" spans="1:7" x14ac:dyDescent="0.35">
      <c r="A16" s="17" t="s">
        <v>131</v>
      </c>
      <c r="B16" s="33"/>
      <c r="C16" s="33"/>
      <c r="D16" s="14"/>
      <c r="E16" s="18" t="s">
        <v>128</v>
      </c>
      <c r="F16" s="19" t="s">
        <v>128</v>
      </c>
      <c r="G16" s="16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17" t="s">
        <v>146</v>
      </c>
      <c r="B18" s="33"/>
      <c r="C18" s="33"/>
      <c r="D18" s="14"/>
      <c r="E18" s="15"/>
      <c r="F18" s="16"/>
      <c r="G18" s="16"/>
    </row>
    <row r="19" spans="1:7" x14ac:dyDescent="0.35">
      <c r="A19" s="17" t="s">
        <v>131</v>
      </c>
      <c r="B19" s="33"/>
      <c r="C19" s="33"/>
      <c r="D19" s="14"/>
      <c r="E19" s="18" t="s">
        <v>128</v>
      </c>
      <c r="F19" s="19" t="s">
        <v>128</v>
      </c>
      <c r="G19" s="16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24" t="s">
        <v>147</v>
      </c>
      <c r="B21" s="35"/>
      <c r="C21" s="35"/>
      <c r="D21" s="25"/>
      <c r="E21" s="21">
        <v>10017.48</v>
      </c>
      <c r="F21" s="22">
        <v>1.2E-2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7" t="s">
        <v>572</v>
      </c>
      <c r="B23" s="33"/>
      <c r="C23" s="33"/>
      <c r="D23" s="14"/>
      <c r="E23" s="15"/>
      <c r="F23" s="16"/>
      <c r="G23" s="16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573</v>
      </c>
      <c r="B25" s="33"/>
      <c r="C25" s="33"/>
      <c r="D25" s="14"/>
      <c r="E25" s="15"/>
      <c r="F25" s="16"/>
      <c r="G25" s="16"/>
    </row>
    <row r="26" spans="1:7" x14ac:dyDescent="0.35">
      <c r="A26" s="13" t="s">
        <v>2422</v>
      </c>
      <c r="B26" s="33" t="s">
        <v>2423</v>
      </c>
      <c r="C26" s="33" t="s">
        <v>135</v>
      </c>
      <c r="D26" s="14">
        <v>27500000</v>
      </c>
      <c r="E26" s="15">
        <v>27167.64</v>
      </c>
      <c r="F26" s="16">
        <v>3.2599999999999997E-2</v>
      </c>
      <c r="G26" s="16">
        <v>5.3799E-2</v>
      </c>
    </row>
    <row r="27" spans="1:7" x14ac:dyDescent="0.35">
      <c r="A27" s="13" t="s">
        <v>2424</v>
      </c>
      <c r="B27" s="33" t="s">
        <v>2425</v>
      </c>
      <c r="C27" s="33" t="s">
        <v>135</v>
      </c>
      <c r="D27" s="14">
        <v>20000000</v>
      </c>
      <c r="E27" s="15">
        <v>19901.2</v>
      </c>
      <c r="F27" s="16">
        <v>2.3900000000000001E-2</v>
      </c>
      <c r="G27" s="16">
        <v>5.3296000000000003E-2</v>
      </c>
    </row>
    <row r="28" spans="1:7" x14ac:dyDescent="0.35">
      <c r="A28" s="13" t="s">
        <v>574</v>
      </c>
      <c r="B28" s="33" t="s">
        <v>575</v>
      </c>
      <c r="C28" s="33" t="s">
        <v>135</v>
      </c>
      <c r="D28" s="14">
        <v>20000000</v>
      </c>
      <c r="E28" s="15">
        <v>19778.439999999999</v>
      </c>
      <c r="F28" s="16">
        <v>2.3800000000000002E-2</v>
      </c>
      <c r="G28" s="16">
        <v>5.3800000000000001E-2</v>
      </c>
    </row>
    <row r="29" spans="1:7" x14ac:dyDescent="0.35">
      <c r="A29" s="13" t="s">
        <v>2426</v>
      </c>
      <c r="B29" s="33" t="s">
        <v>2427</v>
      </c>
      <c r="C29" s="33" t="s">
        <v>135</v>
      </c>
      <c r="D29" s="14">
        <v>15000000</v>
      </c>
      <c r="E29" s="15">
        <v>14865.42</v>
      </c>
      <c r="F29" s="16">
        <v>1.7899999999999999E-2</v>
      </c>
      <c r="G29" s="16">
        <v>5.3296999999999997E-2</v>
      </c>
    </row>
    <row r="30" spans="1:7" x14ac:dyDescent="0.35">
      <c r="A30" s="13" t="s">
        <v>2428</v>
      </c>
      <c r="B30" s="33" t="s">
        <v>2429</v>
      </c>
      <c r="C30" s="33" t="s">
        <v>135</v>
      </c>
      <c r="D30" s="14">
        <v>15000000</v>
      </c>
      <c r="E30" s="15">
        <v>14849.25</v>
      </c>
      <c r="F30" s="16">
        <v>1.78E-2</v>
      </c>
      <c r="G30" s="16">
        <v>5.3705000000000003E-2</v>
      </c>
    </row>
    <row r="31" spans="1:7" x14ac:dyDescent="0.35">
      <c r="A31" s="13" t="s">
        <v>2430</v>
      </c>
      <c r="B31" s="33" t="s">
        <v>2431</v>
      </c>
      <c r="C31" s="33" t="s">
        <v>135</v>
      </c>
      <c r="D31" s="14">
        <v>15000000</v>
      </c>
      <c r="E31" s="15">
        <v>14833.83</v>
      </c>
      <c r="F31" s="16">
        <v>1.78E-2</v>
      </c>
      <c r="G31" s="16">
        <v>5.3800000000000001E-2</v>
      </c>
    </row>
    <row r="32" spans="1:7" x14ac:dyDescent="0.35">
      <c r="A32" s="13" t="s">
        <v>2432</v>
      </c>
      <c r="B32" s="33" t="s">
        <v>2433</v>
      </c>
      <c r="C32" s="33" t="s">
        <v>135</v>
      </c>
      <c r="D32" s="14">
        <v>12500000</v>
      </c>
      <c r="E32" s="15">
        <v>12425.71</v>
      </c>
      <c r="F32" s="16">
        <v>1.49E-2</v>
      </c>
      <c r="G32" s="16">
        <v>5.3227999999999998E-2</v>
      </c>
    </row>
    <row r="33" spans="1:7" x14ac:dyDescent="0.35">
      <c r="A33" s="13" t="s">
        <v>2434</v>
      </c>
      <c r="B33" s="33" t="s">
        <v>2435</v>
      </c>
      <c r="C33" s="33" t="s">
        <v>135</v>
      </c>
      <c r="D33" s="14">
        <v>10000000</v>
      </c>
      <c r="E33" s="15">
        <v>9930.7000000000007</v>
      </c>
      <c r="F33" s="16">
        <v>1.1900000000000001E-2</v>
      </c>
      <c r="G33" s="16">
        <v>5.3067999999999997E-2</v>
      </c>
    </row>
    <row r="34" spans="1:7" x14ac:dyDescent="0.35">
      <c r="A34" s="13" t="s">
        <v>2436</v>
      </c>
      <c r="B34" s="33" t="s">
        <v>2437</v>
      </c>
      <c r="C34" s="33" t="s">
        <v>135</v>
      </c>
      <c r="D34" s="14">
        <v>10000000</v>
      </c>
      <c r="E34" s="15">
        <v>9879.14</v>
      </c>
      <c r="F34" s="16">
        <v>1.1900000000000001E-2</v>
      </c>
      <c r="G34" s="16">
        <v>5.3799E-2</v>
      </c>
    </row>
    <row r="35" spans="1:7" x14ac:dyDescent="0.35">
      <c r="A35" s="13" t="s">
        <v>2438</v>
      </c>
      <c r="B35" s="33" t="s">
        <v>2439</v>
      </c>
      <c r="C35" s="33" t="s">
        <v>135</v>
      </c>
      <c r="D35" s="14">
        <v>10000000</v>
      </c>
      <c r="E35" s="15">
        <v>9869.08</v>
      </c>
      <c r="F35" s="16">
        <v>1.1900000000000001E-2</v>
      </c>
      <c r="G35" s="16">
        <v>5.3800000000000001E-2</v>
      </c>
    </row>
    <row r="36" spans="1:7" x14ac:dyDescent="0.35">
      <c r="A36" s="13" t="s">
        <v>2440</v>
      </c>
      <c r="B36" s="33" t="s">
        <v>2441</v>
      </c>
      <c r="C36" s="33" t="s">
        <v>135</v>
      </c>
      <c r="D36" s="14">
        <v>7500000</v>
      </c>
      <c r="E36" s="15">
        <v>7416.92</v>
      </c>
      <c r="F36" s="16">
        <v>8.8999999999999999E-3</v>
      </c>
      <c r="G36" s="16">
        <v>5.3800000000000001E-2</v>
      </c>
    </row>
    <row r="37" spans="1:7" x14ac:dyDescent="0.35">
      <c r="A37" s="17" t="s">
        <v>131</v>
      </c>
      <c r="B37" s="34"/>
      <c r="C37" s="34"/>
      <c r="D37" s="20"/>
      <c r="E37" s="21">
        <v>160917.32999999999</v>
      </c>
      <c r="F37" s="22">
        <v>0.1933</v>
      </c>
      <c r="G37" s="23"/>
    </row>
    <row r="38" spans="1:7" x14ac:dyDescent="0.35">
      <c r="A38" s="17" t="s">
        <v>1475</v>
      </c>
      <c r="B38" s="33"/>
      <c r="C38" s="33"/>
      <c r="D38" s="14"/>
      <c r="E38" s="15"/>
      <c r="F38" s="16"/>
      <c r="G38" s="16"/>
    </row>
    <row r="39" spans="1:7" x14ac:dyDescent="0.35">
      <c r="A39" s="13" t="s">
        <v>2442</v>
      </c>
      <c r="B39" s="33" t="s">
        <v>2443</v>
      </c>
      <c r="C39" s="33" t="s">
        <v>1483</v>
      </c>
      <c r="D39" s="14">
        <v>20000000</v>
      </c>
      <c r="E39" s="15">
        <v>19921.54</v>
      </c>
      <c r="F39" s="16">
        <v>2.3900000000000001E-2</v>
      </c>
      <c r="G39" s="16">
        <v>5.7500999999999997E-2</v>
      </c>
    </row>
    <row r="40" spans="1:7" x14ac:dyDescent="0.35">
      <c r="A40" s="13" t="s">
        <v>2444</v>
      </c>
      <c r="B40" s="33" t="s">
        <v>2445</v>
      </c>
      <c r="C40" s="33" t="s">
        <v>1490</v>
      </c>
      <c r="D40" s="14">
        <v>20000000</v>
      </c>
      <c r="E40" s="15">
        <v>19850.439999999999</v>
      </c>
      <c r="F40" s="16">
        <v>2.3800000000000002E-2</v>
      </c>
      <c r="G40" s="16">
        <v>5.7296E-2</v>
      </c>
    </row>
    <row r="41" spans="1:7" x14ac:dyDescent="0.35">
      <c r="A41" s="13" t="s">
        <v>2446</v>
      </c>
      <c r="B41" s="33" t="s">
        <v>2447</v>
      </c>
      <c r="C41" s="33" t="s">
        <v>1483</v>
      </c>
      <c r="D41" s="14">
        <v>20000000</v>
      </c>
      <c r="E41" s="15">
        <v>19751.080000000002</v>
      </c>
      <c r="F41" s="16">
        <v>2.3699999999999999E-2</v>
      </c>
      <c r="G41" s="16">
        <v>5.7500999999999997E-2</v>
      </c>
    </row>
    <row r="42" spans="1:7" x14ac:dyDescent="0.35">
      <c r="A42" s="13" t="s">
        <v>2448</v>
      </c>
      <c r="B42" s="33" t="s">
        <v>2449</v>
      </c>
      <c r="C42" s="33" t="s">
        <v>1490</v>
      </c>
      <c r="D42" s="14">
        <v>20000000</v>
      </c>
      <c r="E42" s="15">
        <v>19748.52</v>
      </c>
      <c r="F42" s="16">
        <v>2.3699999999999999E-2</v>
      </c>
      <c r="G42" s="16">
        <v>5.8098999999999998E-2</v>
      </c>
    </row>
    <row r="43" spans="1:7" x14ac:dyDescent="0.35">
      <c r="A43" s="13" t="s">
        <v>2450</v>
      </c>
      <c r="B43" s="33" t="s">
        <v>2451</v>
      </c>
      <c r="C43" s="33" t="s">
        <v>1483</v>
      </c>
      <c r="D43" s="14">
        <v>17500000</v>
      </c>
      <c r="E43" s="15">
        <v>17409.740000000002</v>
      </c>
      <c r="F43" s="16">
        <v>2.0899999999999998E-2</v>
      </c>
      <c r="G43" s="16">
        <v>5.7352E-2</v>
      </c>
    </row>
    <row r="44" spans="1:7" x14ac:dyDescent="0.35">
      <c r="A44" s="13" t="s">
        <v>2452</v>
      </c>
      <c r="B44" s="33" t="s">
        <v>2453</v>
      </c>
      <c r="C44" s="33" t="s">
        <v>1490</v>
      </c>
      <c r="D44" s="14">
        <v>15000000</v>
      </c>
      <c r="E44" s="15">
        <v>14834.7</v>
      </c>
      <c r="F44" s="16">
        <v>1.78E-2</v>
      </c>
      <c r="G44" s="16">
        <v>5.8102000000000001E-2</v>
      </c>
    </row>
    <row r="45" spans="1:7" x14ac:dyDescent="0.35">
      <c r="A45" s="13" t="s">
        <v>2454</v>
      </c>
      <c r="B45" s="33" t="s">
        <v>2455</v>
      </c>
      <c r="C45" s="33" t="s">
        <v>1478</v>
      </c>
      <c r="D45" s="14">
        <v>12500000</v>
      </c>
      <c r="E45" s="15">
        <v>12433.88</v>
      </c>
      <c r="F45" s="16">
        <v>1.49E-2</v>
      </c>
      <c r="G45" s="16">
        <v>5.7097000000000002E-2</v>
      </c>
    </row>
    <row r="46" spans="1:7" x14ac:dyDescent="0.35">
      <c r="A46" s="13" t="s">
        <v>2456</v>
      </c>
      <c r="B46" s="33" t="s">
        <v>2457</v>
      </c>
      <c r="C46" s="33" t="s">
        <v>1483</v>
      </c>
      <c r="D46" s="14">
        <v>10000000</v>
      </c>
      <c r="E46" s="15">
        <v>9982.73</v>
      </c>
      <c r="F46" s="16">
        <v>1.2E-2</v>
      </c>
      <c r="G46" s="16">
        <v>5.7403999999999997E-2</v>
      </c>
    </row>
    <row r="47" spans="1:7" x14ac:dyDescent="0.35">
      <c r="A47" s="13" t="s">
        <v>2458</v>
      </c>
      <c r="B47" s="33" t="s">
        <v>2459</v>
      </c>
      <c r="C47" s="33" t="s">
        <v>1478</v>
      </c>
      <c r="D47" s="14">
        <v>10000000</v>
      </c>
      <c r="E47" s="15">
        <v>9973.41</v>
      </c>
      <c r="F47" s="16">
        <v>1.2E-2</v>
      </c>
      <c r="G47" s="16">
        <v>5.7252999999999998E-2</v>
      </c>
    </row>
    <row r="48" spans="1:7" x14ac:dyDescent="0.35">
      <c r="A48" s="13" t="s">
        <v>2460</v>
      </c>
      <c r="B48" s="33" t="s">
        <v>2461</v>
      </c>
      <c r="C48" s="33" t="s">
        <v>1483</v>
      </c>
      <c r="D48" s="14">
        <v>10000000</v>
      </c>
      <c r="E48" s="15">
        <v>9971.77</v>
      </c>
      <c r="F48" s="16">
        <v>1.2E-2</v>
      </c>
      <c r="G48" s="16">
        <v>5.7416000000000002E-2</v>
      </c>
    </row>
    <row r="49" spans="1:7" x14ac:dyDescent="0.35">
      <c r="A49" s="13" t="s">
        <v>2462</v>
      </c>
      <c r="B49" s="33" t="s">
        <v>2463</v>
      </c>
      <c r="C49" s="33" t="s">
        <v>1503</v>
      </c>
      <c r="D49" s="14">
        <v>10000000</v>
      </c>
      <c r="E49" s="15">
        <v>9970.11</v>
      </c>
      <c r="F49" s="16">
        <v>1.2E-2</v>
      </c>
      <c r="G49" s="16">
        <v>5.7602E-2</v>
      </c>
    </row>
    <row r="50" spans="1:7" x14ac:dyDescent="0.35">
      <c r="A50" s="13" t="s">
        <v>2464</v>
      </c>
      <c r="B50" s="33" t="s">
        <v>2465</v>
      </c>
      <c r="C50" s="33" t="s">
        <v>1478</v>
      </c>
      <c r="D50" s="14">
        <v>10000000</v>
      </c>
      <c r="E50" s="15">
        <v>9916.09</v>
      </c>
      <c r="F50" s="16">
        <v>1.1900000000000001E-2</v>
      </c>
      <c r="G50" s="16">
        <v>5.7200000000000001E-2</v>
      </c>
    </row>
    <row r="51" spans="1:7" x14ac:dyDescent="0.35">
      <c r="A51" s="13" t="s">
        <v>2466</v>
      </c>
      <c r="B51" s="33" t="s">
        <v>2467</v>
      </c>
      <c r="C51" s="33" t="s">
        <v>1478</v>
      </c>
      <c r="D51" s="14">
        <v>10000000</v>
      </c>
      <c r="E51" s="15">
        <v>9886.31</v>
      </c>
      <c r="F51" s="16">
        <v>1.1900000000000001E-2</v>
      </c>
      <c r="G51" s="16">
        <v>5.7499000000000001E-2</v>
      </c>
    </row>
    <row r="52" spans="1:7" x14ac:dyDescent="0.35">
      <c r="A52" s="13" t="s">
        <v>2468</v>
      </c>
      <c r="B52" s="33" t="s">
        <v>2469</v>
      </c>
      <c r="C52" s="33" t="s">
        <v>1503</v>
      </c>
      <c r="D52" s="14">
        <v>10000000</v>
      </c>
      <c r="E52" s="15">
        <v>9881.69</v>
      </c>
      <c r="F52" s="16">
        <v>1.1900000000000001E-2</v>
      </c>
      <c r="G52" s="16">
        <v>5.7500000000000002E-2</v>
      </c>
    </row>
    <row r="53" spans="1:7" x14ac:dyDescent="0.35">
      <c r="A53" s="13" t="s">
        <v>2470</v>
      </c>
      <c r="B53" s="33" t="s">
        <v>2471</v>
      </c>
      <c r="C53" s="33" t="s">
        <v>1483</v>
      </c>
      <c r="D53" s="14">
        <v>7500000</v>
      </c>
      <c r="E53" s="15">
        <v>7447.48</v>
      </c>
      <c r="F53" s="16">
        <v>8.8999999999999999E-3</v>
      </c>
      <c r="G53" s="16">
        <v>5.7207000000000001E-2</v>
      </c>
    </row>
    <row r="54" spans="1:7" x14ac:dyDescent="0.35">
      <c r="A54" s="13" t="s">
        <v>2472</v>
      </c>
      <c r="B54" s="33" t="s">
        <v>2473</v>
      </c>
      <c r="C54" s="33" t="s">
        <v>1483</v>
      </c>
      <c r="D54" s="14">
        <v>5000000</v>
      </c>
      <c r="E54" s="15">
        <v>4962.58</v>
      </c>
      <c r="F54" s="16">
        <v>6.0000000000000001E-3</v>
      </c>
      <c r="G54" s="16">
        <v>5.7349999999999998E-2</v>
      </c>
    </row>
    <row r="55" spans="1:7" x14ac:dyDescent="0.35">
      <c r="A55" s="13" t="s">
        <v>2474</v>
      </c>
      <c r="B55" s="33" t="s">
        <v>2475</v>
      </c>
      <c r="C55" s="33" t="s">
        <v>1483</v>
      </c>
      <c r="D55" s="14">
        <v>5000000</v>
      </c>
      <c r="E55" s="15">
        <v>4959.51</v>
      </c>
      <c r="F55" s="16">
        <v>6.0000000000000001E-3</v>
      </c>
      <c r="G55" s="16">
        <v>5.7315999999999999E-2</v>
      </c>
    </row>
    <row r="56" spans="1:7" x14ac:dyDescent="0.35">
      <c r="A56" s="13" t="s">
        <v>2476</v>
      </c>
      <c r="B56" s="33" t="s">
        <v>2477</v>
      </c>
      <c r="C56" s="33" t="s">
        <v>1483</v>
      </c>
      <c r="D56" s="14">
        <v>5000000</v>
      </c>
      <c r="E56" s="15">
        <v>4944.8999999999996</v>
      </c>
      <c r="F56" s="16">
        <v>5.8999999999999999E-3</v>
      </c>
      <c r="G56" s="16">
        <v>5.8102000000000001E-2</v>
      </c>
    </row>
    <row r="57" spans="1:7" x14ac:dyDescent="0.35">
      <c r="A57" s="13" t="s">
        <v>2478</v>
      </c>
      <c r="B57" s="33" t="s">
        <v>2479</v>
      </c>
      <c r="C57" s="33" t="s">
        <v>1483</v>
      </c>
      <c r="D57" s="14">
        <v>2500000</v>
      </c>
      <c r="E57" s="15">
        <v>2486.7199999999998</v>
      </c>
      <c r="F57" s="16">
        <v>3.0000000000000001E-3</v>
      </c>
      <c r="G57" s="16">
        <v>5.7320000000000003E-2</v>
      </c>
    </row>
    <row r="58" spans="1:7" x14ac:dyDescent="0.35">
      <c r="A58" s="13" t="s">
        <v>2480</v>
      </c>
      <c r="B58" s="33" t="s">
        <v>2481</v>
      </c>
      <c r="C58" s="33" t="s">
        <v>1483</v>
      </c>
      <c r="D58" s="14">
        <v>2500000</v>
      </c>
      <c r="E58" s="15">
        <v>2467.5700000000002</v>
      </c>
      <c r="F58" s="16">
        <v>3.0000000000000001E-3</v>
      </c>
      <c r="G58" s="16">
        <v>5.7799999999999997E-2</v>
      </c>
    </row>
    <row r="59" spans="1:7" x14ac:dyDescent="0.35">
      <c r="A59" s="17" t="s">
        <v>131</v>
      </c>
      <c r="B59" s="34"/>
      <c r="C59" s="34"/>
      <c r="D59" s="20"/>
      <c r="E59" s="21">
        <v>220800.77</v>
      </c>
      <c r="F59" s="22">
        <v>0.26519999999999999</v>
      </c>
      <c r="G59" s="23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1530</v>
      </c>
      <c r="B61" s="33"/>
      <c r="C61" s="33"/>
      <c r="D61" s="14"/>
      <c r="E61" s="15"/>
      <c r="F61" s="16"/>
      <c r="G61" s="16"/>
    </row>
    <row r="62" spans="1:7" x14ac:dyDescent="0.35">
      <c r="A62" s="13" t="s">
        <v>2482</v>
      </c>
      <c r="B62" s="33" t="s">
        <v>2483</v>
      </c>
      <c r="C62" s="33" t="s">
        <v>1483</v>
      </c>
      <c r="D62" s="14">
        <v>25000000</v>
      </c>
      <c r="E62" s="15">
        <v>24984.15</v>
      </c>
      <c r="F62" s="16">
        <v>0.03</v>
      </c>
      <c r="G62" s="16">
        <v>5.7889000000000003E-2</v>
      </c>
    </row>
    <row r="63" spans="1:7" x14ac:dyDescent="0.35">
      <c r="A63" s="13" t="s">
        <v>2484</v>
      </c>
      <c r="B63" s="33" t="s">
        <v>2485</v>
      </c>
      <c r="C63" s="33" t="s">
        <v>1483</v>
      </c>
      <c r="D63" s="14">
        <v>25000000</v>
      </c>
      <c r="E63" s="15">
        <v>24850.35</v>
      </c>
      <c r="F63" s="16">
        <v>2.9899999999999999E-2</v>
      </c>
      <c r="G63" s="16">
        <v>5.7847999999999997E-2</v>
      </c>
    </row>
    <row r="64" spans="1:7" x14ac:dyDescent="0.35">
      <c r="A64" s="13" t="s">
        <v>2486</v>
      </c>
      <c r="B64" s="33" t="s">
        <v>2487</v>
      </c>
      <c r="C64" s="33" t="s">
        <v>1483</v>
      </c>
      <c r="D64" s="14">
        <v>20000000</v>
      </c>
      <c r="E64" s="15">
        <v>19835.96</v>
      </c>
      <c r="F64" s="16">
        <v>2.3800000000000002E-2</v>
      </c>
      <c r="G64" s="16">
        <v>5.8048000000000002E-2</v>
      </c>
    </row>
    <row r="65" spans="1:7" x14ac:dyDescent="0.35">
      <c r="A65" s="13" t="s">
        <v>2488</v>
      </c>
      <c r="B65" s="33" t="s">
        <v>2489</v>
      </c>
      <c r="C65" s="33" t="s">
        <v>1483</v>
      </c>
      <c r="D65" s="14">
        <v>15000000</v>
      </c>
      <c r="E65" s="15">
        <v>14982.48</v>
      </c>
      <c r="F65" s="16">
        <v>1.7999999999999999E-2</v>
      </c>
      <c r="G65" s="16">
        <v>6.0999999999999999E-2</v>
      </c>
    </row>
    <row r="66" spans="1:7" x14ac:dyDescent="0.35">
      <c r="A66" s="13" t="s">
        <v>2490</v>
      </c>
      <c r="B66" s="33" t="s">
        <v>2491</v>
      </c>
      <c r="C66" s="33" t="s">
        <v>1483</v>
      </c>
      <c r="D66" s="14">
        <v>15000000</v>
      </c>
      <c r="E66" s="15">
        <v>14919.41</v>
      </c>
      <c r="F66" s="16">
        <v>1.7899999999999999E-2</v>
      </c>
      <c r="G66" s="16">
        <v>5.7998000000000001E-2</v>
      </c>
    </row>
    <row r="67" spans="1:7" x14ac:dyDescent="0.35">
      <c r="A67" s="13" t="s">
        <v>2492</v>
      </c>
      <c r="B67" s="33" t="s">
        <v>2493</v>
      </c>
      <c r="C67" s="33" t="s">
        <v>1483</v>
      </c>
      <c r="D67" s="14">
        <v>12500000</v>
      </c>
      <c r="E67" s="15">
        <v>12418.14</v>
      </c>
      <c r="F67" s="16">
        <v>1.49E-2</v>
      </c>
      <c r="G67" s="16">
        <v>6.1700999999999999E-2</v>
      </c>
    </row>
    <row r="68" spans="1:7" x14ac:dyDescent="0.35">
      <c r="A68" s="13" t="s">
        <v>2494</v>
      </c>
      <c r="B68" s="33" t="s">
        <v>2495</v>
      </c>
      <c r="C68" s="33" t="s">
        <v>1483</v>
      </c>
      <c r="D68" s="14">
        <v>12500000</v>
      </c>
      <c r="E68" s="15">
        <v>12328.86</v>
      </c>
      <c r="F68" s="16">
        <v>1.4800000000000001E-2</v>
      </c>
      <c r="G68" s="16">
        <v>6.3335000000000002E-2</v>
      </c>
    </row>
    <row r="69" spans="1:7" x14ac:dyDescent="0.35">
      <c r="A69" s="13" t="s">
        <v>2496</v>
      </c>
      <c r="B69" s="33" t="s">
        <v>2497</v>
      </c>
      <c r="C69" s="33" t="s">
        <v>1483</v>
      </c>
      <c r="D69" s="14">
        <v>10000000</v>
      </c>
      <c r="E69" s="15">
        <v>9993.3700000000008</v>
      </c>
      <c r="F69" s="16">
        <v>1.2E-2</v>
      </c>
      <c r="G69" s="16">
        <v>6.0539000000000003E-2</v>
      </c>
    </row>
    <row r="70" spans="1:7" x14ac:dyDescent="0.35">
      <c r="A70" s="13" t="s">
        <v>2498</v>
      </c>
      <c r="B70" s="33" t="s">
        <v>2499</v>
      </c>
      <c r="C70" s="33" t="s">
        <v>1483</v>
      </c>
      <c r="D70" s="14">
        <v>10000000</v>
      </c>
      <c r="E70" s="15">
        <v>9972.83</v>
      </c>
      <c r="F70" s="16">
        <v>1.2E-2</v>
      </c>
      <c r="G70" s="16">
        <v>5.8494999999999998E-2</v>
      </c>
    </row>
    <row r="71" spans="1:7" x14ac:dyDescent="0.35">
      <c r="A71" s="13" t="s">
        <v>2500</v>
      </c>
      <c r="B71" s="33" t="s">
        <v>2501</v>
      </c>
      <c r="C71" s="33" t="s">
        <v>1483</v>
      </c>
      <c r="D71" s="14">
        <v>10000000</v>
      </c>
      <c r="E71" s="15">
        <v>9960.2099999999991</v>
      </c>
      <c r="F71" s="16">
        <v>1.2E-2</v>
      </c>
      <c r="G71" s="16">
        <v>5.8325000000000002E-2</v>
      </c>
    </row>
    <row r="72" spans="1:7" x14ac:dyDescent="0.35">
      <c r="A72" s="13" t="s">
        <v>2502</v>
      </c>
      <c r="B72" s="33" t="s">
        <v>2503</v>
      </c>
      <c r="C72" s="33" t="s">
        <v>1483</v>
      </c>
      <c r="D72" s="14">
        <v>10000000</v>
      </c>
      <c r="E72" s="15">
        <v>9960.09</v>
      </c>
      <c r="F72" s="16">
        <v>1.2E-2</v>
      </c>
      <c r="G72" s="16">
        <v>6.0947000000000001E-2</v>
      </c>
    </row>
    <row r="73" spans="1:7" x14ac:dyDescent="0.35">
      <c r="A73" s="13" t="s">
        <v>2504</v>
      </c>
      <c r="B73" s="33" t="s">
        <v>2505</v>
      </c>
      <c r="C73" s="33" t="s">
        <v>1483</v>
      </c>
      <c r="D73" s="14">
        <v>10000000</v>
      </c>
      <c r="E73" s="15">
        <v>9960.09</v>
      </c>
      <c r="F73" s="16">
        <v>1.2E-2</v>
      </c>
      <c r="G73" s="16">
        <v>5.8501999999999998E-2</v>
      </c>
    </row>
    <row r="74" spans="1:7" x14ac:dyDescent="0.35">
      <c r="A74" s="13" t="s">
        <v>2506</v>
      </c>
      <c r="B74" s="33" t="s">
        <v>2507</v>
      </c>
      <c r="C74" s="33" t="s">
        <v>1483</v>
      </c>
      <c r="D74" s="14">
        <v>10000000</v>
      </c>
      <c r="E74" s="15">
        <v>9959.7900000000009</v>
      </c>
      <c r="F74" s="16">
        <v>1.2E-2</v>
      </c>
      <c r="G74" s="16">
        <v>6.1400000000000003E-2</v>
      </c>
    </row>
    <row r="75" spans="1:7" x14ac:dyDescent="0.35">
      <c r="A75" s="13" t="s">
        <v>2508</v>
      </c>
      <c r="B75" s="33" t="s">
        <v>2509</v>
      </c>
      <c r="C75" s="33" t="s">
        <v>1483</v>
      </c>
      <c r="D75" s="14">
        <v>10000000</v>
      </c>
      <c r="E75" s="15">
        <v>9958.1200000000008</v>
      </c>
      <c r="F75" s="16">
        <v>1.2E-2</v>
      </c>
      <c r="G75" s="16">
        <v>6.1401999999999998E-2</v>
      </c>
    </row>
    <row r="76" spans="1:7" x14ac:dyDescent="0.35">
      <c r="A76" s="13" t="s">
        <v>2510</v>
      </c>
      <c r="B76" s="33" t="s">
        <v>2511</v>
      </c>
      <c r="C76" s="33" t="s">
        <v>1483</v>
      </c>
      <c r="D76" s="14">
        <v>10000000</v>
      </c>
      <c r="E76" s="15">
        <v>9946.6299999999992</v>
      </c>
      <c r="F76" s="16">
        <v>1.2E-2</v>
      </c>
      <c r="G76" s="16">
        <v>5.7602E-2</v>
      </c>
    </row>
    <row r="77" spans="1:7" x14ac:dyDescent="0.35">
      <c r="A77" s="13" t="s">
        <v>2512</v>
      </c>
      <c r="B77" s="33" t="s">
        <v>2513</v>
      </c>
      <c r="C77" s="33" t="s">
        <v>1483</v>
      </c>
      <c r="D77" s="14">
        <v>10000000</v>
      </c>
      <c r="E77" s="15">
        <v>9942.86</v>
      </c>
      <c r="F77" s="16">
        <v>1.1900000000000001E-2</v>
      </c>
      <c r="G77" s="16">
        <v>6.1698999999999997E-2</v>
      </c>
    </row>
    <row r="78" spans="1:7" x14ac:dyDescent="0.35">
      <c r="A78" s="13" t="s">
        <v>2514</v>
      </c>
      <c r="B78" s="33" t="s">
        <v>2515</v>
      </c>
      <c r="C78" s="33" t="s">
        <v>1483</v>
      </c>
      <c r="D78" s="14">
        <v>10000000</v>
      </c>
      <c r="E78" s="15">
        <v>9942.61</v>
      </c>
      <c r="F78" s="16">
        <v>1.1900000000000001E-2</v>
      </c>
      <c r="G78" s="16">
        <v>6.3849000000000003E-2</v>
      </c>
    </row>
    <row r="79" spans="1:7" x14ac:dyDescent="0.35">
      <c r="A79" s="13" t="s">
        <v>2516</v>
      </c>
      <c r="B79" s="33" t="s">
        <v>2517</v>
      </c>
      <c r="C79" s="33" t="s">
        <v>1483</v>
      </c>
      <c r="D79" s="14">
        <v>10000000</v>
      </c>
      <c r="E79" s="15">
        <v>9940.0300000000007</v>
      </c>
      <c r="F79" s="16">
        <v>1.1900000000000001E-2</v>
      </c>
      <c r="G79" s="16">
        <v>5.7950000000000002E-2</v>
      </c>
    </row>
    <row r="80" spans="1:7" x14ac:dyDescent="0.35">
      <c r="A80" s="13" t="s">
        <v>2518</v>
      </c>
      <c r="B80" s="33" t="s">
        <v>2519</v>
      </c>
      <c r="C80" s="33" t="s">
        <v>1483</v>
      </c>
      <c r="D80" s="14">
        <v>10000000</v>
      </c>
      <c r="E80" s="15">
        <v>9936.84</v>
      </c>
      <c r="F80" s="16">
        <v>1.1900000000000001E-2</v>
      </c>
      <c r="G80" s="16">
        <v>5.8000000000000003E-2</v>
      </c>
    </row>
    <row r="81" spans="1:7" x14ac:dyDescent="0.35">
      <c r="A81" s="13" t="s">
        <v>2520</v>
      </c>
      <c r="B81" s="33" t="s">
        <v>2521</v>
      </c>
      <c r="C81" s="33" t="s">
        <v>1483</v>
      </c>
      <c r="D81" s="14">
        <v>10000000</v>
      </c>
      <c r="E81" s="15">
        <v>9929</v>
      </c>
      <c r="F81" s="16">
        <v>1.1900000000000001E-2</v>
      </c>
      <c r="G81" s="16">
        <v>5.8000999999999997E-2</v>
      </c>
    </row>
    <row r="82" spans="1:7" x14ac:dyDescent="0.35">
      <c r="A82" s="13" t="s">
        <v>2522</v>
      </c>
      <c r="B82" s="33" t="s">
        <v>2523</v>
      </c>
      <c r="C82" s="33" t="s">
        <v>1483</v>
      </c>
      <c r="D82" s="14">
        <v>10000000</v>
      </c>
      <c r="E82" s="15">
        <v>9926.06</v>
      </c>
      <c r="F82" s="16">
        <v>1.1900000000000001E-2</v>
      </c>
      <c r="G82" s="16">
        <v>5.7848999999999998E-2</v>
      </c>
    </row>
    <row r="83" spans="1:7" x14ac:dyDescent="0.35">
      <c r="A83" s="13" t="s">
        <v>2524</v>
      </c>
      <c r="B83" s="33" t="s">
        <v>2525</v>
      </c>
      <c r="C83" s="33" t="s">
        <v>1483</v>
      </c>
      <c r="D83" s="14">
        <v>10000000</v>
      </c>
      <c r="E83" s="15">
        <v>9917.91</v>
      </c>
      <c r="F83" s="16">
        <v>1.1900000000000001E-2</v>
      </c>
      <c r="G83" s="16">
        <v>5.8097999999999997E-2</v>
      </c>
    </row>
    <row r="84" spans="1:7" x14ac:dyDescent="0.35">
      <c r="A84" s="13" t="s">
        <v>2526</v>
      </c>
      <c r="B84" s="33" t="s">
        <v>2527</v>
      </c>
      <c r="C84" s="33" t="s">
        <v>1483</v>
      </c>
      <c r="D84" s="14">
        <v>10000000</v>
      </c>
      <c r="E84" s="15">
        <v>9877.68</v>
      </c>
      <c r="F84" s="16">
        <v>1.1900000000000001E-2</v>
      </c>
      <c r="G84" s="16">
        <v>5.8701000000000003E-2</v>
      </c>
    </row>
    <row r="85" spans="1:7" x14ac:dyDescent="0.35">
      <c r="A85" s="13" t="s">
        <v>2528</v>
      </c>
      <c r="B85" s="33" t="s">
        <v>2529</v>
      </c>
      <c r="C85" s="33" t="s">
        <v>1483</v>
      </c>
      <c r="D85" s="14">
        <v>10000000</v>
      </c>
      <c r="E85" s="15">
        <v>9876.9599999999991</v>
      </c>
      <c r="F85" s="16">
        <v>1.1900000000000001E-2</v>
      </c>
      <c r="G85" s="16">
        <v>5.9050999999999999E-2</v>
      </c>
    </row>
    <row r="86" spans="1:7" x14ac:dyDescent="0.35">
      <c r="A86" s="13" t="s">
        <v>2530</v>
      </c>
      <c r="B86" s="33" t="s">
        <v>2531</v>
      </c>
      <c r="C86" s="33" t="s">
        <v>1478</v>
      </c>
      <c r="D86" s="14">
        <v>10000000</v>
      </c>
      <c r="E86" s="15">
        <v>9872.5499999999993</v>
      </c>
      <c r="F86" s="16">
        <v>1.1900000000000001E-2</v>
      </c>
      <c r="G86" s="16">
        <v>5.8900000000000001E-2</v>
      </c>
    </row>
    <row r="87" spans="1:7" x14ac:dyDescent="0.35">
      <c r="A87" s="13" t="s">
        <v>2532</v>
      </c>
      <c r="B87" s="33" t="s">
        <v>2533</v>
      </c>
      <c r="C87" s="33" t="s">
        <v>1483</v>
      </c>
      <c r="D87" s="14">
        <v>10000000</v>
      </c>
      <c r="E87" s="15">
        <v>9867.57</v>
      </c>
      <c r="F87" s="16">
        <v>1.1900000000000001E-2</v>
      </c>
      <c r="G87" s="16">
        <v>5.8316E-2</v>
      </c>
    </row>
    <row r="88" spans="1:7" x14ac:dyDescent="0.35">
      <c r="A88" s="13" t="s">
        <v>2534</v>
      </c>
      <c r="B88" s="33" t="s">
        <v>2535</v>
      </c>
      <c r="C88" s="33" t="s">
        <v>1483</v>
      </c>
      <c r="D88" s="14">
        <v>7500000</v>
      </c>
      <c r="E88" s="15">
        <v>7461.35</v>
      </c>
      <c r="F88" s="16">
        <v>8.9999999999999993E-3</v>
      </c>
      <c r="G88" s="16">
        <v>6.0998999999999998E-2</v>
      </c>
    </row>
    <row r="89" spans="1:7" x14ac:dyDescent="0.35">
      <c r="A89" s="13" t="s">
        <v>2536</v>
      </c>
      <c r="B89" s="33" t="s">
        <v>2537</v>
      </c>
      <c r="C89" s="33" t="s">
        <v>1478</v>
      </c>
      <c r="D89" s="14">
        <v>7500000</v>
      </c>
      <c r="E89" s="15">
        <v>7449.08</v>
      </c>
      <c r="F89" s="16">
        <v>8.8999999999999999E-3</v>
      </c>
      <c r="G89" s="16">
        <v>5.9402999999999997E-2</v>
      </c>
    </row>
    <row r="90" spans="1:7" x14ac:dyDescent="0.35">
      <c r="A90" s="13" t="s">
        <v>2538</v>
      </c>
      <c r="B90" s="33" t="s">
        <v>2539</v>
      </c>
      <c r="C90" s="33" t="s">
        <v>1483</v>
      </c>
      <c r="D90" s="14">
        <v>7500000</v>
      </c>
      <c r="E90" s="15">
        <v>7441.56</v>
      </c>
      <c r="F90" s="16">
        <v>8.8999999999999999E-3</v>
      </c>
      <c r="G90" s="16">
        <v>5.8498000000000001E-2</v>
      </c>
    </row>
    <row r="91" spans="1:7" x14ac:dyDescent="0.35">
      <c r="A91" s="13" t="s">
        <v>2540</v>
      </c>
      <c r="B91" s="33" t="s">
        <v>2541</v>
      </c>
      <c r="C91" s="33" t="s">
        <v>1483</v>
      </c>
      <c r="D91" s="14">
        <v>7500000</v>
      </c>
      <c r="E91" s="15">
        <v>7436.19</v>
      </c>
      <c r="F91" s="16">
        <v>8.8999999999999999E-3</v>
      </c>
      <c r="G91" s="16">
        <v>5.8000999999999997E-2</v>
      </c>
    </row>
    <row r="92" spans="1:7" x14ac:dyDescent="0.35">
      <c r="A92" s="13" t="s">
        <v>2542</v>
      </c>
      <c r="B92" s="33" t="s">
        <v>2543</v>
      </c>
      <c r="C92" s="33" t="s">
        <v>1483</v>
      </c>
      <c r="D92" s="14">
        <v>7500000</v>
      </c>
      <c r="E92" s="15">
        <v>7417.1</v>
      </c>
      <c r="F92" s="16">
        <v>8.8999999999999999E-3</v>
      </c>
      <c r="G92" s="16">
        <v>0.06</v>
      </c>
    </row>
    <row r="93" spans="1:7" x14ac:dyDescent="0.35">
      <c r="A93" s="13" t="s">
        <v>2544</v>
      </c>
      <c r="B93" s="33" t="s">
        <v>2545</v>
      </c>
      <c r="C93" s="33" t="s">
        <v>1478</v>
      </c>
      <c r="D93" s="14">
        <v>5000000</v>
      </c>
      <c r="E93" s="15">
        <v>4995.95</v>
      </c>
      <c r="F93" s="16">
        <v>6.0000000000000001E-3</v>
      </c>
      <c r="G93" s="16">
        <v>5.9178000000000001E-2</v>
      </c>
    </row>
    <row r="94" spans="1:7" x14ac:dyDescent="0.35">
      <c r="A94" s="13" t="s">
        <v>2546</v>
      </c>
      <c r="B94" s="33" t="s">
        <v>2547</v>
      </c>
      <c r="C94" s="33" t="s">
        <v>1478</v>
      </c>
      <c r="D94" s="14">
        <v>5000000</v>
      </c>
      <c r="E94" s="15">
        <v>4995.22</v>
      </c>
      <c r="F94" s="16">
        <v>6.0000000000000001E-3</v>
      </c>
      <c r="G94" s="16">
        <v>5.8212E-2</v>
      </c>
    </row>
    <row r="95" spans="1:7" x14ac:dyDescent="0.35">
      <c r="A95" s="13" t="s">
        <v>2548</v>
      </c>
      <c r="B95" s="33" t="s">
        <v>2549</v>
      </c>
      <c r="C95" s="33" t="s">
        <v>1483</v>
      </c>
      <c r="D95" s="14">
        <v>5000000</v>
      </c>
      <c r="E95" s="15">
        <v>4985.82</v>
      </c>
      <c r="F95" s="16">
        <v>6.0000000000000001E-3</v>
      </c>
      <c r="G95" s="16">
        <v>6.1095999999999998E-2</v>
      </c>
    </row>
    <row r="96" spans="1:7" x14ac:dyDescent="0.35">
      <c r="A96" s="13" t="s">
        <v>2550</v>
      </c>
      <c r="B96" s="33" t="s">
        <v>2551</v>
      </c>
      <c r="C96" s="33" t="s">
        <v>1483</v>
      </c>
      <c r="D96" s="14">
        <v>5000000</v>
      </c>
      <c r="E96" s="15">
        <v>4983.84</v>
      </c>
      <c r="F96" s="16">
        <v>6.0000000000000001E-3</v>
      </c>
      <c r="G96" s="16">
        <v>6.2299E-2</v>
      </c>
    </row>
    <row r="97" spans="1:7" x14ac:dyDescent="0.35">
      <c r="A97" s="13" t="s">
        <v>2552</v>
      </c>
      <c r="B97" s="33" t="s">
        <v>2553</v>
      </c>
      <c r="C97" s="33" t="s">
        <v>1483</v>
      </c>
      <c r="D97" s="14">
        <v>5000000</v>
      </c>
      <c r="E97" s="15">
        <v>4967.3599999999997</v>
      </c>
      <c r="F97" s="16">
        <v>6.0000000000000001E-3</v>
      </c>
      <c r="G97" s="16">
        <v>5.8497E-2</v>
      </c>
    </row>
    <row r="98" spans="1:7" x14ac:dyDescent="0.35">
      <c r="A98" s="13" t="s">
        <v>2554</v>
      </c>
      <c r="B98" s="33" t="s">
        <v>2555</v>
      </c>
      <c r="C98" s="33" t="s">
        <v>1478</v>
      </c>
      <c r="D98" s="14">
        <v>5000000</v>
      </c>
      <c r="E98" s="15">
        <v>4961.74</v>
      </c>
      <c r="F98" s="16">
        <v>6.0000000000000001E-3</v>
      </c>
      <c r="G98" s="16">
        <v>5.8646999999999998E-2</v>
      </c>
    </row>
    <row r="99" spans="1:7" x14ac:dyDescent="0.35">
      <c r="A99" s="13" t="s">
        <v>2556</v>
      </c>
      <c r="B99" s="33" t="s">
        <v>2557</v>
      </c>
      <c r="C99" s="33" t="s">
        <v>1483</v>
      </c>
      <c r="D99" s="14">
        <v>5000000</v>
      </c>
      <c r="E99" s="15">
        <v>4961.57</v>
      </c>
      <c r="F99" s="16">
        <v>6.0000000000000001E-3</v>
      </c>
      <c r="G99" s="16">
        <v>5.8897999999999999E-2</v>
      </c>
    </row>
    <row r="100" spans="1:7" x14ac:dyDescent="0.35">
      <c r="A100" s="13" t="s">
        <v>2558</v>
      </c>
      <c r="B100" s="33" t="s">
        <v>2559</v>
      </c>
      <c r="C100" s="33" t="s">
        <v>1483</v>
      </c>
      <c r="D100" s="14">
        <v>5000000</v>
      </c>
      <c r="E100" s="15">
        <v>4961.53</v>
      </c>
      <c r="F100" s="16">
        <v>6.0000000000000001E-3</v>
      </c>
      <c r="G100" s="16">
        <v>6.2898999999999997E-2</v>
      </c>
    </row>
    <row r="101" spans="1:7" x14ac:dyDescent="0.35">
      <c r="A101" s="13" t="s">
        <v>2560</v>
      </c>
      <c r="B101" s="33" t="s">
        <v>2561</v>
      </c>
      <c r="C101" s="33" t="s">
        <v>1483</v>
      </c>
      <c r="D101" s="14">
        <v>5000000</v>
      </c>
      <c r="E101" s="15">
        <v>4961.3900000000003</v>
      </c>
      <c r="F101" s="16">
        <v>6.0000000000000001E-3</v>
      </c>
      <c r="G101" s="16">
        <v>6.1748999999999998E-2</v>
      </c>
    </row>
    <row r="102" spans="1:7" x14ac:dyDescent="0.35">
      <c r="A102" s="13" t="s">
        <v>2562</v>
      </c>
      <c r="B102" s="33" t="s">
        <v>2563</v>
      </c>
      <c r="C102" s="33" t="s">
        <v>1483</v>
      </c>
      <c r="D102" s="14">
        <v>5000000</v>
      </c>
      <c r="E102" s="15">
        <v>4959.7299999999996</v>
      </c>
      <c r="F102" s="16">
        <v>6.0000000000000001E-3</v>
      </c>
      <c r="G102" s="16">
        <v>6.1748999999999998E-2</v>
      </c>
    </row>
    <row r="103" spans="1:7" x14ac:dyDescent="0.35">
      <c r="A103" s="13" t="s">
        <v>2564</v>
      </c>
      <c r="B103" s="33" t="s">
        <v>2565</v>
      </c>
      <c r="C103" s="33" t="s">
        <v>1478</v>
      </c>
      <c r="D103" s="14">
        <v>5000000</v>
      </c>
      <c r="E103" s="15">
        <v>4955.6499999999996</v>
      </c>
      <c r="F103" s="16">
        <v>6.0000000000000001E-3</v>
      </c>
      <c r="G103" s="16">
        <v>5.9401000000000002E-2</v>
      </c>
    </row>
    <row r="104" spans="1:7" x14ac:dyDescent="0.35">
      <c r="A104" s="13" t="s">
        <v>2566</v>
      </c>
      <c r="B104" s="33" t="s">
        <v>2567</v>
      </c>
      <c r="C104" s="33" t="s">
        <v>1483</v>
      </c>
      <c r="D104" s="14">
        <v>5000000</v>
      </c>
      <c r="E104" s="15">
        <v>4932.92</v>
      </c>
      <c r="F104" s="16">
        <v>5.8999999999999999E-3</v>
      </c>
      <c r="G104" s="16">
        <v>6.2050000000000001E-2</v>
      </c>
    </row>
    <row r="105" spans="1:7" x14ac:dyDescent="0.35">
      <c r="A105" s="13" t="s">
        <v>2568</v>
      </c>
      <c r="B105" s="33" t="s">
        <v>2569</v>
      </c>
      <c r="C105" s="33" t="s">
        <v>1483</v>
      </c>
      <c r="D105" s="14">
        <v>5000000</v>
      </c>
      <c r="E105" s="15">
        <v>4925.8</v>
      </c>
      <c r="F105" s="16">
        <v>5.8999999999999999E-3</v>
      </c>
      <c r="G105" s="16">
        <v>6.3200000000000006E-2</v>
      </c>
    </row>
    <row r="106" spans="1:7" x14ac:dyDescent="0.35">
      <c r="A106" s="13" t="s">
        <v>2570</v>
      </c>
      <c r="B106" s="33" t="s">
        <v>2571</v>
      </c>
      <c r="C106" s="33" t="s">
        <v>1483</v>
      </c>
      <c r="D106" s="14">
        <v>2500000</v>
      </c>
      <c r="E106" s="15">
        <v>2483.73</v>
      </c>
      <c r="F106" s="16">
        <v>3.0000000000000001E-3</v>
      </c>
      <c r="G106" s="16">
        <v>6.1321000000000001E-2</v>
      </c>
    </row>
    <row r="107" spans="1:7" x14ac:dyDescent="0.35">
      <c r="A107" s="17" t="s">
        <v>131</v>
      </c>
      <c r="B107" s="34"/>
      <c r="C107" s="34"/>
      <c r="D107" s="20"/>
      <c r="E107" s="21">
        <v>417298.08</v>
      </c>
      <c r="F107" s="22">
        <v>0.50160000000000005</v>
      </c>
      <c r="G107" s="23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24" t="s">
        <v>147</v>
      </c>
      <c r="B109" s="35"/>
      <c r="C109" s="35"/>
      <c r="D109" s="25"/>
      <c r="E109" s="21">
        <v>799016.18</v>
      </c>
      <c r="F109" s="22">
        <v>0.96009999999999995</v>
      </c>
      <c r="G109" s="23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13"/>
      <c r="B111" s="33"/>
      <c r="C111" s="33"/>
      <c r="D111" s="14"/>
      <c r="E111" s="15"/>
      <c r="F111" s="16"/>
      <c r="G111" s="16"/>
    </row>
    <row r="112" spans="1:7" x14ac:dyDescent="0.35">
      <c r="A112" s="17" t="s">
        <v>3034</v>
      </c>
      <c r="B112" s="33"/>
      <c r="C112" s="33"/>
      <c r="D112" s="14"/>
      <c r="E112" s="15"/>
      <c r="F112" s="16"/>
      <c r="G112" s="16"/>
    </row>
    <row r="113" spans="1:7" x14ac:dyDescent="0.35">
      <c r="A113" s="13" t="s">
        <v>510</v>
      </c>
      <c r="B113" s="33" t="s">
        <v>511</v>
      </c>
      <c r="C113" s="33"/>
      <c r="D113" s="14">
        <v>18628.274000000001</v>
      </c>
      <c r="E113" s="15">
        <v>2103.09</v>
      </c>
      <c r="F113" s="16">
        <v>2.5000000000000001E-3</v>
      </c>
      <c r="G113" s="16"/>
    </row>
    <row r="114" spans="1:7" x14ac:dyDescent="0.35">
      <c r="A114" s="13"/>
      <c r="B114" s="33"/>
      <c r="C114" s="33"/>
      <c r="D114" s="14"/>
      <c r="E114" s="15"/>
      <c r="F114" s="16"/>
      <c r="G114" s="16"/>
    </row>
    <row r="115" spans="1:7" x14ac:dyDescent="0.35">
      <c r="A115" s="24" t="s">
        <v>147</v>
      </c>
      <c r="B115" s="35"/>
      <c r="C115" s="35"/>
      <c r="D115" s="25"/>
      <c r="E115" s="21">
        <v>2103.09</v>
      </c>
      <c r="F115" s="22">
        <v>2.5000000000000001E-3</v>
      </c>
      <c r="G115" s="23"/>
    </row>
    <row r="116" spans="1:7" x14ac:dyDescent="0.35">
      <c r="A116" s="13"/>
      <c r="B116" s="33"/>
      <c r="C116" s="33"/>
      <c r="D116" s="14"/>
      <c r="E116" s="15"/>
      <c r="F116" s="16"/>
      <c r="G116" s="16"/>
    </row>
    <row r="117" spans="1:7" x14ac:dyDescent="0.35">
      <c r="A117" s="17" t="s">
        <v>148</v>
      </c>
      <c r="B117" s="33"/>
      <c r="C117" s="33"/>
      <c r="D117" s="14"/>
      <c r="E117" s="15"/>
      <c r="F117" s="16"/>
      <c r="G117" s="16"/>
    </row>
    <row r="118" spans="1:7" x14ac:dyDescent="0.35">
      <c r="A118" s="13" t="s">
        <v>149</v>
      </c>
      <c r="B118" s="33"/>
      <c r="C118" s="33"/>
      <c r="D118" s="14"/>
      <c r="E118" s="15">
        <v>20520.95</v>
      </c>
      <c r="F118" s="16">
        <v>2.47E-2</v>
      </c>
      <c r="G118" s="16">
        <v>5.4205000000000003E-2</v>
      </c>
    </row>
    <row r="119" spans="1:7" x14ac:dyDescent="0.35">
      <c r="A119" s="17" t="s">
        <v>131</v>
      </c>
      <c r="B119" s="34"/>
      <c r="C119" s="34"/>
      <c r="D119" s="20"/>
      <c r="E119" s="21">
        <v>20520.95</v>
      </c>
      <c r="F119" s="22">
        <v>2.47E-2</v>
      </c>
      <c r="G119" s="23"/>
    </row>
    <row r="120" spans="1:7" x14ac:dyDescent="0.35">
      <c r="A120" s="13"/>
      <c r="B120" s="33"/>
      <c r="C120" s="33"/>
      <c r="D120" s="14"/>
      <c r="E120" s="15"/>
      <c r="F120" s="16"/>
      <c r="G120" s="16"/>
    </row>
    <row r="121" spans="1:7" x14ac:dyDescent="0.35">
      <c r="A121" s="24" t="s">
        <v>147</v>
      </c>
      <c r="B121" s="35"/>
      <c r="C121" s="35"/>
      <c r="D121" s="25"/>
      <c r="E121" s="21">
        <v>20520.95</v>
      </c>
      <c r="F121" s="22">
        <v>2.47E-2</v>
      </c>
      <c r="G121" s="23"/>
    </row>
    <row r="122" spans="1:7" x14ac:dyDescent="0.35">
      <c r="A122" s="13" t="s">
        <v>150</v>
      </c>
      <c r="B122" s="33"/>
      <c r="C122" s="33"/>
      <c r="D122" s="14"/>
      <c r="E122" s="15">
        <v>681.43791299999998</v>
      </c>
      <c r="F122" s="16">
        <v>8.1800000000000004E-4</v>
      </c>
      <c r="G122" s="16"/>
    </row>
    <row r="123" spans="1:7" x14ac:dyDescent="0.35">
      <c r="A123" s="13" t="s">
        <v>151</v>
      </c>
      <c r="B123" s="33"/>
      <c r="C123" s="33"/>
      <c r="D123" s="14"/>
      <c r="E123" s="26">
        <v>-7.8079130000000001</v>
      </c>
      <c r="F123" s="27">
        <v>-1.18E-4</v>
      </c>
      <c r="G123" s="16">
        <v>5.4205000000000003E-2</v>
      </c>
    </row>
    <row r="124" spans="1:7" x14ac:dyDescent="0.35">
      <c r="A124" s="28" t="s">
        <v>152</v>
      </c>
      <c r="B124" s="36"/>
      <c r="C124" s="36"/>
      <c r="D124" s="29"/>
      <c r="E124" s="30">
        <v>832331.33</v>
      </c>
      <c r="F124" s="31">
        <v>1</v>
      </c>
      <c r="G124" s="31"/>
    </row>
    <row r="126" spans="1:7" x14ac:dyDescent="0.35">
      <c r="A126" s="1" t="s">
        <v>1553</v>
      </c>
    </row>
    <row r="127" spans="1:7" x14ac:dyDescent="0.35">
      <c r="A127" s="1" t="s">
        <v>153</v>
      </c>
    </row>
    <row r="129" spans="1:7" x14ac:dyDescent="0.35">
      <c r="A129" s="1" t="s">
        <v>2855</v>
      </c>
    </row>
    <row r="130" spans="1:7" x14ac:dyDescent="0.35">
      <c r="A130" s="48" t="s">
        <v>2856</v>
      </c>
      <c r="B130" s="3" t="s">
        <v>128</v>
      </c>
    </row>
    <row r="131" spans="1:7" x14ac:dyDescent="0.35">
      <c r="A131" t="s">
        <v>2857</v>
      </c>
    </row>
    <row r="132" spans="1:7" x14ac:dyDescent="0.35">
      <c r="A132" t="s">
        <v>2906</v>
      </c>
      <c r="B132" t="s">
        <v>2859</v>
      </c>
      <c r="C132" t="s">
        <v>2859</v>
      </c>
    </row>
    <row r="133" spans="1:7" x14ac:dyDescent="0.35">
      <c r="B133" s="49">
        <v>45838</v>
      </c>
      <c r="C133" s="49">
        <v>45869</v>
      </c>
    </row>
    <row r="134" spans="1:7" x14ac:dyDescent="0.35">
      <c r="A134" t="s">
        <v>2904</v>
      </c>
      <c r="B134">
        <v>3407.8188</v>
      </c>
      <c r="C134">
        <v>3424.4712</v>
      </c>
      <c r="G134"/>
    </row>
    <row r="135" spans="1:7" x14ac:dyDescent="0.35">
      <c r="A135" t="s">
        <v>2882</v>
      </c>
      <c r="B135">
        <v>1982.6205</v>
      </c>
      <c r="C135">
        <v>1992.3089</v>
      </c>
      <c r="G135"/>
    </row>
    <row r="136" spans="1:7" x14ac:dyDescent="0.35">
      <c r="A136" t="s">
        <v>2907</v>
      </c>
      <c r="B136">
        <v>1147.1257000000001</v>
      </c>
      <c r="C136">
        <v>1147.1257000000001</v>
      </c>
      <c r="G136"/>
    </row>
    <row r="137" spans="1:7" x14ac:dyDescent="0.35">
      <c r="A137" t="s">
        <v>2885</v>
      </c>
      <c r="B137">
        <v>2474.1035999999999</v>
      </c>
      <c r="C137">
        <v>2474.0315999999998</v>
      </c>
      <c r="G137"/>
    </row>
    <row r="138" spans="1:7" x14ac:dyDescent="0.35">
      <c r="A138" t="s">
        <v>2874</v>
      </c>
      <c r="B138">
        <v>3407.8422999999998</v>
      </c>
      <c r="C138">
        <v>3424.4949000000001</v>
      </c>
      <c r="G138"/>
    </row>
    <row r="139" spans="1:7" x14ac:dyDescent="0.35">
      <c r="A139" t="s">
        <v>2861</v>
      </c>
      <c r="B139">
        <v>3407.8560000000002</v>
      </c>
      <c r="C139">
        <v>3424.5086000000001</v>
      </c>
      <c r="G139"/>
    </row>
    <row r="140" spans="1:7" x14ac:dyDescent="0.35">
      <c r="A140" t="s">
        <v>2886</v>
      </c>
      <c r="B140">
        <v>1005.1177</v>
      </c>
      <c r="C140">
        <v>1005.1401</v>
      </c>
      <c r="G140"/>
    </row>
    <row r="141" spans="1:7" x14ac:dyDescent="0.35">
      <c r="A141" t="s">
        <v>2887</v>
      </c>
      <c r="B141">
        <v>2175.1187</v>
      </c>
      <c r="C141">
        <v>2173.6621</v>
      </c>
      <c r="G141"/>
    </row>
    <row r="142" spans="1:7" x14ac:dyDescent="0.35">
      <c r="A142" t="s">
        <v>2933</v>
      </c>
      <c r="B142">
        <v>2310.4792000000002</v>
      </c>
      <c r="C142">
        <v>2321.6017000000002</v>
      </c>
      <c r="G142"/>
    </row>
    <row r="143" spans="1:7" x14ac:dyDescent="0.35">
      <c r="A143" t="s">
        <v>2888</v>
      </c>
      <c r="B143">
        <v>1945.2315000000001</v>
      </c>
      <c r="C143">
        <v>1954.5990999999999</v>
      </c>
      <c r="G143"/>
    </row>
    <row r="144" spans="1:7" x14ac:dyDescent="0.35">
      <c r="A144" t="s">
        <v>2934</v>
      </c>
      <c r="B144">
        <v>1236.4311</v>
      </c>
      <c r="C144">
        <v>1242.3833</v>
      </c>
      <c r="G144"/>
    </row>
    <row r="145" spans="1:7" x14ac:dyDescent="0.35">
      <c r="A145" t="s">
        <v>2901</v>
      </c>
      <c r="B145">
        <v>2153.6525999999999</v>
      </c>
      <c r="C145">
        <v>2153.5810000000001</v>
      </c>
      <c r="G145"/>
    </row>
    <row r="146" spans="1:7" x14ac:dyDescent="0.35">
      <c r="A146" t="s">
        <v>2935</v>
      </c>
      <c r="B146">
        <v>3339.2588999999998</v>
      </c>
      <c r="C146">
        <v>3355.3339999999998</v>
      </c>
      <c r="G146"/>
    </row>
    <row r="147" spans="1:7" x14ac:dyDescent="0.35">
      <c r="A147" t="s">
        <v>2924</v>
      </c>
      <c r="B147">
        <v>3339.2615000000001</v>
      </c>
      <c r="C147">
        <v>3355.3366000000001</v>
      </c>
      <c r="G147"/>
    </row>
    <row r="148" spans="1:7" x14ac:dyDescent="0.35">
      <c r="A148" t="s">
        <v>2902</v>
      </c>
      <c r="B148">
        <v>1083.3224</v>
      </c>
      <c r="C148">
        <v>1083.3440000000001</v>
      </c>
      <c r="G148"/>
    </row>
    <row r="149" spans="1:7" x14ac:dyDescent="0.35">
      <c r="A149" t="s">
        <v>2903</v>
      </c>
      <c r="B149">
        <v>1212.5808</v>
      </c>
      <c r="C149">
        <v>1214.2516000000001</v>
      </c>
      <c r="G149"/>
    </row>
    <row r="150" spans="1:7" x14ac:dyDescent="0.35">
      <c r="A150" t="s">
        <v>2936</v>
      </c>
      <c r="B150" t="s">
        <v>2883</v>
      </c>
      <c r="C150" t="s">
        <v>2884</v>
      </c>
      <c r="G150"/>
    </row>
    <row r="151" spans="1:7" x14ac:dyDescent="0.35">
      <c r="A151" t="s">
        <v>2937</v>
      </c>
      <c r="B151" t="s">
        <v>2883</v>
      </c>
      <c r="C151" t="s">
        <v>2884</v>
      </c>
      <c r="G151"/>
    </row>
    <row r="152" spans="1:7" x14ac:dyDescent="0.35">
      <c r="A152" t="s">
        <v>2938</v>
      </c>
      <c r="B152">
        <v>1088.0888</v>
      </c>
      <c r="C152">
        <v>1093.345</v>
      </c>
      <c r="G152"/>
    </row>
    <row r="153" spans="1:7" x14ac:dyDescent="0.35">
      <c r="A153" t="s">
        <v>2939</v>
      </c>
      <c r="B153" t="s">
        <v>2883</v>
      </c>
      <c r="C153" t="s">
        <v>2884</v>
      </c>
      <c r="G153"/>
    </row>
    <row r="154" spans="1:7" x14ac:dyDescent="0.35">
      <c r="A154" t="s">
        <v>2940</v>
      </c>
      <c r="B154">
        <v>3036.7840000000001</v>
      </c>
      <c r="C154">
        <v>3051.4031</v>
      </c>
      <c r="G154"/>
    </row>
    <row r="155" spans="1:7" x14ac:dyDescent="0.35">
      <c r="A155" t="s">
        <v>2941</v>
      </c>
      <c r="B155" t="s">
        <v>2883</v>
      </c>
      <c r="C155" t="s">
        <v>2884</v>
      </c>
      <c r="G155"/>
    </row>
    <row r="156" spans="1:7" x14ac:dyDescent="0.35">
      <c r="A156" t="s">
        <v>2942</v>
      </c>
      <c r="B156">
        <v>1244.6121000000001</v>
      </c>
      <c r="C156">
        <v>1244.6360999999999</v>
      </c>
      <c r="G156"/>
    </row>
    <row r="157" spans="1:7" x14ac:dyDescent="0.35">
      <c r="A157" t="s">
        <v>2943</v>
      </c>
      <c r="B157">
        <v>1232.1172999999999</v>
      </c>
      <c r="C157">
        <v>1231.3037999999999</v>
      </c>
      <c r="G157"/>
    </row>
    <row r="158" spans="1:7" x14ac:dyDescent="0.35">
      <c r="A158" t="s">
        <v>2910</v>
      </c>
      <c r="B158" t="s">
        <v>2883</v>
      </c>
      <c r="C158" t="s">
        <v>2884</v>
      </c>
      <c r="G158"/>
    </row>
    <row r="159" spans="1:7" x14ac:dyDescent="0.35">
      <c r="A159" t="s">
        <v>2911</v>
      </c>
      <c r="B159" t="s">
        <v>2883</v>
      </c>
      <c r="C159" t="s">
        <v>2884</v>
      </c>
      <c r="G159"/>
    </row>
    <row r="160" spans="1:7" x14ac:dyDescent="0.35">
      <c r="A160" t="s">
        <v>2912</v>
      </c>
      <c r="B160" t="s">
        <v>2883</v>
      </c>
      <c r="C160" t="s">
        <v>2884</v>
      </c>
      <c r="G160"/>
    </row>
    <row r="161" spans="1:7" x14ac:dyDescent="0.35">
      <c r="A161" t="s">
        <v>2913</v>
      </c>
      <c r="B161" t="s">
        <v>2883</v>
      </c>
      <c r="C161" t="s">
        <v>2884</v>
      </c>
      <c r="G161"/>
    </row>
    <row r="162" spans="1:7" x14ac:dyDescent="0.35">
      <c r="A162" t="s">
        <v>2892</v>
      </c>
      <c r="G162"/>
    </row>
    <row r="164" spans="1:7" x14ac:dyDescent="0.35">
      <c r="A164" t="s">
        <v>2893</v>
      </c>
    </row>
    <row r="166" spans="1:7" x14ac:dyDescent="0.35">
      <c r="A166" s="51" t="s">
        <v>2894</v>
      </c>
      <c r="B166" s="51" t="s">
        <v>2895</v>
      </c>
      <c r="C166" s="51" t="s">
        <v>2896</v>
      </c>
      <c r="D166" s="51" t="s">
        <v>2897</v>
      </c>
    </row>
    <row r="167" spans="1:7" x14ac:dyDescent="0.35">
      <c r="A167" s="51" t="s">
        <v>2944</v>
      </c>
      <c r="B167" s="51"/>
      <c r="C167" s="51">
        <v>5.5922574999999997</v>
      </c>
      <c r="D167" s="51">
        <v>5.5922574999999997</v>
      </c>
    </row>
    <row r="168" spans="1:7" x14ac:dyDescent="0.35">
      <c r="A168" s="51" t="s">
        <v>2898</v>
      </c>
      <c r="B168" s="51"/>
      <c r="C168" s="51">
        <v>12.1420817</v>
      </c>
      <c r="D168" s="51">
        <v>12.1420817</v>
      </c>
    </row>
    <row r="169" spans="1:7" x14ac:dyDescent="0.35">
      <c r="A169" s="51" t="s">
        <v>2899</v>
      </c>
      <c r="B169" s="51"/>
      <c r="C169" s="51">
        <v>4.8848966000000003</v>
      </c>
      <c r="D169" s="51">
        <v>4.8848966000000003</v>
      </c>
    </row>
    <row r="170" spans="1:7" x14ac:dyDescent="0.35">
      <c r="A170" s="51" t="s">
        <v>2900</v>
      </c>
      <c r="B170" s="51"/>
      <c r="C170" s="51">
        <v>12.055399599999999</v>
      </c>
      <c r="D170" s="51">
        <v>12.055399599999999</v>
      </c>
    </row>
    <row r="171" spans="1:7" x14ac:dyDescent="0.35">
      <c r="A171" s="51" t="s">
        <v>2901</v>
      </c>
      <c r="B171" s="51"/>
      <c r="C171" s="51">
        <v>10.428653600000001</v>
      </c>
      <c r="D171" s="51">
        <v>10.428653600000001</v>
      </c>
    </row>
    <row r="172" spans="1:7" x14ac:dyDescent="0.35">
      <c r="A172" s="51" t="s">
        <v>2902</v>
      </c>
      <c r="B172" s="51"/>
      <c r="C172" s="51">
        <v>5.1890501999999996</v>
      </c>
      <c r="D172" s="51">
        <v>5.1890501999999996</v>
      </c>
    </row>
    <row r="173" spans="1:7" x14ac:dyDescent="0.35">
      <c r="A173" s="51" t="s">
        <v>2903</v>
      </c>
      <c r="B173" s="51"/>
      <c r="C173" s="51">
        <v>4.1543950000000001</v>
      </c>
      <c r="D173" s="51">
        <v>4.1543950000000001</v>
      </c>
    </row>
    <row r="174" spans="1:7" x14ac:dyDescent="0.35">
      <c r="A174" s="51" t="s">
        <v>2945</v>
      </c>
      <c r="B174" s="51"/>
      <c r="C174" s="51">
        <v>5.9641468</v>
      </c>
      <c r="D174" s="51">
        <v>5.9641468</v>
      </c>
    </row>
    <row r="175" spans="1:7" x14ac:dyDescent="0.35">
      <c r="A175" s="51" t="s">
        <v>2946</v>
      </c>
      <c r="B175" s="51"/>
      <c r="C175" s="51">
        <v>6.7280128000000001</v>
      </c>
      <c r="D175" s="51">
        <v>6.7280128000000001</v>
      </c>
    </row>
    <row r="177" spans="1:2" x14ac:dyDescent="0.35">
      <c r="A177" t="s">
        <v>2865</v>
      </c>
      <c r="B177" s="3" t="s">
        <v>128</v>
      </c>
    </row>
    <row r="178" spans="1:2" ht="29" x14ac:dyDescent="0.35">
      <c r="A178" s="48" t="s">
        <v>2866</v>
      </c>
      <c r="B178" s="3" t="s">
        <v>128</v>
      </c>
    </row>
    <row r="179" spans="1:2" ht="29" x14ac:dyDescent="0.35">
      <c r="A179" s="48" t="s">
        <v>2867</v>
      </c>
      <c r="B179" s="3" t="s">
        <v>128</v>
      </c>
    </row>
    <row r="180" spans="1:2" x14ac:dyDescent="0.35">
      <c r="A180" t="s">
        <v>2868</v>
      </c>
      <c r="B180" s="50">
        <f>+B195</f>
        <v>0.12721383247547957</v>
      </c>
    </row>
    <row r="181" spans="1:2" ht="43.5" x14ac:dyDescent="0.35">
      <c r="A181" s="48" t="s">
        <v>2869</v>
      </c>
      <c r="B181" s="3" t="s">
        <v>128</v>
      </c>
    </row>
    <row r="182" spans="1:2" x14ac:dyDescent="0.35">
      <c r="B182" s="3"/>
    </row>
    <row r="183" spans="1:2" ht="29" x14ac:dyDescent="0.35">
      <c r="A183" s="48" t="s">
        <v>2870</v>
      </c>
      <c r="B183" s="3" t="s">
        <v>128</v>
      </c>
    </row>
    <row r="184" spans="1:2" ht="29" x14ac:dyDescent="0.35">
      <c r="A184" s="48" t="s">
        <v>2871</v>
      </c>
      <c r="B184">
        <v>106526.39000000001</v>
      </c>
    </row>
    <row r="185" spans="1:2" ht="29" x14ac:dyDescent="0.35">
      <c r="A185" s="48" t="s">
        <v>2872</v>
      </c>
      <c r="B185" s="3" t="s">
        <v>128</v>
      </c>
    </row>
    <row r="186" spans="1:2" ht="29" x14ac:dyDescent="0.35">
      <c r="A186" s="48" t="s">
        <v>2873</v>
      </c>
      <c r="B186" s="3" t="s">
        <v>128</v>
      </c>
    </row>
    <row r="188" spans="1:2" x14ac:dyDescent="0.35">
      <c r="A188" t="s">
        <v>2964</v>
      </c>
    </row>
    <row r="189" spans="1:2" ht="29" x14ac:dyDescent="0.35">
      <c r="A189" s="65" t="s">
        <v>2965</v>
      </c>
      <c r="B189" s="69" t="s">
        <v>3003</v>
      </c>
    </row>
    <row r="190" spans="1:2" x14ac:dyDescent="0.35">
      <c r="A190" s="65" t="s">
        <v>2967</v>
      </c>
      <c r="B190" s="69" t="s">
        <v>3004</v>
      </c>
    </row>
    <row r="191" spans="1:2" x14ac:dyDescent="0.35">
      <c r="A191" s="65"/>
      <c r="B191" s="65"/>
    </row>
    <row r="192" spans="1:2" x14ac:dyDescent="0.35">
      <c r="A192" s="65" t="s">
        <v>2969</v>
      </c>
      <c r="B192" s="66">
        <v>5.7563019991364852</v>
      </c>
    </row>
    <row r="193" spans="1:2" x14ac:dyDescent="0.35">
      <c r="A193" s="65"/>
      <c r="B193" s="65"/>
    </row>
    <row r="194" spans="1:2" x14ac:dyDescent="0.35">
      <c r="A194" s="65" t="s">
        <v>2970</v>
      </c>
      <c r="B194" s="67">
        <v>0.12989999999999999</v>
      </c>
    </row>
    <row r="195" spans="1:2" x14ac:dyDescent="0.35">
      <c r="A195" s="65" t="s">
        <v>2971</v>
      </c>
      <c r="B195" s="67">
        <v>0.12721383247547957</v>
      </c>
    </row>
    <row r="196" spans="1:2" x14ac:dyDescent="0.35">
      <c r="A196" s="65"/>
      <c r="B196" s="65"/>
    </row>
    <row r="197" spans="1:2" x14ac:dyDescent="0.35">
      <c r="A197" s="65" t="s">
        <v>2972</v>
      </c>
      <c r="B19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BDF0-A0E5-43A9-BB8D-533A31FA118C}">
  <dimension ref="A1:G7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102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2963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2572</v>
      </c>
      <c r="B11" s="33" t="s">
        <v>2573</v>
      </c>
      <c r="C11" s="33" t="s">
        <v>484</v>
      </c>
      <c r="D11" s="14">
        <v>1500000</v>
      </c>
      <c r="E11" s="15">
        <v>1530.76</v>
      </c>
      <c r="F11" s="16">
        <v>0.13739999999999999</v>
      </c>
      <c r="G11" s="16">
        <v>7.1711999999999998E-2</v>
      </c>
    </row>
    <row r="12" spans="1:7" x14ac:dyDescent="0.35">
      <c r="A12" s="13" t="s">
        <v>2574</v>
      </c>
      <c r="B12" s="33" t="s">
        <v>2575</v>
      </c>
      <c r="C12" s="33" t="s">
        <v>467</v>
      </c>
      <c r="D12" s="14">
        <v>1500000</v>
      </c>
      <c r="E12" s="15">
        <v>1525.73</v>
      </c>
      <c r="F12" s="16">
        <v>0.13700000000000001</v>
      </c>
      <c r="G12" s="16">
        <v>7.1749999999999994E-2</v>
      </c>
    </row>
    <row r="13" spans="1:7" x14ac:dyDescent="0.35">
      <c r="A13" s="13" t="s">
        <v>2576</v>
      </c>
      <c r="B13" s="33" t="s">
        <v>2577</v>
      </c>
      <c r="C13" s="33" t="s">
        <v>467</v>
      </c>
      <c r="D13" s="14">
        <v>1000000</v>
      </c>
      <c r="E13" s="15">
        <v>1023.29</v>
      </c>
      <c r="F13" s="16">
        <v>9.1899999999999996E-2</v>
      </c>
      <c r="G13" s="16">
        <v>7.1050000000000002E-2</v>
      </c>
    </row>
    <row r="14" spans="1:7" x14ac:dyDescent="0.35">
      <c r="A14" s="13" t="s">
        <v>2578</v>
      </c>
      <c r="B14" s="33" t="s">
        <v>2579</v>
      </c>
      <c r="C14" s="33" t="s">
        <v>467</v>
      </c>
      <c r="D14" s="14">
        <v>1000000</v>
      </c>
      <c r="E14" s="15">
        <v>1016.25</v>
      </c>
      <c r="F14" s="16">
        <v>9.1200000000000003E-2</v>
      </c>
      <c r="G14" s="16">
        <v>6.9400000000000003E-2</v>
      </c>
    </row>
    <row r="15" spans="1:7" x14ac:dyDescent="0.35">
      <c r="A15" s="13" t="s">
        <v>2580</v>
      </c>
      <c r="B15" s="33" t="s">
        <v>2581</v>
      </c>
      <c r="C15" s="33" t="s">
        <v>467</v>
      </c>
      <c r="D15" s="14">
        <v>1000000</v>
      </c>
      <c r="E15" s="15">
        <v>1015.51</v>
      </c>
      <c r="F15" s="16">
        <v>9.1200000000000003E-2</v>
      </c>
      <c r="G15" s="16">
        <v>7.0300000000000001E-2</v>
      </c>
    </row>
    <row r="16" spans="1:7" x14ac:dyDescent="0.35">
      <c r="A16" s="13" t="s">
        <v>1336</v>
      </c>
      <c r="B16" s="33" t="s">
        <v>1337</v>
      </c>
      <c r="C16" s="33" t="s">
        <v>481</v>
      </c>
      <c r="D16" s="14">
        <v>1000000</v>
      </c>
      <c r="E16" s="15">
        <v>1014.08</v>
      </c>
      <c r="F16" s="16">
        <v>9.0999999999999998E-2</v>
      </c>
      <c r="G16" s="16">
        <v>7.2300000000000003E-2</v>
      </c>
    </row>
    <row r="17" spans="1:7" x14ac:dyDescent="0.35">
      <c r="A17" s="13" t="s">
        <v>2582</v>
      </c>
      <c r="B17" s="33" t="s">
        <v>2583</v>
      </c>
      <c r="C17" s="33" t="s">
        <v>467</v>
      </c>
      <c r="D17" s="14">
        <v>500000</v>
      </c>
      <c r="E17" s="15">
        <v>512.04</v>
      </c>
      <c r="F17" s="16">
        <v>4.5999999999999999E-2</v>
      </c>
      <c r="G17" s="16">
        <v>6.5394999999999995E-2</v>
      </c>
    </row>
    <row r="18" spans="1:7" x14ac:dyDescent="0.35">
      <c r="A18" s="13" t="s">
        <v>2584</v>
      </c>
      <c r="B18" s="33" t="s">
        <v>2585</v>
      </c>
      <c r="C18" s="33" t="s">
        <v>467</v>
      </c>
      <c r="D18" s="14">
        <v>500000</v>
      </c>
      <c r="E18" s="15">
        <v>511.78</v>
      </c>
      <c r="F18" s="16">
        <v>4.5900000000000003E-2</v>
      </c>
      <c r="G18" s="16">
        <v>6.6569000000000003E-2</v>
      </c>
    </row>
    <row r="19" spans="1:7" x14ac:dyDescent="0.35">
      <c r="A19" s="13" t="s">
        <v>2586</v>
      </c>
      <c r="B19" s="33" t="s">
        <v>2587</v>
      </c>
      <c r="C19" s="33" t="s">
        <v>467</v>
      </c>
      <c r="D19" s="14">
        <v>500000</v>
      </c>
      <c r="E19" s="15">
        <v>510.53</v>
      </c>
      <c r="F19" s="16">
        <v>4.58E-2</v>
      </c>
      <c r="G19" s="16">
        <v>6.93E-2</v>
      </c>
    </row>
    <row r="20" spans="1:7" x14ac:dyDescent="0.35">
      <c r="A20" s="13" t="s">
        <v>2588</v>
      </c>
      <c r="B20" s="33" t="s">
        <v>2589</v>
      </c>
      <c r="C20" s="33" t="s">
        <v>467</v>
      </c>
      <c r="D20" s="14">
        <v>500000</v>
      </c>
      <c r="E20" s="15">
        <v>510.3</v>
      </c>
      <c r="F20" s="16">
        <v>4.58E-2</v>
      </c>
      <c r="G20" s="16">
        <v>6.6669999999999993E-2</v>
      </c>
    </row>
    <row r="21" spans="1:7" x14ac:dyDescent="0.35">
      <c r="A21" s="13" t="s">
        <v>2590</v>
      </c>
      <c r="B21" s="33" t="s">
        <v>2591</v>
      </c>
      <c r="C21" s="33" t="s">
        <v>467</v>
      </c>
      <c r="D21" s="14">
        <v>500000</v>
      </c>
      <c r="E21" s="15">
        <v>506.32</v>
      </c>
      <c r="F21" s="16">
        <v>4.5499999999999999E-2</v>
      </c>
      <c r="G21" s="16">
        <v>7.0000000000000007E-2</v>
      </c>
    </row>
    <row r="22" spans="1:7" x14ac:dyDescent="0.35">
      <c r="A22" s="13" t="s">
        <v>1338</v>
      </c>
      <c r="B22" s="33" t="s">
        <v>1339</v>
      </c>
      <c r="C22" s="33" t="s">
        <v>467</v>
      </c>
      <c r="D22" s="14">
        <v>500000</v>
      </c>
      <c r="E22" s="15">
        <v>504.99</v>
      </c>
      <c r="F22" s="16">
        <v>4.53E-2</v>
      </c>
      <c r="G22" s="16">
        <v>7.1099999999999997E-2</v>
      </c>
    </row>
    <row r="23" spans="1:7" x14ac:dyDescent="0.35">
      <c r="A23" s="13" t="s">
        <v>1861</v>
      </c>
      <c r="B23" s="33" t="s">
        <v>1862</v>
      </c>
      <c r="C23" s="33" t="s">
        <v>467</v>
      </c>
      <c r="D23" s="14">
        <v>300000</v>
      </c>
      <c r="E23" s="15">
        <v>305.49</v>
      </c>
      <c r="F23" s="16">
        <v>2.7400000000000001E-2</v>
      </c>
      <c r="G23" s="16">
        <v>6.8099999999999994E-2</v>
      </c>
    </row>
    <row r="24" spans="1:7" x14ac:dyDescent="0.35">
      <c r="A24" s="17" t="s">
        <v>131</v>
      </c>
      <c r="B24" s="34"/>
      <c r="C24" s="34"/>
      <c r="D24" s="20"/>
      <c r="E24" s="21">
        <v>10487.07</v>
      </c>
      <c r="F24" s="22">
        <v>0.94140000000000001</v>
      </c>
      <c r="G24" s="23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145</v>
      </c>
      <c r="B26" s="33"/>
      <c r="C26" s="33"/>
      <c r="D26" s="14"/>
      <c r="E26" s="15"/>
      <c r="F26" s="16"/>
      <c r="G26" s="16"/>
    </row>
    <row r="27" spans="1:7" x14ac:dyDescent="0.35">
      <c r="A27" s="17" t="s">
        <v>131</v>
      </c>
      <c r="B27" s="33"/>
      <c r="C27" s="33"/>
      <c r="D27" s="14"/>
      <c r="E27" s="18" t="s">
        <v>128</v>
      </c>
      <c r="F27" s="19" t="s">
        <v>128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146</v>
      </c>
      <c r="B29" s="33"/>
      <c r="C29" s="33"/>
      <c r="D29" s="14"/>
      <c r="E29" s="15"/>
      <c r="F29" s="16"/>
      <c r="G29" s="16"/>
    </row>
    <row r="30" spans="1:7" x14ac:dyDescent="0.35">
      <c r="A30" s="17" t="s">
        <v>131</v>
      </c>
      <c r="B30" s="33"/>
      <c r="C30" s="33"/>
      <c r="D30" s="14"/>
      <c r="E30" s="18" t="s">
        <v>128</v>
      </c>
      <c r="F30" s="19" t="s">
        <v>128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147</v>
      </c>
      <c r="B32" s="35"/>
      <c r="C32" s="35"/>
      <c r="D32" s="25"/>
      <c r="E32" s="21">
        <v>10487.07</v>
      </c>
      <c r="F32" s="22">
        <v>0.94140000000000001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148</v>
      </c>
      <c r="B35" s="33"/>
      <c r="C35" s="33"/>
      <c r="D35" s="14"/>
      <c r="E35" s="15"/>
      <c r="F35" s="16"/>
      <c r="G35" s="16"/>
    </row>
    <row r="36" spans="1:7" x14ac:dyDescent="0.35">
      <c r="A36" s="13" t="s">
        <v>149</v>
      </c>
      <c r="B36" s="33"/>
      <c r="C36" s="33"/>
      <c r="D36" s="14"/>
      <c r="E36" s="15">
        <v>67.989999999999995</v>
      </c>
      <c r="F36" s="16">
        <v>6.1000000000000004E-3</v>
      </c>
      <c r="G36" s="16">
        <v>5.4205000000000003E-2</v>
      </c>
    </row>
    <row r="37" spans="1:7" x14ac:dyDescent="0.35">
      <c r="A37" s="17" t="s">
        <v>131</v>
      </c>
      <c r="B37" s="34"/>
      <c r="C37" s="34"/>
      <c r="D37" s="20"/>
      <c r="E37" s="21">
        <v>67.989999999999995</v>
      </c>
      <c r="F37" s="22">
        <v>6.1000000000000004E-3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147</v>
      </c>
      <c r="B39" s="35"/>
      <c r="C39" s="35"/>
      <c r="D39" s="25"/>
      <c r="E39" s="21">
        <v>67.989999999999995</v>
      </c>
      <c r="F39" s="22">
        <v>6.1000000000000004E-3</v>
      </c>
      <c r="G39" s="23"/>
    </row>
    <row r="40" spans="1:7" x14ac:dyDescent="0.35">
      <c r="A40" s="13" t="s">
        <v>150</v>
      </c>
      <c r="B40" s="33"/>
      <c r="C40" s="33"/>
      <c r="D40" s="14"/>
      <c r="E40" s="15">
        <v>584.59299829999998</v>
      </c>
      <c r="F40" s="16">
        <v>5.2484000000000003E-2</v>
      </c>
      <c r="G40" s="16"/>
    </row>
    <row r="41" spans="1:7" x14ac:dyDescent="0.35">
      <c r="A41" s="13" t="s">
        <v>151</v>
      </c>
      <c r="B41" s="33"/>
      <c r="C41" s="33"/>
      <c r="D41" s="14"/>
      <c r="E41" s="26">
        <v>-1.2529983</v>
      </c>
      <c r="F41" s="16">
        <v>1.5999999999999999E-5</v>
      </c>
      <c r="G41" s="16">
        <v>5.4205000000000003E-2</v>
      </c>
    </row>
    <row r="42" spans="1:7" x14ac:dyDescent="0.35">
      <c r="A42" s="28" t="s">
        <v>152</v>
      </c>
      <c r="B42" s="36"/>
      <c r="C42" s="36"/>
      <c r="D42" s="29"/>
      <c r="E42" s="30">
        <v>11138.4</v>
      </c>
      <c r="F42" s="31">
        <v>1</v>
      </c>
      <c r="G42" s="31"/>
    </row>
    <row r="44" spans="1:7" x14ac:dyDescent="0.35">
      <c r="A44" s="1" t="s">
        <v>153</v>
      </c>
    </row>
    <row r="45" spans="1:7" x14ac:dyDescent="0.35">
      <c r="A45" s="1" t="s">
        <v>3019</v>
      </c>
    </row>
    <row r="47" spans="1:7" x14ac:dyDescent="0.35">
      <c r="A47" s="1" t="s">
        <v>2855</v>
      </c>
    </row>
    <row r="48" spans="1:7" x14ac:dyDescent="0.35">
      <c r="A48" s="48" t="s">
        <v>2856</v>
      </c>
      <c r="B48" s="3" t="s">
        <v>128</v>
      </c>
    </row>
    <row r="49" spans="1:7" x14ac:dyDescent="0.35">
      <c r="A49" t="s">
        <v>2857</v>
      </c>
    </row>
    <row r="50" spans="1:7" x14ac:dyDescent="0.35">
      <c r="A50" t="s">
        <v>2858</v>
      </c>
      <c r="B50" t="s">
        <v>2859</v>
      </c>
      <c r="C50" t="s">
        <v>2859</v>
      </c>
    </row>
    <row r="51" spans="1:7" x14ac:dyDescent="0.35">
      <c r="B51" s="49">
        <v>45838</v>
      </c>
      <c r="C51" s="49">
        <v>45869</v>
      </c>
    </row>
    <row r="52" spans="1:7" x14ac:dyDescent="0.35">
      <c r="A52" t="s">
        <v>2860</v>
      </c>
      <c r="B52">
        <v>10.585000000000001</v>
      </c>
      <c r="C52">
        <v>10.664999999999999</v>
      </c>
      <c r="G52"/>
    </row>
    <row r="53" spans="1:7" x14ac:dyDescent="0.35">
      <c r="A53" t="s">
        <v>2861</v>
      </c>
      <c r="B53">
        <v>10.585000000000001</v>
      </c>
      <c r="C53">
        <v>10.664999999999999</v>
      </c>
      <c r="G53"/>
    </row>
    <row r="54" spans="1:7" x14ac:dyDescent="0.35">
      <c r="A54" t="s">
        <v>2862</v>
      </c>
      <c r="B54">
        <v>10.57</v>
      </c>
      <c r="C54">
        <v>10.648</v>
      </c>
      <c r="G54"/>
    </row>
    <row r="55" spans="1:7" x14ac:dyDescent="0.35">
      <c r="A55" t="s">
        <v>2863</v>
      </c>
      <c r="B55">
        <v>10.57</v>
      </c>
      <c r="C55">
        <v>10.648</v>
      </c>
      <c r="G55"/>
    </row>
    <row r="56" spans="1:7" x14ac:dyDescent="0.35">
      <c r="G56"/>
    </row>
    <row r="57" spans="1:7" x14ac:dyDescent="0.35">
      <c r="A57" t="s">
        <v>2864</v>
      </c>
      <c r="B57" s="3" t="s">
        <v>128</v>
      </c>
    </row>
    <row r="58" spans="1:7" x14ac:dyDescent="0.35">
      <c r="A58" t="s">
        <v>2865</v>
      </c>
      <c r="B58" s="3" t="s">
        <v>128</v>
      </c>
    </row>
    <row r="59" spans="1:7" ht="29" x14ac:dyDescent="0.35">
      <c r="A59" s="48" t="s">
        <v>2866</v>
      </c>
      <c r="B59" s="3" t="s">
        <v>128</v>
      </c>
    </row>
    <row r="60" spans="1:7" ht="29" x14ac:dyDescent="0.35">
      <c r="A60" s="48" t="s">
        <v>2867</v>
      </c>
      <c r="B60" s="3" t="s">
        <v>128</v>
      </c>
    </row>
    <row r="61" spans="1:7" x14ac:dyDescent="0.35">
      <c r="A61" t="s">
        <v>2868</v>
      </c>
      <c r="B61" s="50">
        <f>+B76</f>
        <v>2.2695885639546218</v>
      </c>
    </row>
    <row r="62" spans="1:7" ht="43.5" x14ac:dyDescent="0.35">
      <c r="A62" s="48" t="s">
        <v>2869</v>
      </c>
      <c r="B62" s="3" t="s">
        <v>128</v>
      </c>
    </row>
    <row r="63" spans="1:7" x14ac:dyDescent="0.35">
      <c r="B63" s="3"/>
    </row>
    <row r="64" spans="1:7" ht="29" x14ac:dyDescent="0.35">
      <c r="A64" s="48" t="s">
        <v>2870</v>
      </c>
      <c r="B64" s="3" t="s">
        <v>128</v>
      </c>
    </row>
    <row r="65" spans="1:2" ht="29" x14ac:dyDescent="0.35">
      <c r="A65" s="48" t="s">
        <v>2871</v>
      </c>
      <c r="B65">
        <v>5628.91</v>
      </c>
    </row>
    <row r="66" spans="1:2" ht="29" x14ac:dyDescent="0.35">
      <c r="A66" s="48" t="s">
        <v>2872</v>
      </c>
      <c r="B66" s="3" t="s">
        <v>128</v>
      </c>
    </row>
    <row r="67" spans="1:2" ht="29" x14ac:dyDescent="0.35">
      <c r="A67" s="48" t="s">
        <v>2873</v>
      </c>
      <c r="B67" s="3" t="s">
        <v>128</v>
      </c>
    </row>
    <row r="69" spans="1:2" x14ac:dyDescent="0.35">
      <c r="A69" t="s">
        <v>2964</v>
      </c>
    </row>
    <row r="70" spans="1:2" ht="87" x14ac:dyDescent="0.35">
      <c r="A70" s="65" t="s">
        <v>2965</v>
      </c>
      <c r="B70" s="69" t="s">
        <v>3007</v>
      </c>
    </row>
    <row r="71" spans="1:2" ht="58" x14ac:dyDescent="0.35">
      <c r="A71" s="65" t="s">
        <v>2967</v>
      </c>
      <c r="B71" s="69" t="s">
        <v>3008</v>
      </c>
    </row>
    <row r="72" spans="1:2" x14ac:dyDescent="0.35">
      <c r="A72" s="65"/>
      <c r="B72" s="65"/>
    </row>
    <row r="73" spans="1:2" x14ac:dyDescent="0.35">
      <c r="A73" s="65" t="s">
        <v>2969</v>
      </c>
      <c r="B73" s="66">
        <v>7.0124879372298219</v>
      </c>
    </row>
    <row r="74" spans="1:2" x14ac:dyDescent="0.35">
      <c r="A74" s="65"/>
      <c r="B74" s="65"/>
    </row>
    <row r="75" spans="1:2" x14ac:dyDescent="0.35">
      <c r="A75" s="65" t="s">
        <v>2970</v>
      </c>
      <c r="B75" s="67">
        <v>2.0587</v>
      </c>
    </row>
    <row r="76" spans="1:2" x14ac:dyDescent="0.35">
      <c r="A76" s="65" t="s">
        <v>2971</v>
      </c>
      <c r="B76" s="67">
        <v>2.2695885639546218</v>
      </c>
    </row>
    <row r="77" spans="1:2" x14ac:dyDescent="0.35">
      <c r="A77" s="65"/>
      <c r="B77" s="65"/>
    </row>
    <row r="78" spans="1:2" x14ac:dyDescent="0.35">
      <c r="A78" s="65" t="s">
        <v>2972</v>
      </c>
      <c r="B78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72E2-7BD4-4B28-9FBF-891765F43348}">
  <dimension ref="A1:G5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104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509</v>
      </c>
      <c r="B8" s="33"/>
      <c r="C8" s="33"/>
      <c r="D8" s="14"/>
      <c r="E8" s="15"/>
      <c r="F8" s="16"/>
      <c r="G8" s="16"/>
    </row>
    <row r="9" spans="1:7" x14ac:dyDescent="0.35">
      <c r="A9" s="13" t="s">
        <v>2592</v>
      </c>
      <c r="B9" s="33" t="s">
        <v>2593</v>
      </c>
      <c r="C9" s="33"/>
      <c r="D9" s="14">
        <v>34916432</v>
      </c>
      <c r="E9" s="15">
        <v>448679.64</v>
      </c>
      <c r="F9" s="16">
        <v>0.99680000000000002</v>
      </c>
      <c r="G9" s="16"/>
    </row>
    <row r="10" spans="1:7" x14ac:dyDescent="0.35">
      <c r="A10" s="17" t="s">
        <v>131</v>
      </c>
      <c r="B10" s="34"/>
      <c r="C10" s="34"/>
      <c r="D10" s="20"/>
      <c r="E10" s="21">
        <v>448679.64</v>
      </c>
      <c r="F10" s="22">
        <v>0.99680000000000002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448679.64</v>
      </c>
      <c r="F12" s="22">
        <v>0.99680000000000002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1450.78</v>
      </c>
      <c r="F15" s="16">
        <v>3.2000000000000002E-3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1450.78</v>
      </c>
      <c r="F16" s="22">
        <v>3.2000000000000002E-3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1450.78</v>
      </c>
      <c r="F18" s="22">
        <v>3.2000000000000002E-3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0.21545139999999999</v>
      </c>
      <c r="F19" s="16">
        <v>0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-12.6854514</v>
      </c>
      <c r="F20" s="16">
        <v>0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450117.95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12.7395</v>
      </c>
      <c r="C31">
        <v>12.815099999999999</v>
      </c>
      <c r="G31"/>
    </row>
    <row r="32" spans="1:7" x14ac:dyDescent="0.35">
      <c r="A32" t="s">
        <v>2861</v>
      </c>
      <c r="B32">
        <v>12.7395</v>
      </c>
      <c r="C32">
        <v>12.815099999999999</v>
      </c>
      <c r="G32"/>
    </row>
    <row r="33" spans="1:7" x14ac:dyDescent="0.35">
      <c r="A33" t="s">
        <v>2875</v>
      </c>
      <c r="B33">
        <v>12.7395</v>
      </c>
      <c r="C33">
        <v>12.815099999999999</v>
      </c>
      <c r="G33"/>
    </row>
    <row r="34" spans="1:7" x14ac:dyDescent="0.35">
      <c r="A34" t="s">
        <v>2863</v>
      </c>
      <c r="B34">
        <v>12.7395</v>
      </c>
      <c r="C34">
        <v>12.815099999999999</v>
      </c>
      <c r="G34"/>
    </row>
    <row r="35" spans="1:7" x14ac:dyDescent="0.35">
      <c r="G35"/>
    </row>
    <row r="36" spans="1:7" x14ac:dyDescent="0.35">
      <c r="A36" t="s">
        <v>2864</v>
      </c>
      <c r="B36" s="3" t="s">
        <v>128</v>
      </c>
    </row>
    <row r="37" spans="1:7" x14ac:dyDescent="0.35">
      <c r="A37" t="s">
        <v>2865</v>
      </c>
      <c r="B37" s="3" t="s">
        <v>128</v>
      </c>
    </row>
    <row r="38" spans="1:7" ht="29" x14ac:dyDescent="0.35">
      <c r="A38" s="48" t="s">
        <v>2866</v>
      </c>
      <c r="B38" s="3" t="s">
        <v>128</v>
      </c>
    </row>
    <row r="39" spans="1:7" ht="29" x14ac:dyDescent="0.35">
      <c r="A39" s="48" t="s">
        <v>2867</v>
      </c>
      <c r="B39" s="3" t="s">
        <v>128</v>
      </c>
    </row>
    <row r="40" spans="1:7" x14ac:dyDescent="0.35">
      <c r="A40" t="s">
        <v>2868</v>
      </c>
      <c r="B40" s="50">
        <f>+B55</f>
        <v>6.5632965409651147</v>
      </c>
    </row>
    <row r="41" spans="1:7" ht="43.5" x14ac:dyDescent="0.35">
      <c r="A41" s="48" t="s">
        <v>2877</v>
      </c>
      <c r="B41" s="3" t="s">
        <v>128</v>
      </c>
    </row>
    <row r="42" spans="1:7" x14ac:dyDescent="0.35">
      <c r="B42" s="3"/>
    </row>
    <row r="43" spans="1:7" ht="29" x14ac:dyDescent="0.35">
      <c r="A43" s="48" t="s">
        <v>2878</v>
      </c>
      <c r="B43" s="3" t="s">
        <v>128</v>
      </c>
    </row>
    <row r="44" spans="1:7" ht="29" x14ac:dyDescent="0.35">
      <c r="A44" s="48" t="s">
        <v>2879</v>
      </c>
      <c r="B44" t="s">
        <v>128</v>
      </c>
    </row>
    <row r="45" spans="1:7" ht="29" x14ac:dyDescent="0.35">
      <c r="A45" s="48" t="s">
        <v>2880</v>
      </c>
      <c r="B45" s="3" t="s">
        <v>128</v>
      </c>
    </row>
    <row r="46" spans="1:7" ht="29" x14ac:dyDescent="0.35">
      <c r="A46" s="48" t="s">
        <v>2881</v>
      </c>
      <c r="B46" s="3" t="s">
        <v>128</v>
      </c>
    </row>
    <row r="48" spans="1:7" x14ac:dyDescent="0.35">
      <c r="A48" t="s">
        <v>2964</v>
      </c>
    </row>
    <row r="49" spans="1:2" ht="29" x14ac:dyDescent="0.35">
      <c r="A49" s="65" t="s">
        <v>2965</v>
      </c>
      <c r="B49" s="69" t="s">
        <v>2993</v>
      </c>
    </row>
    <row r="50" spans="1:2" ht="43.5" x14ac:dyDescent="0.35">
      <c r="A50" s="65" t="s">
        <v>2967</v>
      </c>
      <c r="B50" s="69" t="s">
        <v>2991</v>
      </c>
    </row>
    <row r="51" spans="1:2" x14ac:dyDescent="0.35">
      <c r="A51" s="65"/>
      <c r="B51" s="65"/>
    </row>
    <row r="52" spans="1:2" x14ac:dyDescent="0.35">
      <c r="A52" s="65" t="s">
        <v>2969</v>
      </c>
      <c r="B52" s="66">
        <v>6.8564930319420698</v>
      </c>
    </row>
    <row r="53" spans="1:2" x14ac:dyDescent="0.35">
      <c r="A53" s="65"/>
      <c r="B53" s="65"/>
    </row>
    <row r="54" spans="1:2" x14ac:dyDescent="0.35">
      <c r="A54" s="65" t="s">
        <v>2970</v>
      </c>
      <c r="B54" s="67">
        <v>5.3</v>
      </c>
    </row>
    <row r="55" spans="1:2" x14ac:dyDescent="0.35">
      <c r="A55" s="65" t="s">
        <v>2971</v>
      </c>
      <c r="B55" s="70">
        <v>6.5632965409651147</v>
      </c>
    </row>
    <row r="56" spans="1:2" x14ac:dyDescent="0.35">
      <c r="A56" s="65"/>
      <c r="B56" s="65"/>
    </row>
    <row r="57" spans="1:2" x14ac:dyDescent="0.35">
      <c r="A57" s="65" t="s">
        <v>2972</v>
      </c>
      <c r="B57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316E-0EC8-46A8-8E1F-72399DF8A636}">
  <dimension ref="A1:G7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106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161</v>
      </c>
      <c r="B8" s="33" t="s">
        <v>162</v>
      </c>
      <c r="C8" s="33" t="s">
        <v>157</v>
      </c>
      <c r="D8" s="14">
        <v>47561</v>
      </c>
      <c r="E8" s="15">
        <v>704.57</v>
      </c>
      <c r="F8" s="16">
        <v>4.6199999999999998E-2</v>
      </c>
      <c r="G8" s="16"/>
    </row>
    <row r="9" spans="1:7" x14ac:dyDescent="0.35">
      <c r="A9" s="13" t="s">
        <v>155</v>
      </c>
      <c r="B9" s="33" t="s">
        <v>156</v>
      </c>
      <c r="C9" s="33" t="s">
        <v>157</v>
      </c>
      <c r="D9" s="14">
        <v>33883</v>
      </c>
      <c r="E9" s="15">
        <v>683.83</v>
      </c>
      <c r="F9" s="16">
        <v>4.4900000000000002E-2</v>
      </c>
      <c r="G9" s="16"/>
    </row>
    <row r="10" spans="1:7" x14ac:dyDescent="0.35">
      <c r="A10" s="13" t="s">
        <v>742</v>
      </c>
      <c r="B10" s="33" t="s">
        <v>743</v>
      </c>
      <c r="C10" s="33" t="s">
        <v>216</v>
      </c>
      <c r="D10" s="14">
        <v>8863</v>
      </c>
      <c r="E10" s="15">
        <v>664.55</v>
      </c>
      <c r="F10" s="16">
        <v>4.36E-2</v>
      </c>
      <c r="G10" s="16"/>
    </row>
    <row r="11" spans="1:7" x14ac:dyDescent="0.35">
      <c r="A11" s="13" t="s">
        <v>210</v>
      </c>
      <c r="B11" s="33" t="s">
        <v>211</v>
      </c>
      <c r="C11" s="33" t="s">
        <v>199</v>
      </c>
      <c r="D11" s="14">
        <v>155091</v>
      </c>
      <c r="E11" s="15">
        <v>638.9</v>
      </c>
      <c r="F11" s="16">
        <v>4.19E-2</v>
      </c>
      <c r="G11" s="16"/>
    </row>
    <row r="12" spans="1:7" x14ac:dyDescent="0.35">
      <c r="A12" s="13" t="s">
        <v>194</v>
      </c>
      <c r="B12" s="33" t="s">
        <v>195</v>
      </c>
      <c r="C12" s="33" t="s">
        <v>196</v>
      </c>
      <c r="D12" s="14">
        <v>37037</v>
      </c>
      <c r="E12" s="15">
        <v>632.11</v>
      </c>
      <c r="F12" s="16">
        <v>4.1500000000000002E-2</v>
      </c>
      <c r="G12" s="16"/>
    </row>
    <row r="13" spans="1:7" x14ac:dyDescent="0.35">
      <c r="A13" s="13" t="s">
        <v>1024</v>
      </c>
      <c r="B13" s="33" t="s">
        <v>1025</v>
      </c>
      <c r="C13" s="33" t="s">
        <v>227</v>
      </c>
      <c r="D13" s="14">
        <v>80002</v>
      </c>
      <c r="E13" s="15">
        <v>604.41999999999996</v>
      </c>
      <c r="F13" s="16">
        <v>3.9600000000000003E-2</v>
      </c>
      <c r="G13" s="16"/>
    </row>
    <row r="14" spans="1:7" x14ac:dyDescent="0.35">
      <c r="A14" s="13" t="s">
        <v>163</v>
      </c>
      <c r="B14" s="33" t="s">
        <v>164</v>
      </c>
      <c r="C14" s="33" t="s">
        <v>165</v>
      </c>
      <c r="D14" s="14">
        <v>30882</v>
      </c>
      <c r="E14" s="15">
        <v>591.16999999999996</v>
      </c>
      <c r="F14" s="16">
        <v>3.8800000000000001E-2</v>
      </c>
      <c r="G14" s="16"/>
    </row>
    <row r="15" spans="1:7" x14ac:dyDescent="0.35">
      <c r="A15" s="13" t="s">
        <v>373</v>
      </c>
      <c r="B15" s="33" t="s">
        <v>374</v>
      </c>
      <c r="C15" s="33" t="s">
        <v>207</v>
      </c>
      <c r="D15" s="14">
        <v>10228</v>
      </c>
      <c r="E15" s="15">
        <v>590.26</v>
      </c>
      <c r="F15" s="16">
        <v>3.8699999999999998E-2</v>
      </c>
      <c r="G15" s="16"/>
    </row>
    <row r="16" spans="1:7" x14ac:dyDescent="0.35">
      <c r="A16" s="13" t="s">
        <v>313</v>
      </c>
      <c r="B16" s="33" t="s">
        <v>314</v>
      </c>
      <c r="C16" s="33" t="s">
        <v>196</v>
      </c>
      <c r="D16" s="14">
        <v>8673</v>
      </c>
      <c r="E16" s="15">
        <v>572.03</v>
      </c>
      <c r="F16" s="16">
        <v>3.7499999999999999E-2</v>
      </c>
      <c r="G16" s="16"/>
    </row>
    <row r="17" spans="1:7" x14ac:dyDescent="0.35">
      <c r="A17" s="13" t="s">
        <v>613</v>
      </c>
      <c r="B17" s="33" t="s">
        <v>614</v>
      </c>
      <c r="C17" s="33" t="s">
        <v>196</v>
      </c>
      <c r="D17" s="14">
        <v>44537</v>
      </c>
      <c r="E17" s="15">
        <v>565.75</v>
      </c>
      <c r="F17" s="16">
        <v>3.7100000000000001E-2</v>
      </c>
      <c r="G17" s="16"/>
    </row>
    <row r="18" spans="1:7" x14ac:dyDescent="0.35">
      <c r="A18" s="13" t="s">
        <v>225</v>
      </c>
      <c r="B18" s="33" t="s">
        <v>226</v>
      </c>
      <c r="C18" s="33" t="s">
        <v>227</v>
      </c>
      <c r="D18" s="14">
        <v>30068</v>
      </c>
      <c r="E18" s="15">
        <v>553.46</v>
      </c>
      <c r="F18" s="16">
        <v>3.6299999999999999E-2</v>
      </c>
      <c r="G18" s="16"/>
    </row>
    <row r="19" spans="1:7" x14ac:dyDescent="0.35">
      <c r="A19" s="13" t="s">
        <v>617</v>
      </c>
      <c r="B19" s="33" t="s">
        <v>618</v>
      </c>
      <c r="C19" s="33" t="s">
        <v>317</v>
      </c>
      <c r="D19" s="14">
        <v>17948</v>
      </c>
      <c r="E19" s="15">
        <v>515.07000000000005</v>
      </c>
      <c r="F19" s="16">
        <v>3.3799999999999997E-2</v>
      </c>
      <c r="G19" s="16"/>
    </row>
    <row r="20" spans="1:7" x14ac:dyDescent="0.35">
      <c r="A20" s="13" t="s">
        <v>286</v>
      </c>
      <c r="B20" s="33" t="s">
        <v>287</v>
      </c>
      <c r="C20" s="33" t="s">
        <v>193</v>
      </c>
      <c r="D20" s="14">
        <v>58236</v>
      </c>
      <c r="E20" s="15">
        <v>513.17999999999995</v>
      </c>
      <c r="F20" s="16">
        <v>3.3700000000000001E-2</v>
      </c>
      <c r="G20" s="16"/>
    </row>
    <row r="21" spans="1:7" x14ac:dyDescent="0.35">
      <c r="A21" s="13" t="s">
        <v>189</v>
      </c>
      <c r="B21" s="33" t="s">
        <v>190</v>
      </c>
      <c r="C21" s="33" t="s">
        <v>157</v>
      </c>
      <c r="D21" s="14">
        <v>25834</v>
      </c>
      <c r="E21" s="15">
        <v>511.15</v>
      </c>
      <c r="F21" s="16">
        <v>3.3500000000000002E-2</v>
      </c>
      <c r="G21" s="16"/>
    </row>
    <row r="22" spans="1:7" x14ac:dyDescent="0.35">
      <c r="A22" s="13" t="s">
        <v>991</v>
      </c>
      <c r="B22" s="33" t="s">
        <v>992</v>
      </c>
      <c r="C22" s="33" t="s">
        <v>193</v>
      </c>
      <c r="D22" s="14">
        <v>25574</v>
      </c>
      <c r="E22" s="15">
        <v>498.18</v>
      </c>
      <c r="F22" s="16">
        <v>3.27E-2</v>
      </c>
      <c r="G22" s="16"/>
    </row>
    <row r="23" spans="1:7" x14ac:dyDescent="0.35">
      <c r="A23" s="13" t="s">
        <v>1116</v>
      </c>
      <c r="B23" s="33" t="s">
        <v>1117</v>
      </c>
      <c r="C23" s="33" t="s">
        <v>227</v>
      </c>
      <c r="D23" s="14">
        <v>25277</v>
      </c>
      <c r="E23" s="15">
        <v>487.09</v>
      </c>
      <c r="F23" s="16">
        <v>3.1899999999999998E-2</v>
      </c>
      <c r="G23" s="16"/>
    </row>
    <row r="24" spans="1:7" x14ac:dyDescent="0.35">
      <c r="A24" s="13" t="s">
        <v>186</v>
      </c>
      <c r="B24" s="33" t="s">
        <v>187</v>
      </c>
      <c r="C24" s="33" t="s">
        <v>188</v>
      </c>
      <c r="D24" s="14">
        <v>3925</v>
      </c>
      <c r="E24" s="15">
        <v>480.77</v>
      </c>
      <c r="F24" s="16">
        <v>3.15E-2</v>
      </c>
      <c r="G24" s="16"/>
    </row>
    <row r="25" spans="1:7" x14ac:dyDescent="0.35">
      <c r="A25" s="13" t="s">
        <v>870</v>
      </c>
      <c r="B25" s="33" t="s">
        <v>871</v>
      </c>
      <c r="C25" s="33" t="s">
        <v>188</v>
      </c>
      <c r="D25" s="14">
        <v>1554</v>
      </c>
      <c r="E25" s="15">
        <v>478.79</v>
      </c>
      <c r="F25" s="16">
        <v>3.1399999999999997E-2</v>
      </c>
      <c r="G25" s="16"/>
    </row>
    <row r="26" spans="1:7" x14ac:dyDescent="0.35">
      <c r="A26" s="13" t="s">
        <v>627</v>
      </c>
      <c r="B26" s="33" t="s">
        <v>628</v>
      </c>
      <c r="C26" s="33" t="s">
        <v>329</v>
      </c>
      <c r="D26" s="14">
        <v>34321</v>
      </c>
      <c r="E26" s="15">
        <v>459.97</v>
      </c>
      <c r="F26" s="16">
        <v>3.0200000000000001E-2</v>
      </c>
      <c r="G26" s="16"/>
    </row>
    <row r="27" spans="1:7" x14ac:dyDescent="0.35">
      <c r="A27" s="13" t="s">
        <v>995</v>
      </c>
      <c r="B27" s="33" t="s">
        <v>996</v>
      </c>
      <c r="C27" s="33" t="s">
        <v>188</v>
      </c>
      <c r="D27" s="14">
        <v>16721</v>
      </c>
      <c r="E27" s="15">
        <v>459.23</v>
      </c>
      <c r="F27" s="16">
        <v>3.0099999999999998E-2</v>
      </c>
      <c r="G27" s="16"/>
    </row>
    <row r="28" spans="1:7" x14ac:dyDescent="0.35">
      <c r="A28" s="13" t="s">
        <v>238</v>
      </c>
      <c r="B28" s="33" t="s">
        <v>239</v>
      </c>
      <c r="C28" s="33" t="s">
        <v>196</v>
      </c>
      <c r="D28" s="14">
        <v>12155</v>
      </c>
      <c r="E28" s="15">
        <v>454.83</v>
      </c>
      <c r="F28" s="16">
        <v>2.98E-2</v>
      </c>
      <c r="G28" s="16"/>
    </row>
    <row r="29" spans="1:7" x14ac:dyDescent="0.35">
      <c r="A29" s="13" t="s">
        <v>274</v>
      </c>
      <c r="B29" s="33" t="s">
        <v>275</v>
      </c>
      <c r="C29" s="33" t="s">
        <v>182</v>
      </c>
      <c r="D29" s="14">
        <v>15282</v>
      </c>
      <c r="E29" s="15">
        <v>428.17</v>
      </c>
      <c r="F29" s="16">
        <v>2.81E-2</v>
      </c>
      <c r="G29" s="16"/>
    </row>
    <row r="30" spans="1:7" x14ac:dyDescent="0.35">
      <c r="A30" s="13" t="s">
        <v>258</v>
      </c>
      <c r="B30" s="33" t="s">
        <v>259</v>
      </c>
      <c r="C30" s="33" t="s">
        <v>196</v>
      </c>
      <c r="D30" s="14">
        <v>21882</v>
      </c>
      <c r="E30" s="15">
        <v>422.13</v>
      </c>
      <c r="F30" s="16">
        <v>2.7699999999999999E-2</v>
      </c>
      <c r="G30" s="16"/>
    </row>
    <row r="31" spans="1:7" x14ac:dyDescent="0.35">
      <c r="A31" s="13" t="s">
        <v>230</v>
      </c>
      <c r="B31" s="33" t="s">
        <v>231</v>
      </c>
      <c r="C31" s="33" t="s">
        <v>176</v>
      </c>
      <c r="D31" s="14">
        <v>13856</v>
      </c>
      <c r="E31" s="15">
        <v>420.78</v>
      </c>
      <c r="F31" s="16">
        <v>2.76E-2</v>
      </c>
      <c r="G31" s="16"/>
    </row>
    <row r="32" spans="1:7" x14ac:dyDescent="0.35">
      <c r="A32" s="13" t="s">
        <v>220</v>
      </c>
      <c r="B32" s="33" t="s">
        <v>221</v>
      </c>
      <c r="C32" s="33" t="s">
        <v>176</v>
      </c>
      <c r="D32" s="14">
        <v>28470</v>
      </c>
      <c r="E32" s="15">
        <v>416.72</v>
      </c>
      <c r="F32" s="16">
        <v>2.7300000000000001E-2</v>
      </c>
      <c r="G32" s="16"/>
    </row>
    <row r="33" spans="1:7" x14ac:dyDescent="0.35">
      <c r="A33" s="13" t="s">
        <v>212</v>
      </c>
      <c r="B33" s="33" t="s">
        <v>213</v>
      </c>
      <c r="C33" s="33" t="s">
        <v>176</v>
      </c>
      <c r="D33" s="14">
        <v>28081</v>
      </c>
      <c r="E33" s="15">
        <v>412.2</v>
      </c>
      <c r="F33" s="16">
        <v>2.7E-2</v>
      </c>
      <c r="G33" s="16"/>
    </row>
    <row r="34" spans="1:7" x14ac:dyDescent="0.35">
      <c r="A34" s="13" t="s">
        <v>623</v>
      </c>
      <c r="B34" s="33" t="s">
        <v>624</v>
      </c>
      <c r="C34" s="33" t="s">
        <v>219</v>
      </c>
      <c r="D34" s="14">
        <v>1008</v>
      </c>
      <c r="E34" s="15">
        <v>407.08</v>
      </c>
      <c r="F34" s="16">
        <v>2.6700000000000002E-2</v>
      </c>
      <c r="G34" s="16"/>
    </row>
    <row r="35" spans="1:7" x14ac:dyDescent="0.35">
      <c r="A35" s="13" t="s">
        <v>174</v>
      </c>
      <c r="B35" s="33" t="s">
        <v>175</v>
      </c>
      <c r="C35" s="33" t="s">
        <v>176</v>
      </c>
      <c r="D35" s="14">
        <v>26877</v>
      </c>
      <c r="E35" s="15">
        <v>405.57</v>
      </c>
      <c r="F35" s="16">
        <v>2.6599999999999999E-2</v>
      </c>
      <c r="G35" s="16"/>
    </row>
    <row r="36" spans="1:7" x14ac:dyDescent="0.35">
      <c r="A36" s="13" t="s">
        <v>391</v>
      </c>
      <c r="B36" s="33" t="s">
        <v>392</v>
      </c>
      <c r="C36" s="33" t="s">
        <v>393</v>
      </c>
      <c r="D36" s="14">
        <v>733</v>
      </c>
      <c r="E36" s="15">
        <v>357.74</v>
      </c>
      <c r="F36" s="16">
        <v>2.35E-2</v>
      </c>
      <c r="G36" s="16"/>
    </row>
    <row r="37" spans="1:7" x14ac:dyDescent="0.35">
      <c r="A37" s="13" t="s">
        <v>1012</v>
      </c>
      <c r="B37" s="33" t="s">
        <v>1013</v>
      </c>
      <c r="C37" s="33" t="s">
        <v>193</v>
      </c>
      <c r="D37" s="14">
        <v>34816</v>
      </c>
      <c r="E37" s="15">
        <v>281.10000000000002</v>
      </c>
      <c r="F37" s="16">
        <v>1.84E-2</v>
      </c>
      <c r="G37" s="16"/>
    </row>
    <row r="38" spans="1:7" x14ac:dyDescent="0.35">
      <c r="A38" s="17" t="s">
        <v>131</v>
      </c>
      <c r="B38" s="34"/>
      <c r="C38" s="34"/>
      <c r="D38" s="20"/>
      <c r="E38" s="37">
        <v>15210.8</v>
      </c>
      <c r="F38" s="38">
        <v>0.99760000000000004</v>
      </c>
      <c r="G38" s="23"/>
    </row>
    <row r="39" spans="1:7" x14ac:dyDescent="0.35">
      <c r="A39" s="17" t="s">
        <v>368</v>
      </c>
      <c r="B39" s="33"/>
      <c r="C39" s="33"/>
      <c r="D39" s="14"/>
      <c r="E39" s="15"/>
      <c r="F39" s="16"/>
      <c r="G39" s="16"/>
    </row>
    <row r="40" spans="1:7" x14ac:dyDescent="0.35">
      <c r="A40" s="17" t="s">
        <v>131</v>
      </c>
      <c r="B40" s="33"/>
      <c r="C40" s="33"/>
      <c r="D40" s="14"/>
      <c r="E40" s="39" t="s">
        <v>128</v>
      </c>
      <c r="F40" s="40" t="s">
        <v>128</v>
      </c>
      <c r="G40" s="16"/>
    </row>
    <row r="41" spans="1:7" x14ac:dyDescent="0.35">
      <c r="A41" s="24" t="s">
        <v>147</v>
      </c>
      <c r="B41" s="35"/>
      <c r="C41" s="35"/>
      <c r="D41" s="25"/>
      <c r="E41" s="30">
        <v>15210.8</v>
      </c>
      <c r="F41" s="31">
        <v>0.99760000000000004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148</v>
      </c>
      <c r="B44" s="33"/>
      <c r="C44" s="33"/>
      <c r="D44" s="14"/>
      <c r="E44" s="15"/>
      <c r="F44" s="16"/>
      <c r="G44" s="16"/>
    </row>
    <row r="45" spans="1:7" x14ac:dyDescent="0.35">
      <c r="A45" s="13" t="s">
        <v>149</v>
      </c>
      <c r="B45" s="33"/>
      <c r="C45" s="33"/>
      <c r="D45" s="14"/>
      <c r="E45" s="15">
        <v>21</v>
      </c>
      <c r="F45" s="16">
        <v>1.4E-3</v>
      </c>
      <c r="G45" s="16">
        <v>5.4205000000000003E-2</v>
      </c>
    </row>
    <row r="46" spans="1:7" x14ac:dyDescent="0.35">
      <c r="A46" s="17" t="s">
        <v>131</v>
      </c>
      <c r="B46" s="34"/>
      <c r="C46" s="34"/>
      <c r="D46" s="20"/>
      <c r="E46" s="37">
        <v>21</v>
      </c>
      <c r="F46" s="38">
        <v>1.4E-3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147</v>
      </c>
      <c r="B48" s="35"/>
      <c r="C48" s="35"/>
      <c r="D48" s="25"/>
      <c r="E48" s="21">
        <v>21</v>
      </c>
      <c r="F48" s="22">
        <v>1.4E-3</v>
      </c>
      <c r="G48" s="23"/>
    </row>
    <row r="49" spans="1:7" x14ac:dyDescent="0.35">
      <c r="A49" s="13" t="s">
        <v>150</v>
      </c>
      <c r="B49" s="33"/>
      <c r="C49" s="33"/>
      <c r="D49" s="14"/>
      <c r="E49" s="15">
        <v>3.1181999999999998E-3</v>
      </c>
      <c r="F49" s="16">
        <v>0</v>
      </c>
      <c r="G49" s="16"/>
    </row>
    <row r="50" spans="1:7" x14ac:dyDescent="0.35">
      <c r="A50" s="13" t="s">
        <v>151</v>
      </c>
      <c r="B50" s="33"/>
      <c r="C50" s="33"/>
      <c r="D50" s="14"/>
      <c r="E50" s="15">
        <v>13.666881800000001</v>
      </c>
      <c r="F50" s="16">
        <v>1E-3</v>
      </c>
      <c r="G50" s="16">
        <v>5.4205000000000003E-2</v>
      </c>
    </row>
    <row r="51" spans="1:7" x14ac:dyDescent="0.35">
      <c r="A51" s="28" t="s">
        <v>152</v>
      </c>
      <c r="B51" s="36"/>
      <c r="C51" s="36"/>
      <c r="D51" s="29"/>
      <c r="E51" s="30">
        <v>15245.47</v>
      </c>
      <c r="F51" s="31">
        <v>1</v>
      </c>
      <c r="G51" s="31"/>
    </row>
    <row r="56" spans="1:7" x14ac:dyDescent="0.35">
      <c r="A56" s="1" t="s">
        <v>2855</v>
      </c>
    </row>
    <row r="57" spans="1:7" x14ac:dyDescent="0.35">
      <c r="A57" s="48" t="s">
        <v>2856</v>
      </c>
      <c r="B57" s="3" t="s">
        <v>128</v>
      </c>
    </row>
    <row r="58" spans="1:7" x14ac:dyDescent="0.35">
      <c r="A58" t="s">
        <v>2857</v>
      </c>
    </row>
    <row r="59" spans="1:7" x14ac:dyDescent="0.35">
      <c r="A59" t="s">
        <v>2858</v>
      </c>
      <c r="B59" t="s">
        <v>2859</v>
      </c>
      <c r="C59" t="s">
        <v>2859</v>
      </c>
    </row>
    <row r="60" spans="1:7" x14ac:dyDescent="0.35">
      <c r="B60" s="49">
        <v>45838</v>
      </c>
      <c r="C60" s="49">
        <v>45869</v>
      </c>
    </row>
    <row r="61" spans="1:7" x14ac:dyDescent="0.35">
      <c r="A61" t="s">
        <v>2860</v>
      </c>
      <c r="B61">
        <v>10.1957</v>
      </c>
      <c r="C61">
        <v>9.9289000000000005</v>
      </c>
      <c r="G61"/>
    </row>
    <row r="62" spans="1:7" x14ac:dyDescent="0.35">
      <c r="A62" t="s">
        <v>2861</v>
      </c>
      <c r="B62">
        <v>10.1957</v>
      </c>
      <c r="C62">
        <v>9.9289000000000005</v>
      </c>
      <c r="G62"/>
    </row>
    <row r="63" spans="1:7" x14ac:dyDescent="0.35">
      <c r="A63" t="s">
        <v>2862</v>
      </c>
      <c r="B63">
        <v>10.1084</v>
      </c>
      <c r="C63">
        <v>9.8381000000000007</v>
      </c>
      <c r="G63"/>
    </row>
    <row r="64" spans="1:7" x14ac:dyDescent="0.35">
      <c r="A64" t="s">
        <v>2863</v>
      </c>
      <c r="B64">
        <v>10.1084</v>
      </c>
      <c r="C64">
        <v>9.8381000000000007</v>
      </c>
      <c r="G64"/>
    </row>
    <row r="65" spans="1:7" x14ac:dyDescent="0.35">
      <c r="G65"/>
    </row>
    <row r="66" spans="1:7" x14ac:dyDescent="0.35">
      <c r="A66" t="s">
        <v>2864</v>
      </c>
      <c r="B66" s="3" t="s">
        <v>128</v>
      </c>
    </row>
    <row r="67" spans="1:7" x14ac:dyDescent="0.35">
      <c r="A67" t="s">
        <v>2865</v>
      </c>
      <c r="B67" s="3" t="s">
        <v>128</v>
      </c>
    </row>
    <row r="68" spans="1:7" ht="29" x14ac:dyDescent="0.35">
      <c r="A68" s="48" t="s">
        <v>2866</v>
      </c>
      <c r="B68" s="3" t="s">
        <v>128</v>
      </c>
    </row>
    <row r="69" spans="1:7" ht="29" x14ac:dyDescent="0.35">
      <c r="A69" s="48" t="s">
        <v>2867</v>
      </c>
      <c r="B69" s="3" t="s">
        <v>128</v>
      </c>
    </row>
    <row r="70" spans="1:7" x14ac:dyDescent="0.35">
      <c r="A70" t="s">
        <v>2876</v>
      </c>
      <c r="B70" s="50">
        <v>0.92949999999999999</v>
      </c>
    </row>
    <row r="71" spans="1:7" ht="43.5" x14ac:dyDescent="0.35">
      <c r="A71" s="48" t="s">
        <v>2869</v>
      </c>
      <c r="B71" s="3" t="s">
        <v>128</v>
      </c>
    </row>
    <row r="72" spans="1:7" x14ac:dyDescent="0.35">
      <c r="B72" s="3"/>
    </row>
    <row r="73" spans="1:7" ht="29" x14ac:dyDescent="0.35">
      <c r="A73" s="48" t="s">
        <v>2870</v>
      </c>
      <c r="B73" s="3" t="s">
        <v>128</v>
      </c>
    </row>
    <row r="74" spans="1:7" ht="29" x14ac:dyDescent="0.35">
      <c r="A74" s="48" t="s">
        <v>2871</v>
      </c>
      <c r="B74" t="s">
        <v>128</v>
      </c>
    </row>
    <row r="75" spans="1:7" ht="29" x14ac:dyDescent="0.35">
      <c r="A75" s="48" t="s">
        <v>2872</v>
      </c>
      <c r="B75" s="3" t="s">
        <v>128</v>
      </c>
    </row>
    <row r="76" spans="1:7" ht="29" x14ac:dyDescent="0.35">
      <c r="A76" s="48" t="s">
        <v>2873</v>
      </c>
      <c r="B7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9AA5-9B4B-405A-A867-184A69A26F55}">
  <dimension ref="A1:G50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107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108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2924900</v>
      </c>
      <c r="E8" s="15">
        <v>59030.33</v>
      </c>
      <c r="F8" s="16">
        <v>3.7999999999999999E-2</v>
      </c>
      <c r="G8" s="16"/>
    </row>
    <row r="9" spans="1:7" x14ac:dyDescent="0.35">
      <c r="A9" s="13" t="s">
        <v>158</v>
      </c>
      <c r="B9" s="33" t="s">
        <v>159</v>
      </c>
      <c r="C9" s="33" t="s">
        <v>160</v>
      </c>
      <c r="D9" s="14">
        <v>4083000</v>
      </c>
      <c r="E9" s="15">
        <v>56761.87</v>
      </c>
      <c r="F9" s="16">
        <v>3.6499999999999998E-2</v>
      </c>
      <c r="G9" s="16"/>
    </row>
    <row r="10" spans="1:7" x14ac:dyDescent="0.35">
      <c r="A10" s="13" t="s">
        <v>234</v>
      </c>
      <c r="B10" s="33" t="s">
        <v>235</v>
      </c>
      <c r="C10" s="33" t="s">
        <v>157</v>
      </c>
      <c r="D10" s="14">
        <v>3401875</v>
      </c>
      <c r="E10" s="15">
        <v>36345.629999999997</v>
      </c>
      <c r="F10" s="16">
        <v>2.3400000000000001E-2</v>
      </c>
      <c r="G10" s="16"/>
    </row>
    <row r="11" spans="1:7" x14ac:dyDescent="0.35">
      <c r="A11" s="13" t="s">
        <v>163</v>
      </c>
      <c r="B11" s="33" t="s">
        <v>164</v>
      </c>
      <c r="C11" s="33" t="s">
        <v>165</v>
      </c>
      <c r="D11" s="14">
        <v>1514775</v>
      </c>
      <c r="E11" s="15">
        <v>28997.34</v>
      </c>
      <c r="F11" s="16">
        <v>1.8599999999999998E-2</v>
      </c>
      <c r="G11" s="16"/>
    </row>
    <row r="12" spans="1:7" x14ac:dyDescent="0.35">
      <c r="A12" s="13" t="s">
        <v>1046</v>
      </c>
      <c r="B12" s="33" t="s">
        <v>1047</v>
      </c>
      <c r="C12" s="33" t="s">
        <v>1048</v>
      </c>
      <c r="D12" s="14">
        <v>5920200</v>
      </c>
      <c r="E12" s="15">
        <v>25199.33</v>
      </c>
      <c r="F12" s="16">
        <v>1.6199999999999999E-2</v>
      </c>
      <c r="G12" s="16"/>
    </row>
    <row r="13" spans="1:7" x14ac:dyDescent="0.35">
      <c r="A13" s="13" t="s">
        <v>311</v>
      </c>
      <c r="B13" s="33" t="s">
        <v>312</v>
      </c>
      <c r="C13" s="33" t="s">
        <v>297</v>
      </c>
      <c r="D13" s="14">
        <v>2378700</v>
      </c>
      <c r="E13" s="15">
        <v>24935.91</v>
      </c>
      <c r="F13" s="16">
        <v>1.6E-2</v>
      </c>
      <c r="G13" s="16"/>
    </row>
    <row r="14" spans="1:7" x14ac:dyDescent="0.35">
      <c r="A14" s="13" t="s">
        <v>230</v>
      </c>
      <c r="B14" s="33" t="s">
        <v>231</v>
      </c>
      <c r="C14" s="33" t="s">
        <v>176</v>
      </c>
      <c r="D14" s="14">
        <v>683725</v>
      </c>
      <c r="E14" s="15">
        <v>20763.36</v>
      </c>
      <c r="F14" s="16">
        <v>1.34E-2</v>
      </c>
      <c r="G14" s="16"/>
    </row>
    <row r="15" spans="1:7" x14ac:dyDescent="0.35">
      <c r="A15" s="13" t="s">
        <v>169</v>
      </c>
      <c r="B15" s="33" t="s">
        <v>170</v>
      </c>
      <c r="C15" s="33" t="s">
        <v>157</v>
      </c>
      <c r="D15" s="14">
        <v>2535000</v>
      </c>
      <c r="E15" s="15">
        <v>20192.54</v>
      </c>
      <c r="F15" s="16">
        <v>1.2999999999999999E-2</v>
      </c>
      <c r="G15" s="16"/>
    </row>
    <row r="16" spans="1:7" x14ac:dyDescent="0.35">
      <c r="A16" s="13" t="s">
        <v>955</v>
      </c>
      <c r="B16" s="33" t="s">
        <v>956</v>
      </c>
      <c r="C16" s="33" t="s">
        <v>224</v>
      </c>
      <c r="D16" s="14">
        <v>1829175</v>
      </c>
      <c r="E16" s="15">
        <v>19926.12</v>
      </c>
      <c r="F16" s="16">
        <v>1.2800000000000001E-2</v>
      </c>
      <c r="G16" s="16"/>
    </row>
    <row r="17" spans="1:7" x14ac:dyDescent="0.35">
      <c r="A17" s="13" t="s">
        <v>161</v>
      </c>
      <c r="B17" s="33" t="s">
        <v>162</v>
      </c>
      <c r="C17" s="33" t="s">
        <v>157</v>
      </c>
      <c r="D17" s="14">
        <v>1344000</v>
      </c>
      <c r="E17" s="15">
        <v>19910.02</v>
      </c>
      <c r="F17" s="16">
        <v>1.2800000000000001E-2</v>
      </c>
      <c r="G17" s="16"/>
    </row>
    <row r="18" spans="1:7" x14ac:dyDescent="0.35">
      <c r="A18" s="13" t="s">
        <v>951</v>
      </c>
      <c r="B18" s="33" t="s">
        <v>952</v>
      </c>
      <c r="C18" s="33" t="s">
        <v>157</v>
      </c>
      <c r="D18" s="14">
        <v>28900900</v>
      </c>
      <c r="E18" s="15">
        <v>19872.259999999998</v>
      </c>
      <c r="F18" s="16">
        <v>1.2800000000000001E-2</v>
      </c>
      <c r="G18" s="16"/>
    </row>
    <row r="19" spans="1:7" x14ac:dyDescent="0.35">
      <c r="A19" s="13" t="s">
        <v>1106</v>
      </c>
      <c r="B19" s="33" t="s">
        <v>1107</v>
      </c>
      <c r="C19" s="33" t="s">
        <v>193</v>
      </c>
      <c r="D19" s="14">
        <v>4941900</v>
      </c>
      <c r="E19" s="15">
        <v>19530.39</v>
      </c>
      <c r="F19" s="16">
        <v>1.26E-2</v>
      </c>
      <c r="G19" s="16"/>
    </row>
    <row r="20" spans="1:7" x14ac:dyDescent="0.35">
      <c r="A20" s="13" t="s">
        <v>323</v>
      </c>
      <c r="B20" s="33" t="s">
        <v>324</v>
      </c>
      <c r="C20" s="33" t="s">
        <v>202</v>
      </c>
      <c r="D20" s="14">
        <v>3768000</v>
      </c>
      <c r="E20" s="15">
        <v>19407.080000000002</v>
      </c>
      <c r="F20" s="16">
        <v>1.2500000000000001E-2</v>
      </c>
      <c r="G20" s="16"/>
    </row>
    <row r="21" spans="1:7" x14ac:dyDescent="0.35">
      <c r="A21" s="13" t="s">
        <v>1044</v>
      </c>
      <c r="B21" s="33" t="s">
        <v>1045</v>
      </c>
      <c r="C21" s="33" t="s">
        <v>165</v>
      </c>
      <c r="D21" s="14">
        <v>241156650</v>
      </c>
      <c r="E21" s="15">
        <v>16663.919999999998</v>
      </c>
      <c r="F21" s="16">
        <v>1.0699999999999999E-2</v>
      </c>
      <c r="G21" s="16"/>
    </row>
    <row r="22" spans="1:7" x14ac:dyDescent="0.35">
      <c r="A22" s="13" t="s">
        <v>1051</v>
      </c>
      <c r="B22" s="33" t="s">
        <v>1052</v>
      </c>
      <c r="C22" s="33" t="s">
        <v>297</v>
      </c>
      <c r="D22" s="14">
        <v>13080100</v>
      </c>
      <c r="E22" s="15">
        <v>16245.48</v>
      </c>
      <c r="F22" s="16">
        <v>1.04E-2</v>
      </c>
      <c r="G22" s="16"/>
    </row>
    <row r="23" spans="1:7" x14ac:dyDescent="0.35">
      <c r="A23" s="13" t="s">
        <v>248</v>
      </c>
      <c r="B23" s="33" t="s">
        <v>249</v>
      </c>
      <c r="C23" s="33" t="s">
        <v>160</v>
      </c>
      <c r="D23" s="14">
        <v>3695625</v>
      </c>
      <c r="E23" s="15">
        <v>15464.34</v>
      </c>
      <c r="F23" s="16">
        <v>9.9000000000000008E-3</v>
      </c>
      <c r="G23" s="16"/>
    </row>
    <row r="24" spans="1:7" x14ac:dyDescent="0.35">
      <c r="A24" s="13" t="s">
        <v>824</v>
      </c>
      <c r="B24" s="33" t="s">
        <v>825</v>
      </c>
      <c r="C24" s="33" t="s">
        <v>185</v>
      </c>
      <c r="D24" s="14">
        <v>5007625</v>
      </c>
      <c r="E24" s="15">
        <v>15413.47</v>
      </c>
      <c r="F24" s="16">
        <v>9.9000000000000008E-3</v>
      </c>
      <c r="G24" s="16"/>
    </row>
    <row r="25" spans="1:7" x14ac:dyDescent="0.35">
      <c r="A25" s="13" t="s">
        <v>381</v>
      </c>
      <c r="B25" s="33" t="s">
        <v>382</v>
      </c>
      <c r="C25" s="33" t="s">
        <v>179</v>
      </c>
      <c r="D25" s="14">
        <v>339300</v>
      </c>
      <c r="E25" s="15">
        <v>15383.52</v>
      </c>
      <c r="F25" s="16">
        <v>9.9000000000000008E-3</v>
      </c>
      <c r="G25" s="16"/>
    </row>
    <row r="26" spans="1:7" x14ac:dyDescent="0.35">
      <c r="A26" s="13" t="s">
        <v>373</v>
      </c>
      <c r="B26" s="33" t="s">
        <v>374</v>
      </c>
      <c r="C26" s="33" t="s">
        <v>207</v>
      </c>
      <c r="D26" s="14">
        <v>250375</v>
      </c>
      <c r="E26" s="15">
        <v>14449.14</v>
      </c>
      <c r="F26" s="16">
        <v>9.2999999999999992E-3</v>
      </c>
      <c r="G26" s="16"/>
    </row>
    <row r="27" spans="1:7" x14ac:dyDescent="0.35">
      <c r="A27" s="13" t="s">
        <v>246</v>
      </c>
      <c r="B27" s="33" t="s">
        <v>247</v>
      </c>
      <c r="C27" s="33" t="s">
        <v>176</v>
      </c>
      <c r="D27" s="14">
        <v>796125</v>
      </c>
      <c r="E27" s="15">
        <v>13917.86</v>
      </c>
      <c r="F27" s="16">
        <v>8.9999999999999993E-3</v>
      </c>
      <c r="G27" s="16"/>
    </row>
    <row r="28" spans="1:7" x14ac:dyDescent="0.35">
      <c r="A28" s="13" t="s">
        <v>203</v>
      </c>
      <c r="B28" s="33" t="s">
        <v>204</v>
      </c>
      <c r="C28" s="33" t="s">
        <v>173</v>
      </c>
      <c r="D28" s="14">
        <v>179125</v>
      </c>
      <c r="E28" s="15">
        <v>13780.09</v>
      </c>
      <c r="F28" s="16">
        <v>8.8999999999999999E-3</v>
      </c>
      <c r="G28" s="16"/>
    </row>
    <row r="29" spans="1:7" x14ac:dyDescent="0.35">
      <c r="A29" s="13" t="s">
        <v>228</v>
      </c>
      <c r="B29" s="33" t="s">
        <v>229</v>
      </c>
      <c r="C29" s="33" t="s">
        <v>193</v>
      </c>
      <c r="D29" s="14">
        <v>3307200</v>
      </c>
      <c r="E29" s="15">
        <v>13557.87</v>
      </c>
      <c r="F29" s="16">
        <v>8.6999999999999994E-3</v>
      </c>
      <c r="G29" s="16"/>
    </row>
    <row r="30" spans="1:7" x14ac:dyDescent="0.35">
      <c r="A30" s="13" t="s">
        <v>200</v>
      </c>
      <c r="B30" s="33" t="s">
        <v>201</v>
      </c>
      <c r="C30" s="33" t="s">
        <v>202</v>
      </c>
      <c r="D30" s="14">
        <v>4050000</v>
      </c>
      <c r="E30" s="15">
        <v>13537.13</v>
      </c>
      <c r="F30" s="16">
        <v>8.6999999999999994E-3</v>
      </c>
      <c r="G30" s="16"/>
    </row>
    <row r="31" spans="1:7" x14ac:dyDescent="0.35">
      <c r="A31" s="13" t="s">
        <v>189</v>
      </c>
      <c r="B31" s="33" t="s">
        <v>190</v>
      </c>
      <c r="C31" s="33" t="s">
        <v>157</v>
      </c>
      <c r="D31" s="14">
        <v>678800</v>
      </c>
      <c r="E31" s="15">
        <v>13430.74</v>
      </c>
      <c r="F31" s="16">
        <v>8.6E-3</v>
      </c>
      <c r="G31" s="16"/>
    </row>
    <row r="32" spans="1:7" x14ac:dyDescent="0.35">
      <c r="A32" s="13" t="s">
        <v>2105</v>
      </c>
      <c r="B32" s="33" t="s">
        <v>2106</v>
      </c>
      <c r="C32" s="33" t="s">
        <v>157</v>
      </c>
      <c r="D32" s="14">
        <v>4864100</v>
      </c>
      <c r="E32" s="15">
        <v>12978.88</v>
      </c>
      <c r="F32" s="16">
        <v>8.3000000000000001E-3</v>
      </c>
      <c r="G32" s="16"/>
    </row>
    <row r="33" spans="1:7" x14ac:dyDescent="0.35">
      <c r="A33" s="13" t="s">
        <v>611</v>
      </c>
      <c r="B33" s="33" t="s">
        <v>612</v>
      </c>
      <c r="C33" s="33" t="s">
        <v>329</v>
      </c>
      <c r="D33" s="14">
        <v>2480500</v>
      </c>
      <c r="E33" s="15">
        <v>12963.09</v>
      </c>
      <c r="F33" s="16">
        <v>8.3000000000000001E-3</v>
      </c>
      <c r="G33" s="16"/>
    </row>
    <row r="34" spans="1:7" x14ac:dyDescent="0.35">
      <c r="A34" s="13" t="s">
        <v>369</v>
      </c>
      <c r="B34" s="33" t="s">
        <v>370</v>
      </c>
      <c r="C34" s="33" t="s">
        <v>285</v>
      </c>
      <c r="D34" s="14">
        <v>1767600</v>
      </c>
      <c r="E34" s="15">
        <v>12546.42</v>
      </c>
      <c r="F34" s="16">
        <v>8.0999999999999996E-3</v>
      </c>
      <c r="G34" s="16"/>
    </row>
    <row r="35" spans="1:7" x14ac:dyDescent="0.35">
      <c r="A35" s="13" t="s">
        <v>1159</v>
      </c>
      <c r="B35" s="33" t="s">
        <v>1160</v>
      </c>
      <c r="C35" s="33" t="s">
        <v>202</v>
      </c>
      <c r="D35" s="14">
        <v>1194600</v>
      </c>
      <c r="E35" s="15">
        <v>11763.23</v>
      </c>
      <c r="F35" s="16">
        <v>7.6E-3</v>
      </c>
      <c r="G35" s="16"/>
    </row>
    <row r="36" spans="1:7" x14ac:dyDescent="0.35">
      <c r="A36" s="13" t="s">
        <v>1161</v>
      </c>
      <c r="B36" s="33" t="s">
        <v>1162</v>
      </c>
      <c r="C36" s="33" t="s">
        <v>202</v>
      </c>
      <c r="D36" s="14">
        <v>1441125</v>
      </c>
      <c r="E36" s="15">
        <v>11650.05</v>
      </c>
      <c r="F36" s="16">
        <v>7.4999999999999997E-3</v>
      </c>
      <c r="G36" s="16"/>
    </row>
    <row r="37" spans="1:7" x14ac:dyDescent="0.35">
      <c r="A37" s="13" t="s">
        <v>1098</v>
      </c>
      <c r="B37" s="33" t="s">
        <v>1099</v>
      </c>
      <c r="C37" s="33" t="s">
        <v>157</v>
      </c>
      <c r="D37" s="14">
        <v>1398600</v>
      </c>
      <c r="E37" s="15">
        <v>11173.42</v>
      </c>
      <c r="F37" s="16">
        <v>7.1999999999999998E-3</v>
      </c>
      <c r="G37" s="16"/>
    </row>
    <row r="38" spans="1:7" x14ac:dyDescent="0.35">
      <c r="A38" s="13" t="s">
        <v>330</v>
      </c>
      <c r="B38" s="33" t="s">
        <v>331</v>
      </c>
      <c r="C38" s="33" t="s">
        <v>193</v>
      </c>
      <c r="D38" s="14">
        <v>3341700</v>
      </c>
      <c r="E38" s="15">
        <v>11002.55</v>
      </c>
      <c r="F38" s="16">
        <v>7.1000000000000004E-3</v>
      </c>
      <c r="G38" s="16"/>
    </row>
    <row r="39" spans="1:7" x14ac:dyDescent="0.35">
      <c r="A39" s="13" t="s">
        <v>750</v>
      </c>
      <c r="B39" s="33" t="s">
        <v>751</v>
      </c>
      <c r="C39" s="33" t="s">
        <v>196</v>
      </c>
      <c r="D39" s="14">
        <v>511500</v>
      </c>
      <c r="E39" s="15">
        <v>10915.92</v>
      </c>
      <c r="F39" s="16">
        <v>7.0000000000000001E-3</v>
      </c>
      <c r="G39" s="16"/>
    </row>
    <row r="40" spans="1:7" x14ac:dyDescent="0.35">
      <c r="A40" s="13" t="s">
        <v>991</v>
      </c>
      <c r="B40" s="33" t="s">
        <v>992</v>
      </c>
      <c r="C40" s="33" t="s">
        <v>193</v>
      </c>
      <c r="D40" s="14">
        <v>540000</v>
      </c>
      <c r="E40" s="15">
        <v>10519.2</v>
      </c>
      <c r="F40" s="16">
        <v>6.7999999999999996E-3</v>
      </c>
      <c r="G40" s="16"/>
    </row>
    <row r="41" spans="1:7" x14ac:dyDescent="0.35">
      <c r="A41" s="13" t="s">
        <v>740</v>
      </c>
      <c r="B41" s="33" t="s">
        <v>741</v>
      </c>
      <c r="C41" s="33" t="s">
        <v>196</v>
      </c>
      <c r="D41" s="14">
        <v>666000</v>
      </c>
      <c r="E41" s="15">
        <v>10353.64</v>
      </c>
      <c r="F41" s="16">
        <v>6.7000000000000002E-3</v>
      </c>
      <c r="G41" s="16"/>
    </row>
    <row r="42" spans="1:7" x14ac:dyDescent="0.35">
      <c r="A42" s="13" t="s">
        <v>1067</v>
      </c>
      <c r="B42" s="33" t="s">
        <v>1068</v>
      </c>
      <c r="C42" s="33" t="s">
        <v>1069</v>
      </c>
      <c r="D42" s="14">
        <v>411600</v>
      </c>
      <c r="E42" s="15">
        <v>10004.76</v>
      </c>
      <c r="F42" s="16">
        <v>6.4000000000000003E-3</v>
      </c>
      <c r="G42" s="16"/>
    </row>
    <row r="43" spans="1:7" x14ac:dyDescent="0.35">
      <c r="A43" s="13" t="s">
        <v>266</v>
      </c>
      <c r="B43" s="33" t="s">
        <v>267</v>
      </c>
      <c r="C43" s="33" t="s">
        <v>268</v>
      </c>
      <c r="D43" s="14">
        <v>296450</v>
      </c>
      <c r="E43" s="15">
        <v>9923.07</v>
      </c>
      <c r="F43" s="16">
        <v>6.4000000000000003E-3</v>
      </c>
      <c r="G43" s="16"/>
    </row>
    <row r="44" spans="1:7" x14ac:dyDescent="0.35">
      <c r="A44" s="13" t="s">
        <v>949</v>
      </c>
      <c r="B44" s="33" t="s">
        <v>950</v>
      </c>
      <c r="C44" s="33" t="s">
        <v>165</v>
      </c>
      <c r="D44" s="14">
        <v>2691100</v>
      </c>
      <c r="E44" s="15">
        <v>9768.69</v>
      </c>
      <c r="F44" s="16">
        <v>6.3E-3</v>
      </c>
      <c r="G44" s="16"/>
    </row>
    <row r="45" spans="1:7" x14ac:dyDescent="0.35">
      <c r="A45" s="13" t="s">
        <v>959</v>
      </c>
      <c r="B45" s="33" t="s">
        <v>960</v>
      </c>
      <c r="C45" s="33" t="s">
        <v>157</v>
      </c>
      <c r="D45" s="14">
        <v>51594900</v>
      </c>
      <c r="E45" s="15">
        <v>9761.76</v>
      </c>
      <c r="F45" s="16">
        <v>6.3E-3</v>
      </c>
      <c r="G45" s="16"/>
    </row>
    <row r="46" spans="1:7" x14ac:dyDescent="0.35">
      <c r="A46" s="13" t="s">
        <v>1007</v>
      </c>
      <c r="B46" s="33" t="s">
        <v>1008</v>
      </c>
      <c r="C46" s="33" t="s">
        <v>1009</v>
      </c>
      <c r="D46" s="14">
        <v>12609000</v>
      </c>
      <c r="E46" s="15">
        <v>8925.91</v>
      </c>
      <c r="F46" s="16">
        <v>5.7000000000000002E-3</v>
      </c>
      <c r="G46" s="16"/>
    </row>
    <row r="47" spans="1:7" x14ac:dyDescent="0.35">
      <c r="A47" s="13" t="s">
        <v>271</v>
      </c>
      <c r="B47" s="33" t="s">
        <v>272</v>
      </c>
      <c r="C47" s="33" t="s">
        <v>273</v>
      </c>
      <c r="D47" s="14">
        <v>3688125</v>
      </c>
      <c r="E47" s="15">
        <v>8794.33</v>
      </c>
      <c r="F47" s="16">
        <v>5.7000000000000002E-3</v>
      </c>
      <c r="G47" s="16"/>
    </row>
    <row r="48" spans="1:7" x14ac:dyDescent="0.35">
      <c r="A48" s="13" t="s">
        <v>210</v>
      </c>
      <c r="B48" s="33" t="s">
        <v>211</v>
      </c>
      <c r="C48" s="33" t="s">
        <v>199</v>
      </c>
      <c r="D48" s="14">
        <v>2131200</v>
      </c>
      <c r="E48" s="15">
        <v>8779.48</v>
      </c>
      <c r="F48" s="16">
        <v>5.5999999999999999E-3</v>
      </c>
      <c r="G48" s="16"/>
    </row>
    <row r="49" spans="1:7" x14ac:dyDescent="0.35">
      <c r="A49" s="13" t="s">
        <v>286</v>
      </c>
      <c r="B49" s="33" t="s">
        <v>287</v>
      </c>
      <c r="C49" s="33" t="s">
        <v>193</v>
      </c>
      <c r="D49" s="14">
        <v>964500</v>
      </c>
      <c r="E49" s="15">
        <v>8499.17</v>
      </c>
      <c r="F49" s="16">
        <v>5.4999999999999997E-3</v>
      </c>
      <c r="G49" s="16"/>
    </row>
    <row r="50" spans="1:7" x14ac:dyDescent="0.35">
      <c r="A50" s="13" t="s">
        <v>1010</v>
      </c>
      <c r="B50" s="33" t="s">
        <v>1011</v>
      </c>
      <c r="C50" s="33" t="s">
        <v>322</v>
      </c>
      <c r="D50" s="14">
        <v>3507750</v>
      </c>
      <c r="E50" s="15">
        <v>8453.68</v>
      </c>
      <c r="F50" s="16">
        <v>5.4000000000000003E-3</v>
      </c>
      <c r="G50" s="16"/>
    </row>
    <row r="51" spans="1:7" x14ac:dyDescent="0.35">
      <c r="A51" s="13" t="s">
        <v>2145</v>
      </c>
      <c r="B51" s="33" t="s">
        <v>2146</v>
      </c>
      <c r="C51" s="33" t="s">
        <v>193</v>
      </c>
      <c r="D51" s="14">
        <v>1730850</v>
      </c>
      <c r="E51" s="15">
        <v>8272.6</v>
      </c>
      <c r="F51" s="16">
        <v>5.3E-3</v>
      </c>
      <c r="G51" s="16"/>
    </row>
    <row r="52" spans="1:7" x14ac:dyDescent="0.35">
      <c r="A52" s="13" t="s">
        <v>848</v>
      </c>
      <c r="B52" s="33" t="s">
        <v>849</v>
      </c>
      <c r="C52" s="33" t="s">
        <v>268</v>
      </c>
      <c r="D52" s="14">
        <v>2552400</v>
      </c>
      <c r="E52" s="15">
        <v>8244.25</v>
      </c>
      <c r="F52" s="16">
        <v>5.3E-3</v>
      </c>
      <c r="G52" s="16"/>
    </row>
    <row r="53" spans="1:7" x14ac:dyDescent="0.35">
      <c r="A53" s="13" t="s">
        <v>995</v>
      </c>
      <c r="B53" s="33" t="s">
        <v>996</v>
      </c>
      <c r="C53" s="33" t="s">
        <v>188</v>
      </c>
      <c r="D53" s="14">
        <v>298250</v>
      </c>
      <c r="E53" s="15">
        <v>8191.14</v>
      </c>
      <c r="F53" s="16">
        <v>5.3E-3</v>
      </c>
      <c r="G53" s="16"/>
    </row>
    <row r="54" spans="1:7" x14ac:dyDescent="0.35">
      <c r="A54" s="13" t="s">
        <v>1140</v>
      </c>
      <c r="B54" s="33" t="s">
        <v>1141</v>
      </c>
      <c r="C54" s="33" t="s">
        <v>157</v>
      </c>
      <c r="D54" s="14">
        <v>7411500</v>
      </c>
      <c r="E54" s="15">
        <v>7948.83</v>
      </c>
      <c r="F54" s="16">
        <v>5.1000000000000004E-3</v>
      </c>
      <c r="G54" s="16"/>
    </row>
    <row r="55" spans="1:7" x14ac:dyDescent="0.35">
      <c r="A55" s="13" t="s">
        <v>742</v>
      </c>
      <c r="B55" s="33" t="s">
        <v>743</v>
      </c>
      <c r="C55" s="33" t="s">
        <v>216</v>
      </c>
      <c r="D55" s="14">
        <v>106000</v>
      </c>
      <c r="E55" s="15">
        <v>7947.88</v>
      </c>
      <c r="F55" s="16">
        <v>5.1000000000000004E-3</v>
      </c>
      <c r="G55" s="16"/>
    </row>
    <row r="56" spans="1:7" x14ac:dyDescent="0.35">
      <c r="A56" s="13" t="s">
        <v>1014</v>
      </c>
      <c r="B56" s="33" t="s">
        <v>1015</v>
      </c>
      <c r="C56" s="33" t="s">
        <v>268</v>
      </c>
      <c r="D56" s="14">
        <v>1324225</v>
      </c>
      <c r="E56" s="15">
        <v>7875.17</v>
      </c>
      <c r="F56" s="16">
        <v>5.1000000000000004E-3</v>
      </c>
      <c r="G56" s="16"/>
    </row>
    <row r="57" spans="1:7" x14ac:dyDescent="0.35">
      <c r="A57" s="13" t="s">
        <v>348</v>
      </c>
      <c r="B57" s="33" t="s">
        <v>349</v>
      </c>
      <c r="C57" s="33" t="s">
        <v>268</v>
      </c>
      <c r="D57" s="14">
        <v>46100</v>
      </c>
      <c r="E57" s="15">
        <v>7763.7</v>
      </c>
      <c r="F57" s="16">
        <v>5.0000000000000001E-3</v>
      </c>
      <c r="G57" s="16"/>
    </row>
    <row r="58" spans="1:7" x14ac:dyDescent="0.35">
      <c r="A58" s="13" t="s">
        <v>166</v>
      </c>
      <c r="B58" s="33" t="s">
        <v>167</v>
      </c>
      <c r="C58" s="33" t="s">
        <v>168</v>
      </c>
      <c r="D58" s="14">
        <v>209475</v>
      </c>
      <c r="E58" s="15">
        <v>7617.56</v>
      </c>
      <c r="F58" s="16">
        <v>4.8999999999999998E-3</v>
      </c>
      <c r="G58" s="16"/>
    </row>
    <row r="59" spans="1:7" x14ac:dyDescent="0.35">
      <c r="A59" s="13" t="s">
        <v>832</v>
      </c>
      <c r="B59" s="33" t="s">
        <v>833</v>
      </c>
      <c r="C59" s="33" t="s">
        <v>365</v>
      </c>
      <c r="D59" s="14">
        <v>1113750</v>
      </c>
      <c r="E59" s="15">
        <v>7300.63</v>
      </c>
      <c r="F59" s="16">
        <v>4.7000000000000002E-3</v>
      </c>
      <c r="G59" s="16"/>
    </row>
    <row r="60" spans="1:7" x14ac:dyDescent="0.35">
      <c r="A60" s="13" t="s">
        <v>352</v>
      </c>
      <c r="B60" s="33" t="s">
        <v>353</v>
      </c>
      <c r="C60" s="33" t="s">
        <v>317</v>
      </c>
      <c r="D60" s="14">
        <v>239800</v>
      </c>
      <c r="E60" s="15">
        <v>7291.84</v>
      </c>
      <c r="F60" s="16">
        <v>4.7000000000000002E-3</v>
      </c>
      <c r="G60" s="16"/>
    </row>
    <row r="61" spans="1:7" x14ac:dyDescent="0.35">
      <c r="A61" s="13" t="s">
        <v>220</v>
      </c>
      <c r="B61" s="33" t="s">
        <v>221</v>
      </c>
      <c r="C61" s="33" t="s">
        <v>176</v>
      </c>
      <c r="D61" s="14">
        <v>498000</v>
      </c>
      <c r="E61" s="15">
        <v>7289.23</v>
      </c>
      <c r="F61" s="16">
        <v>4.7000000000000002E-3</v>
      </c>
      <c r="G61" s="16"/>
    </row>
    <row r="62" spans="1:7" x14ac:dyDescent="0.35">
      <c r="A62" s="13" t="s">
        <v>957</v>
      </c>
      <c r="B62" s="33" t="s">
        <v>958</v>
      </c>
      <c r="C62" s="33" t="s">
        <v>182</v>
      </c>
      <c r="D62" s="14">
        <v>1082400</v>
      </c>
      <c r="E62" s="15">
        <v>7208.24</v>
      </c>
      <c r="F62" s="16">
        <v>4.5999999999999999E-3</v>
      </c>
      <c r="G62" s="16"/>
    </row>
    <row r="63" spans="1:7" x14ac:dyDescent="0.35">
      <c r="A63" s="13" t="s">
        <v>965</v>
      </c>
      <c r="B63" s="33" t="s">
        <v>966</v>
      </c>
      <c r="C63" s="33" t="s">
        <v>202</v>
      </c>
      <c r="D63" s="14">
        <v>2424400</v>
      </c>
      <c r="E63" s="15">
        <v>7055</v>
      </c>
      <c r="F63" s="16">
        <v>4.4999999999999997E-3</v>
      </c>
      <c r="G63" s="16"/>
    </row>
    <row r="64" spans="1:7" x14ac:dyDescent="0.35">
      <c r="A64" s="13" t="s">
        <v>232</v>
      </c>
      <c r="B64" s="33" t="s">
        <v>233</v>
      </c>
      <c r="C64" s="33" t="s">
        <v>193</v>
      </c>
      <c r="D64" s="14">
        <v>1097250</v>
      </c>
      <c r="E64" s="15">
        <v>6922</v>
      </c>
      <c r="F64" s="16">
        <v>4.4999999999999997E-3</v>
      </c>
      <c r="G64" s="16"/>
    </row>
    <row r="65" spans="1:7" x14ac:dyDescent="0.35">
      <c r="A65" s="13" t="s">
        <v>180</v>
      </c>
      <c r="B65" s="33" t="s">
        <v>181</v>
      </c>
      <c r="C65" s="33" t="s">
        <v>182</v>
      </c>
      <c r="D65" s="14">
        <v>214200</v>
      </c>
      <c r="E65" s="15">
        <v>6861.04</v>
      </c>
      <c r="F65" s="16">
        <v>4.4000000000000003E-3</v>
      </c>
      <c r="G65" s="16"/>
    </row>
    <row r="66" spans="1:7" x14ac:dyDescent="0.35">
      <c r="A66" s="13" t="s">
        <v>214</v>
      </c>
      <c r="B66" s="33" t="s">
        <v>215</v>
      </c>
      <c r="C66" s="33" t="s">
        <v>216</v>
      </c>
      <c r="D66" s="14">
        <v>541800</v>
      </c>
      <c r="E66" s="15">
        <v>6750.83</v>
      </c>
      <c r="F66" s="16">
        <v>4.3E-3</v>
      </c>
      <c r="G66" s="16"/>
    </row>
    <row r="67" spans="1:7" x14ac:dyDescent="0.35">
      <c r="A67" s="13" t="s">
        <v>834</v>
      </c>
      <c r="B67" s="33" t="s">
        <v>835</v>
      </c>
      <c r="C67" s="33" t="s">
        <v>365</v>
      </c>
      <c r="D67" s="14">
        <v>904000</v>
      </c>
      <c r="E67" s="15">
        <v>6696.38</v>
      </c>
      <c r="F67" s="16">
        <v>4.3E-3</v>
      </c>
      <c r="G67" s="16"/>
    </row>
    <row r="68" spans="1:7" x14ac:dyDescent="0.35">
      <c r="A68" s="13" t="s">
        <v>2226</v>
      </c>
      <c r="B68" s="33" t="s">
        <v>2227</v>
      </c>
      <c r="C68" s="33" t="s">
        <v>165</v>
      </c>
      <c r="D68" s="14">
        <v>8668800</v>
      </c>
      <c r="E68" s="15">
        <v>6551.01</v>
      </c>
      <c r="F68" s="16">
        <v>4.1999999999999997E-3</v>
      </c>
      <c r="G68" s="16"/>
    </row>
    <row r="69" spans="1:7" x14ac:dyDescent="0.35">
      <c r="A69" s="13" t="s">
        <v>604</v>
      </c>
      <c r="B69" s="33" t="s">
        <v>605</v>
      </c>
      <c r="C69" s="33" t="s">
        <v>606</v>
      </c>
      <c r="D69" s="14">
        <v>1713150</v>
      </c>
      <c r="E69" s="15">
        <v>6447.44</v>
      </c>
      <c r="F69" s="16">
        <v>4.1000000000000003E-3</v>
      </c>
      <c r="G69" s="16"/>
    </row>
    <row r="70" spans="1:7" x14ac:dyDescent="0.35">
      <c r="A70" s="13" t="s">
        <v>244</v>
      </c>
      <c r="B70" s="33" t="s">
        <v>245</v>
      </c>
      <c r="C70" s="33" t="s">
        <v>176</v>
      </c>
      <c r="D70" s="14">
        <v>123100</v>
      </c>
      <c r="E70" s="15">
        <v>6352.58</v>
      </c>
      <c r="F70" s="16">
        <v>4.1000000000000003E-3</v>
      </c>
      <c r="G70" s="16"/>
    </row>
    <row r="71" spans="1:7" x14ac:dyDescent="0.35">
      <c r="A71" s="13" t="s">
        <v>1102</v>
      </c>
      <c r="B71" s="33" t="s">
        <v>1103</v>
      </c>
      <c r="C71" s="33" t="s">
        <v>304</v>
      </c>
      <c r="D71" s="14">
        <v>797775</v>
      </c>
      <c r="E71" s="15">
        <v>6256.55</v>
      </c>
      <c r="F71" s="16">
        <v>4.0000000000000001E-3</v>
      </c>
      <c r="G71" s="16"/>
    </row>
    <row r="72" spans="1:7" x14ac:dyDescent="0.35">
      <c r="A72" s="13" t="s">
        <v>623</v>
      </c>
      <c r="B72" s="33" t="s">
        <v>624</v>
      </c>
      <c r="C72" s="33" t="s">
        <v>219</v>
      </c>
      <c r="D72" s="14">
        <v>15475</v>
      </c>
      <c r="E72" s="15">
        <v>6249.58</v>
      </c>
      <c r="F72" s="16">
        <v>4.0000000000000001E-3</v>
      </c>
      <c r="G72" s="16"/>
    </row>
    <row r="73" spans="1:7" x14ac:dyDescent="0.35">
      <c r="A73" s="13" t="s">
        <v>752</v>
      </c>
      <c r="B73" s="33" t="s">
        <v>753</v>
      </c>
      <c r="C73" s="33" t="s">
        <v>196</v>
      </c>
      <c r="D73" s="14">
        <v>534050</v>
      </c>
      <c r="E73" s="15">
        <v>6087.1</v>
      </c>
      <c r="F73" s="16">
        <v>3.8999999999999998E-3</v>
      </c>
      <c r="G73" s="16"/>
    </row>
    <row r="74" spans="1:7" x14ac:dyDescent="0.35">
      <c r="A74" s="13" t="s">
        <v>854</v>
      </c>
      <c r="B74" s="33" t="s">
        <v>855</v>
      </c>
      <c r="C74" s="33" t="s">
        <v>193</v>
      </c>
      <c r="D74" s="14">
        <v>612950</v>
      </c>
      <c r="E74" s="15">
        <v>6044.91</v>
      </c>
      <c r="F74" s="16">
        <v>3.8999999999999998E-3</v>
      </c>
      <c r="G74" s="16"/>
    </row>
    <row r="75" spans="1:7" x14ac:dyDescent="0.35">
      <c r="A75" s="13" t="s">
        <v>1028</v>
      </c>
      <c r="B75" s="33" t="s">
        <v>1029</v>
      </c>
      <c r="C75" s="33" t="s">
        <v>285</v>
      </c>
      <c r="D75" s="14">
        <v>317700</v>
      </c>
      <c r="E75" s="15">
        <v>5952.74</v>
      </c>
      <c r="F75" s="16">
        <v>3.8E-3</v>
      </c>
      <c r="G75" s="16"/>
    </row>
    <row r="76" spans="1:7" x14ac:dyDescent="0.35">
      <c r="A76" s="13" t="s">
        <v>269</v>
      </c>
      <c r="B76" s="33" t="s">
        <v>270</v>
      </c>
      <c r="C76" s="33" t="s">
        <v>182</v>
      </c>
      <c r="D76" s="14">
        <v>44000</v>
      </c>
      <c r="E76" s="15">
        <v>5547.52</v>
      </c>
      <c r="F76" s="16">
        <v>3.5999999999999999E-3</v>
      </c>
      <c r="G76" s="16"/>
    </row>
    <row r="77" spans="1:7" x14ac:dyDescent="0.35">
      <c r="A77" s="13" t="s">
        <v>238</v>
      </c>
      <c r="B77" s="33" t="s">
        <v>239</v>
      </c>
      <c r="C77" s="33" t="s">
        <v>196</v>
      </c>
      <c r="D77" s="14">
        <v>147250</v>
      </c>
      <c r="E77" s="15">
        <v>5509.95</v>
      </c>
      <c r="F77" s="16">
        <v>3.5000000000000001E-3</v>
      </c>
      <c r="G77" s="16"/>
    </row>
    <row r="78" spans="1:7" x14ac:dyDescent="0.35">
      <c r="A78" s="13" t="s">
        <v>973</v>
      </c>
      <c r="B78" s="33" t="s">
        <v>974</v>
      </c>
      <c r="C78" s="33" t="s">
        <v>666</v>
      </c>
      <c r="D78" s="14">
        <v>5907825</v>
      </c>
      <c r="E78" s="15">
        <v>5320.59</v>
      </c>
      <c r="F78" s="16">
        <v>3.3999999999999998E-3</v>
      </c>
      <c r="G78" s="16"/>
    </row>
    <row r="79" spans="1:7" x14ac:dyDescent="0.35">
      <c r="A79" s="13" t="s">
        <v>1092</v>
      </c>
      <c r="B79" s="33" t="s">
        <v>1093</v>
      </c>
      <c r="C79" s="33" t="s">
        <v>185</v>
      </c>
      <c r="D79" s="14">
        <v>381375</v>
      </c>
      <c r="E79" s="15">
        <v>5309.88</v>
      </c>
      <c r="F79" s="16">
        <v>3.3999999999999998E-3</v>
      </c>
      <c r="G79" s="16"/>
    </row>
    <row r="80" spans="1:7" x14ac:dyDescent="0.35">
      <c r="A80" s="13" t="s">
        <v>177</v>
      </c>
      <c r="B80" s="33" t="s">
        <v>178</v>
      </c>
      <c r="C80" s="33" t="s">
        <v>179</v>
      </c>
      <c r="D80" s="14">
        <v>1370850</v>
      </c>
      <c r="E80" s="15">
        <v>5251.73</v>
      </c>
      <c r="F80" s="16">
        <v>3.3999999999999998E-3</v>
      </c>
      <c r="G80" s="16"/>
    </row>
    <row r="81" spans="1:7" x14ac:dyDescent="0.35">
      <c r="A81" s="13" t="s">
        <v>212</v>
      </c>
      <c r="B81" s="33" t="s">
        <v>213</v>
      </c>
      <c r="C81" s="33" t="s">
        <v>176</v>
      </c>
      <c r="D81" s="14">
        <v>348600</v>
      </c>
      <c r="E81" s="15">
        <v>5117.1000000000004</v>
      </c>
      <c r="F81" s="16">
        <v>3.3E-3</v>
      </c>
      <c r="G81" s="16"/>
    </row>
    <row r="82" spans="1:7" x14ac:dyDescent="0.35">
      <c r="A82" s="13" t="s">
        <v>194</v>
      </c>
      <c r="B82" s="33" t="s">
        <v>195</v>
      </c>
      <c r="C82" s="33" t="s">
        <v>196</v>
      </c>
      <c r="D82" s="14">
        <v>298550</v>
      </c>
      <c r="E82" s="15">
        <v>5095.3500000000004</v>
      </c>
      <c r="F82" s="16">
        <v>3.3E-3</v>
      </c>
      <c r="G82" s="16"/>
    </row>
    <row r="83" spans="1:7" x14ac:dyDescent="0.35">
      <c r="A83" s="13" t="s">
        <v>400</v>
      </c>
      <c r="B83" s="33" t="s">
        <v>401</v>
      </c>
      <c r="C83" s="33" t="s">
        <v>193</v>
      </c>
      <c r="D83" s="14">
        <v>1926000</v>
      </c>
      <c r="E83" s="15">
        <v>4873.74</v>
      </c>
      <c r="F83" s="16">
        <v>3.0999999999999999E-3</v>
      </c>
      <c r="G83" s="16"/>
    </row>
    <row r="84" spans="1:7" x14ac:dyDescent="0.35">
      <c r="A84" s="13" t="s">
        <v>186</v>
      </c>
      <c r="B84" s="33" t="s">
        <v>187</v>
      </c>
      <c r="C84" s="33" t="s">
        <v>188</v>
      </c>
      <c r="D84" s="14">
        <v>39300</v>
      </c>
      <c r="E84" s="15">
        <v>4813.8599999999997</v>
      </c>
      <c r="F84" s="16">
        <v>3.0999999999999999E-3</v>
      </c>
      <c r="G84" s="16"/>
    </row>
    <row r="85" spans="1:7" x14ac:dyDescent="0.35">
      <c r="A85" s="13" t="s">
        <v>313</v>
      </c>
      <c r="B85" s="33" t="s">
        <v>314</v>
      </c>
      <c r="C85" s="33" t="s">
        <v>196</v>
      </c>
      <c r="D85" s="14">
        <v>68700</v>
      </c>
      <c r="E85" s="15">
        <v>4531.1099999999997</v>
      </c>
      <c r="F85" s="16">
        <v>2.8999999999999998E-3</v>
      </c>
      <c r="G85" s="16"/>
    </row>
    <row r="86" spans="1:7" x14ac:dyDescent="0.35">
      <c r="A86" s="13" t="s">
        <v>963</v>
      </c>
      <c r="B86" s="33" t="s">
        <v>964</v>
      </c>
      <c r="C86" s="33" t="s">
        <v>456</v>
      </c>
      <c r="D86" s="14">
        <v>3700000</v>
      </c>
      <c r="E86" s="15">
        <v>4478.8500000000004</v>
      </c>
      <c r="F86" s="16">
        <v>2.8999999999999998E-3</v>
      </c>
      <c r="G86" s="16"/>
    </row>
    <row r="87" spans="1:7" x14ac:dyDescent="0.35">
      <c r="A87" s="13" t="s">
        <v>197</v>
      </c>
      <c r="B87" s="33" t="s">
        <v>198</v>
      </c>
      <c r="C87" s="33" t="s">
        <v>199</v>
      </c>
      <c r="D87" s="14">
        <v>175200</v>
      </c>
      <c r="E87" s="15">
        <v>4417.1400000000003</v>
      </c>
      <c r="F87" s="16">
        <v>2.8E-3</v>
      </c>
      <c r="G87" s="16"/>
    </row>
    <row r="88" spans="1:7" x14ac:dyDescent="0.35">
      <c r="A88" s="13" t="s">
        <v>627</v>
      </c>
      <c r="B88" s="33" t="s">
        <v>628</v>
      </c>
      <c r="C88" s="33" t="s">
        <v>329</v>
      </c>
      <c r="D88" s="14">
        <v>328000</v>
      </c>
      <c r="E88" s="15">
        <v>4395.8599999999997</v>
      </c>
      <c r="F88" s="16">
        <v>2.8E-3</v>
      </c>
      <c r="G88" s="16"/>
    </row>
    <row r="89" spans="1:7" x14ac:dyDescent="0.35">
      <c r="A89" s="13" t="s">
        <v>1138</v>
      </c>
      <c r="B89" s="33" t="s">
        <v>1139</v>
      </c>
      <c r="C89" s="33" t="s">
        <v>157</v>
      </c>
      <c r="D89" s="14">
        <v>4104000</v>
      </c>
      <c r="E89" s="15">
        <v>4324.8</v>
      </c>
      <c r="F89" s="16">
        <v>2.8E-3</v>
      </c>
      <c r="G89" s="16"/>
    </row>
    <row r="90" spans="1:7" x14ac:dyDescent="0.35">
      <c r="A90" s="13" t="s">
        <v>1063</v>
      </c>
      <c r="B90" s="33" t="s">
        <v>1064</v>
      </c>
      <c r="C90" s="33" t="s">
        <v>336</v>
      </c>
      <c r="D90" s="14">
        <v>2295000</v>
      </c>
      <c r="E90" s="15">
        <v>4247.13</v>
      </c>
      <c r="F90" s="16">
        <v>2.7000000000000001E-3</v>
      </c>
      <c r="G90" s="16"/>
    </row>
    <row r="91" spans="1:7" x14ac:dyDescent="0.35">
      <c r="A91" s="13" t="s">
        <v>283</v>
      </c>
      <c r="B91" s="33" t="s">
        <v>284</v>
      </c>
      <c r="C91" s="33" t="s">
        <v>285</v>
      </c>
      <c r="D91" s="14">
        <v>383900</v>
      </c>
      <c r="E91" s="15">
        <v>4120.01</v>
      </c>
      <c r="F91" s="16">
        <v>2.5999999999999999E-3</v>
      </c>
      <c r="G91" s="16"/>
    </row>
    <row r="92" spans="1:7" x14ac:dyDescent="0.35">
      <c r="A92" s="13" t="s">
        <v>1316</v>
      </c>
      <c r="B92" s="33" t="s">
        <v>1317</v>
      </c>
      <c r="C92" s="33" t="s">
        <v>317</v>
      </c>
      <c r="D92" s="14">
        <v>416000</v>
      </c>
      <c r="E92" s="15">
        <v>4087.41</v>
      </c>
      <c r="F92" s="16">
        <v>2.5999999999999999E-3</v>
      </c>
      <c r="G92" s="16"/>
    </row>
    <row r="93" spans="1:7" x14ac:dyDescent="0.35">
      <c r="A93" s="13" t="s">
        <v>1018</v>
      </c>
      <c r="B93" s="33" t="s">
        <v>1019</v>
      </c>
      <c r="C93" s="33" t="s">
        <v>365</v>
      </c>
      <c r="D93" s="14">
        <v>558250</v>
      </c>
      <c r="E93" s="15">
        <v>4053.17</v>
      </c>
      <c r="F93" s="16">
        <v>2.5999999999999999E-3</v>
      </c>
      <c r="G93" s="16"/>
    </row>
    <row r="94" spans="1:7" x14ac:dyDescent="0.35">
      <c r="A94" s="13" t="s">
        <v>325</v>
      </c>
      <c r="B94" s="33" t="s">
        <v>326</v>
      </c>
      <c r="C94" s="33" t="s">
        <v>304</v>
      </c>
      <c r="D94" s="14">
        <v>188650</v>
      </c>
      <c r="E94" s="15">
        <v>3967.12</v>
      </c>
      <c r="F94" s="16">
        <v>2.5999999999999999E-3</v>
      </c>
      <c r="G94" s="16"/>
    </row>
    <row r="95" spans="1:7" x14ac:dyDescent="0.35">
      <c r="A95" s="13" t="s">
        <v>748</v>
      </c>
      <c r="B95" s="33" t="s">
        <v>749</v>
      </c>
      <c r="C95" s="33" t="s">
        <v>196</v>
      </c>
      <c r="D95" s="14">
        <v>447100</v>
      </c>
      <c r="E95" s="15">
        <v>3909.22</v>
      </c>
      <c r="F95" s="16">
        <v>2.5000000000000001E-3</v>
      </c>
      <c r="G95" s="16"/>
    </row>
    <row r="96" spans="1:7" x14ac:dyDescent="0.35">
      <c r="A96" s="13" t="s">
        <v>886</v>
      </c>
      <c r="B96" s="33" t="s">
        <v>887</v>
      </c>
      <c r="C96" s="33" t="s">
        <v>157</v>
      </c>
      <c r="D96" s="14">
        <v>1870000</v>
      </c>
      <c r="E96" s="15">
        <v>3785.44</v>
      </c>
      <c r="F96" s="16">
        <v>2.3999999999999998E-3</v>
      </c>
      <c r="G96" s="16"/>
    </row>
    <row r="97" spans="1:7" x14ac:dyDescent="0.35">
      <c r="A97" s="13" t="s">
        <v>222</v>
      </c>
      <c r="B97" s="33" t="s">
        <v>223</v>
      </c>
      <c r="C97" s="33" t="s">
        <v>224</v>
      </c>
      <c r="D97" s="14">
        <v>197400</v>
      </c>
      <c r="E97" s="15">
        <v>3577.09</v>
      </c>
      <c r="F97" s="16">
        <v>2.3E-3</v>
      </c>
      <c r="G97" s="16"/>
    </row>
    <row r="98" spans="1:7" x14ac:dyDescent="0.35">
      <c r="A98" s="13" t="s">
        <v>371</v>
      </c>
      <c r="B98" s="33" t="s">
        <v>372</v>
      </c>
      <c r="C98" s="33" t="s">
        <v>273</v>
      </c>
      <c r="D98" s="14">
        <v>64875</v>
      </c>
      <c r="E98" s="15">
        <v>3574.61</v>
      </c>
      <c r="F98" s="16">
        <v>2.3E-3</v>
      </c>
      <c r="G98" s="16"/>
    </row>
    <row r="99" spans="1:7" x14ac:dyDescent="0.35">
      <c r="A99" s="13" t="s">
        <v>1020</v>
      </c>
      <c r="B99" s="33" t="s">
        <v>1021</v>
      </c>
      <c r="C99" s="33" t="s">
        <v>441</v>
      </c>
      <c r="D99" s="14">
        <v>1234800</v>
      </c>
      <c r="E99" s="15">
        <v>3558.69</v>
      </c>
      <c r="F99" s="16">
        <v>2.3E-3</v>
      </c>
      <c r="G99" s="16"/>
    </row>
    <row r="100" spans="1:7" x14ac:dyDescent="0.35">
      <c r="A100" s="13" t="s">
        <v>607</v>
      </c>
      <c r="B100" s="33" t="s">
        <v>608</v>
      </c>
      <c r="C100" s="33" t="s">
        <v>268</v>
      </c>
      <c r="D100" s="14">
        <v>146250</v>
      </c>
      <c r="E100" s="15">
        <v>3504.3</v>
      </c>
      <c r="F100" s="16">
        <v>2.3E-3</v>
      </c>
      <c r="G100" s="16"/>
    </row>
    <row r="101" spans="1:7" x14ac:dyDescent="0.35">
      <c r="A101" s="13" t="s">
        <v>1076</v>
      </c>
      <c r="B101" s="33" t="s">
        <v>1077</v>
      </c>
      <c r="C101" s="33" t="s">
        <v>336</v>
      </c>
      <c r="D101" s="14">
        <v>788900</v>
      </c>
      <c r="E101" s="15">
        <v>3345.33</v>
      </c>
      <c r="F101" s="16">
        <v>2.2000000000000001E-3</v>
      </c>
      <c r="G101" s="16"/>
    </row>
    <row r="102" spans="1:7" x14ac:dyDescent="0.35">
      <c r="A102" s="13" t="s">
        <v>409</v>
      </c>
      <c r="B102" s="33" t="s">
        <v>410</v>
      </c>
      <c r="C102" s="33" t="s">
        <v>173</v>
      </c>
      <c r="D102" s="14">
        <v>85200</v>
      </c>
      <c r="E102" s="15">
        <v>3183.75</v>
      </c>
      <c r="F102" s="16">
        <v>2E-3</v>
      </c>
      <c r="G102" s="16"/>
    </row>
    <row r="103" spans="1:7" x14ac:dyDescent="0.35">
      <c r="A103" s="13" t="s">
        <v>1142</v>
      </c>
      <c r="B103" s="33" t="s">
        <v>1143</v>
      </c>
      <c r="C103" s="33" t="s">
        <v>304</v>
      </c>
      <c r="D103" s="14">
        <v>246150</v>
      </c>
      <c r="E103" s="15">
        <v>3031.58</v>
      </c>
      <c r="F103" s="16">
        <v>1.9E-3</v>
      </c>
      <c r="G103" s="16"/>
    </row>
    <row r="104" spans="1:7" x14ac:dyDescent="0.35">
      <c r="A104" s="13" t="s">
        <v>1055</v>
      </c>
      <c r="B104" s="33" t="s">
        <v>1056</v>
      </c>
      <c r="C104" s="33" t="s">
        <v>193</v>
      </c>
      <c r="D104" s="14">
        <v>511000</v>
      </c>
      <c r="E104" s="15">
        <v>2994.72</v>
      </c>
      <c r="F104" s="16">
        <v>1.9E-3</v>
      </c>
      <c r="G104" s="16"/>
    </row>
    <row r="105" spans="1:7" x14ac:dyDescent="0.35">
      <c r="A105" s="13" t="s">
        <v>295</v>
      </c>
      <c r="B105" s="33" t="s">
        <v>296</v>
      </c>
      <c r="C105" s="33" t="s">
        <v>297</v>
      </c>
      <c r="D105" s="14">
        <v>1859000</v>
      </c>
      <c r="E105" s="15">
        <v>2936.1</v>
      </c>
      <c r="F105" s="16">
        <v>1.9E-3</v>
      </c>
      <c r="G105" s="16"/>
    </row>
    <row r="106" spans="1:7" x14ac:dyDescent="0.35">
      <c r="A106" s="13" t="s">
        <v>1126</v>
      </c>
      <c r="B106" s="33" t="s">
        <v>1127</v>
      </c>
      <c r="C106" s="33" t="s">
        <v>157</v>
      </c>
      <c r="D106" s="14">
        <v>1208025</v>
      </c>
      <c r="E106" s="15">
        <v>2873.53</v>
      </c>
      <c r="F106" s="16">
        <v>1.8E-3</v>
      </c>
      <c r="G106" s="16"/>
    </row>
    <row r="107" spans="1:7" x14ac:dyDescent="0.35">
      <c r="A107" s="13" t="s">
        <v>609</v>
      </c>
      <c r="B107" s="33" t="s">
        <v>610</v>
      </c>
      <c r="C107" s="33" t="s">
        <v>182</v>
      </c>
      <c r="D107" s="14">
        <v>35775</v>
      </c>
      <c r="E107" s="15">
        <v>2864.86</v>
      </c>
      <c r="F107" s="16">
        <v>1.8E-3</v>
      </c>
      <c r="G107" s="16"/>
    </row>
    <row r="108" spans="1:7" x14ac:dyDescent="0.35">
      <c r="A108" s="13" t="s">
        <v>1110</v>
      </c>
      <c r="B108" s="33" t="s">
        <v>1111</v>
      </c>
      <c r="C108" s="33" t="s">
        <v>441</v>
      </c>
      <c r="D108" s="14">
        <v>1609650</v>
      </c>
      <c r="E108" s="15">
        <v>2860.03</v>
      </c>
      <c r="F108" s="16">
        <v>1.8E-3</v>
      </c>
      <c r="G108" s="16"/>
    </row>
    <row r="109" spans="1:7" x14ac:dyDescent="0.35">
      <c r="A109" s="13" t="s">
        <v>1053</v>
      </c>
      <c r="B109" s="33" t="s">
        <v>1054</v>
      </c>
      <c r="C109" s="33" t="s">
        <v>188</v>
      </c>
      <c r="D109" s="14">
        <v>125450</v>
      </c>
      <c r="E109" s="15">
        <v>2804.43</v>
      </c>
      <c r="F109" s="16">
        <v>1.8E-3</v>
      </c>
      <c r="G109" s="16"/>
    </row>
    <row r="110" spans="1:7" x14ac:dyDescent="0.35">
      <c r="A110" s="13" t="s">
        <v>756</v>
      </c>
      <c r="B110" s="33" t="s">
        <v>757</v>
      </c>
      <c r="C110" s="33" t="s">
        <v>196</v>
      </c>
      <c r="D110" s="14">
        <v>707500</v>
      </c>
      <c r="E110" s="15">
        <v>2769.16</v>
      </c>
      <c r="F110" s="16">
        <v>1.8E-3</v>
      </c>
      <c r="G110" s="16"/>
    </row>
    <row r="111" spans="1:7" x14ac:dyDescent="0.35">
      <c r="A111" s="13" t="s">
        <v>387</v>
      </c>
      <c r="B111" s="33" t="s">
        <v>388</v>
      </c>
      <c r="C111" s="33" t="s">
        <v>317</v>
      </c>
      <c r="D111" s="14">
        <v>19275</v>
      </c>
      <c r="E111" s="15">
        <v>2740.91</v>
      </c>
      <c r="F111" s="16">
        <v>1.8E-3</v>
      </c>
      <c r="G111" s="16"/>
    </row>
    <row r="112" spans="1:7" x14ac:dyDescent="0.35">
      <c r="A112" s="13" t="s">
        <v>1320</v>
      </c>
      <c r="B112" s="33" t="s">
        <v>1321</v>
      </c>
      <c r="C112" s="33" t="s">
        <v>196</v>
      </c>
      <c r="D112" s="14">
        <v>568675</v>
      </c>
      <c r="E112" s="15">
        <v>2700.64</v>
      </c>
      <c r="F112" s="16">
        <v>1.6999999999999999E-3</v>
      </c>
      <c r="G112" s="16"/>
    </row>
    <row r="113" spans="1:7" x14ac:dyDescent="0.35">
      <c r="A113" s="13" t="s">
        <v>394</v>
      </c>
      <c r="B113" s="33" t="s">
        <v>395</v>
      </c>
      <c r="C113" s="33" t="s">
        <v>339</v>
      </c>
      <c r="D113" s="14">
        <v>93275</v>
      </c>
      <c r="E113" s="15">
        <v>2584.84</v>
      </c>
      <c r="F113" s="16">
        <v>1.6999999999999999E-3</v>
      </c>
      <c r="G113" s="16"/>
    </row>
    <row r="114" spans="1:7" x14ac:dyDescent="0.35">
      <c r="A114" s="13" t="s">
        <v>375</v>
      </c>
      <c r="B114" s="33" t="s">
        <v>376</v>
      </c>
      <c r="C114" s="33" t="s">
        <v>207</v>
      </c>
      <c r="D114" s="14">
        <v>107250</v>
      </c>
      <c r="E114" s="15">
        <v>2410.66</v>
      </c>
      <c r="F114" s="16">
        <v>1.6000000000000001E-3</v>
      </c>
      <c r="G114" s="16"/>
    </row>
    <row r="115" spans="1:7" x14ac:dyDescent="0.35">
      <c r="A115" s="13" t="s">
        <v>183</v>
      </c>
      <c r="B115" s="33" t="s">
        <v>184</v>
      </c>
      <c r="C115" s="33" t="s">
        <v>185</v>
      </c>
      <c r="D115" s="14">
        <v>47100</v>
      </c>
      <c r="E115" s="15">
        <v>2363.48</v>
      </c>
      <c r="F115" s="16">
        <v>1.5E-3</v>
      </c>
      <c r="G115" s="16"/>
    </row>
    <row r="116" spans="1:7" x14ac:dyDescent="0.35">
      <c r="A116" s="13" t="s">
        <v>260</v>
      </c>
      <c r="B116" s="33" t="s">
        <v>261</v>
      </c>
      <c r="C116" s="33" t="s">
        <v>176</v>
      </c>
      <c r="D116" s="14">
        <v>84150</v>
      </c>
      <c r="E116" s="15">
        <v>2347.9499999999998</v>
      </c>
      <c r="F116" s="16">
        <v>1.5E-3</v>
      </c>
      <c r="G116" s="16"/>
    </row>
    <row r="117" spans="1:7" x14ac:dyDescent="0.35">
      <c r="A117" s="13" t="s">
        <v>171</v>
      </c>
      <c r="B117" s="33" t="s">
        <v>172</v>
      </c>
      <c r="C117" s="33" t="s">
        <v>173</v>
      </c>
      <c r="D117" s="14">
        <v>96375</v>
      </c>
      <c r="E117" s="15">
        <v>2339.41</v>
      </c>
      <c r="F117" s="16">
        <v>1.5E-3</v>
      </c>
      <c r="G117" s="16"/>
    </row>
    <row r="118" spans="1:7" x14ac:dyDescent="0.35">
      <c r="A118" s="13" t="s">
        <v>1088</v>
      </c>
      <c r="B118" s="33" t="s">
        <v>1089</v>
      </c>
      <c r="C118" s="33" t="s">
        <v>157</v>
      </c>
      <c r="D118" s="14">
        <v>1335600</v>
      </c>
      <c r="E118" s="15">
        <v>2244.88</v>
      </c>
      <c r="F118" s="16">
        <v>1.4E-3</v>
      </c>
      <c r="G118" s="16"/>
    </row>
    <row r="119" spans="1:7" x14ac:dyDescent="0.35">
      <c r="A119" s="13" t="s">
        <v>240</v>
      </c>
      <c r="B119" s="33" t="s">
        <v>241</v>
      </c>
      <c r="C119" s="33" t="s">
        <v>219</v>
      </c>
      <c r="D119" s="14">
        <v>2250900</v>
      </c>
      <c r="E119" s="15">
        <v>2187.1999999999998</v>
      </c>
      <c r="F119" s="16">
        <v>1.4E-3</v>
      </c>
      <c r="G119" s="16"/>
    </row>
    <row r="120" spans="1:7" x14ac:dyDescent="0.35">
      <c r="A120" s="13" t="s">
        <v>344</v>
      </c>
      <c r="B120" s="33" t="s">
        <v>345</v>
      </c>
      <c r="C120" s="33" t="s">
        <v>292</v>
      </c>
      <c r="D120" s="14">
        <v>136150</v>
      </c>
      <c r="E120" s="15">
        <v>2180.0300000000002</v>
      </c>
      <c r="F120" s="16">
        <v>1.4E-3</v>
      </c>
      <c r="G120" s="16"/>
    </row>
    <row r="121" spans="1:7" x14ac:dyDescent="0.35">
      <c r="A121" s="13" t="s">
        <v>961</v>
      </c>
      <c r="B121" s="33" t="s">
        <v>962</v>
      </c>
      <c r="C121" s="33" t="s">
        <v>358</v>
      </c>
      <c r="D121" s="14">
        <v>306230</v>
      </c>
      <c r="E121" s="15">
        <v>2155.25</v>
      </c>
      <c r="F121" s="16">
        <v>1.4E-3</v>
      </c>
      <c r="G121" s="16"/>
    </row>
    <row r="122" spans="1:7" x14ac:dyDescent="0.35">
      <c r="A122" s="13" t="s">
        <v>912</v>
      </c>
      <c r="B122" s="33" t="s">
        <v>913</v>
      </c>
      <c r="C122" s="33" t="s">
        <v>179</v>
      </c>
      <c r="D122" s="14">
        <v>131625</v>
      </c>
      <c r="E122" s="15">
        <v>2131.0100000000002</v>
      </c>
      <c r="F122" s="16">
        <v>1.4E-3</v>
      </c>
      <c r="G122" s="16"/>
    </row>
    <row r="123" spans="1:7" x14ac:dyDescent="0.35">
      <c r="A123" s="13" t="s">
        <v>1049</v>
      </c>
      <c r="B123" s="33" t="s">
        <v>1050</v>
      </c>
      <c r="C123" s="33" t="s">
        <v>193</v>
      </c>
      <c r="D123" s="14">
        <v>824600</v>
      </c>
      <c r="E123" s="15">
        <v>2116.34</v>
      </c>
      <c r="F123" s="16">
        <v>1.4E-3</v>
      </c>
      <c r="G123" s="16"/>
    </row>
    <row r="124" spans="1:7" x14ac:dyDescent="0.35">
      <c r="A124" s="13" t="s">
        <v>298</v>
      </c>
      <c r="B124" s="33" t="s">
        <v>299</v>
      </c>
      <c r="C124" s="33" t="s">
        <v>297</v>
      </c>
      <c r="D124" s="14">
        <v>206875</v>
      </c>
      <c r="E124" s="15">
        <v>1996.34</v>
      </c>
      <c r="F124" s="16">
        <v>1.2999999999999999E-3</v>
      </c>
      <c r="G124" s="16"/>
    </row>
    <row r="125" spans="1:7" x14ac:dyDescent="0.35">
      <c r="A125" s="13" t="s">
        <v>340</v>
      </c>
      <c r="B125" s="33" t="s">
        <v>341</v>
      </c>
      <c r="C125" s="33" t="s">
        <v>273</v>
      </c>
      <c r="D125" s="14">
        <v>298350</v>
      </c>
      <c r="E125" s="15">
        <v>1974.18</v>
      </c>
      <c r="F125" s="16">
        <v>1.2999999999999999E-3</v>
      </c>
      <c r="G125" s="16"/>
    </row>
    <row r="126" spans="1:7" x14ac:dyDescent="0.35">
      <c r="A126" s="13" t="s">
        <v>1132</v>
      </c>
      <c r="B126" s="33" t="s">
        <v>1133</v>
      </c>
      <c r="C126" s="33" t="s">
        <v>193</v>
      </c>
      <c r="D126" s="14">
        <v>924075</v>
      </c>
      <c r="E126" s="15">
        <v>1961.53</v>
      </c>
      <c r="F126" s="16">
        <v>1.2999999999999999E-3</v>
      </c>
      <c r="G126" s="16"/>
    </row>
    <row r="127" spans="1:7" x14ac:dyDescent="0.35">
      <c r="A127" s="13" t="s">
        <v>2101</v>
      </c>
      <c r="B127" s="33" t="s">
        <v>2102</v>
      </c>
      <c r="C127" s="33" t="s">
        <v>695</v>
      </c>
      <c r="D127" s="14">
        <v>437825</v>
      </c>
      <c r="E127" s="15">
        <v>1861.85</v>
      </c>
      <c r="F127" s="16">
        <v>1.1999999999999999E-3</v>
      </c>
      <c r="G127" s="16"/>
    </row>
    <row r="128" spans="1:7" x14ac:dyDescent="0.35">
      <c r="A128" s="13" t="s">
        <v>1167</v>
      </c>
      <c r="B128" s="33" t="s">
        <v>1168</v>
      </c>
      <c r="C128" s="33" t="s">
        <v>227</v>
      </c>
      <c r="D128" s="14">
        <v>295075</v>
      </c>
      <c r="E128" s="15">
        <v>1817.51</v>
      </c>
      <c r="F128" s="16">
        <v>1.1999999999999999E-3</v>
      </c>
      <c r="G128" s="16"/>
    </row>
    <row r="129" spans="1:7" x14ac:dyDescent="0.35">
      <c r="A129" s="13" t="s">
        <v>993</v>
      </c>
      <c r="B129" s="33" t="s">
        <v>994</v>
      </c>
      <c r="C129" s="33" t="s">
        <v>304</v>
      </c>
      <c r="D129" s="14">
        <v>111150</v>
      </c>
      <c r="E129" s="15">
        <v>1807.85</v>
      </c>
      <c r="F129" s="16">
        <v>1.1999999999999999E-3</v>
      </c>
      <c r="G129" s="16"/>
    </row>
    <row r="130" spans="1:7" x14ac:dyDescent="0.35">
      <c r="A130" s="13" t="s">
        <v>1090</v>
      </c>
      <c r="B130" s="33" t="s">
        <v>1091</v>
      </c>
      <c r="C130" s="33" t="s">
        <v>160</v>
      </c>
      <c r="D130" s="14">
        <v>1218750</v>
      </c>
      <c r="E130" s="15">
        <v>1774.74</v>
      </c>
      <c r="F130" s="16">
        <v>1.1000000000000001E-3</v>
      </c>
      <c r="G130" s="16"/>
    </row>
    <row r="131" spans="1:7" x14ac:dyDescent="0.35">
      <c r="A131" s="13" t="s">
        <v>967</v>
      </c>
      <c r="B131" s="33" t="s">
        <v>968</v>
      </c>
      <c r="C131" s="33" t="s">
        <v>292</v>
      </c>
      <c r="D131" s="14">
        <v>26000</v>
      </c>
      <c r="E131" s="15">
        <v>1773.46</v>
      </c>
      <c r="F131" s="16">
        <v>1.1000000000000001E-3</v>
      </c>
      <c r="G131" s="16"/>
    </row>
    <row r="132" spans="1:7" x14ac:dyDescent="0.35">
      <c r="A132" s="13" t="s">
        <v>402</v>
      </c>
      <c r="B132" s="33" t="s">
        <v>403</v>
      </c>
      <c r="C132" s="33" t="s">
        <v>173</v>
      </c>
      <c r="D132" s="14">
        <v>167500</v>
      </c>
      <c r="E132" s="15">
        <v>1763.27</v>
      </c>
      <c r="F132" s="16">
        <v>1.1000000000000001E-3</v>
      </c>
      <c r="G132" s="16"/>
    </row>
    <row r="133" spans="1:7" x14ac:dyDescent="0.35">
      <c r="A133" s="13" t="s">
        <v>760</v>
      </c>
      <c r="B133" s="33" t="s">
        <v>761</v>
      </c>
      <c r="C133" s="33" t="s">
        <v>216</v>
      </c>
      <c r="D133" s="14">
        <v>243000</v>
      </c>
      <c r="E133" s="15">
        <v>1735.02</v>
      </c>
      <c r="F133" s="16">
        <v>1.1000000000000001E-3</v>
      </c>
      <c r="G133" s="16"/>
    </row>
    <row r="134" spans="1:7" x14ac:dyDescent="0.35">
      <c r="A134" s="13" t="s">
        <v>1100</v>
      </c>
      <c r="B134" s="33" t="s">
        <v>1101</v>
      </c>
      <c r="C134" s="33" t="s">
        <v>157</v>
      </c>
      <c r="D134" s="14">
        <v>1549600</v>
      </c>
      <c r="E134" s="15">
        <v>1725.94</v>
      </c>
      <c r="F134" s="16">
        <v>1.1000000000000001E-3</v>
      </c>
      <c r="G134" s="16"/>
    </row>
    <row r="135" spans="1:7" x14ac:dyDescent="0.35">
      <c r="A135" s="13" t="s">
        <v>174</v>
      </c>
      <c r="B135" s="33" t="s">
        <v>175</v>
      </c>
      <c r="C135" s="33" t="s">
        <v>176</v>
      </c>
      <c r="D135" s="14">
        <v>111200</v>
      </c>
      <c r="E135" s="15">
        <v>1678.01</v>
      </c>
      <c r="F135" s="16">
        <v>1.1000000000000001E-3</v>
      </c>
      <c r="G135" s="16"/>
    </row>
    <row r="136" spans="1:7" x14ac:dyDescent="0.35">
      <c r="A136" s="13" t="s">
        <v>625</v>
      </c>
      <c r="B136" s="33" t="s">
        <v>626</v>
      </c>
      <c r="C136" s="33" t="s">
        <v>431</v>
      </c>
      <c r="D136" s="14">
        <v>131000</v>
      </c>
      <c r="E136" s="15">
        <v>1649.29</v>
      </c>
      <c r="F136" s="16">
        <v>1.1000000000000001E-3</v>
      </c>
      <c r="G136" s="16"/>
    </row>
    <row r="137" spans="1:7" x14ac:dyDescent="0.35">
      <c r="A137" s="13" t="s">
        <v>1034</v>
      </c>
      <c r="B137" s="33" t="s">
        <v>1035</v>
      </c>
      <c r="C137" s="33" t="s">
        <v>176</v>
      </c>
      <c r="D137" s="14">
        <v>18825</v>
      </c>
      <c r="E137" s="15">
        <v>1595.42</v>
      </c>
      <c r="F137" s="16">
        <v>1E-3</v>
      </c>
      <c r="G137" s="16"/>
    </row>
    <row r="138" spans="1:7" x14ac:dyDescent="0.35">
      <c r="A138" s="13" t="s">
        <v>258</v>
      </c>
      <c r="B138" s="33" t="s">
        <v>259</v>
      </c>
      <c r="C138" s="33" t="s">
        <v>196</v>
      </c>
      <c r="D138" s="14">
        <v>80750</v>
      </c>
      <c r="E138" s="15">
        <v>1557.75</v>
      </c>
      <c r="F138" s="16">
        <v>1E-3</v>
      </c>
      <c r="G138" s="16"/>
    </row>
    <row r="139" spans="1:7" x14ac:dyDescent="0.35">
      <c r="A139" s="13" t="s">
        <v>1003</v>
      </c>
      <c r="B139" s="33" t="s">
        <v>1004</v>
      </c>
      <c r="C139" s="33" t="s">
        <v>157</v>
      </c>
      <c r="D139" s="14">
        <v>1185900</v>
      </c>
      <c r="E139" s="15">
        <v>1553.05</v>
      </c>
      <c r="F139" s="16">
        <v>1E-3</v>
      </c>
      <c r="G139" s="16"/>
    </row>
    <row r="140" spans="1:7" x14ac:dyDescent="0.35">
      <c r="A140" s="13" t="s">
        <v>836</v>
      </c>
      <c r="B140" s="33" t="s">
        <v>837</v>
      </c>
      <c r="C140" s="33" t="s">
        <v>202</v>
      </c>
      <c r="D140" s="14">
        <v>388600</v>
      </c>
      <c r="E140" s="15">
        <v>1545.66</v>
      </c>
      <c r="F140" s="16">
        <v>1E-3</v>
      </c>
      <c r="G140" s="16"/>
    </row>
    <row r="141" spans="1:7" x14ac:dyDescent="0.35">
      <c r="A141" s="13" t="s">
        <v>350</v>
      </c>
      <c r="B141" s="33" t="s">
        <v>351</v>
      </c>
      <c r="C141" s="33" t="s">
        <v>304</v>
      </c>
      <c r="D141" s="14">
        <v>101850</v>
      </c>
      <c r="E141" s="15">
        <v>1511.45</v>
      </c>
      <c r="F141" s="16">
        <v>1E-3</v>
      </c>
      <c r="G141" s="16"/>
    </row>
    <row r="142" spans="1:7" x14ac:dyDescent="0.35">
      <c r="A142" s="13" t="s">
        <v>613</v>
      </c>
      <c r="B142" s="33" t="s">
        <v>614</v>
      </c>
      <c r="C142" s="33" t="s">
        <v>196</v>
      </c>
      <c r="D142" s="14">
        <v>110000</v>
      </c>
      <c r="E142" s="15">
        <v>1397.33</v>
      </c>
      <c r="F142" s="16">
        <v>8.9999999999999998E-4</v>
      </c>
      <c r="G142" s="16"/>
    </row>
    <row r="143" spans="1:7" x14ac:dyDescent="0.35">
      <c r="A143" s="13" t="s">
        <v>396</v>
      </c>
      <c r="B143" s="33" t="s">
        <v>397</v>
      </c>
      <c r="C143" s="33" t="s">
        <v>173</v>
      </c>
      <c r="D143" s="14">
        <v>93100</v>
      </c>
      <c r="E143" s="15">
        <v>1378.62</v>
      </c>
      <c r="F143" s="16">
        <v>8.9999999999999998E-4</v>
      </c>
      <c r="G143" s="16"/>
    </row>
    <row r="144" spans="1:7" x14ac:dyDescent="0.35">
      <c r="A144" s="13" t="s">
        <v>997</v>
      </c>
      <c r="B144" s="33" t="s">
        <v>998</v>
      </c>
      <c r="C144" s="33" t="s">
        <v>666</v>
      </c>
      <c r="D144" s="14">
        <v>97850</v>
      </c>
      <c r="E144" s="15">
        <v>1343.58</v>
      </c>
      <c r="F144" s="16">
        <v>8.9999999999999998E-4</v>
      </c>
      <c r="G144" s="16"/>
    </row>
    <row r="145" spans="1:7" x14ac:dyDescent="0.35">
      <c r="A145" s="13" t="s">
        <v>242</v>
      </c>
      <c r="B145" s="33" t="s">
        <v>243</v>
      </c>
      <c r="C145" s="33" t="s">
        <v>193</v>
      </c>
      <c r="D145" s="14">
        <v>92500</v>
      </c>
      <c r="E145" s="15">
        <v>1334.96</v>
      </c>
      <c r="F145" s="16">
        <v>8.9999999999999998E-4</v>
      </c>
      <c r="G145" s="16"/>
    </row>
    <row r="146" spans="1:7" x14ac:dyDescent="0.35">
      <c r="A146" s="13" t="s">
        <v>2139</v>
      </c>
      <c r="B146" s="33" t="s">
        <v>2140</v>
      </c>
      <c r="C146" s="33" t="s">
        <v>168</v>
      </c>
      <c r="D146" s="14">
        <v>1118000</v>
      </c>
      <c r="E146" s="15">
        <v>1209.45</v>
      </c>
      <c r="F146" s="16">
        <v>8.0000000000000004E-4</v>
      </c>
      <c r="G146" s="16"/>
    </row>
    <row r="147" spans="1:7" x14ac:dyDescent="0.35">
      <c r="A147" s="13" t="s">
        <v>975</v>
      </c>
      <c r="B147" s="33" t="s">
        <v>976</v>
      </c>
      <c r="C147" s="33" t="s">
        <v>219</v>
      </c>
      <c r="D147" s="14">
        <v>98000</v>
      </c>
      <c r="E147" s="15">
        <v>1145.72</v>
      </c>
      <c r="F147" s="16">
        <v>6.9999999999999999E-4</v>
      </c>
      <c r="G147" s="16"/>
    </row>
    <row r="148" spans="1:7" x14ac:dyDescent="0.35">
      <c r="A148" s="13" t="s">
        <v>947</v>
      </c>
      <c r="B148" s="33" t="s">
        <v>948</v>
      </c>
      <c r="C148" s="33" t="s">
        <v>292</v>
      </c>
      <c r="D148" s="14">
        <v>32200</v>
      </c>
      <c r="E148" s="15">
        <v>1144.8699999999999</v>
      </c>
      <c r="F148" s="16">
        <v>6.9999999999999999E-4</v>
      </c>
      <c r="G148" s="16"/>
    </row>
    <row r="149" spans="1:7" x14ac:dyDescent="0.35">
      <c r="A149" s="13" t="s">
        <v>953</v>
      </c>
      <c r="B149" s="33" t="s">
        <v>954</v>
      </c>
      <c r="C149" s="33" t="s">
        <v>157</v>
      </c>
      <c r="D149" s="14">
        <v>154000</v>
      </c>
      <c r="E149" s="15">
        <v>1141.9100000000001</v>
      </c>
      <c r="F149" s="16">
        <v>6.9999999999999999E-4</v>
      </c>
      <c r="G149" s="16"/>
    </row>
    <row r="150" spans="1:7" x14ac:dyDescent="0.35">
      <c r="A150" s="13" t="s">
        <v>1176</v>
      </c>
      <c r="B150" s="33" t="s">
        <v>1177</v>
      </c>
      <c r="C150" s="33" t="s">
        <v>227</v>
      </c>
      <c r="D150" s="14">
        <v>127400</v>
      </c>
      <c r="E150" s="15">
        <v>1140.23</v>
      </c>
      <c r="F150" s="16">
        <v>6.9999999999999999E-4</v>
      </c>
      <c r="G150" s="16"/>
    </row>
    <row r="151" spans="1:7" x14ac:dyDescent="0.35">
      <c r="A151" s="13" t="s">
        <v>225</v>
      </c>
      <c r="B151" s="33" t="s">
        <v>226</v>
      </c>
      <c r="C151" s="33" t="s">
        <v>227</v>
      </c>
      <c r="D151" s="14">
        <v>60375</v>
      </c>
      <c r="E151" s="15">
        <v>1111.32</v>
      </c>
      <c r="F151" s="16">
        <v>6.9999999999999999E-4</v>
      </c>
      <c r="G151" s="16"/>
    </row>
    <row r="152" spans="1:7" x14ac:dyDescent="0.35">
      <c r="A152" s="13" t="s">
        <v>1057</v>
      </c>
      <c r="B152" s="33" t="s">
        <v>1058</v>
      </c>
      <c r="C152" s="33" t="s">
        <v>219</v>
      </c>
      <c r="D152" s="14">
        <v>288000</v>
      </c>
      <c r="E152" s="15">
        <v>1106.78</v>
      </c>
      <c r="F152" s="16">
        <v>6.9999999999999999E-4</v>
      </c>
      <c r="G152" s="16"/>
    </row>
    <row r="153" spans="1:7" x14ac:dyDescent="0.35">
      <c r="A153" s="13" t="s">
        <v>191</v>
      </c>
      <c r="B153" s="33" t="s">
        <v>192</v>
      </c>
      <c r="C153" s="33" t="s">
        <v>193</v>
      </c>
      <c r="D153" s="14">
        <v>40425</v>
      </c>
      <c r="E153" s="15">
        <v>1056.02</v>
      </c>
      <c r="F153" s="16">
        <v>6.9999999999999999E-4</v>
      </c>
      <c r="G153" s="16"/>
    </row>
    <row r="154" spans="1:7" x14ac:dyDescent="0.35">
      <c r="A154" s="13" t="s">
        <v>673</v>
      </c>
      <c r="B154" s="33" t="s">
        <v>674</v>
      </c>
      <c r="C154" s="33" t="s">
        <v>339</v>
      </c>
      <c r="D154" s="14">
        <v>16700</v>
      </c>
      <c r="E154" s="15">
        <v>1030.72</v>
      </c>
      <c r="F154" s="16">
        <v>6.9999999999999999E-4</v>
      </c>
      <c r="G154" s="16"/>
    </row>
    <row r="155" spans="1:7" x14ac:dyDescent="0.35">
      <c r="A155" s="13" t="s">
        <v>1144</v>
      </c>
      <c r="B155" s="33" t="s">
        <v>1145</v>
      </c>
      <c r="C155" s="33" t="s">
        <v>168</v>
      </c>
      <c r="D155" s="14">
        <v>2229925</v>
      </c>
      <c r="E155" s="15">
        <v>1005.03</v>
      </c>
      <c r="F155" s="16">
        <v>5.9999999999999995E-4</v>
      </c>
      <c r="G155" s="16"/>
    </row>
    <row r="156" spans="1:7" x14ac:dyDescent="0.35">
      <c r="A156" s="13" t="s">
        <v>309</v>
      </c>
      <c r="B156" s="33" t="s">
        <v>310</v>
      </c>
      <c r="C156" s="33" t="s">
        <v>173</v>
      </c>
      <c r="D156" s="14">
        <v>90900</v>
      </c>
      <c r="E156" s="15">
        <v>984.36</v>
      </c>
      <c r="F156" s="16">
        <v>5.9999999999999995E-4</v>
      </c>
      <c r="G156" s="16"/>
    </row>
    <row r="157" spans="1:7" x14ac:dyDescent="0.35">
      <c r="A157" s="13" t="s">
        <v>1352</v>
      </c>
      <c r="B157" s="33" t="s">
        <v>1353</v>
      </c>
      <c r="C157" s="33" t="s">
        <v>278</v>
      </c>
      <c r="D157" s="14">
        <v>70125</v>
      </c>
      <c r="E157" s="15">
        <v>845.43</v>
      </c>
      <c r="F157" s="16">
        <v>5.0000000000000001E-4</v>
      </c>
      <c r="G157" s="16"/>
    </row>
    <row r="158" spans="1:7" x14ac:dyDescent="0.35">
      <c r="A158" s="13" t="s">
        <v>379</v>
      </c>
      <c r="B158" s="33" t="s">
        <v>380</v>
      </c>
      <c r="C158" s="33" t="s">
        <v>182</v>
      </c>
      <c r="D158" s="14">
        <v>15400</v>
      </c>
      <c r="E158" s="15">
        <v>842.15</v>
      </c>
      <c r="F158" s="16">
        <v>5.0000000000000001E-4</v>
      </c>
      <c r="G158" s="16"/>
    </row>
    <row r="159" spans="1:7" x14ac:dyDescent="0.35">
      <c r="A159" s="13" t="s">
        <v>922</v>
      </c>
      <c r="B159" s="33" t="s">
        <v>923</v>
      </c>
      <c r="C159" s="33" t="s">
        <v>339</v>
      </c>
      <c r="D159" s="14">
        <v>94975</v>
      </c>
      <c r="E159" s="15">
        <v>816.93</v>
      </c>
      <c r="F159" s="16">
        <v>5.0000000000000001E-4</v>
      </c>
      <c r="G159" s="16"/>
    </row>
    <row r="160" spans="1:7" x14ac:dyDescent="0.35">
      <c r="A160" s="13" t="s">
        <v>617</v>
      </c>
      <c r="B160" s="33" t="s">
        <v>618</v>
      </c>
      <c r="C160" s="33" t="s">
        <v>317</v>
      </c>
      <c r="D160" s="14">
        <v>26750</v>
      </c>
      <c r="E160" s="15">
        <v>767.67</v>
      </c>
      <c r="F160" s="16">
        <v>5.0000000000000001E-4</v>
      </c>
      <c r="G160" s="16"/>
    </row>
    <row r="161" spans="1:7" x14ac:dyDescent="0.35">
      <c r="A161" s="13" t="s">
        <v>870</v>
      </c>
      <c r="B161" s="33" t="s">
        <v>871</v>
      </c>
      <c r="C161" s="33" t="s">
        <v>188</v>
      </c>
      <c r="D161" s="14">
        <v>2400</v>
      </c>
      <c r="E161" s="15">
        <v>739.44</v>
      </c>
      <c r="F161" s="16">
        <v>5.0000000000000001E-4</v>
      </c>
      <c r="G161" s="16"/>
    </row>
    <row r="162" spans="1:7" x14ac:dyDescent="0.35">
      <c r="A162" s="13" t="s">
        <v>2125</v>
      </c>
      <c r="B162" s="33" t="s">
        <v>2126</v>
      </c>
      <c r="C162" s="33" t="s">
        <v>193</v>
      </c>
      <c r="D162" s="14">
        <v>170000</v>
      </c>
      <c r="E162" s="15">
        <v>717.83</v>
      </c>
      <c r="F162" s="16">
        <v>5.0000000000000001E-4</v>
      </c>
      <c r="G162" s="16"/>
    </row>
    <row r="163" spans="1:7" x14ac:dyDescent="0.35">
      <c r="A163" s="13" t="s">
        <v>2103</v>
      </c>
      <c r="B163" s="33" t="s">
        <v>2104</v>
      </c>
      <c r="C163" s="33" t="s">
        <v>268</v>
      </c>
      <c r="D163" s="14">
        <v>8800</v>
      </c>
      <c r="E163" s="15">
        <v>700.79</v>
      </c>
      <c r="F163" s="16">
        <v>5.0000000000000001E-4</v>
      </c>
      <c r="G163" s="16"/>
    </row>
    <row r="164" spans="1:7" x14ac:dyDescent="0.35">
      <c r="A164" s="13" t="s">
        <v>977</v>
      </c>
      <c r="B164" s="33" t="s">
        <v>978</v>
      </c>
      <c r="C164" s="33" t="s">
        <v>219</v>
      </c>
      <c r="D164" s="14">
        <v>24400</v>
      </c>
      <c r="E164" s="15">
        <v>693.13</v>
      </c>
      <c r="F164" s="16">
        <v>4.0000000000000002E-4</v>
      </c>
      <c r="G164" s="16"/>
    </row>
    <row r="165" spans="1:7" x14ac:dyDescent="0.35">
      <c r="A165" s="13" t="s">
        <v>1130</v>
      </c>
      <c r="B165" s="33" t="s">
        <v>1131</v>
      </c>
      <c r="C165" s="33" t="s">
        <v>278</v>
      </c>
      <c r="D165" s="14">
        <v>94400</v>
      </c>
      <c r="E165" s="15">
        <v>662.92</v>
      </c>
      <c r="F165" s="16">
        <v>4.0000000000000002E-4</v>
      </c>
      <c r="G165" s="16"/>
    </row>
    <row r="166" spans="1:7" x14ac:dyDescent="0.35">
      <c r="A166" s="13" t="s">
        <v>1122</v>
      </c>
      <c r="B166" s="33" t="s">
        <v>1123</v>
      </c>
      <c r="C166" s="33" t="s">
        <v>193</v>
      </c>
      <c r="D166" s="14">
        <v>448500</v>
      </c>
      <c r="E166" s="15">
        <v>661</v>
      </c>
      <c r="F166" s="16">
        <v>4.0000000000000002E-4</v>
      </c>
      <c r="G166" s="16"/>
    </row>
    <row r="167" spans="1:7" x14ac:dyDescent="0.35">
      <c r="A167" s="13" t="s">
        <v>754</v>
      </c>
      <c r="B167" s="33" t="s">
        <v>755</v>
      </c>
      <c r="C167" s="33" t="s">
        <v>196</v>
      </c>
      <c r="D167" s="14">
        <v>13125</v>
      </c>
      <c r="E167" s="15">
        <v>660.33</v>
      </c>
      <c r="F167" s="16">
        <v>4.0000000000000002E-4</v>
      </c>
      <c r="G167" s="16"/>
    </row>
    <row r="168" spans="1:7" x14ac:dyDescent="0.35">
      <c r="A168" s="13" t="s">
        <v>744</v>
      </c>
      <c r="B168" s="33" t="s">
        <v>745</v>
      </c>
      <c r="C168" s="33" t="s">
        <v>216</v>
      </c>
      <c r="D168" s="14">
        <v>67425</v>
      </c>
      <c r="E168" s="15">
        <v>578.14</v>
      </c>
      <c r="F168" s="16">
        <v>4.0000000000000002E-4</v>
      </c>
      <c r="G168" s="16"/>
    </row>
    <row r="169" spans="1:7" x14ac:dyDescent="0.35">
      <c r="A169" s="13" t="s">
        <v>1038</v>
      </c>
      <c r="B169" s="33" t="s">
        <v>1039</v>
      </c>
      <c r="C169" s="33" t="s">
        <v>695</v>
      </c>
      <c r="D169" s="14">
        <v>91250</v>
      </c>
      <c r="E169" s="15">
        <v>527.61</v>
      </c>
      <c r="F169" s="16">
        <v>2.9999999999999997E-4</v>
      </c>
      <c r="G169" s="16"/>
    </row>
    <row r="170" spans="1:7" x14ac:dyDescent="0.35">
      <c r="A170" s="13" t="s">
        <v>1165</v>
      </c>
      <c r="B170" s="33" t="s">
        <v>1166</v>
      </c>
      <c r="C170" s="33" t="s">
        <v>202</v>
      </c>
      <c r="D170" s="14">
        <v>552250</v>
      </c>
      <c r="E170" s="15">
        <v>517.02</v>
      </c>
      <c r="F170" s="16">
        <v>2.9999999999999997E-4</v>
      </c>
      <c r="G170" s="16"/>
    </row>
    <row r="171" spans="1:7" x14ac:dyDescent="0.35">
      <c r="A171" s="13" t="s">
        <v>1169</v>
      </c>
      <c r="B171" s="33" t="s">
        <v>1170</v>
      </c>
      <c r="C171" s="33" t="s">
        <v>193</v>
      </c>
      <c r="D171" s="14">
        <v>399500</v>
      </c>
      <c r="E171" s="15">
        <v>512.72</v>
      </c>
      <c r="F171" s="16">
        <v>2.9999999999999997E-4</v>
      </c>
      <c r="G171" s="16"/>
    </row>
    <row r="172" spans="1:7" x14ac:dyDescent="0.35">
      <c r="A172" s="13" t="s">
        <v>320</v>
      </c>
      <c r="B172" s="33" t="s">
        <v>321</v>
      </c>
      <c r="C172" s="33" t="s">
        <v>322</v>
      </c>
      <c r="D172" s="14">
        <v>116200</v>
      </c>
      <c r="E172" s="15">
        <v>511.28</v>
      </c>
      <c r="F172" s="16">
        <v>2.9999999999999997E-4</v>
      </c>
      <c r="G172" s="16"/>
    </row>
    <row r="173" spans="1:7" x14ac:dyDescent="0.35">
      <c r="A173" s="13" t="s">
        <v>1024</v>
      </c>
      <c r="B173" s="33" t="s">
        <v>1025</v>
      </c>
      <c r="C173" s="33" t="s">
        <v>227</v>
      </c>
      <c r="D173" s="14">
        <v>66000</v>
      </c>
      <c r="E173" s="15">
        <v>498.63</v>
      </c>
      <c r="F173" s="16">
        <v>2.9999999999999997E-4</v>
      </c>
      <c r="G173" s="16"/>
    </row>
    <row r="174" spans="1:7" x14ac:dyDescent="0.35">
      <c r="A174" s="13" t="s">
        <v>2186</v>
      </c>
      <c r="B174" s="33" t="s">
        <v>2187</v>
      </c>
      <c r="C174" s="33" t="s">
        <v>168</v>
      </c>
      <c r="D174" s="14">
        <v>218700</v>
      </c>
      <c r="E174" s="15">
        <v>476.13</v>
      </c>
      <c r="F174" s="16">
        <v>2.9999999999999997E-4</v>
      </c>
      <c r="G174" s="16"/>
    </row>
    <row r="175" spans="1:7" x14ac:dyDescent="0.35">
      <c r="A175" s="13" t="s">
        <v>1182</v>
      </c>
      <c r="B175" s="33" t="s">
        <v>1183</v>
      </c>
      <c r="C175" s="33" t="s">
        <v>185</v>
      </c>
      <c r="D175" s="14">
        <v>577200</v>
      </c>
      <c r="E175" s="15">
        <v>420.61</v>
      </c>
      <c r="F175" s="16">
        <v>2.9999999999999997E-4</v>
      </c>
      <c r="G175" s="16"/>
    </row>
    <row r="176" spans="1:7" x14ac:dyDescent="0.35">
      <c r="A176" s="13" t="s">
        <v>256</v>
      </c>
      <c r="B176" s="33" t="s">
        <v>257</v>
      </c>
      <c r="C176" s="33" t="s">
        <v>157</v>
      </c>
      <c r="D176" s="14">
        <v>56000</v>
      </c>
      <c r="E176" s="15">
        <v>348.15</v>
      </c>
      <c r="F176" s="16">
        <v>2.0000000000000001E-4</v>
      </c>
      <c r="G176" s="16"/>
    </row>
    <row r="177" spans="1:7" x14ac:dyDescent="0.35">
      <c r="A177" s="13" t="s">
        <v>1070</v>
      </c>
      <c r="B177" s="33" t="s">
        <v>1071</v>
      </c>
      <c r="C177" s="33" t="s">
        <v>193</v>
      </c>
      <c r="D177" s="14">
        <v>165094</v>
      </c>
      <c r="E177" s="15">
        <v>334.46</v>
      </c>
      <c r="F177" s="16">
        <v>2.0000000000000001E-4</v>
      </c>
      <c r="G177" s="16"/>
    </row>
    <row r="178" spans="1:7" x14ac:dyDescent="0.35">
      <c r="A178" s="13" t="s">
        <v>290</v>
      </c>
      <c r="B178" s="33" t="s">
        <v>291</v>
      </c>
      <c r="C178" s="33" t="s">
        <v>292</v>
      </c>
      <c r="D178" s="14">
        <v>8400</v>
      </c>
      <c r="E178" s="15">
        <v>322.91000000000003</v>
      </c>
      <c r="F178" s="16">
        <v>2.0000000000000001E-4</v>
      </c>
      <c r="G178" s="16"/>
    </row>
    <row r="179" spans="1:7" x14ac:dyDescent="0.35">
      <c r="A179" s="13" t="s">
        <v>631</v>
      </c>
      <c r="B179" s="33" t="s">
        <v>632</v>
      </c>
      <c r="C179" s="33" t="s">
        <v>196</v>
      </c>
      <c r="D179" s="14">
        <v>30600</v>
      </c>
      <c r="E179" s="15">
        <v>296.76</v>
      </c>
      <c r="F179" s="16">
        <v>2.0000000000000001E-4</v>
      </c>
      <c r="G179" s="16"/>
    </row>
    <row r="180" spans="1:7" x14ac:dyDescent="0.35">
      <c r="A180" s="13" t="s">
        <v>862</v>
      </c>
      <c r="B180" s="33" t="s">
        <v>863</v>
      </c>
      <c r="C180" s="33" t="s">
        <v>227</v>
      </c>
      <c r="D180" s="14">
        <v>18400</v>
      </c>
      <c r="E180" s="15">
        <v>276.26</v>
      </c>
      <c r="F180" s="16">
        <v>2.0000000000000001E-4</v>
      </c>
      <c r="G180" s="16"/>
    </row>
    <row r="181" spans="1:7" x14ac:dyDescent="0.35">
      <c r="A181" s="13" t="s">
        <v>2157</v>
      </c>
      <c r="B181" s="33" t="s">
        <v>2158</v>
      </c>
      <c r="C181" s="33" t="s">
        <v>202</v>
      </c>
      <c r="D181" s="14">
        <v>159500</v>
      </c>
      <c r="E181" s="15">
        <v>270.37</v>
      </c>
      <c r="F181" s="16">
        <v>2.0000000000000001E-4</v>
      </c>
      <c r="G181" s="16"/>
    </row>
    <row r="182" spans="1:7" x14ac:dyDescent="0.35">
      <c r="A182" s="13" t="s">
        <v>1318</v>
      </c>
      <c r="B182" s="33" t="s">
        <v>1319</v>
      </c>
      <c r="C182" s="33" t="s">
        <v>268</v>
      </c>
      <c r="D182" s="14">
        <v>27300</v>
      </c>
      <c r="E182" s="15">
        <v>221.58</v>
      </c>
      <c r="F182" s="16">
        <v>1E-4</v>
      </c>
      <c r="G182" s="16"/>
    </row>
    <row r="183" spans="1:7" x14ac:dyDescent="0.35">
      <c r="A183" s="13" t="s">
        <v>764</v>
      </c>
      <c r="B183" s="33" t="s">
        <v>765</v>
      </c>
      <c r="C183" s="33" t="s">
        <v>196</v>
      </c>
      <c r="D183" s="14">
        <v>80000</v>
      </c>
      <c r="E183" s="15">
        <v>157.62</v>
      </c>
      <c r="F183" s="16">
        <v>1E-4</v>
      </c>
      <c r="G183" s="16"/>
    </row>
    <row r="184" spans="1:7" x14ac:dyDescent="0.35">
      <c r="A184" s="13" t="s">
        <v>359</v>
      </c>
      <c r="B184" s="33" t="s">
        <v>360</v>
      </c>
      <c r="C184" s="33" t="s">
        <v>273</v>
      </c>
      <c r="D184" s="14">
        <v>4875</v>
      </c>
      <c r="E184" s="15">
        <v>147.88</v>
      </c>
      <c r="F184" s="16">
        <v>1E-4</v>
      </c>
      <c r="G184" s="16"/>
    </row>
    <row r="185" spans="1:7" x14ac:dyDescent="0.35">
      <c r="A185" s="13" t="s">
        <v>1061</v>
      </c>
      <c r="B185" s="33" t="s">
        <v>1062</v>
      </c>
      <c r="C185" s="33" t="s">
        <v>441</v>
      </c>
      <c r="D185" s="14">
        <v>21000</v>
      </c>
      <c r="E185" s="15">
        <v>126.86</v>
      </c>
      <c r="F185" s="16">
        <v>1E-4</v>
      </c>
      <c r="G185" s="16"/>
    </row>
    <row r="186" spans="1:7" x14ac:dyDescent="0.35">
      <c r="A186" s="13" t="s">
        <v>421</v>
      </c>
      <c r="B186" s="33" t="s">
        <v>422</v>
      </c>
      <c r="C186" s="33" t="s">
        <v>173</v>
      </c>
      <c r="D186" s="14">
        <v>82500</v>
      </c>
      <c r="E186" s="15">
        <v>111.62</v>
      </c>
      <c r="F186" s="16">
        <v>1E-4</v>
      </c>
      <c r="G186" s="16"/>
    </row>
    <row r="187" spans="1:7" x14ac:dyDescent="0.35">
      <c r="A187" s="13" t="s">
        <v>838</v>
      </c>
      <c r="B187" s="33" t="s">
        <v>839</v>
      </c>
      <c r="C187" s="33" t="s">
        <v>304</v>
      </c>
      <c r="D187" s="14">
        <v>6300</v>
      </c>
      <c r="E187" s="15">
        <v>102.7</v>
      </c>
      <c r="F187" s="16">
        <v>1E-4</v>
      </c>
      <c r="G187" s="16"/>
    </row>
    <row r="188" spans="1:7" x14ac:dyDescent="0.35">
      <c r="A188" s="13" t="s">
        <v>989</v>
      </c>
      <c r="B188" s="33" t="s">
        <v>990</v>
      </c>
      <c r="C188" s="33" t="s">
        <v>292</v>
      </c>
      <c r="D188" s="14">
        <v>1575</v>
      </c>
      <c r="E188" s="15">
        <v>67.83</v>
      </c>
      <c r="F188" s="16">
        <v>0</v>
      </c>
      <c r="G188" s="16"/>
    </row>
    <row r="189" spans="1:7" x14ac:dyDescent="0.35">
      <c r="A189" s="13" t="s">
        <v>334</v>
      </c>
      <c r="B189" s="33" t="s">
        <v>335</v>
      </c>
      <c r="C189" s="33" t="s">
        <v>336</v>
      </c>
      <c r="D189" s="14">
        <v>9800</v>
      </c>
      <c r="E189" s="15">
        <v>66.94</v>
      </c>
      <c r="F189" s="16">
        <v>0</v>
      </c>
      <c r="G189" s="16"/>
    </row>
    <row r="190" spans="1:7" x14ac:dyDescent="0.35">
      <c r="A190" s="13" t="s">
        <v>999</v>
      </c>
      <c r="B190" s="33" t="s">
        <v>1000</v>
      </c>
      <c r="C190" s="33" t="s">
        <v>202</v>
      </c>
      <c r="D190" s="14">
        <v>64000</v>
      </c>
      <c r="E190" s="15">
        <v>53.28</v>
      </c>
      <c r="F190" s="16">
        <v>0</v>
      </c>
      <c r="G190" s="16"/>
    </row>
    <row r="191" spans="1:7" x14ac:dyDescent="0.35">
      <c r="A191" s="13" t="s">
        <v>983</v>
      </c>
      <c r="B191" s="33" t="s">
        <v>984</v>
      </c>
      <c r="C191" s="33" t="s">
        <v>431</v>
      </c>
      <c r="D191" s="14">
        <v>1575</v>
      </c>
      <c r="E191" s="15">
        <v>35.36</v>
      </c>
      <c r="F191" s="16">
        <v>0</v>
      </c>
      <c r="G191" s="16"/>
    </row>
    <row r="192" spans="1:7" x14ac:dyDescent="0.35">
      <c r="A192" s="13" t="s">
        <v>281</v>
      </c>
      <c r="B192" s="33" t="s">
        <v>282</v>
      </c>
      <c r="C192" s="33" t="s">
        <v>219</v>
      </c>
      <c r="D192" s="14">
        <v>3300</v>
      </c>
      <c r="E192" s="15">
        <v>34.369999999999997</v>
      </c>
      <c r="F192" s="16">
        <v>0</v>
      </c>
      <c r="G192" s="16"/>
    </row>
    <row r="193" spans="1:7" x14ac:dyDescent="0.35">
      <c r="A193" s="13" t="s">
        <v>385</v>
      </c>
      <c r="B193" s="33" t="s">
        <v>386</v>
      </c>
      <c r="C193" s="33" t="s">
        <v>160</v>
      </c>
      <c r="D193" s="14">
        <v>5925</v>
      </c>
      <c r="E193" s="15">
        <v>19.510000000000002</v>
      </c>
      <c r="F193" s="16">
        <v>0</v>
      </c>
      <c r="G193" s="16"/>
    </row>
    <row r="194" spans="1:7" x14ac:dyDescent="0.35">
      <c r="A194" s="13" t="s">
        <v>1005</v>
      </c>
      <c r="B194" s="33" t="s">
        <v>1006</v>
      </c>
      <c r="C194" s="33" t="s">
        <v>202</v>
      </c>
      <c r="D194" s="14">
        <v>750</v>
      </c>
      <c r="E194" s="15">
        <v>9.83</v>
      </c>
      <c r="F194" s="16">
        <v>0</v>
      </c>
      <c r="G194" s="16"/>
    </row>
    <row r="195" spans="1:7" x14ac:dyDescent="0.35">
      <c r="A195" s="13" t="s">
        <v>356</v>
      </c>
      <c r="B195" s="33" t="s">
        <v>357</v>
      </c>
      <c r="C195" s="33" t="s">
        <v>358</v>
      </c>
      <c r="D195" s="14">
        <v>175</v>
      </c>
      <c r="E195" s="15">
        <v>7.44</v>
      </c>
      <c r="F195" s="16">
        <v>0</v>
      </c>
      <c r="G195" s="16"/>
    </row>
    <row r="196" spans="1:7" x14ac:dyDescent="0.35">
      <c r="A196" s="17" t="s">
        <v>131</v>
      </c>
      <c r="B196" s="34"/>
      <c r="C196" s="34"/>
      <c r="D196" s="20"/>
      <c r="E196" s="37">
        <v>1144183.69</v>
      </c>
      <c r="F196" s="38">
        <v>0.73519999999999996</v>
      </c>
      <c r="G196" s="23"/>
    </row>
    <row r="197" spans="1:7" x14ac:dyDescent="0.35">
      <c r="A197" s="17" t="s">
        <v>368</v>
      </c>
      <c r="B197" s="33"/>
      <c r="C197" s="33"/>
      <c r="D197" s="14"/>
      <c r="E197" s="15"/>
      <c r="F197" s="16"/>
      <c r="G197" s="16"/>
    </row>
    <row r="198" spans="1:7" x14ac:dyDescent="0.35">
      <c r="A198" s="17" t="s">
        <v>131</v>
      </c>
      <c r="B198" s="33"/>
      <c r="C198" s="33"/>
      <c r="D198" s="14"/>
      <c r="E198" s="39" t="s">
        <v>128</v>
      </c>
      <c r="F198" s="40" t="s">
        <v>128</v>
      </c>
      <c r="G198" s="16"/>
    </row>
    <row r="199" spans="1:7" x14ac:dyDescent="0.35">
      <c r="A199" s="24" t="s">
        <v>147</v>
      </c>
      <c r="B199" s="35"/>
      <c r="C199" s="35"/>
      <c r="D199" s="25"/>
      <c r="E199" s="30">
        <v>1144183.69</v>
      </c>
      <c r="F199" s="31">
        <v>0.73519999999999996</v>
      </c>
      <c r="G199" s="23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17" t="s">
        <v>729</v>
      </c>
      <c r="B201" s="33"/>
      <c r="C201" s="33"/>
      <c r="D201" s="14"/>
      <c r="E201" s="15"/>
      <c r="F201" s="16"/>
      <c r="G201" s="16"/>
    </row>
    <row r="202" spans="1:7" x14ac:dyDescent="0.35">
      <c r="A202" s="17" t="s">
        <v>730</v>
      </c>
      <c r="B202" s="33"/>
      <c r="C202" s="33"/>
      <c r="D202" s="14"/>
      <c r="E202" s="15"/>
      <c r="F202" s="16"/>
      <c r="G202" s="16"/>
    </row>
    <row r="203" spans="1:7" x14ac:dyDescent="0.35">
      <c r="A203" s="13" t="s">
        <v>2594</v>
      </c>
      <c r="B203" s="33"/>
      <c r="C203" s="33" t="s">
        <v>202</v>
      </c>
      <c r="D203" s="44">
        <v>-1500</v>
      </c>
      <c r="E203" s="26">
        <v>-5.0199999999999996</v>
      </c>
      <c r="F203" s="27">
        <v>-3.0000000000000001E-6</v>
      </c>
      <c r="G203" s="16"/>
    </row>
    <row r="204" spans="1:7" x14ac:dyDescent="0.35">
      <c r="A204" s="13" t="s">
        <v>2595</v>
      </c>
      <c r="B204" s="33"/>
      <c r="C204" s="33" t="s">
        <v>168</v>
      </c>
      <c r="D204" s="44">
        <v>-175</v>
      </c>
      <c r="E204" s="26">
        <v>-6.42</v>
      </c>
      <c r="F204" s="27">
        <v>-3.9999999999999998E-6</v>
      </c>
      <c r="G204" s="16"/>
    </row>
    <row r="205" spans="1:7" x14ac:dyDescent="0.35">
      <c r="A205" s="13" t="s">
        <v>2596</v>
      </c>
      <c r="B205" s="33"/>
      <c r="C205" s="33" t="s">
        <v>157</v>
      </c>
      <c r="D205" s="44">
        <v>-625</v>
      </c>
      <c r="E205" s="26">
        <v>-6.76</v>
      </c>
      <c r="F205" s="27">
        <v>-3.9999999999999998E-6</v>
      </c>
      <c r="G205" s="16"/>
    </row>
    <row r="206" spans="1:7" x14ac:dyDescent="0.35">
      <c r="A206" s="13" t="s">
        <v>2597</v>
      </c>
      <c r="B206" s="33"/>
      <c r="C206" s="33" t="s">
        <v>358</v>
      </c>
      <c r="D206" s="44">
        <v>-175</v>
      </c>
      <c r="E206" s="26">
        <v>-7.45</v>
      </c>
      <c r="F206" s="27">
        <v>-3.9999999999999998E-6</v>
      </c>
      <c r="G206" s="16"/>
    </row>
    <row r="207" spans="1:7" x14ac:dyDescent="0.35">
      <c r="A207" s="13" t="s">
        <v>2598</v>
      </c>
      <c r="B207" s="33"/>
      <c r="C207" s="33" t="s">
        <v>202</v>
      </c>
      <c r="D207" s="44">
        <v>-750</v>
      </c>
      <c r="E207" s="26">
        <v>-9.8800000000000008</v>
      </c>
      <c r="F207" s="27">
        <v>-6.0000000000000002E-6</v>
      </c>
      <c r="G207" s="16"/>
    </row>
    <row r="208" spans="1:7" x14ac:dyDescent="0.35">
      <c r="A208" s="13" t="s">
        <v>2599</v>
      </c>
      <c r="B208" s="33"/>
      <c r="C208" s="33" t="s">
        <v>160</v>
      </c>
      <c r="D208" s="44">
        <v>-5925</v>
      </c>
      <c r="E208" s="26">
        <v>-19.46</v>
      </c>
      <c r="F208" s="27">
        <v>-1.2E-5</v>
      </c>
      <c r="G208" s="16"/>
    </row>
    <row r="209" spans="1:7" x14ac:dyDescent="0.35">
      <c r="A209" s="13" t="s">
        <v>2600</v>
      </c>
      <c r="B209" s="33"/>
      <c r="C209" s="33" t="s">
        <v>219</v>
      </c>
      <c r="D209" s="44">
        <v>-3300</v>
      </c>
      <c r="E209" s="26">
        <v>-34.57</v>
      </c>
      <c r="F209" s="27">
        <v>-2.1999999999999999E-5</v>
      </c>
      <c r="G209" s="16"/>
    </row>
    <row r="210" spans="1:7" x14ac:dyDescent="0.35">
      <c r="A210" s="13" t="s">
        <v>2601</v>
      </c>
      <c r="B210" s="33"/>
      <c r="C210" s="33" t="s">
        <v>431</v>
      </c>
      <c r="D210" s="44">
        <v>-1575</v>
      </c>
      <c r="E210" s="26">
        <v>-35.56</v>
      </c>
      <c r="F210" s="27">
        <v>-2.1999999999999999E-5</v>
      </c>
      <c r="G210" s="16"/>
    </row>
    <row r="211" spans="1:7" x14ac:dyDescent="0.35">
      <c r="A211" s="13" t="s">
        <v>2602</v>
      </c>
      <c r="B211" s="33"/>
      <c r="C211" s="33" t="s">
        <v>202</v>
      </c>
      <c r="D211" s="44">
        <v>-64000</v>
      </c>
      <c r="E211" s="26">
        <v>-53.27</v>
      </c>
      <c r="F211" s="27">
        <v>-3.4E-5</v>
      </c>
      <c r="G211" s="16"/>
    </row>
    <row r="212" spans="1:7" x14ac:dyDescent="0.35">
      <c r="A212" s="13" t="s">
        <v>2053</v>
      </c>
      <c r="B212" s="33"/>
      <c r="C212" s="33" t="s">
        <v>336</v>
      </c>
      <c r="D212" s="44">
        <v>-9800</v>
      </c>
      <c r="E212" s="26">
        <v>-66.66</v>
      </c>
      <c r="F212" s="27">
        <v>-4.1999999999999998E-5</v>
      </c>
      <c r="G212" s="16"/>
    </row>
    <row r="213" spans="1:7" x14ac:dyDescent="0.35">
      <c r="A213" s="13" t="s">
        <v>2603</v>
      </c>
      <c r="B213" s="33"/>
      <c r="C213" s="33" t="s">
        <v>292</v>
      </c>
      <c r="D213" s="44">
        <v>-1575</v>
      </c>
      <c r="E213" s="26">
        <v>-68.099999999999994</v>
      </c>
      <c r="F213" s="27">
        <v>-4.3000000000000002E-5</v>
      </c>
      <c r="G213" s="16"/>
    </row>
    <row r="214" spans="1:7" x14ac:dyDescent="0.35">
      <c r="A214" s="13" t="s">
        <v>2604</v>
      </c>
      <c r="B214" s="33"/>
      <c r="C214" s="33" t="s">
        <v>176</v>
      </c>
      <c r="D214" s="44">
        <v>-2275</v>
      </c>
      <c r="E214" s="26">
        <v>-69.849999999999994</v>
      </c>
      <c r="F214" s="27">
        <v>-4.3999999999999999E-5</v>
      </c>
      <c r="G214" s="16"/>
    </row>
    <row r="215" spans="1:7" x14ac:dyDescent="0.35">
      <c r="A215" s="13" t="s">
        <v>2605</v>
      </c>
      <c r="B215" s="33"/>
      <c r="C215" s="33" t="s">
        <v>304</v>
      </c>
      <c r="D215" s="44">
        <v>-6300</v>
      </c>
      <c r="E215" s="26">
        <v>-103.28</v>
      </c>
      <c r="F215" s="27">
        <v>-6.6000000000000005E-5</v>
      </c>
      <c r="G215" s="16"/>
    </row>
    <row r="216" spans="1:7" x14ac:dyDescent="0.35">
      <c r="A216" s="13" t="s">
        <v>2606</v>
      </c>
      <c r="B216" s="33"/>
      <c r="C216" s="33" t="s">
        <v>173</v>
      </c>
      <c r="D216" s="44">
        <v>-82500</v>
      </c>
      <c r="E216" s="26">
        <v>-112.26</v>
      </c>
      <c r="F216" s="27">
        <v>-7.2000000000000002E-5</v>
      </c>
      <c r="G216" s="16"/>
    </row>
    <row r="217" spans="1:7" x14ac:dyDescent="0.35">
      <c r="A217" s="13" t="s">
        <v>2607</v>
      </c>
      <c r="B217" s="33"/>
      <c r="C217" s="33" t="s">
        <v>441</v>
      </c>
      <c r="D217" s="44">
        <v>-21000</v>
      </c>
      <c r="E217" s="26">
        <v>-127.21</v>
      </c>
      <c r="F217" s="27">
        <v>-8.1000000000000004E-5</v>
      </c>
      <c r="G217" s="16"/>
    </row>
    <row r="218" spans="1:7" x14ac:dyDescent="0.35">
      <c r="A218" s="13" t="s">
        <v>2608</v>
      </c>
      <c r="B218" s="33"/>
      <c r="C218" s="33" t="s">
        <v>273</v>
      </c>
      <c r="D218" s="44">
        <v>-4875</v>
      </c>
      <c r="E218" s="26">
        <v>-148.41999999999999</v>
      </c>
      <c r="F218" s="27">
        <v>-9.5000000000000005E-5</v>
      </c>
      <c r="G218" s="16"/>
    </row>
    <row r="219" spans="1:7" x14ac:dyDescent="0.35">
      <c r="A219" s="13" t="s">
        <v>2609</v>
      </c>
      <c r="B219" s="33"/>
      <c r="C219" s="33" t="s">
        <v>196</v>
      </c>
      <c r="D219" s="44">
        <v>-80000</v>
      </c>
      <c r="E219" s="26">
        <v>-158.13</v>
      </c>
      <c r="F219" s="27">
        <v>-1.01E-4</v>
      </c>
      <c r="G219" s="16"/>
    </row>
    <row r="220" spans="1:7" x14ac:dyDescent="0.35">
      <c r="A220" s="13" t="s">
        <v>2610</v>
      </c>
      <c r="B220" s="33"/>
      <c r="C220" s="33" t="s">
        <v>268</v>
      </c>
      <c r="D220" s="44">
        <v>-27300</v>
      </c>
      <c r="E220" s="26">
        <v>-223.2</v>
      </c>
      <c r="F220" s="27">
        <v>-1.4300000000000001E-4</v>
      </c>
      <c r="G220" s="16"/>
    </row>
    <row r="221" spans="1:7" x14ac:dyDescent="0.35">
      <c r="A221" s="13" t="s">
        <v>2611</v>
      </c>
      <c r="B221" s="33"/>
      <c r="C221" s="33" t="s">
        <v>202</v>
      </c>
      <c r="D221" s="44">
        <v>-159500</v>
      </c>
      <c r="E221" s="26">
        <v>-271.20999999999998</v>
      </c>
      <c r="F221" s="27">
        <v>-1.74E-4</v>
      </c>
      <c r="G221" s="16"/>
    </row>
    <row r="222" spans="1:7" x14ac:dyDescent="0.35">
      <c r="A222" s="13" t="s">
        <v>2612</v>
      </c>
      <c r="B222" s="33"/>
      <c r="C222" s="33" t="s">
        <v>227</v>
      </c>
      <c r="D222" s="44">
        <v>-18400</v>
      </c>
      <c r="E222" s="26">
        <v>-277.29000000000002</v>
      </c>
      <c r="F222" s="27">
        <v>-1.7799999999999999E-4</v>
      </c>
      <c r="G222" s="16"/>
    </row>
    <row r="223" spans="1:7" x14ac:dyDescent="0.35">
      <c r="A223" s="13" t="s">
        <v>2613</v>
      </c>
      <c r="B223" s="33"/>
      <c r="C223" s="33" t="s">
        <v>196</v>
      </c>
      <c r="D223" s="44">
        <v>-30600</v>
      </c>
      <c r="E223" s="26">
        <v>-297.68</v>
      </c>
      <c r="F223" s="27">
        <v>-1.9100000000000001E-4</v>
      </c>
      <c r="G223" s="16"/>
    </row>
    <row r="224" spans="1:7" x14ac:dyDescent="0.35">
      <c r="A224" s="13" t="s">
        <v>2614</v>
      </c>
      <c r="B224" s="33"/>
      <c r="C224" s="33" t="s">
        <v>292</v>
      </c>
      <c r="D224" s="44">
        <v>-8400</v>
      </c>
      <c r="E224" s="26">
        <v>-324.81</v>
      </c>
      <c r="F224" s="27">
        <v>-2.0799999999999999E-4</v>
      </c>
      <c r="G224" s="16"/>
    </row>
    <row r="225" spans="1:7" x14ac:dyDescent="0.35">
      <c r="A225" s="13" t="s">
        <v>2615</v>
      </c>
      <c r="B225" s="33"/>
      <c r="C225" s="33" t="s">
        <v>193</v>
      </c>
      <c r="D225" s="44">
        <v>-165094</v>
      </c>
      <c r="E225" s="26">
        <v>-336.26</v>
      </c>
      <c r="F225" s="27">
        <v>-2.1599999999999999E-4</v>
      </c>
      <c r="G225" s="16"/>
    </row>
    <row r="226" spans="1:7" x14ac:dyDescent="0.35">
      <c r="A226" s="13" t="s">
        <v>2616</v>
      </c>
      <c r="B226" s="33"/>
      <c r="C226" s="33" t="s">
        <v>157</v>
      </c>
      <c r="D226" s="44">
        <v>-56000</v>
      </c>
      <c r="E226" s="26">
        <v>-348.66</v>
      </c>
      <c r="F226" s="27">
        <v>-2.24E-4</v>
      </c>
      <c r="G226" s="16"/>
    </row>
    <row r="227" spans="1:7" x14ac:dyDescent="0.35">
      <c r="A227" s="13" t="s">
        <v>2617</v>
      </c>
      <c r="B227" s="33"/>
      <c r="C227" s="33" t="s">
        <v>185</v>
      </c>
      <c r="D227" s="44">
        <v>-577200</v>
      </c>
      <c r="E227" s="26">
        <v>-422.63</v>
      </c>
      <c r="F227" s="27">
        <v>-2.7099999999999997E-4</v>
      </c>
      <c r="G227" s="16"/>
    </row>
    <row r="228" spans="1:7" x14ac:dyDescent="0.35">
      <c r="A228" s="13" t="s">
        <v>2618</v>
      </c>
      <c r="B228" s="33"/>
      <c r="C228" s="33" t="s">
        <v>168</v>
      </c>
      <c r="D228" s="44">
        <v>-218700</v>
      </c>
      <c r="E228" s="26">
        <v>-475.15</v>
      </c>
      <c r="F228" s="27">
        <v>-3.0499999999999999E-4</v>
      </c>
      <c r="G228" s="16"/>
    </row>
    <row r="229" spans="1:7" x14ac:dyDescent="0.35">
      <c r="A229" s="13" t="s">
        <v>2051</v>
      </c>
      <c r="B229" s="33"/>
      <c r="C229" s="33" t="s">
        <v>227</v>
      </c>
      <c r="D229" s="44">
        <v>-66000</v>
      </c>
      <c r="E229" s="26">
        <v>-501.6</v>
      </c>
      <c r="F229" s="27">
        <v>-3.2200000000000002E-4</v>
      </c>
      <c r="G229" s="16"/>
    </row>
    <row r="230" spans="1:7" x14ac:dyDescent="0.35">
      <c r="A230" s="13" t="s">
        <v>2619</v>
      </c>
      <c r="B230" s="33"/>
      <c r="C230" s="33" t="s">
        <v>322</v>
      </c>
      <c r="D230" s="44">
        <v>-116200</v>
      </c>
      <c r="E230" s="26">
        <v>-512.21</v>
      </c>
      <c r="F230" s="27">
        <v>-3.2899999999999997E-4</v>
      </c>
      <c r="G230" s="16"/>
    </row>
    <row r="231" spans="1:7" x14ac:dyDescent="0.35">
      <c r="A231" s="13" t="s">
        <v>2620</v>
      </c>
      <c r="B231" s="33"/>
      <c r="C231" s="33" t="s">
        <v>193</v>
      </c>
      <c r="D231" s="44">
        <v>-399500</v>
      </c>
      <c r="E231" s="26">
        <v>-513.12</v>
      </c>
      <c r="F231" s="27">
        <v>-3.2899999999999997E-4</v>
      </c>
      <c r="G231" s="16"/>
    </row>
    <row r="232" spans="1:7" x14ac:dyDescent="0.35">
      <c r="A232" s="13" t="s">
        <v>2621</v>
      </c>
      <c r="B232" s="33"/>
      <c r="C232" s="33" t="s">
        <v>202</v>
      </c>
      <c r="D232" s="44">
        <v>-552250</v>
      </c>
      <c r="E232" s="26">
        <v>-519.28</v>
      </c>
      <c r="F232" s="27">
        <v>-3.3300000000000002E-4</v>
      </c>
      <c r="G232" s="16"/>
    </row>
    <row r="233" spans="1:7" x14ac:dyDescent="0.35">
      <c r="A233" s="13" t="s">
        <v>2622</v>
      </c>
      <c r="B233" s="33"/>
      <c r="C233" s="33" t="s">
        <v>695</v>
      </c>
      <c r="D233" s="44">
        <v>-91250</v>
      </c>
      <c r="E233" s="26">
        <v>-528.70000000000005</v>
      </c>
      <c r="F233" s="27">
        <v>-3.39E-4</v>
      </c>
      <c r="G233" s="16"/>
    </row>
    <row r="234" spans="1:7" x14ac:dyDescent="0.35">
      <c r="A234" s="13" t="s">
        <v>2623</v>
      </c>
      <c r="B234" s="33"/>
      <c r="C234" s="33" t="s">
        <v>216</v>
      </c>
      <c r="D234" s="44">
        <v>-67425</v>
      </c>
      <c r="E234" s="26">
        <v>-580.70000000000005</v>
      </c>
      <c r="F234" s="27">
        <v>-3.7300000000000001E-4</v>
      </c>
      <c r="G234" s="16"/>
    </row>
    <row r="235" spans="1:7" x14ac:dyDescent="0.35">
      <c r="A235" s="13" t="s">
        <v>2624</v>
      </c>
      <c r="B235" s="33"/>
      <c r="C235" s="33" t="s">
        <v>297</v>
      </c>
      <c r="D235" s="44">
        <v>-507600</v>
      </c>
      <c r="E235" s="26">
        <v>-629.27</v>
      </c>
      <c r="F235" s="27">
        <v>-4.0400000000000001E-4</v>
      </c>
      <c r="G235" s="16"/>
    </row>
    <row r="236" spans="1:7" x14ac:dyDescent="0.35">
      <c r="A236" s="13" t="s">
        <v>2625</v>
      </c>
      <c r="B236" s="33"/>
      <c r="C236" s="33" t="s">
        <v>196</v>
      </c>
      <c r="D236" s="44">
        <v>-13125</v>
      </c>
      <c r="E236" s="26">
        <v>-661.42</v>
      </c>
      <c r="F236" s="27">
        <v>-4.2499999999999998E-4</v>
      </c>
      <c r="G236" s="16"/>
    </row>
    <row r="237" spans="1:7" x14ac:dyDescent="0.35">
      <c r="A237" s="13" t="s">
        <v>2626</v>
      </c>
      <c r="B237" s="33"/>
      <c r="C237" s="33" t="s">
        <v>193</v>
      </c>
      <c r="D237" s="44">
        <v>-448500</v>
      </c>
      <c r="E237" s="26">
        <v>-662.3</v>
      </c>
      <c r="F237" s="27">
        <v>-4.2499999999999998E-4</v>
      </c>
      <c r="G237" s="16"/>
    </row>
    <row r="238" spans="1:7" x14ac:dyDescent="0.35">
      <c r="A238" s="13" t="s">
        <v>2627</v>
      </c>
      <c r="B238" s="33"/>
      <c r="C238" s="33" t="s">
        <v>278</v>
      </c>
      <c r="D238" s="44">
        <v>-94400</v>
      </c>
      <c r="E238" s="26">
        <v>-666.46</v>
      </c>
      <c r="F238" s="27">
        <v>-4.28E-4</v>
      </c>
      <c r="G238" s="16"/>
    </row>
    <row r="239" spans="1:7" x14ac:dyDescent="0.35">
      <c r="A239" s="13" t="s">
        <v>2628</v>
      </c>
      <c r="B239" s="33"/>
      <c r="C239" s="33" t="s">
        <v>219</v>
      </c>
      <c r="D239" s="44">
        <v>-24400</v>
      </c>
      <c r="E239" s="26">
        <v>-696.06</v>
      </c>
      <c r="F239" s="27">
        <v>-4.4700000000000002E-4</v>
      </c>
      <c r="G239" s="16"/>
    </row>
    <row r="240" spans="1:7" x14ac:dyDescent="0.35">
      <c r="A240" s="13" t="s">
        <v>2629</v>
      </c>
      <c r="B240" s="33"/>
      <c r="C240" s="33" t="s">
        <v>268</v>
      </c>
      <c r="D240" s="44">
        <v>-8800</v>
      </c>
      <c r="E240" s="26">
        <v>-703.56</v>
      </c>
      <c r="F240" s="27">
        <v>-4.5199999999999998E-4</v>
      </c>
      <c r="G240" s="16"/>
    </row>
    <row r="241" spans="1:7" x14ac:dyDescent="0.35">
      <c r="A241" s="13" t="s">
        <v>2630</v>
      </c>
      <c r="B241" s="33"/>
      <c r="C241" s="33" t="s">
        <v>193</v>
      </c>
      <c r="D241" s="44">
        <v>-170000</v>
      </c>
      <c r="E241" s="26">
        <v>-720.72</v>
      </c>
      <c r="F241" s="27">
        <v>-4.6299999999999998E-4</v>
      </c>
      <c r="G241" s="16"/>
    </row>
    <row r="242" spans="1:7" x14ac:dyDescent="0.35">
      <c r="A242" s="13" t="s">
        <v>1333</v>
      </c>
      <c r="B242" s="33"/>
      <c r="C242" s="33" t="s">
        <v>188</v>
      </c>
      <c r="D242" s="44">
        <v>-2400</v>
      </c>
      <c r="E242" s="26">
        <v>-741.12</v>
      </c>
      <c r="F242" s="27">
        <v>-4.7600000000000002E-4</v>
      </c>
      <c r="G242" s="16"/>
    </row>
    <row r="243" spans="1:7" x14ac:dyDescent="0.35">
      <c r="A243" s="13" t="s">
        <v>2631</v>
      </c>
      <c r="B243" s="33"/>
      <c r="C243" s="33" t="s">
        <v>317</v>
      </c>
      <c r="D243" s="44">
        <v>-26750</v>
      </c>
      <c r="E243" s="26">
        <v>-771.9</v>
      </c>
      <c r="F243" s="27">
        <v>-4.9600000000000002E-4</v>
      </c>
      <c r="G243" s="16"/>
    </row>
    <row r="244" spans="1:7" x14ac:dyDescent="0.35">
      <c r="A244" s="13" t="s">
        <v>2632</v>
      </c>
      <c r="B244" s="33"/>
      <c r="C244" s="33" t="s">
        <v>339</v>
      </c>
      <c r="D244" s="44">
        <v>-94975</v>
      </c>
      <c r="E244" s="26">
        <v>-821.25</v>
      </c>
      <c r="F244" s="27">
        <v>-5.2800000000000004E-4</v>
      </c>
      <c r="G244" s="16"/>
    </row>
    <row r="245" spans="1:7" x14ac:dyDescent="0.35">
      <c r="A245" s="13" t="s">
        <v>2633</v>
      </c>
      <c r="B245" s="33"/>
      <c r="C245" s="33" t="s">
        <v>182</v>
      </c>
      <c r="D245" s="44">
        <v>-15400</v>
      </c>
      <c r="E245" s="26">
        <v>-835.37</v>
      </c>
      <c r="F245" s="27">
        <v>-5.3700000000000004E-4</v>
      </c>
      <c r="G245" s="16"/>
    </row>
    <row r="246" spans="1:7" x14ac:dyDescent="0.35">
      <c r="A246" s="13" t="s">
        <v>2634</v>
      </c>
      <c r="B246" s="33"/>
      <c r="C246" s="33" t="s">
        <v>278</v>
      </c>
      <c r="D246" s="44">
        <v>-70125</v>
      </c>
      <c r="E246" s="26">
        <v>-850.06</v>
      </c>
      <c r="F246" s="27">
        <v>-5.4600000000000004E-4</v>
      </c>
      <c r="G246" s="16"/>
    </row>
    <row r="247" spans="1:7" x14ac:dyDescent="0.35">
      <c r="A247" s="13" t="s">
        <v>2635</v>
      </c>
      <c r="B247" s="33"/>
      <c r="C247" s="33" t="s">
        <v>173</v>
      </c>
      <c r="D247" s="44">
        <v>-90900</v>
      </c>
      <c r="E247" s="26">
        <v>-982.99</v>
      </c>
      <c r="F247" s="27">
        <v>-6.3199999999999997E-4</v>
      </c>
      <c r="G247" s="16"/>
    </row>
    <row r="248" spans="1:7" x14ac:dyDescent="0.35">
      <c r="A248" s="13" t="s">
        <v>2636</v>
      </c>
      <c r="B248" s="33"/>
      <c r="C248" s="33" t="s">
        <v>168</v>
      </c>
      <c r="D248" s="44">
        <v>-2229925</v>
      </c>
      <c r="E248" s="26">
        <v>-1009.49</v>
      </c>
      <c r="F248" s="27">
        <v>-6.4899999999999995E-4</v>
      </c>
      <c r="G248" s="16"/>
    </row>
    <row r="249" spans="1:7" x14ac:dyDescent="0.35">
      <c r="A249" s="13" t="s">
        <v>2637</v>
      </c>
      <c r="B249" s="33"/>
      <c r="C249" s="33" t="s">
        <v>339</v>
      </c>
      <c r="D249" s="44">
        <v>-16700</v>
      </c>
      <c r="E249" s="26">
        <v>-1037.24</v>
      </c>
      <c r="F249" s="27">
        <v>-6.6699999999999995E-4</v>
      </c>
      <c r="G249" s="16"/>
    </row>
    <row r="250" spans="1:7" x14ac:dyDescent="0.35">
      <c r="A250" s="13" t="s">
        <v>2638</v>
      </c>
      <c r="B250" s="33"/>
      <c r="C250" s="33" t="s">
        <v>606</v>
      </c>
      <c r="D250" s="44">
        <v>-282150</v>
      </c>
      <c r="E250" s="26">
        <v>-1049.17</v>
      </c>
      <c r="F250" s="27">
        <v>-6.7400000000000001E-4</v>
      </c>
      <c r="G250" s="16"/>
    </row>
    <row r="251" spans="1:7" x14ac:dyDescent="0.35">
      <c r="A251" s="13" t="s">
        <v>2639</v>
      </c>
      <c r="B251" s="33"/>
      <c r="C251" s="33" t="s">
        <v>193</v>
      </c>
      <c r="D251" s="44">
        <v>-40425</v>
      </c>
      <c r="E251" s="26">
        <v>-1059.1400000000001</v>
      </c>
      <c r="F251" s="27">
        <v>-6.8099999999999996E-4</v>
      </c>
      <c r="G251" s="16"/>
    </row>
    <row r="252" spans="1:7" x14ac:dyDescent="0.35">
      <c r="A252" s="13" t="s">
        <v>2640</v>
      </c>
      <c r="B252" s="33"/>
      <c r="C252" s="33" t="s">
        <v>219</v>
      </c>
      <c r="D252" s="44">
        <v>-288000</v>
      </c>
      <c r="E252" s="26">
        <v>-1110.82</v>
      </c>
      <c r="F252" s="27">
        <v>-7.1400000000000001E-4</v>
      </c>
      <c r="G252" s="16"/>
    </row>
    <row r="253" spans="1:7" x14ac:dyDescent="0.35">
      <c r="A253" s="13" t="s">
        <v>2641</v>
      </c>
      <c r="B253" s="33"/>
      <c r="C253" s="33" t="s">
        <v>227</v>
      </c>
      <c r="D253" s="44">
        <v>-60375</v>
      </c>
      <c r="E253" s="26">
        <v>-1116.7</v>
      </c>
      <c r="F253" s="27">
        <v>-7.18E-4</v>
      </c>
      <c r="G253" s="16"/>
    </row>
    <row r="254" spans="1:7" x14ac:dyDescent="0.35">
      <c r="A254" s="13" t="s">
        <v>2642</v>
      </c>
      <c r="B254" s="33"/>
      <c r="C254" s="33" t="s">
        <v>227</v>
      </c>
      <c r="D254" s="44">
        <v>-127400</v>
      </c>
      <c r="E254" s="26">
        <v>-1144.69</v>
      </c>
      <c r="F254" s="27">
        <v>-7.36E-4</v>
      </c>
      <c r="G254" s="16"/>
    </row>
    <row r="255" spans="1:7" x14ac:dyDescent="0.35">
      <c r="A255" s="13" t="s">
        <v>2643</v>
      </c>
      <c r="B255" s="33"/>
      <c r="C255" s="33" t="s">
        <v>219</v>
      </c>
      <c r="D255" s="44">
        <v>-98000</v>
      </c>
      <c r="E255" s="26">
        <v>-1148.07</v>
      </c>
      <c r="F255" s="27">
        <v>-7.3800000000000005E-4</v>
      </c>
      <c r="G255" s="16"/>
    </row>
    <row r="256" spans="1:7" x14ac:dyDescent="0.35">
      <c r="A256" s="13" t="s">
        <v>2644</v>
      </c>
      <c r="B256" s="33"/>
      <c r="C256" s="33" t="s">
        <v>157</v>
      </c>
      <c r="D256" s="44">
        <v>-154000</v>
      </c>
      <c r="E256" s="26">
        <v>-1148.92</v>
      </c>
      <c r="F256" s="27">
        <v>-7.3800000000000005E-4</v>
      </c>
      <c r="G256" s="16"/>
    </row>
    <row r="257" spans="1:7" x14ac:dyDescent="0.35">
      <c r="A257" s="13" t="s">
        <v>2036</v>
      </c>
      <c r="B257" s="33"/>
      <c r="C257" s="33" t="s">
        <v>292</v>
      </c>
      <c r="D257" s="44">
        <v>-32200</v>
      </c>
      <c r="E257" s="26">
        <v>-1151.3399999999999</v>
      </c>
      <c r="F257" s="27">
        <v>-7.3999999999999999E-4</v>
      </c>
      <c r="G257" s="16"/>
    </row>
    <row r="258" spans="1:7" x14ac:dyDescent="0.35">
      <c r="A258" s="13" t="s">
        <v>2645</v>
      </c>
      <c r="B258" s="33"/>
      <c r="C258" s="33" t="s">
        <v>168</v>
      </c>
      <c r="D258" s="44">
        <v>-1118000</v>
      </c>
      <c r="E258" s="26">
        <v>-1214.93</v>
      </c>
      <c r="F258" s="27">
        <v>-7.8100000000000001E-4</v>
      </c>
      <c r="G258" s="16"/>
    </row>
    <row r="259" spans="1:7" x14ac:dyDescent="0.35">
      <c r="A259" s="13" t="s">
        <v>2646</v>
      </c>
      <c r="B259" s="33"/>
      <c r="C259" s="33" t="s">
        <v>193</v>
      </c>
      <c r="D259" s="44">
        <v>-92500</v>
      </c>
      <c r="E259" s="26">
        <v>-1319.79</v>
      </c>
      <c r="F259" s="27">
        <v>-8.4800000000000001E-4</v>
      </c>
      <c r="G259" s="16"/>
    </row>
    <row r="260" spans="1:7" x14ac:dyDescent="0.35">
      <c r="A260" s="13" t="s">
        <v>2045</v>
      </c>
      <c r="B260" s="33"/>
      <c r="C260" s="33" t="s">
        <v>666</v>
      </c>
      <c r="D260" s="44">
        <v>-97850</v>
      </c>
      <c r="E260" s="26">
        <v>-1351.21</v>
      </c>
      <c r="F260" s="27">
        <v>-8.6799999999999996E-4</v>
      </c>
      <c r="G260" s="16"/>
    </row>
    <row r="261" spans="1:7" x14ac:dyDescent="0.35">
      <c r="A261" s="13" t="s">
        <v>2647</v>
      </c>
      <c r="B261" s="33"/>
      <c r="C261" s="33" t="s">
        <v>173</v>
      </c>
      <c r="D261" s="44">
        <v>-93100</v>
      </c>
      <c r="E261" s="26">
        <v>-1374.16</v>
      </c>
      <c r="F261" s="27">
        <v>-8.83E-4</v>
      </c>
      <c r="G261" s="16"/>
    </row>
    <row r="262" spans="1:7" x14ac:dyDescent="0.35">
      <c r="A262" s="13" t="s">
        <v>2648</v>
      </c>
      <c r="B262" s="33"/>
      <c r="C262" s="33" t="s">
        <v>196</v>
      </c>
      <c r="D262" s="44">
        <v>-110000</v>
      </c>
      <c r="E262" s="26">
        <v>-1401.73</v>
      </c>
      <c r="F262" s="27">
        <v>-9.01E-4</v>
      </c>
      <c r="G262" s="16"/>
    </row>
    <row r="263" spans="1:7" x14ac:dyDescent="0.35">
      <c r="A263" s="13" t="s">
        <v>2649</v>
      </c>
      <c r="B263" s="33"/>
      <c r="C263" s="33" t="s">
        <v>304</v>
      </c>
      <c r="D263" s="44">
        <v>-101850</v>
      </c>
      <c r="E263" s="26">
        <v>-1518.48</v>
      </c>
      <c r="F263" s="27">
        <v>-9.7599999999999998E-4</v>
      </c>
      <c r="G263" s="16"/>
    </row>
    <row r="264" spans="1:7" x14ac:dyDescent="0.35">
      <c r="A264" s="13" t="s">
        <v>2650</v>
      </c>
      <c r="B264" s="33"/>
      <c r="C264" s="33" t="s">
        <v>202</v>
      </c>
      <c r="D264" s="44">
        <v>-388600</v>
      </c>
      <c r="E264" s="26">
        <v>-1553.23</v>
      </c>
      <c r="F264" s="27">
        <v>-9.9799999999999997E-4</v>
      </c>
      <c r="G264" s="16"/>
    </row>
    <row r="265" spans="1:7" x14ac:dyDescent="0.35">
      <c r="A265" s="13" t="s">
        <v>1332</v>
      </c>
      <c r="B265" s="33"/>
      <c r="C265" s="33" t="s">
        <v>157</v>
      </c>
      <c r="D265" s="44">
        <v>-1185900</v>
      </c>
      <c r="E265" s="26">
        <v>-1561</v>
      </c>
      <c r="F265" s="27">
        <v>-1.003E-3</v>
      </c>
      <c r="G265" s="16"/>
    </row>
    <row r="266" spans="1:7" x14ac:dyDescent="0.35">
      <c r="A266" s="13" t="s">
        <v>2041</v>
      </c>
      <c r="B266" s="33"/>
      <c r="C266" s="33" t="s">
        <v>196</v>
      </c>
      <c r="D266" s="44">
        <v>-80750</v>
      </c>
      <c r="E266" s="26">
        <v>-1562.59</v>
      </c>
      <c r="F266" s="27">
        <v>-1.0039999999999999E-3</v>
      </c>
      <c r="G266" s="16"/>
    </row>
    <row r="267" spans="1:7" x14ac:dyDescent="0.35">
      <c r="A267" s="13" t="s">
        <v>2651</v>
      </c>
      <c r="B267" s="33"/>
      <c r="C267" s="33" t="s">
        <v>176</v>
      </c>
      <c r="D267" s="44">
        <v>-18825</v>
      </c>
      <c r="E267" s="26">
        <v>-1601.54</v>
      </c>
      <c r="F267" s="27">
        <v>-1.029E-3</v>
      </c>
      <c r="G267" s="16"/>
    </row>
    <row r="268" spans="1:7" x14ac:dyDescent="0.35">
      <c r="A268" s="13" t="s">
        <v>2652</v>
      </c>
      <c r="B268" s="33"/>
      <c r="C268" s="33" t="s">
        <v>431</v>
      </c>
      <c r="D268" s="44">
        <v>-131000</v>
      </c>
      <c r="E268" s="26">
        <v>-1650.47</v>
      </c>
      <c r="F268" s="27">
        <v>-1.0610000000000001E-3</v>
      </c>
      <c r="G268" s="16"/>
    </row>
    <row r="269" spans="1:7" x14ac:dyDescent="0.35">
      <c r="A269" s="13" t="s">
        <v>2027</v>
      </c>
      <c r="B269" s="33"/>
      <c r="C269" s="33" t="s">
        <v>176</v>
      </c>
      <c r="D269" s="44">
        <v>-111200</v>
      </c>
      <c r="E269" s="26">
        <v>-1684.68</v>
      </c>
      <c r="F269" s="27">
        <v>-1.083E-3</v>
      </c>
      <c r="G269" s="16"/>
    </row>
    <row r="270" spans="1:7" x14ac:dyDescent="0.35">
      <c r="A270" s="13" t="s">
        <v>2653</v>
      </c>
      <c r="B270" s="33"/>
      <c r="C270" s="33" t="s">
        <v>157</v>
      </c>
      <c r="D270" s="44">
        <v>-1549600</v>
      </c>
      <c r="E270" s="26">
        <v>-1733.85</v>
      </c>
      <c r="F270" s="27">
        <v>-1.114E-3</v>
      </c>
      <c r="G270" s="16"/>
    </row>
    <row r="271" spans="1:7" x14ac:dyDescent="0.35">
      <c r="A271" s="13" t="s">
        <v>2654</v>
      </c>
      <c r="B271" s="33"/>
      <c r="C271" s="33" t="s">
        <v>216</v>
      </c>
      <c r="D271" s="44">
        <v>-243000</v>
      </c>
      <c r="E271" s="26">
        <v>-1741.1</v>
      </c>
      <c r="F271" s="27">
        <v>-1.119E-3</v>
      </c>
      <c r="G271" s="16"/>
    </row>
    <row r="272" spans="1:7" x14ac:dyDescent="0.35">
      <c r="A272" s="13" t="s">
        <v>2655</v>
      </c>
      <c r="B272" s="33"/>
      <c r="C272" s="33" t="s">
        <v>173</v>
      </c>
      <c r="D272" s="44">
        <v>-167500</v>
      </c>
      <c r="E272" s="26">
        <v>-1771.48</v>
      </c>
      <c r="F272" s="27">
        <v>-1.139E-3</v>
      </c>
      <c r="G272" s="16"/>
    </row>
    <row r="273" spans="1:7" x14ac:dyDescent="0.35">
      <c r="A273" s="13" t="s">
        <v>2033</v>
      </c>
      <c r="B273" s="33"/>
      <c r="C273" s="33" t="s">
        <v>292</v>
      </c>
      <c r="D273" s="44">
        <v>-26000</v>
      </c>
      <c r="E273" s="26">
        <v>-1777.62</v>
      </c>
      <c r="F273" s="27">
        <v>-1.1429999999999999E-3</v>
      </c>
      <c r="G273" s="16"/>
    </row>
    <row r="274" spans="1:7" x14ac:dyDescent="0.35">
      <c r="A274" s="13" t="s">
        <v>2656</v>
      </c>
      <c r="B274" s="33"/>
      <c r="C274" s="33" t="s">
        <v>160</v>
      </c>
      <c r="D274" s="44">
        <v>-1218750</v>
      </c>
      <c r="E274" s="26">
        <v>-1779.86</v>
      </c>
      <c r="F274" s="27">
        <v>-1.1440000000000001E-3</v>
      </c>
      <c r="G274" s="16"/>
    </row>
    <row r="275" spans="1:7" x14ac:dyDescent="0.35">
      <c r="A275" s="13" t="s">
        <v>2657</v>
      </c>
      <c r="B275" s="33"/>
      <c r="C275" s="33" t="s">
        <v>304</v>
      </c>
      <c r="D275" s="44">
        <v>-111150</v>
      </c>
      <c r="E275" s="26">
        <v>-1811.3</v>
      </c>
      <c r="F275" s="27">
        <v>-1.1640000000000001E-3</v>
      </c>
      <c r="G275" s="16"/>
    </row>
    <row r="276" spans="1:7" x14ac:dyDescent="0.35">
      <c r="A276" s="13" t="s">
        <v>2018</v>
      </c>
      <c r="B276" s="33"/>
      <c r="C276" s="33" t="s">
        <v>227</v>
      </c>
      <c r="D276" s="44">
        <v>-295075</v>
      </c>
      <c r="E276" s="26">
        <v>-1824.45</v>
      </c>
      <c r="F276" s="27">
        <v>-1.173E-3</v>
      </c>
      <c r="G276" s="16"/>
    </row>
    <row r="277" spans="1:7" x14ac:dyDescent="0.35">
      <c r="A277" s="13" t="s">
        <v>2658</v>
      </c>
      <c r="B277" s="33"/>
      <c r="C277" s="33" t="s">
        <v>695</v>
      </c>
      <c r="D277" s="44">
        <v>-437825</v>
      </c>
      <c r="E277" s="26">
        <v>-1874.33</v>
      </c>
      <c r="F277" s="27">
        <v>-1.2049999999999999E-3</v>
      </c>
      <c r="G277" s="16"/>
    </row>
    <row r="278" spans="1:7" x14ac:dyDescent="0.35">
      <c r="A278" s="13" t="s">
        <v>2659</v>
      </c>
      <c r="B278" s="33"/>
      <c r="C278" s="33" t="s">
        <v>193</v>
      </c>
      <c r="D278" s="44">
        <v>-924075</v>
      </c>
      <c r="E278" s="26">
        <v>-1960.43</v>
      </c>
      <c r="F278" s="27">
        <v>-1.2600000000000001E-3</v>
      </c>
      <c r="G278" s="16"/>
    </row>
    <row r="279" spans="1:7" x14ac:dyDescent="0.35">
      <c r="A279" s="13" t="s">
        <v>2025</v>
      </c>
      <c r="B279" s="33"/>
      <c r="C279" s="33" t="s">
        <v>273</v>
      </c>
      <c r="D279" s="44">
        <v>-298350</v>
      </c>
      <c r="E279" s="26">
        <v>-1981.64</v>
      </c>
      <c r="F279" s="27">
        <v>-1.274E-3</v>
      </c>
      <c r="G279" s="16"/>
    </row>
    <row r="280" spans="1:7" x14ac:dyDescent="0.35">
      <c r="A280" s="13" t="s">
        <v>2015</v>
      </c>
      <c r="B280" s="33"/>
      <c r="C280" s="33" t="s">
        <v>297</v>
      </c>
      <c r="D280" s="44">
        <v>-206875</v>
      </c>
      <c r="E280" s="26">
        <v>-1997.9</v>
      </c>
      <c r="F280" s="27">
        <v>-1.284E-3</v>
      </c>
      <c r="G280" s="16"/>
    </row>
    <row r="281" spans="1:7" x14ac:dyDescent="0.35">
      <c r="A281" s="13" t="s">
        <v>2660</v>
      </c>
      <c r="B281" s="33"/>
      <c r="C281" s="33" t="s">
        <v>193</v>
      </c>
      <c r="D281" s="44">
        <v>-824600</v>
      </c>
      <c r="E281" s="26">
        <v>-2121.6999999999998</v>
      </c>
      <c r="F281" s="27">
        <v>-1.364E-3</v>
      </c>
      <c r="G281" s="16"/>
    </row>
    <row r="282" spans="1:7" x14ac:dyDescent="0.35">
      <c r="A282" s="13" t="s">
        <v>2661</v>
      </c>
      <c r="B282" s="33"/>
      <c r="C282" s="33" t="s">
        <v>179</v>
      </c>
      <c r="D282" s="44">
        <v>-131625</v>
      </c>
      <c r="E282" s="26">
        <v>-2141.67</v>
      </c>
      <c r="F282" s="27">
        <v>-1.377E-3</v>
      </c>
      <c r="G282" s="16"/>
    </row>
    <row r="283" spans="1:7" x14ac:dyDescent="0.35">
      <c r="A283" s="13" t="s">
        <v>2662</v>
      </c>
      <c r="B283" s="33"/>
      <c r="C283" s="33" t="s">
        <v>358</v>
      </c>
      <c r="D283" s="44">
        <v>-306230</v>
      </c>
      <c r="E283" s="26">
        <v>-2166.73</v>
      </c>
      <c r="F283" s="27">
        <v>-1.3929999999999999E-3</v>
      </c>
      <c r="G283" s="16"/>
    </row>
    <row r="284" spans="1:7" x14ac:dyDescent="0.35">
      <c r="A284" s="13" t="s">
        <v>2663</v>
      </c>
      <c r="B284" s="33"/>
      <c r="C284" s="33" t="s">
        <v>292</v>
      </c>
      <c r="D284" s="44">
        <v>-136150</v>
      </c>
      <c r="E284" s="26">
        <v>-2179.2199999999998</v>
      </c>
      <c r="F284" s="27">
        <v>-1.4009999999999999E-3</v>
      </c>
      <c r="G284" s="16"/>
    </row>
    <row r="285" spans="1:7" x14ac:dyDescent="0.35">
      <c r="A285" s="13" t="s">
        <v>2009</v>
      </c>
      <c r="B285" s="33"/>
      <c r="C285" s="33" t="s">
        <v>219</v>
      </c>
      <c r="D285" s="44">
        <v>-2250900</v>
      </c>
      <c r="E285" s="26">
        <v>-2198.6799999999998</v>
      </c>
      <c r="F285" s="27">
        <v>-1.413E-3</v>
      </c>
      <c r="G285" s="16"/>
    </row>
    <row r="286" spans="1:7" x14ac:dyDescent="0.35">
      <c r="A286" s="13" t="s">
        <v>2664</v>
      </c>
      <c r="B286" s="33"/>
      <c r="C286" s="33" t="s">
        <v>157</v>
      </c>
      <c r="D286" s="44">
        <v>-1335600</v>
      </c>
      <c r="E286" s="26">
        <v>-2237.4</v>
      </c>
      <c r="F286" s="27">
        <v>-1.438E-3</v>
      </c>
      <c r="G286" s="16"/>
    </row>
    <row r="287" spans="1:7" x14ac:dyDescent="0.35">
      <c r="A287" s="13" t="s">
        <v>2665</v>
      </c>
      <c r="B287" s="33"/>
      <c r="C287" s="33" t="s">
        <v>157</v>
      </c>
      <c r="D287" s="44">
        <v>-110000</v>
      </c>
      <c r="E287" s="26">
        <v>-2244.88</v>
      </c>
      <c r="F287" s="27">
        <v>-1.4430000000000001E-3</v>
      </c>
      <c r="G287" s="16"/>
    </row>
    <row r="288" spans="1:7" x14ac:dyDescent="0.35">
      <c r="A288" s="13" t="s">
        <v>2040</v>
      </c>
      <c r="B288" s="33"/>
      <c r="C288" s="33" t="s">
        <v>173</v>
      </c>
      <c r="D288" s="44">
        <v>-96375</v>
      </c>
      <c r="E288" s="26">
        <v>-2349.2399999999998</v>
      </c>
      <c r="F288" s="27">
        <v>-1.5100000000000001E-3</v>
      </c>
      <c r="G288" s="16"/>
    </row>
    <row r="289" spans="1:7" x14ac:dyDescent="0.35">
      <c r="A289" s="13" t="s">
        <v>2032</v>
      </c>
      <c r="B289" s="33"/>
      <c r="C289" s="33" t="s">
        <v>176</v>
      </c>
      <c r="D289" s="44">
        <v>-84150</v>
      </c>
      <c r="E289" s="26">
        <v>-2355.36</v>
      </c>
      <c r="F289" s="27">
        <v>-1.5139999999999999E-3</v>
      </c>
      <c r="G289" s="16"/>
    </row>
    <row r="290" spans="1:7" x14ac:dyDescent="0.35">
      <c r="A290" s="13" t="s">
        <v>2666</v>
      </c>
      <c r="B290" s="33"/>
      <c r="C290" s="33" t="s">
        <v>185</v>
      </c>
      <c r="D290" s="44">
        <v>-47100</v>
      </c>
      <c r="E290" s="26">
        <v>-2374.08</v>
      </c>
      <c r="F290" s="27">
        <v>-1.526E-3</v>
      </c>
      <c r="G290" s="16"/>
    </row>
    <row r="291" spans="1:7" x14ac:dyDescent="0.35">
      <c r="A291" s="13" t="s">
        <v>2667</v>
      </c>
      <c r="B291" s="33"/>
      <c r="C291" s="33" t="s">
        <v>207</v>
      </c>
      <c r="D291" s="44">
        <v>-107250</v>
      </c>
      <c r="E291" s="26">
        <v>-2421.4899999999998</v>
      </c>
      <c r="F291" s="27">
        <v>-1.557E-3</v>
      </c>
      <c r="G291" s="16"/>
    </row>
    <row r="292" spans="1:7" x14ac:dyDescent="0.35">
      <c r="A292" s="13" t="s">
        <v>2668</v>
      </c>
      <c r="B292" s="33"/>
      <c r="C292" s="33" t="s">
        <v>339</v>
      </c>
      <c r="D292" s="44">
        <v>-93275</v>
      </c>
      <c r="E292" s="26">
        <v>-2592.11</v>
      </c>
      <c r="F292" s="27">
        <v>-1.6659999999999999E-3</v>
      </c>
      <c r="G292" s="16"/>
    </row>
    <row r="293" spans="1:7" x14ac:dyDescent="0.35">
      <c r="A293" s="13" t="s">
        <v>2669</v>
      </c>
      <c r="B293" s="33"/>
      <c r="C293" s="33" t="s">
        <v>196</v>
      </c>
      <c r="D293" s="44">
        <v>-568675</v>
      </c>
      <c r="E293" s="26">
        <v>-2711.44</v>
      </c>
      <c r="F293" s="27">
        <v>-1.743E-3</v>
      </c>
      <c r="G293" s="16"/>
    </row>
    <row r="294" spans="1:7" x14ac:dyDescent="0.35">
      <c r="A294" s="13" t="s">
        <v>2670</v>
      </c>
      <c r="B294" s="33"/>
      <c r="C294" s="33" t="s">
        <v>317</v>
      </c>
      <c r="D294" s="44">
        <v>-19275</v>
      </c>
      <c r="E294" s="26">
        <v>-2745.15</v>
      </c>
      <c r="F294" s="27">
        <v>-1.7650000000000001E-3</v>
      </c>
      <c r="G294" s="16"/>
    </row>
    <row r="295" spans="1:7" x14ac:dyDescent="0.35">
      <c r="A295" s="13" t="s">
        <v>2671</v>
      </c>
      <c r="B295" s="33"/>
      <c r="C295" s="33" t="s">
        <v>196</v>
      </c>
      <c r="D295" s="44">
        <v>-707500</v>
      </c>
      <c r="E295" s="26">
        <v>-2784.37</v>
      </c>
      <c r="F295" s="27">
        <v>-1.7899999999999999E-3</v>
      </c>
      <c r="G295" s="16"/>
    </row>
    <row r="296" spans="1:7" x14ac:dyDescent="0.35">
      <c r="A296" s="13" t="s">
        <v>2672</v>
      </c>
      <c r="B296" s="33"/>
      <c r="C296" s="33" t="s">
        <v>188</v>
      </c>
      <c r="D296" s="44">
        <v>-125450</v>
      </c>
      <c r="E296" s="26">
        <v>-2817.48</v>
      </c>
      <c r="F296" s="27">
        <v>-1.8109999999999999E-3</v>
      </c>
      <c r="G296" s="16"/>
    </row>
    <row r="297" spans="1:7" x14ac:dyDescent="0.35">
      <c r="A297" s="13" t="s">
        <v>2673</v>
      </c>
      <c r="B297" s="33"/>
      <c r="C297" s="33" t="s">
        <v>441</v>
      </c>
      <c r="D297" s="44">
        <v>-1609650</v>
      </c>
      <c r="E297" s="26">
        <v>-2854.88</v>
      </c>
      <c r="F297" s="27">
        <v>-1.835E-3</v>
      </c>
      <c r="G297" s="16"/>
    </row>
    <row r="298" spans="1:7" x14ac:dyDescent="0.35">
      <c r="A298" s="13" t="s">
        <v>2674</v>
      </c>
      <c r="B298" s="33"/>
      <c r="C298" s="33" t="s">
        <v>182</v>
      </c>
      <c r="D298" s="44">
        <v>-35775</v>
      </c>
      <c r="E298" s="26">
        <v>-2880.25</v>
      </c>
      <c r="F298" s="27">
        <v>-1.8519999999999999E-3</v>
      </c>
      <c r="G298" s="16"/>
    </row>
    <row r="299" spans="1:7" x14ac:dyDescent="0.35">
      <c r="A299" s="13" t="s">
        <v>2675</v>
      </c>
      <c r="B299" s="33"/>
      <c r="C299" s="33" t="s">
        <v>157</v>
      </c>
      <c r="D299" s="44">
        <v>-1208025</v>
      </c>
      <c r="E299" s="26">
        <v>-2887.42</v>
      </c>
      <c r="F299" s="27">
        <v>-1.856E-3</v>
      </c>
      <c r="G299" s="16"/>
    </row>
    <row r="300" spans="1:7" x14ac:dyDescent="0.35">
      <c r="A300" s="13" t="s">
        <v>2038</v>
      </c>
      <c r="B300" s="33"/>
      <c r="C300" s="33" t="s">
        <v>297</v>
      </c>
      <c r="D300" s="44">
        <v>-1859000</v>
      </c>
      <c r="E300" s="26">
        <v>-2945.03</v>
      </c>
      <c r="F300" s="27">
        <v>-1.8929999999999999E-3</v>
      </c>
      <c r="G300" s="16"/>
    </row>
    <row r="301" spans="1:7" x14ac:dyDescent="0.35">
      <c r="A301" s="13" t="s">
        <v>2676</v>
      </c>
      <c r="B301" s="33"/>
      <c r="C301" s="33" t="s">
        <v>193</v>
      </c>
      <c r="D301" s="44">
        <v>-511000</v>
      </c>
      <c r="E301" s="26">
        <v>-2970.44</v>
      </c>
      <c r="F301" s="27">
        <v>-1.91E-3</v>
      </c>
      <c r="G301" s="16"/>
    </row>
    <row r="302" spans="1:7" x14ac:dyDescent="0.35">
      <c r="A302" s="13" t="s">
        <v>2677</v>
      </c>
      <c r="B302" s="33"/>
      <c r="C302" s="33" t="s">
        <v>304</v>
      </c>
      <c r="D302" s="44">
        <v>-246150</v>
      </c>
      <c r="E302" s="26">
        <v>-3040.44</v>
      </c>
      <c r="F302" s="27">
        <v>-1.9550000000000001E-3</v>
      </c>
      <c r="G302" s="16"/>
    </row>
    <row r="303" spans="1:7" x14ac:dyDescent="0.35">
      <c r="A303" s="13" t="s">
        <v>2030</v>
      </c>
      <c r="B303" s="33"/>
      <c r="C303" s="33" t="s">
        <v>173</v>
      </c>
      <c r="D303" s="44">
        <v>-85200</v>
      </c>
      <c r="E303" s="26">
        <v>-3193.38</v>
      </c>
      <c r="F303" s="27">
        <v>-2.0530000000000001E-3</v>
      </c>
      <c r="G303" s="16"/>
    </row>
    <row r="304" spans="1:7" x14ac:dyDescent="0.35">
      <c r="A304" s="13" t="s">
        <v>2678</v>
      </c>
      <c r="B304" s="33"/>
      <c r="C304" s="33" t="s">
        <v>336</v>
      </c>
      <c r="D304" s="44">
        <v>-788900</v>
      </c>
      <c r="E304" s="26">
        <v>-3366.24</v>
      </c>
      <c r="F304" s="27">
        <v>-2.1640000000000001E-3</v>
      </c>
      <c r="G304" s="16"/>
    </row>
    <row r="305" spans="1:7" x14ac:dyDescent="0.35">
      <c r="A305" s="13" t="s">
        <v>2679</v>
      </c>
      <c r="B305" s="33"/>
      <c r="C305" s="33" t="s">
        <v>268</v>
      </c>
      <c r="D305" s="44">
        <v>-146250</v>
      </c>
      <c r="E305" s="26">
        <v>-3516.73</v>
      </c>
      <c r="F305" s="27">
        <v>-2.261E-3</v>
      </c>
      <c r="G305" s="16"/>
    </row>
    <row r="306" spans="1:7" x14ac:dyDescent="0.35">
      <c r="A306" s="13" t="s">
        <v>2680</v>
      </c>
      <c r="B306" s="33"/>
      <c r="C306" s="33" t="s">
        <v>441</v>
      </c>
      <c r="D306" s="44">
        <v>-1234800</v>
      </c>
      <c r="E306" s="26">
        <v>-3578.45</v>
      </c>
      <c r="F306" s="27">
        <v>-2.3010000000000001E-3</v>
      </c>
      <c r="G306" s="16"/>
    </row>
    <row r="307" spans="1:7" x14ac:dyDescent="0.35">
      <c r="A307" s="13" t="s">
        <v>2681</v>
      </c>
      <c r="B307" s="33"/>
      <c r="C307" s="33" t="s">
        <v>273</v>
      </c>
      <c r="D307" s="44">
        <v>-64875</v>
      </c>
      <c r="E307" s="26">
        <v>-3584.34</v>
      </c>
      <c r="F307" s="27">
        <v>-2.3040000000000001E-3</v>
      </c>
      <c r="G307" s="16"/>
    </row>
    <row r="308" spans="1:7" x14ac:dyDescent="0.35">
      <c r="A308" s="13" t="s">
        <v>2044</v>
      </c>
      <c r="B308" s="33"/>
      <c r="C308" s="33" t="s">
        <v>224</v>
      </c>
      <c r="D308" s="44">
        <v>-197400</v>
      </c>
      <c r="E308" s="26">
        <v>-3592.68</v>
      </c>
      <c r="F308" s="27">
        <v>-2.31E-3</v>
      </c>
      <c r="G308" s="16"/>
    </row>
    <row r="309" spans="1:7" x14ac:dyDescent="0.35">
      <c r="A309" s="13" t="s">
        <v>2043</v>
      </c>
      <c r="B309" s="33"/>
      <c r="C309" s="33" t="s">
        <v>157</v>
      </c>
      <c r="D309" s="44">
        <v>-1870000</v>
      </c>
      <c r="E309" s="26">
        <v>-3786.75</v>
      </c>
      <c r="F309" s="27">
        <v>-2.4350000000000001E-3</v>
      </c>
      <c r="G309" s="16"/>
    </row>
    <row r="310" spans="1:7" x14ac:dyDescent="0.35">
      <c r="A310" s="13" t="s">
        <v>2682</v>
      </c>
      <c r="B310" s="33"/>
      <c r="C310" s="33" t="s">
        <v>196</v>
      </c>
      <c r="D310" s="44">
        <v>-447100</v>
      </c>
      <c r="E310" s="26">
        <v>-3925.54</v>
      </c>
      <c r="F310" s="27">
        <v>-2.5240000000000002E-3</v>
      </c>
      <c r="G310" s="16"/>
    </row>
    <row r="311" spans="1:7" x14ac:dyDescent="0.35">
      <c r="A311" s="13" t="s">
        <v>2683</v>
      </c>
      <c r="B311" s="33"/>
      <c r="C311" s="33" t="s">
        <v>304</v>
      </c>
      <c r="D311" s="44">
        <v>-188650</v>
      </c>
      <c r="E311" s="26">
        <v>-3979.19</v>
      </c>
      <c r="F311" s="27">
        <v>-2.5579999999999999E-3</v>
      </c>
      <c r="G311" s="16"/>
    </row>
    <row r="312" spans="1:7" x14ac:dyDescent="0.35">
      <c r="A312" s="13" t="s">
        <v>2031</v>
      </c>
      <c r="B312" s="33"/>
      <c r="C312" s="33" t="s">
        <v>365</v>
      </c>
      <c r="D312" s="44">
        <v>-558250</v>
      </c>
      <c r="E312" s="26">
        <v>-4065.73</v>
      </c>
      <c r="F312" s="27">
        <v>-2.614E-3</v>
      </c>
      <c r="G312" s="16"/>
    </row>
    <row r="313" spans="1:7" x14ac:dyDescent="0.35">
      <c r="A313" s="13" t="s">
        <v>2684</v>
      </c>
      <c r="B313" s="33"/>
      <c r="C313" s="33" t="s">
        <v>317</v>
      </c>
      <c r="D313" s="44">
        <v>-416000</v>
      </c>
      <c r="E313" s="26">
        <v>-4104.05</v>
      </c>
      <c r="F313" s="27">
        <v>-2.6389999999999999E-3</v>
      </c>
      <c r="G313" s="16"/>
    </row>
    <row r="314" spans="1:7" x14ac:dyDescent="0.35">
      <c r="A314" s="13" t="s">
        <v>2685</v>
      </c>
      <c r="B314" s="33"/>
      <c r="C314" s="33" t="s">
        <v>285</v>
      </c>
      <c r="D314" s="44">
        <v>-383900</v>
      </c>
      <c r="E314" s="26">
        <v>-4132.3</v>
      </c>
      <c r="F314" s="27">
        <v>-2.6570000000000001E-3</v>
      </c>
      <c r="G314" s="16"/>
    </row>
    <row r="315" spans="1:7" x14ac:dyDescent="0.35">
      <c r="A315" s="13" t="s">
        <v>2686</v>
      </c>
      <c r="B315" s="33"/>
      <c r="C315" s="33" t="s">
        <v>336</v>
      </c>
      <c r="D315" s="44">
        <v>-2295000</v>
      </c>
      <c r="E315" s="26">
        <v>-4266.41</v>
      </c>
      <c r="F315" s="27">
        <v>-2.7430000000000002E-3</v>
      </c>
      <c r="G315" s="16"/>
    </row>
    <row r="316" spans="1:7" x14ac:dyDescent="0.35">
      <c r="A316" s="13" t="s">
        <v>2687</v>
      </c>
      <c r="B316" s="33"/>
      <c r="C316" s="33" t="s">
        <v>157</v>
      </c>
      <c r="D316" s="44">
        <v>-4104000</v>
      </c>
      <c r="E316" s="26">
        <v>-4338.75</v>
      </c>
      <c r="F316" s="27">
        <v>-2.7899999999999999E-3</v>
      </c>
      <c r="G316" s="16"/>
    </row>
    <row r="317" spans="1:7" x14ac:dyDescent="0.35">
      <c r="A317" s="13" t="s">
        <v>2688</v>
      </c>
      <c r="B317" s="33"/>
      <c r="C317" s="33" t="s">
        <v>329</v>
      </c>
      <c r="D317" s="44">
        <v>-328000</v>
      </c>
      <c r="E317" s="26">
        <v>-4388.6400000000003</v>
      </c>
      <c r="F317" s="27">
        <v>-2.8219999999999999E-3</v>
      </c>
      <c r="G317" s="16"/>
    </row>
    <row r="318" spans="1:7" x14ac:dyDescent="0.35">
      <c r="A318" s="13" t="s">
        <v>2013</v>
      </c>
      <c r="B318" s="33"/>
      <c r="C318" s="33" t="s">
        <v>199</v>
      </c>
      <c r="D318" s="44">
        <v>-175200</v>
      </c>
      <c r="E318" s="26">
        <v>-4436.9399999999996</v>
      </c>
      <c r="F318" s="27">
        <v>-2.8530000000000001E-3</v>
      </c>
      <c r="G318" s="16"/>
    </row>
    <row r="319" spans="1:7" x14ac:dyDescent="0.35">
      <c r="A319" s="13" t="s">
        <v>2689</v>
      </c>
      <c r="B319" s="33"/>
      <c r="C319" s="33" t="s">
        <v>456</v>
      </c>
      <c r="D319" s="44">
        <v>-3700000</v>
      </c>
      <c r="E319" s="26">
        <v>-4504.75</v>
      </c>
      <c r="F319" s="27">
        <v>-2.8960000000000001E-3</v>
      </c>
      <c r="G319" s="16"/>
    </row>
    <row r="320" spans="1:7" x14ac:dyDescent="0.35">
      <c r="A320" s="13" t="s">
        <v>2037</v>
      </c>
      <c r="B320" s="33"/>
      <c r="C320" s="33" t="s">
        <v>196</v>
      </c>
      <c r="D320" s="44">
        <v>-68700</v>
      </c>
      <c r="E320" s="26">
        <v>-4550.34</v>
      </c>
      <c r="F320" s="27">
        <v>-2.9260000000000002E-3</v>
      </c>
      <c r="G320" s="16"/>
    </row>
    <row r="321" spans="1:7" x14ac:dyDescent="0.35">
      <c r="A321" s="13" t="s">
        <v>2057</v>
      </c>
      <c r="B321" s="33"/>
      <c r="C321" s="33" t="s">
        <v>188</v>
      </c>
      <c r="D321" s="44">
        <v>-39300</v>
      </c>
      <c r="E321" s="26">
        <v>-4841.76</v>
      </c>
      <c r="F321" s="27">
        <v>-3.1129999999999999E-3</v>
      </c>
      <c r="G321" s="16"/>
    </row>
    <row r="322" spans="1:7" x14ac:dyDescent="0.35">
      <c r="A322" s="13" t="s">
        <v>2690</v>
      </c>
      <c r="B322" s="33"/>
      <c r="C322" s="33" t="s">
        <v>193</v>
      </c>
      <c r="D322" s="44">
        <v>-1926000</v>
      </c>
      <c r="E322" s="26">
        <v>-4899.74</v>
      </c>
      <c r="F322" s="27">
        <v>-3.15E-3</v>
      </c>
      <c r="G322" s="16"/>
    </row>
    <row r="323" spans="1:7" x14ac:dyDescent="0.35">
      <c r="A323" s="13" t="s">
        <v>2012</v>
      </c>
      <c r="B323" s="33"/>
      <c r="C323" s="33" t="s">
        <v>196</v>
      </c>
      <c r="D323" s="44">
        <v>-298550</v>
      </c>
      <c r="E323" s="26">
        <v>-5116.8500000000004</v>
      </c>
      <c r="F323" s="27">
        <v>-3.29E-3</v>
      </c>
      <c r="G323" s="16"/>
    </row>
    <row r="324" spans="1:7" x14ac:dyDescent="0.35">
      <c r="A324" s="13" t="s">
        <v>2046</v>
      </c>
      <c r="B324" s="33"/>
      <c r="C324" s="33" t="s">
        <v>176</v>
      </c>
      <c r="D324" s="44">
        <v>-348600</v>
      </c>
      <c r="E324" s="26">
        <v>-5146.03</v>
      </c>
      <c r="F324" s="27">
        <v>-3.3089999999999999E-3</v>
      </c>
      <c r="G324" s="16"/>
    </row>
    <row r="325" spans="1:7" x14ac:dyDescent="0.35">
      <c r="A325" s="13" t="s">
        <v>2060</v>
      </c>
      <c r="B325" s="33"/>
      <c r="C325" s="33" t="s">
        <v>179</v>
      </c>
      <c r="D325" s="44">
        <v>-1370850</v>
      </c>
      <c r="E325" s="26">
        <v>-5276.4</v>
      </c>
      <c r="F325" s="27">
        <v>-3.3930000000000002E-3</v>
      </c>
      <c r="G325" s="16"/>
    </row>
    <row r="326" spans="1:7" x14ac:dyDescent="0.35">
      <c r="A326" s="13" t="s">
        <v>2061</v>
      </c>
      <c r="B326" s="33"/>
      <c r="C326" s="33" t="s">
        <v>606</v>
      </c>
      <c r="D326" s="44">
        <v>-1431000</v>
      </c>
      <c r="E326" s="26">
        <v>-5304.72</v>
      </c>
      <c r="F326" s="27">
        <v>-3.411E-3</v>
      </c>
      <c r="G326" s="16"/>
    </row>
    <row r="327" spans="1:7" x14ac:dyDescent="0.35">
      <c r="A327" s="13" t="s">
        <v>2691</v>
      </c>
      <c r="B327" s="33"/>
      <c r="C327" s="33" t="s">
        <v>185</v>
      </c>
      <c r="D327" s="44">
        <v>-381375</v>
      </c>
      <c r="E327" s="26">
        <v>-5335.82</v>
      </c>
      <c r="F327" s="27">
        <v>-3.431E-3</v>
      </c>
      <c r="G327" s="16"/>
    </row>
    <row r="328" spans="1:7" x14ac:dyDescent="0.35">
      <c r="A328" s="13" t="s">
        <v>2004</v>
      </c>
      <c r="B328" s="33"/>
      <c r="C328" s="33" t="s">
        <v>666</v>
      </c>
      <c r="D328" s="44">
        <v>-5907825</v>
      </c>
      <c r="E328" s="26">
        <v>-5351.9</v>
      </c>
      <c r="F328" s="27">
        <v>-3.441E-3</v>
      </c>
      <c r="G328" s="16"/>
    </row>
    <row r="329" spans="1:7" x14ac:dyDescent="0.35">
      <c r="A329" s="13" t="s">
        <v>2023</v>
      </c>
      <c r="B329" s="33"/>
      <c r="C329" s="33" t="s">
        <v>182</v>
      </c>
      <c r="D329" s="44">
        <v>-44000</v>
      </c>
      <c r="E329" s="26">
        <v>-5522.44</v>
      </c>
      <c r="F329" s="27">
        <v>-3.5509999999999999E-3</v>
      </c>
      <c r="G329" s="16"/>
    </row>
    <row r="330" spans="1:7" x14ac:dyDescent="0.35">
      <c r="A330" s="13" t="s">
        <v>2692</v>
      </c>
      <c r="B330" s="33"/>
      <c r="C330" s="33" t="s">
        <v>196</v>
      </c>
      <c r="D330" s="44">
        <v>-147250</v>
      </c>
      <c r="E330" s="26">
        <v>-5528.35</v>
      </c>
      <c r="F330" s="27">
        <v>-3.555E-3</v>
      </c>
      <c r="G330" s="16"/>
    </row>
    <row r="331" spans="1:7" x14ac:dyDescent="0.35">
      <c r="A331" s="13" t="s">
        <v>2693</v>
      </c>
      <c r="B331" s="33"/>
      <c r="C331" s="33" t="s">
        <v>285</v>
      </c>
      <c r="D331" s="44">
        <v>-317700</v>
      </c>
      <c r="E331" s="26">
        <v>-5976.25</v>
      </c>
      <c r="F331" s="27">
        <v>-3.8430000000000001E-3</v>
      </c>
      <c r="G331" s="16"/>
    </row>
    <row r="332" spans="1:7" x14ac:dyDescent="0.35">
      <c r="A332" s="13" t="s">
        <v>2694</v>
      </c>
      <c r="B332" s="33"/>
      <c r="C332" s="33" t="s">
        <v>193</v>
      </c>
      <c r="D332" s="44">
        <v>-612950</v>
      </c>
      <c r="E332" s="26">
        <v>-6044.91</v>
      </c>
      <c r="F332" s="27">
        <v>-3.8869999999999998E-3</v>
      </c>
      <c r="G332" s="16"/>
    </row>
    <row r="333" spans="1:7" x14ac:dyDescent="0.35">
      <c r="A333" s="13" t="s">
        <v>2008</v>
      </c>
      <c r="B333" s="33"/>
      <c r="C333" s="33" t="s">
        <v>196</v>
      </c>
      <c r="D333" s="44">
        <v>-534050</v>
      </c>
      <c r="E333" s="26">
        <v>-6119.68</v>
      </c>
      <c r="F333" s="27">
        <v>-3.9350000000000001E-3</v>
      </c>
      <c r="G333" s="16"/>
    </row>
    <row r="334" spans="1:7" x14ac:dyDescent="0.35">
      <c r="A334" s="13" t="s">
        <v>2695</v>
      </c>
      <c r="B334" s="33"/>
      <c r="C334" s="33" t="s">
        <v>219</v>
      </c>
      <c r="D334" s="44">
        <v>-15475</v>
      </c>
      <c r="E334" s="26">
        <v>-6266.6</v>
      </c>
      <c r="F334" s="27">
        <v>-4.0289999999999996E-3</v>
      </c>
      <c r="G334" s="16"/>
    </row>
    <row r="335" spans="1:7" x14ac:dyDescent="0.35">
      <c r="A335" s="13" t="s">
        <v>2696</v>
      </c>
      <c r="B335" s="33"/>
      <c r="C335" s="33" t="s">
        <v>304</v>
      </c>
      <c r="D335" s="44">
        <v>-797775</v>
      </c>
      <c r="E335" s="26">
        <v>-6280.48</v>
      </c>
      <c r="F335" s="27">
        <v>-4.0379999999999999E-3</v>
      </c>
      <c r="G335" s="16"/>
    </row>
    <row r="336" spans="1:7" x14ac:dyDescent="0.35">
      <c r="A336" s="13" t="s">
        <v>2034</v>
      </c>
      <c r="B336" s="33"/>
      <c r="C336" s="33" t="s">
        <v>176</v>
      </c>
      <c r="D336" s="44">
        <v>-123100</v>
      </c>
      <c r="E336" s="26">
        <v>-6373.5</v>
      </c>
      <c r="F336" s="27">
        <v>-4.0980000000000001E-3</v>
      </c>
      <c r="G336" s="16"/>
    </row>
    <row r="337" spans="1:7" x14ac:dyDescent="0.35">
      <c r="A337" s="13" t="s">
        <v>2697</v>
      </c>
      <c r="B337" s="33"/>
      <c r="C337" s="33" t="s">
        <v>165</v>
      </c>
      <c r="D337" s="44">
        <v>-8668800</v>
      </c>
      <c r="E337" s="26">
        <v>-6596.09</v>
      </c>
      <c r="F337" s="27">
        <v>-4.241E-3</v>
      </c>
      <c r="G337" s="16"/>
    </row>
    <row r="338" spans="1:7" x14ac:dyDescent="0.35">
      <c r="A338" s="13" t="s">
        <v>2698</v>
      </c>
      <c r="B338" s="33"/>
      <c r="C338" s="33" t="s">
        <v>365</v>
      </c>
      <c r="D338" s="44">
        <v>-904000</v>
      </c>
      <c r="E338" s="26">
        <v>-6718.53</v>
      </c>
      <c r="F338" s="27">
        <v>-4.3200000000000001E-3</v>
      </c>
      <c r="G338" s="16"/>
    </row>
    <row r="339" spans="1:7" x14ac:dyDescent="0.35">
      <c r="A339" s="13" t="s">
        <v>2699</v>
      </c>
      <c r="B339" s="33"/>
      <c r="C339" s="33" t="s">
        <v>216</v>
      </c>
      <c r="D339" s="44">
        <v>-541800</v>
      </c>
      <c r="E339" s="26">
        <v>-6780.63</v>
      </c>
      <c r="F339" s="27">
        <v>-4.3600000000000002E-3</v>
      </c>
      <c r="G339" s="16"/>
    </row>
    <row r="340" spans="1:7" x14ac:dyDescent="0.35">
      <c r="A340" s="13" t="s">
        <v>2056</v>
      </c>
      <c r="B340" s="33"/>
      <c r="C340" s="33" t="s">
        <v>182</v>
      </c>
      <c r="D340" s="44">
        <v>-214200</v>
      </c>
      <c r="E340" s="26">
        <v>-6887.82</v>
      </c>
      <c r="F340" s="27">
        <v>-4.4289999999999998E-3</v>
      </c>
      <c r="G340" s="16"/>
    </row>
    <row r="341" spans="1:7" x14ac:dyDescent="0.35">
      <c r="A341" s="13" t="s">
        <v>2050</v>
      </c>
      <c r="B341" s="33"/>
      <c r="C341" s="33" t="s">
        <v>193</v>
      </c>
      <c r="D341" s="44">
        <v>-1097250</v>
      </c>
      <c r="E341" s="26">
        <v>-6959.31</v>
      </c>
      <c r="F341" s="27">
        <v>-4.4749999999999998E-3</v>
      </c>
      <c r="G341" s="16"/>
    </row>
    <row r="342" spans="1:7" x14ac:dyDescent="0.35">
      <c r="A342" s="13" t="s">
        <v>2700</v>
      </c>
      <c r="B342" s="33"/>
      <c r="C342" s="33" t="s">
        <v>202</v>
      </c>
      <c r="D342" s="44">
        <v>-2424400</v>
      </c>
      <c r="E342" s="26">
        <v>-7076.82</v>
      </c>
      <c r="F342" s="27">
        <v>-4.5500000000000002E-3</v>
      </c>
      <c r="G342" s="16"/>
    </row>
    <row r="343" spans="1:7" x14ac:dyDescent="0.35">
      <c r="A343" s="13" t="s">
        <v>2054</v>
      </c>
      <c r="B343" s="33"/>
      <c r="C343" s="33" t="s">
        <v>182</v>
      </c>
      <c r="D343" s="44">
        <v>-1082400</v>
      </c>
      <c r="E343" s="26">
        <v>-7234.76</v>
      </c>
      <c r="F343" s="27">
        <v>-4.6519999999999999E-3</v>
      </c>
      <c r="G343" s="16"/>
    </row>
    <row r="344" spans="1:7" x14ac:dyDescent="0.35">
      <c r="A344" s="13" t="s">
        <v>2701</v>
      </c>
      <c r="B344" s="33"/>
      <c r="C344" s="33" t="s">
        <v>176</v>
      </c>
      <c r="D344" s="44">
        <v>-498000</v>
      </c>
      <c r="E344" s="26">
        <v>-7317.61</v>
      </c>
      <c r="F344" s="27">
        <v>-4.705E-3</v>
      </c>
      <c r="G344" s="16"/>
    </row>
    <row r="345" spans="1:7" x14ac:dyDescent="0.35">
      <c r="A345" s="13" t="s">
        <v>2702</v>
      </c>
      <c r="B345" s="33"/>
      <c r="C345" s="33" t="s">
        <v>317</v>
      </c>
      <c r="D345" s="44">
        <v>-239800</v>
      </c>
      <c r="E345" s="26">
        <v>-7318.7</v>
      </c>
      <c r="F345" s="27">
        <v>-4.7060000000000001E-3</v>
      </c>
      <c r="G345" s="16"/>
    </row>
    <row r="346" spans="1:7" x14ac:dyDescent="0.35">
      <c r="A346" s="13" t="s">
        <v>2011</v>
      </c>
      <c r="B346" s="33"/>
      <c r="C346" s="33" t="s">
        <v>365</v>
      </c>
      <c r="D346" s="44">
        <v>-1113750</v>
      </c>
      <c r="E346" s="26">
        <v>-7327.92</v>
      </c>
      <c r="F346" s="27">
        <v>-4.712E-3</v>
      </c>
      <c r="G346" s="16"/>
    </row>
    <row r="347" spans="1:7" x14ac:dyDescent="0.35">
      <c r="A347" s="13" t="s">
        <v>2028</v>
      </c>
      <c r="B347" s="33"/>
      <c r="C347" s="33" t="s">
        <v>168</v>
      </c>
      <c r="D347" s="44">
        <v>-209300</v>
      </c>
      <c r="E347" s="26">
        <v>-7640.5</v>
      </c>
      <c r="F347" s="27">
        <v>-4.9129999999999998E-3</v>
      </c>
      <c r="G347" s="16"/>
    </row>
    <row r="348" spans="1:7" x14ac:dyDescent="0.35">
      <c r="A348" s="13" t="s">
        <v>2703</v>
      </c>
      <c r="B348" s="33"/>
      <c r="C348" s="33" t="s">
        <v>268</v>
      </c>
      <c r="D348" s="44">
        <v>-46100</v>
      </c>
      <c r="E348" s="26">
        <v>-7786.29</v>
      </c>
      <c r="F348" s="27">
        <v>-5.0070000000000002E-3</v>
      </c>
      <c r="G348" s="16"/>
    </row>
    <row r="349" spans="1:7" x14ac:dyDescent="0.35">
      <c r="A349" s="13" t="s">
        <v>2704</v>
      </c>
      <c r="B349" s="33"/>
      <c r="C349" s="33" t="s">
        <v>268</v>
      </c>
      <c r="D349" s="44">
        <v>-1324225</v>
      </c>
      <c r="E349" s="26">
        <v>-7901.65</v>
      </c>
      <c r="F349" s="27">
        <v>-5.0809999999999996E-3</v>
      </c>
      <c r="G349" s="16"/>
    </row>
    <row r="350" spans="1:7" x14ac:dyDescent="0.35">
      <c r="A350" s="13" t="s">
        <v>2705</v>
      </c>
      <c r="B350" s="33"/>
      <c r="C350" s="33" t="s">
        <v>216</v>
      </c>
      <c r="D350" s="44">
        <v>-106000</v>
      </c>
      <c r="E350" s="26">
        <v>-7968.55</v>
      </c>
      <c r="F350" s="27">
        <v>-5.1240000000000001E-3</v>
      </c>
      <c r="G350" s="16"/>
    </row>
    <row r="351" spans="1:7" x14ac:dyDescent="0.35">
      <c r="A351" s="13" t="s">
        <v>2024</v>
      </c>
      <c r="B351" s="33"/>
      <c r="C351" s="33" t="s">
        <v>157</v>
      </c>
      <c r="D351" s="44">
        <v>-7411500</v>
      </c>
      <c r="E351" s="26">
        <v>-7992.56</v>
      </c>
      <c r="F351" s="27">
        <v>-5.1390000000000003E-3</v>
      </c>
      <c r="G351" s="16"/>
    </row>
    <row r="352" spans="1:7" x14ac:dyDescent="0.35">
      <c r="A352" s="13" t="s">
        <v>2064</v>
      </c>
      <c r="B352" s="33"/>
      <c r="C352" s="33" t="s">
        <v>188</v>
      </c>
      <c r="D352" s="44">
        <v>-298250</v>
      </c>
      <c r="E352" s="26">
        <v>-8210.23</v>
      </c>
      <c r="F352" s="27">
        <v>-5.2789999999999998E-3</v>
      </c>
      <c r="G352" s="16"/>
    </row>
    <row r="353" spans="1:7" x14ac:dyDescent="0.35">
      <c r="A353" s="13" t="s">
        <v>2706</v>
      </c>
      <c r="B353" s="33"/>
      <c r="C353" s="33" t="s">
        <v>193</v>
      </c>
      <c r="D353" s="44">
        <v>-1730850</v>
      </c>
      <c r="E353" s="26">
        <v>-8285.58</v>
      </c>
      <c r="F353" s="27">
        <v>-5.3280000000000003E-3</v>
      </c>
      <c r="G353" s="16"/>
    </row>
    <row r="354" spans="1:7" x14ac:dyDescent="0.35">
      <c r="A354" s="13" t="s">
        <v>2707</v>
      </c>
      <c r="B354" s="33"/>
      <c r="C354" s="33" t="s">
        <v>268</v>
      </c>
      <c r="D354" s="44">
        <v>-2552400</v>
      </c>
      <c r="E354" s="26">
        <v>-8291.4699999999993</v>
      </c>
      <c r="F354" s="27">
        <v>-5.3319999999999999E-3</v>
      </c>
      <c r="G354" s="16"/>
    </row>
    <row r="355" spans="1:7" x14ac:dyDescent="0.35">
      <c r="A355" s="13" t="s">
        <v>2708</v>
      </c>
      <c r="B355" s="33"/>
      <c r="C355" s="33" t="s">
        <v>322</v>
      </c>
      <c r="D355" s="44">
        <v>-3507750</v>
      </c>
      <c r="E355" s="26">
        <v>-8453.33</v>
      </c>
      <c r="F355" s="27">
        <v>-5.4359999999999999E-3</v>
      </c>
      <c r="G355" s="16"/>
    </row>
    <row r="356" spans="1:7" x14ac:dyDescent="0.35">
      <c r="A356" s="13" t="s">
        <v>2047</v>
      </c>
      <c r="B356" s="33"/>
      <c r="C356" s="33" t="s">
        <v>193</v>
      </c>
      <c r="D356" s="44">
        <v>-964500</v>
      </c>
      <c r="E356" s="26">
        <v>-8525.7000000000007</v>
      </c>
      <c r="F356" s="27">
        <v>-5.4819999999999999E-3</v>
      </c>
      <c r="G356" s="16"/>
    </row>
    <row r="357" spans="1:7" x14ac:dyDescent="0.35">
      <c r="A357" s="13" t="s">
        <v>2709</v>
      </c>
      <c r="B357" s="33"/>
      <c r="C357" s="33" t="s">
        <v>199</v>
      </c>
      <c r="D357" s="44">
        <v>-2131200</v>
      </c>
      <c r="E357" s="26">
        <v>-8805.0499999999993</v>
      </c>
      <c r="F357" s="27">
        <v>-5.6620000000000004E-3</v>
      </c>
      <c r="G357" s="16"/>
    </row>
    <row r="358" spans="1:7" x14ac:dyDescent="0.35">
      <c r="A358" s="13" t="s">
        <v>2020</v>
      </c>
      <c r="B358" s="33"/>
      <c r="C358" s="33" t="s">
        <v>273</v>
      </c>
      <c r="D358" s="44">
        <v>-3688125</v>
      </c>
      <c r="E358" s="26">
        <v>-8818.31</v>
      </c>
      <c r="F358" s="27">
        <v>-5.6699999999999997E-3</v>
      </c>
      <c r="G358" s="16"/>
    </row>
    <row r="359" spans="1:7" x14ac:dyDescent="0.35">
      <c r="A359" s="13" t="s">
        <v>2710</v>
      </c>
      <c r="B359" s="33"/>
      <c r="C359" s="33" t="s">
        <v>1009</v>
      </c>
      <c r="D359" s="44">
        <v>-12609000</v>
      </c>
      <c r="E359" s="26">
        <v>-8881.7800000000007</v>
      </c>
      <c r="F359" s="27">
        <v>-5.7109999999999999E-3</v>
      </c>
      <c r="G359" s="16"/>
    </row>
    <row r="360" spans="1:7" x14ac:dyDescent="0.35">
      <c r="A360" s="13" t="s">
        <v>2019</v>
      </c>
      <c r="B360" s="33"/>
      <c r="C360" s="33" t="s">
        <v>165</v>
      </c>
      <c r="D360" s="44">
        <v>-2691100</v>
      </c>
      <c r="E360" s="26">
        <v>-9800.99</v>
      </c>
      <c r="F360" s="27">
        <v>-6.3020000000000003E-3</v>
      </c>
      <c r="G360" s="16"/>
    </row>
    <row r="361" spans="1:7" x14ac:dyDescent="0.35">
      <c r="A361" s="13" t="s">
        <v>2003</v>
      </c>
      <c r="B361" s="33"/>
      <c r="C361" s="33" t="s">
        <v>157</v>
      </c>
      <c r="D361" s="44">
        <v>-51594900</v>
      </c>
      <c r="E361" s="26">
        <v>-9818.51</v>
      </c>
      <c r="F361" s="27">
        <v>-6.3140000000000002E-3</v>
      </c>
      <c r="G361" s="16"/>
    </row>
    <row r="362" spans="1:7" x14ac:dyDescent="0.35">
      <c r="A362" s="13" t="s">
        <v>2048</v>
      </c>
      <c r="B362" s="33"/>
      <c r="C362" s="33" t="s">
        <v>268</v>
      </c>
      <c r="D362" s="44">
        <v>-296450</v>
      </c>
      <c r="E362" s="26">
        <v>-9958.0499999999993</v>
      </c>
      <c r="F362" s="27">
        <v>-6.4029999999999998E-3</v>
      </c>
      <c r="G362" s="16"/>
    </row>
    <row r="363" spans="1:7" x14ac:dyDescent="0.35">
      <c r="A363" s="13" t="s">
        <v>2062</v>
      </c>
      <c r="B363" s="33"/>
      <c r="C363" s="33" t="s">
        <v>1069</v>
      </c>
      <c r="D363" s="44">
        <v>-411600</v>
      </c>
      <c r="E363" s="26">
        <v>-10043.450000000001</v>
      </c>
      <c r="F363" s="27">
        <v>-6.4580000000000002E-3</v>
      </c>
      <c r="G363" s="16"/>
    </row>
    <row r="364" spans="1:7" x14ac:dyDescent="0.35">
      <c r="A364" s="13" t="s">
        <v>2052</v>
      </c>
      <c r="B364" s="33"/>
      <c r="C364" s="33" t="s">
        <v>196</v>
      </c>
      <c r="D364" s="44">
        <v>-666000</v>
      </c>
      <c r="E364" s="26">
        <v>-10394.93</v>
      </c>
      <c r="F364" s="27">
        <v>-6.6839999999999998E-3</v>
      </c>
      <c r="G364" s="16"/>
    </row>
    <row r="365" spans="1:7" x14ac:dyDescent="0.35">
      <c r="A365" s="13" t="s">
        <v>2711</v>
      </c>
      <c r="B365" s="33"/>
      <c r="C365" s="33" t="s">
        <v>193</v>
      </c>
      <c r="D365" s="44">
        <v>-540000</v>
      </c>
      <c r="E365" s="26">
        <v>-10552.68</v>
      </c>
      <c r="F365" s="27">
        <v>-6.7860000000000004E-3</v>
      </c>
      <c r="G365" s="16"/>
    </row>
    <row r="366" spans="1:7" x14ac:dyDescent="0.35">
      <c r="A366" s="13" t="s">
        <v>1890</v>
      </c>
      <c r="B366" s="33"/>
      <c r="C366" s="33" t="s">
        <v>196</v>
      </c>
      <c r="D366" s="44">
        <v>-511500</v>
      </c>
      <c r="E366" s="26">
        <v>-10973.21</v>
      </c>
      <c r="F366" s="27">
        <v>-7.0559999999999998E-3</v>
      </c>
      <c r="G366" s="16"/>
    </row>
    <row r="367" spans="1:7" x14ac:dyDescent="0.35">
      <c r="A367" s="13" t="s">
        <v>2059</v>
      </c>
      <c r="B367" s="33"/>
      <c r="C367" s="33" t="s">
        <v>193</v>
      </c>
      <c r="D367" s="44">
        <v>-3341700</v>
      </c>
      <c r="E367" s="26">
        <v>-11057.69</v>
      </c>
      <c r="F367" s="27">
        <v>-7.11E-3</v>
      </c>
      <c r="G367" s="16"/>
    </row>
    <row r="368" spans="1:7" x14ac:dyDescent="0.35">
      <c r="A368" s="13" t="s">
        <v>2058</v>
      </c>
      <c r="B368" s="33"/>
      <c r="C368" s="33" t="s">
        <v>157</v>
      </c>
      <c r="D368" s="44">
        <v>-1398600</v>
      </c>
      <c r="E368" s="26">
        <v>-11240.55</v>
      </c>
      <c r="F368" s="27">
        <v>-7.228E-3</v>
      </c>
      <c r="G368" s="16"/>
    </row>
    <row r="369" spans="1:7" x14ac:dyDescent="0.35">
      <c r="A369" s="13" t="s">
        <v>2029</v>
      </c>
      <c r="B369" s="33"/>
      <c r="C369" s="33" t="s">
        <v>202</v>
      </c>
      <c r="D369" s="44">
        <v>-1441125</v>
      </c>
      <c r="E369" s="26">
        <v>-11693.29</v>
      </c>
      <c r="F369" s="27">
        <v>-7.5189999999999996E-3</v>
      </c>
      <c r="G369" s="16"/>
    </row>
    <row r="370" spans="1:7" x14ac:dyDescent="0.35">
      <c r="A370" s="13" t="s">
        <v>2712</v>
      </c>
      <c r="B370" s="33"/>
      <c r="C370" s="33" t="s">
        <v>202</v>
      </c>
      <c r="D370" s="44">
        <v>-1194600</v>
      </c>
      <c r="E370" s="26">
        <v>-11805.04</v>
      </c>
      <c r="F370" s="27">
        <v>-7.5909999999999997E-3</v>
      </c>
      <c r="G370" s="16"/>
    </row>
    <row r="371" spans="1:7" x14ac:dyDescent="0.35">
      <c r="A371" s="13" t="s">
        <v>2055</v>
      </c>
      <c r="B371" s="33"/>
      <c r="C371" s="33" t="s">
        <v>285</v>
      </c>
      <c r="D371" s="44">
        <v>-1767600</v>
      </c>
      <c r="E371" s="26">
        <v>-12466</v>
      </c>
      <c r="F371" s="27">
        <v>-8.0160000000000006E-3</v>
      </c>
      <c r="G371" s="16"/>
    </row>
    <row r="372" spans="1:7" x14ac:dyDescent="0.35">
      <c r="A372" s="13" t="s">
        <v>2016</v>
      </c>
      <c r="B372" s="33"/>
      <c r="C372" s="33" t="s">
        <v>329</v>
      </c>
      <c r="D372" s="44">
        <v>-2480500</v>
      </c>
      <c r="E372" s="26">
        <v>-12995.34</v>
      </c>
      <c r="F372" s="27">
        <v>-8.3560000000000006E-3</v>
      </c>
      <c r="G372" s="16"/>
    </row>
    <row r="373" spans="1:7" x14ac:dyDescent="0.35">
      <c r="A373" s="13" t="s">
        <v>2713</v>
      </c>
      <c r="B373" s="33"/>
      <c r="C373" s="33" t="s">
        <v>157</v>
      </c>
      <c r="D373" s="44">
        <v>-4864100</v>
      </c>
      <c r="E373" s="26">
        <v>-13056.7</v>
      </c>
      <c r="F373" s="27">
        <v>-8.3960000000000007E-3</v>
      </c>
      <c r="G373" s="16"/>
    </row>
    <row r="374" spans="1:7" x14ac:dyDescent="0.35">
      <c r="A374" s="13" t="s">
        <v>2714</v>
      </c>
      <c r="B374" s="33"/>
      <c r="C374" s="33" t="s">
        <v>157</v>
      </c>
      <c r="D374" s="44">
        <v>-678800</v>
      </c>
      <c r="E374" s="26">
        <v>-13510.16</v>
      </c>
      <c r="F374" s="27">
        <v>-8.6879999999999995E-3</v>
      </c>
      <c r="G374" s="16"/>
    </row>
    <row r="375" spans="1:7" x14ac:dyDescent="0.35">
      <c r="A375" s="13" t="s">
        <v>2035</v>
      </c>
      <c r="B375" s="33"/>
      <c r="C375" s="33" t="s">
        <v>193</v>
      </c>
      <c r="D375" s="44">
        <v>-3307200</v>
      </c>
      <c r="E375" s="26">
        <v>-13524.79</v>
      </c>
      <c r="F375" s="27">
        <v>-8.6969999999999999E-3</v>
      </c>
      <c r="G375" s="16"/>
    </row>
    <row r="376" spans="1:7" x14ac:dyDescent="0.35">
      <c r="A376" s="13" t="s">
        <v>2014</v>
      </c>
      <c r="B376" s="33"/>
      <c r="C376" s="33" t="s">
        <v>202</v>
      </c>
      <c r="D376" s="44">
        <v>-4048500</v>
      </c>
      <c r="E376" s="26">
        <v>-13594.86</v>
      </c>
      <c r="F376" s="27">
        <v>-8.7419999999999998E-3</v>
      </c>
      <c r="G376" s="16"/>
    </row>
    <row r="377" spans="1:7" x14ac:dyDescent="0.35">
      <c r="A377" s="13" t="s">
        <v>2715</v>
      </c>
      <c r="B377" s="33"/>
      <c r="C377" s="33" t="s">
        <v>173</v>
      </c>
      <c r="D377" s="44">
        <v>-179125</v>
      </c>
      <c r="E377" s="26">
        <v>-13788.15</v>
      </c>
      <c r="F377" s="27">
        <v>-8.8660000000000006E-3</v>
      </c>
      <c r="G377" s="16"/>
    </row>
    <row r="378" spans="1:7" x14ac:dyDescent="0.35">
      <c r="A378" s="13" t="s">
        <v>2022</v>
      </c>
      <c r="B378" s="33"/>
      <c r="C378" s="33" t="s">
        <v>176</v>
      </c>
      <c r="D378" s="44">
        <v>-796125</v>
      </c>
      <c r="E378" s="26">
        <v>-13952.89</v>
      </c>
      <c r="F378" s="27">
        <v>-8.9720000000000008E-3</v>
      </c>
      <c r="G378" s="16"/>
    </row>
    <row r="379" spans="1:7" x14ac:dyDescent="0.35">
      <c r="A379" s="13" t="s">
        <v>2716</v>
      </c>
      <c r="B379" s="33"/>
      <c r="C379" s="33" t="s">
        <v>207</v>
      </c>
      <c r="D379" s="44">
        <v>-250375</v>
      </c>
      <c r="E379" s="26">
        <v>-14338.98</v>
      </c>
      <c r="F379" s="27">
        <v>-9.2200000000000008E-3</v>
      </c>
      <c r="G379" s="16"/>
    </row>
    <row r="380" spans="1:7" x14ac:dyDescent="0.35">
      <c r="A380" s="13" t="s">
        <v>2066</v>
      </c>
      <c r="B380" s="33"/>
      <c r="C380" s="33" t="s">
        <v>179</v>
      </c>
      <c r="D380" s="44">
        <v>-339300</v>
      </c>
      <c r="E380" s="26">
        <v>-15392.34</v>
      </c>
      <c r="F380" s="27">
        <v>-9.8980000000000005E-3</v>
      </c>
      <c r="G380" s="16"/>
    </row>
    <row r="381" spans="1:7" x14ac:dyDescent="0.35">
      <c r="A381" s="13" t="s">
        <v>2042</v>
      </c>
      <c r="B381" s="33"/>
      <c r="C381" s="33" t="s">
        <v>160</v>
      </c>
      <c r="D381" s="44">
        <v>-3695625</v>
      </c>
      <c r="E381" s="26">
        <v>-15464.34</v>
      </c>
      <c r="F381" s="27">
        <v>-9.9439999999999997E-3</v>
      </c>
      <c r="G381" s="16"/>
    </row>
    <row r="382" spans="1:7" x14ac:dyDescent="0.35">
      <c r="A382" s="13" t="s">
        <v>2068</v>
      </c>
      <c r="B382" s="33"/>
      <c r="C382" s="33" t="s">
        <v>185</v>
      </c>
      <c r="D382" s="44">
        <v>-5007625</v>
      </c>
      <c r="E382" s="26">
        <v>-15508.61</v>
      </c>
      <c r="F382" s="27">
        <v>-9.9729999999999992E-3</v>
      </c>
      <c r="G382" s="16"/>
    </row>
    <row r="383" spans="1:7" x14ac:dyDescent="0.35">
      <c r="A383" s="13" t="s">
        <v>2026</v>
      </c>
      <c r="B383" s="33"/>
      <c r="C383" s="33" t="s">
        <v>297</v>
      </c>
      <c r="D383" s="44">
        <v>-12572500</v>
      </c>
      <c r="E383" s="26">
        <v>-15640.19</v>
      </c>
      <c r="F383" s="27">
        <v>-1.0057E-2</v>
      </c>
      <c r="G383" s="16"/>
    </row>
    <row r="384" spans="1:7" x14ac:dyDescent="0.35">
      <c r="A384" s="13" t="s">
        <v>2070</v>
      </c>
      <c r="B384" s="33"/>
      <c r="C384" s="33" t="s">
        <v>165</v>
      </c>
      <c r="D384" s="44">
        <v>-241156650</v>
      </c>
      <c r="E384" s="26">
        <v>-16712.16</v>
      </c>
      <c r="F384" s="27">
        <v>-1.0747E-2</v>
      </c>
      <c r="G384" s="16"/>
    </row>
    <row r="385" spans="1:7" x14ac:dyDescent="0.35">
      <c r="A385" s="13" t="s">
        <v>2717</v>
      </c>
      <c r="B385" s="33"/>
      <c r="C385" s="33" t="s">
        <v>193</v>
      </c>
      <c r="D385" s="44">
        <v>-4941900</v>
      </c>
      <c r="E385" s="26">
        <v>-19278.349999999999</v>
      </c>
      <c r="F385" s="27">
        <v>-1.2397E-2</v>
      </c>
      <c r="G385" s="16"/>
    </row>
    <row r="386" spans="1:7" x14ac:dyDescent="0.35">
      <c r="A386" s="13" t="s">
        <v>2007</v>
      </c>
      <c r="B386" s="33"/>
      <c r="C386" s="33" t="s">
        <v>202</v>
      </c>
      <c r="D386" s="44">
        <v>-3768000</v>
      </c>
      <c r="E386" s="26">
        <v>-19510.7</v>
      </c>
      <c r="F386" s="27">
        <v>-1.2546E-2</v>
      </c>
      <c r="G386" s="16"/>
    </row>
    <row r="387" spans="1:7" x14ac:dyDescent="0.35">
      <c r="A387" s="13" t="s">
        <v>2065</v>
      </c>
      <c r="B387" s="33"/>
      <c r="C387" s="33" t="s">
        <v>157</v>
      </c>
      <c r="D387" s="44">
        <v>-1344000</v>
      </c>
      <c r="E387" s="26">
        <v>-19856.259999999998</v>
      </c>
      <c r="F387" s="27">
        <v>-1.2769000000000001E-2</v>
      </c>
      <c r="G387" s="16"/>
    </row>
    <row r="388" spans="1:7" x14ac:dyDescent="0.35">
      <c r="A388" s="13" t="s">
        <v>2021</v>
      </c>
      <c r="B388" s="33"/>
      <c r="C388" s="33" t="s">
        <v>157</v>
      </c>
      <c r="D388" s="44">
        <v>-28900900</v>
      </c>
      <c r="E388" s="26">
        <v>-19984.97</v>
      </c>
      <c r="F388" s="27">
        <v>-1.2851E-2</v>
      </c>
      <c r="G388" s="16"/>
    </row>
    <row r="389" spans="1:7" x14ac:dyDescent="0.35">
      <c r="A389" s="13" t="s">
        <v>2718</v>
      </c>
      <c r="B389" s="33"/>
      <c r="C389" s="33" t="s">
        <v>224</v>
      </c>
      <c r="D389" s="44">
        <v>-1829175</v>
      </c>
      <c r="E389" s="26">
        <v>-19994.71</v>
      </c>
      <c r="F389" s="27">
        <v>-1.2858E-2</v>
      </c>
      <c r="G389" s="16"/>
    </row>
    <row r="390" spans="1:7" x14ac:dyDescent="0.35">
      <c r="A390" s="13" t="s">
        <v>2067</v>
      </c>
      <c r="B390" s="33"/>
      <c r="C390" s="33" t="s">
        <v>157</v>
      </c>
      <c r="D390" s="44">
        <v>-2535000</v>
      </c>
      <c r="E390" s="26">
        <v>-20307.89</v>
      </c>
      <c r="F390" s="27">
        <v>-1.3058999999999999E-2</v>
      </c>
      <c r="G390" s="16"/>
    </row>
    <row r="391" spans="1:7" x14ac:dyDescent="0.35">
      <c r="A391" s="13" t="s">
        <v>2049</v>
      </c>
      <c r="B391" s="33"/>
      <c r="C391" s="33" t="s">
        <v>176</v>
      </c>
      <c r="D391" s="44">
        <v>-681450</v>
      </c>
      <c r="E391" s="26">
        <v>-20797.169999999998</v>
      </c>
      <c r="F391" s="27">
        <v>-1.3374E-2</v>
      </c>
      <c r="G391" s="16"/>
    </row>
    <row r="392" spans="1:7" x14ac:dyDescent="0.35">
      <c r="A392" s="13" t="s">
        <v>2039</v>
      </c>
      <c r="B392" s="33"/>
      <c r="C392" s="33" t="s">
        <v>297</v>
      </c>
      <c r="D392" s="44">
        <v>-2378700</v>
      </c>
      <c r="E392" s="26">
        <v>-25042.95</v>
      </c>
      <c r="F392" s="27">
        <v>-1.6104E-2</v>
      </c>
      <c r="G392" s="16"/>
    </row>
    <row r="393" spans="1:7" x14ac:dyDescent="0.35">
      <c r="A393" s="13" t="s">
        <v>2006</v>
      </c>
      <c r="B393" s="33"/>
      <c r="C393" s="33" t="s">
        <v>1048</v>
      </c>
      <c r="D393" s="44">
        <v>-5920200</v>
      </c>
      <c r="E393" s="26">
        <v>-25255.57</v>
      </c>
      <c r="F393" s="27">
        <v>-1.6240999999999998E-2</v>
      </c>
      <c r="G393" s="16"/>
    </row>
    <row r="394" spans="1:7" x14ac:dyDescent="0.35">
      <c r="A394" s="13" t="s">
        <v>2069</v>
      </c>
      <c r="B394" s="33"/>
      <c r="C394" s="33" t="s">
        <v>165</v>
      </c>
      <c r="D394" s="44">
        <v>-1514775</v>
      </c>
      <c r="E394" s="26">
        <v>-29109.43</v>
      </c>
      <c r="F394" s="27">
        <v>-1.8719E-2</v>
      </c>
      <c r="G394" s="16"/>
    </row>
    <row r="395" spans="1:7" x14ac:dyDescent="0.35">
      <c r="A395" s="13" t="s">
        <v>2071</v>
      </c>
      <c r="B395" s="33"/>
      <c r="C395" s="33" t="s">
        <v>157</v>
      </c>
      <c r="D395" s="44">
        <v>-3401250</v>
      </c>
      <c r="E395" s="26">
        <v>-36543.03</v>
      </c>
      <c r="F395" s="27">
        <v>-2.3498999999999999E-2</v>
      </c>
      <c r="G395" s="16"/>
    </row>
    <row r="396" spans="1:7" x14ac:dyDescent="0.35">
      <c r="A396" s="13" t="s">
        <v>2072</v>
      </c>
      <c r="B396" s="33"/>
      <c r="C396" s="33" t="s">
        <v>160</v>
      </c>
      <c r="D396" s="44">
        <v>-4083000</v>
      </c>
      <c r="E396" s="26">
        <v>-56912.94</v>
      </c>
      <c r="F396" s="27">
        <v>-3.6599E-2</v>
      </c>
      <c r="G396" s="16"/>
    </row>
    <row r="397" spans="1:7" x14ac:dyDescent="0.35">
      <c r="A397" s="13" t="s">
        <v>2063</v>
      </c>
      <c r="B397" s="33"/>
      <c r="C397" s="33" t="s">
        <v>157</v>
      </c>
      <c r="D397" s="44">
        <v>-2814900</v>
      </c>
      <c r="E397" s="26">
        <v>-57105.88</v>
      </c>
      <c r="F397" s="27">
        <v>-3.6722999999999999E-2</v>
      </c>
      <c r="G397" s="16"/>
    </row>
    <row r="398" spans="1:7" x14ac:dyDescent="0.35">
      <c r="A398" s="17" t="s">
        <v>131</v>
      </c>
      <c r="B398" s="34"/>
      <c r="C398" s="34"/>
      <c r="D398" s="20"/>
      <c r="E398" s="42">
        <v>-1147409.67</v>
      </c>
      <c r="F398" s="43">
        <v>-0.73777000000000004</v>
      </c>
      <c r="G398" s="23"/>
    </row>
    <row r="399" spans="1:7" x14ac:dyDescent="0.35">
      <c r="A399" s="13"/>
      <c r="B399" s="33"/>
      <c r="C399" s="33"/>
      <c r="D399" s="14"/>
      <c r="E399" s="15"/>
      <c r="F399" s="16"/>
      <c r="G399" s="16"/>
    </row>
    <row r="400" spans="1:7" x14ac:dyDescent="0.35">
      <c r="A400" s="13"/>
      <c r="B400" s="33"/>
      <c r="C400" s="33"/>
      <c r="D400" s="14"/>
      <c r="E400" s="15"/>
      <c r="F400" s="16"/>
      <c r="G400" s="16"/>
    </row>
    <row r="401" spans="1:7" x14ac:dyDescent="0.35">
      <c r="A401" s="13"/>
      <c r="B401" s="33"/>
      <c r="C401" s="33"/>
      <c r="D401" s="14"/>
      <c r="E401" s="15"/>
      <c r="F401" s="16"/>
      <c r="G401" s="16"/>
    </row>
    <row r="402" spans="1:7" x14ac:dyDescent="0.35">
      <c r="A402" s="24" t="s">
        <v>147</v>
      </c>
      <c r="B402" s="35"/>
      <c r="C402" s="35"/>
      <c r="D402" s="25"/>
      <c r="E402" s="45">
        <v>-1147409.67</v>
      </c>
      <c r="F402" s="46">
        <v>-0.73777000000000004</v>
      </c>
      <c r="G402" s="23"/>
    </row>
    <row r="403" spans="1:7" x14ac:dyDescent="0.35">
      <c r="A403" s="13"/>
      <c r="B403" s="33"/>
      <c r="C403" s="33"/>
      <c r="D403" s="14"/>
      <c r="E403" s="15"/>
      <c r="F403" s="16"/>
      <c r="G403" s="16"/>
    </row>
    <row r="404" spans="1:7" x14ac:dyDescent="0.35">
      <c r="A404" s="17" t="s">
        <v>129</v>
      </c>
      <c r="B404" s="33"/>
      <c r="C404" s="33"/>
      <c r="D404" s="14"/>
      <c r="E404" s="15"/>
      <c r="F404" s="16"/>
      <c r="G404" s="16"/>
    </row>
    <row r="405" spans="1:7" x14ac:dyDescent="0.35">
      <c r="A405" s="17" t="s">
        <v>461</v>
      </c>
      <c r="B405" s="33"/>
      <c r="C405" s="33"/>
      <c r="D405" s="14"/>
      <c r="E405" s="15"/>
      <c r="F405" s="16"/>
      <c r="G405" s="16"/>
    </row>
    <row r="406" spans="1:7" x14ac:dyDescent="0.35">
      <c r="A406" s="13" t="s">
        <v>1867</v>
      </c>
      <c r="B406" s="33" t="s">
        <v>1868</v>
      </c>
      <c r="C406" s="33" t="s">
        <v>481</v>
      </c>
      <c r="D406" s="14">
        <v>5000000</v>
      </c>
      <c r="E406" s="15">
        <v>5007.1099999999997</v>
      </c>
      <c r="F406" s="16">
        <v>3.2000000000000002E-3</v>
      </c>
      <c r="G406" s="16">
        <v>6.5061999999999995E-2</v>
      </c>
    </row>
    <row r="407" spans="1:7" x14ac:dyDescent="0.35">
      <c r="A407" s="13" t="s">
        <v>1863</v>
      </c>
      <c r="B407" s="33" t="s">
        <v>1864</v>
      </c>
      <c r="C407" s="33" t="s">
        <v>481</v>
      </c>
      <c r="D407" s="14">
        <v>2500000</v>
      </c>
      <c r="E407" s="15">
        <v>2544.36</v>
      </c>
      <c r="F407" s="16">
        <v>1.6000000000000001E-3</v>
      </c>
      <c r="G407" s="16">
        <v>6.5699999999999995E-2</v>
      </c>
    </row>
    <row r="408" spans="1:7" x14ac:dyDescent="0.35">
      <c r="A408" s="13" t="s">
        <v>542</v>
      </c>
      <c r="B408" s="33" t="s">
        <v>543</v>
      </c>
      <c r="C408" s="33" t="s">
        <v>481</v>
      </c>
      <c r="D408" s="14">
        <v>1000000</v>
      </c>
      <c r="E408" s="15">
        <v>1003.5</v>
      </c>
      <c r="F408" s="16">
        <v>5.9999999999999995E-4</v>
      </c>
      <c r="G408" s="16">
        <v>6.0998999999999998E-2</v>
      </c>
    </row>
    <row r="409" spans="1:7" x14ac:dyDescent="0.35">
      <c r="A409" s="13" t="s">
        <v>2719</v>
      </c>
      <c r="B409" s="33" t="s">
        <v>2720</v>
      </c>
      <c r="C409" s="33" t="s">
        <v>467</v>
      </c>
      <c r="D409" s="14">
        <v>1000000</v>
      </c>
      <c r="E409" s="15">
        <v>1002.01</v>
      </c>
      <c r="F409" s="16">
        <v>5.9999999999999995E-4</v>
      </c>
      <c r="G409" s="16">
        <v>7.0999999999999994E-2</v>
      </c>
    </row>
    <row r="410" spans="1:7" x14ac:dyDescent="0.35">
      <c r="A410" s="17" t="s">
        <v>131</v>
      </c>
      <c r="B410" s="34"/>
      <c r="C410" s="34"/>
      <c r="D410" s="20"/>
      <c r="E410" s="37">
        <v>9556.98</v>
      </c>
      <c r="F410" s="38">
        <v>6.0000000000000001E-3</v>
      </c>
      <c r="G410" s="23"/>
    </row>
    <row r="411" spans="1:7" x14ac:dyDescent="0.35">
      <c r="A411" s="13"/>
      <c r="B411" s="33"/>
      <c r="C411" s="33"/>
      <c r="D411" s="14"/>
      <c r="E411" s="15"/>
      <c r="F411" s="16"/>
      <c r="G411" s="16"/>
    </row>
    <row r="412" spans="1:7" x14ac:dyDescent="0.35">
      <c r="A412" s="17" t="s">
        <v>132</v>
      </c>
      <c r="B412" s="33"/>
      <c r="C412" s="33"/>
      <c r="D412" s="14"/>
      <c r="E412" s="15"/>
      <c r="F412" s="16"/>
      <c r="G412" s="16"/>
    </row>
    <row r="413" spans="1:7" x14ac:dyDescent="0.35">
      <c r="A413" s="13" t="s">
        <v>2721</v>
      </c>
      <c r="B413" s="33" t="s">
        <v>2722</v>
      </c>
      <c r="C413" s="33" t="s">
        <v>135</v>
      </c>
      <c r="D413" s="14">
        <v>10000000</v>
      </c>
      <c r="E413" s="15">
        <v>10220.1</v>
      </c>
      <c r="F413" s="16">
        <v>6.6E-3</v>
      </c>
      <c r="G413" s="16">
        <v>5.8061000000000001E-2</v>
      </c>
    </row>
    <row r="414" spans="1:7" x14ac:dyDescent="0.35">
      <c r="A414" s="13" t="s">
        <v>2723</v>
      </c>
      <c r="B414" s="33" t="s">
        <v>2724</v>
      </c>
      <c r="C414" s="33" t="s">
        <v>135</v>
      </c>
      <c r="D414" s="14">
        <v>10000000</v>
      </c>
      <c r="E414" s="15">
        <v>9989.07</v>
      </c>
      <c r="F414" s="16">
        <v>6.4000000000000003E-3</v>
      </c>
      <c r="G414" s="16">
        <v>5.5324999999999999E-2</v>
      </c>
    </row>
    <row r="415" spans="1:7" x14ac:dyDescent="0.35">
      <c r="A415" s="13" t="s">
        <v>2725</v>
      </c>
      <c r="B415" s="33" t="s">
        <v>2726</v>
      </c>
      <c r="C415" s="33" t="s">
        <v>135</v>
      </c>
      <c r="D415" s="14">
        <v>5000000</v>
      </c>
      <c r="E415" s="15">
        <v>5043.82</v>
      </c>
      <c r="F415" s="16">
        <v>3.2000000000000002E-3</v>
      </c>
      <c r="G415" s="16">
        <v>5.5960999999999997E-2</v>
      </c>
    </row>
    <row r="416" spans="1:7" x14ac:dyDescent="0.35">
      <c r="A416" s="17" t="s">
        <v>131</v>
      </c>
      <c r="B416" s="34"/>
      <c r="C416" s="34"/>
      <c r="D416" s="20"/>
      <c r="E416" s="37">
        <v>25252.99</v>
      </c>
      <c r="F416" s="38">
        <v>1.6199999999999999E-2</v>
      </c>
      <c r="G416" s="23"/>
    </row>
    <row r="417" spans="1:7" x14ac:dyDescent="0.35">
      <c r="A417" s="13"/>
      <c r="B417" s="33"/>
      <c r="C417" s="33"/>
      <c r="D417" s="14"/>
      <c r="E417" s="15"/>
      <c r="F417" s="16"/>
      <c r="G417" s="16"/>
    </row>
    <row r="418" spans="1:7" x14ac:dyDescent="0.35">
      <c r="A418" s="17" t="s">
        <v>145</v>
      </c>
      <c r="B418" s="33"/>
      <c r="C418" s="33"/>
      <c r="D418" s="14"/>
      <c r="E418" s="15"/>
      <c r="F418" s="16"/>
      <c r="G418" s="16"/>
    </row>
    <row r="419" spans="1:7" x14ac:dyDescent="0.35">
      <c r="A419" s="17" t="s">
        <v>131</v>
      </c>
      <c r="B419" s="33"/>
      <c r="C419" s="33"/>
      <c r="D419" s="14"/>
      <c r="E419" s="39" t="s">
        <v>128</v>
      </c>
      <c r="F419" s="40" t="s">
        <v>128</v>
      </c>
      <c r="G419" s="16"/>
    </row>
    <row r="420" spans="1:7" x14ac:dyDescent="0.35">
      <c r="A420" s="13"/>
      <c r="B420" s="33"/>
      <c r="C420" s="33"/>
      <c r="D420" s="14"/>
      <c r="E420" s="15"/>
      <c r="F420" s="16"/>
      <c r="G420" s="16"/>
    </row>
    <row r="421" spans="1:7" x14ac:dyDescent="0.35">
      <c r="A421" s="17" t="s">
        <v>146</v>
      </c>
      <c r="B421" s="33"/>
      <c r="C421" s="33"/>
      <c r="D421" s="14"/>
      <c r="E421" s="15"/>
      <c r="F421" s="16"/>
      <c r="G421" s="16"/>
    </row>
    <row r="422" spans="1:7" x14ac:dyDescent="0.35">
      <c r="A422" s="17" t="s">
        <v>131</v>
      </c>
      <c r="B422" s="33"/>
      <c r="C422" s="33"/>
      <c r="D422" s="14"/>
      <c r="E422" s="39" t="s">
        <v>128</v>
      </c>
      <c r="F422" s="40" t="s">
        <v>128</v>
      </c>
      <c r="G422" s="16"/>
    </row>
    <row r="423" spans="1:7" x14ac:dyDescent="0.35">
      <c r="A423" s="13"/>
      <c r="B423" s="33"/>
      <c r="C423" s="33"/>
      <c r="D423" s="14"/>
      <c r="E423" s="15"/>
      <c r="F423" s="16"/>
      <c r="G423" s="16"/>
    </row>
    <row r="424" spans="1:7" x14ac:dyDescent="0.35">
      <c r="A424" s="24" t="s">
        <v>147</v>
      </c>
      <c r="B424" s="35"/>
      <c r="C424" s="35"/>
      <c r="D424" s="25"/>
      <c r="E424" s="21">
        <v>34809.97</v>
      </c>
      <c r="F424" s="22">
        <v>2.2200000000000001E-2</v>
      </c>
      <c r="G424" s="23"/>
    </row>
    <row r="425" spans="1:7" x14ac:dyDescent="0.35">
      <c r="A425" s="13"/>
      <c r="B425" s="33"/>
      <c r="C425" s="33"/>
      <c r="D425" s="14"/>
      <c r="E425" s="15"/>
      <c r="F425" s="16"/>
      <c r="G425" s="16"/>
    </row>
    <row r="426" spans="1:7" x14ac:dyDescent="0.35">
      <c r="A426" s="17" t="s">
        <v>572</v>
      </c>
      <c r="B426" s="33"/>
      <c r="C426" s="33"/>
      <c r="D426" s="14"/>
      <c r="E426" s="15"/>
      <c r="F426" s="16"/>
      <c r="G426" s="16"/>
    </row>
    <row r="427" spans="1:7" x14ac:dyDescent="0.35">
      <c r="A427" s="13"/>
      <c r="B427" s="33"/>
      <c r="C427" s="33"/>
      <c r="D427" s="14"/>
      <c r="E427" s="15"/>
      <c r="F427" s="16"/>
      <c r="G427" s="16"/>
    </row>
    <row r="428" spans="1:7" x14ac:dyDescent="0.35">
      <c r="A428" s="17" t="s">
        <v>573</v>
      </c>
      <c r="B428" s="33"/>
      <c r="C428" s="33"/>
      <c r="D428" s="14"/>
      <c r="E428" s="15"/>
      <c r="F428" s="16"/>
      <c r="G428" s="16"/>
    </row>
    <row r="429" spans="1:7" x14ac:dyDescent="0.35">
      <c r="A429" s="13" t="s">
        <v>2727</v>
      </c>
      <c r="B429" s="33" t="s">
        <v>2728</v>
      </c>
      <c r="C429" s="33" t="s">
        <v>135</v>
      </c>
      <c r="D429" s="14">
        <v>5000000</v>
      </c>
      <c r="E429" s="15">
        <v>4975.3</v>
      </c>
      <c r="F429" s="16">
        <v>3.2000000000000002E-3</v>
      </c>
      <c r="G429" s="16">
        <v>5.3296000000000003E-2</v>
      </c>
    </row>
    <row r="430" spans="1:7" x14ac:dyDescent="0.35">
      <c r="A430" s="13" t="s">
        <v>2729</v>
      </c>
      <c r="B430" s="33" t="s">
        <v>2730</v>
      </c>
      <c r="C430" s="33" t="s">
        <v>135</v>
      </c>
      <c r="D430" s="14">
        <v>500000</v>
      </c>
      <c r="E430" s="15">
        <v>492.86</v>
      </c>
      <c r="F430" s="16">
        <v>2.9999999999999997E-4</v>
      </c>
      <c r="G430" s="16">
        <v>5.4501000000000001E-2</v>
      </c>
    </row>
    <row r="431" spans="1:7" x14ac:dyDescent="0.35">
      <c r="A431" s="17" t="s">
        <v>131</v>
      </c>
      <c r="B431" s="34"/>
      <c r="C431" s="34"/>
      <c r="D431" s="20"/>
      <c r="E431" s="37">
        <v>5468.16</v>
      </c>
      <c r="F431" s="38">
        <v>3.5000000000000001E-3</v>
      </c>
      <c r="G431" s="23"/>
    </row>
    <row r="432" spans="1:7" x14ac:dyDescent="0.35">
      <c r="A432" s="17" t="s">
        <v>1475</v>
      </c>
      <c r="B432" s="33"/>
      <c r="C432" s="33"/>
      <c r="D432" s="14"/>
      <c r="E432" s="15"/>
      <c r="F432" s="16"/>
      <c r="G432" s="16"/>
    </row>
    <row r="433" spans="1:7" x14ac:dyDescent="0.35">
      <c r="A433" s="13" t="s">
        <v>2731</v>
      </c>
      <c r="B433" s="33" t="s">
        <v>2732</v>
      </c>
      <c r="C433" s="33" t="s">
        <v>1483</v>
      </c>
      <c r="D433" s="14">
        <v>15000000</v>
      </c>
      <c r="E433" s="15">
        <v>14687.15</v>
      </c>
      <c r="F433" s="16">
        <v>9.4000000000000004E-3</v>
      </c>
      <c r="G433" s="16">
        <v>5.8901000000000002E-2</v>
      </c>
    </row>
    <row r="434" spans="1:7" x14ac:dyDescent="0.35">
      <c r="A434" s="13" t="s">
        <v>2733</v>
      </c>
      <c r="B434" s="33" t="s">
        <v>2734</v>
      </c>
      <c r="C434" s="33" t="s">
        <v>1483</v>
      </c>
      <c r="D434" s="14">
        <v>15000000</v>
      </c>
      <c r="E434" s="15">
        <v>14285.72</v>
      </c>
      <c r="F434" s="16">
        <v>9.1999999999999998E-3</v>
      </c>
      <c r="G434" s="16">
        <v>6.2501000000000001E-2</v>
      </c>
    </row>
    <row r="435" spans="1:7" x14ac:dyDescent="0.35">
      <c r="A435" s="13" t="s">
        <v>1486</v>
      </c>
      <c r="B435" s="33" t="s">
        <v>1487</v>
      </c>
      <c r="C435" s="33" t="s">
        <v>1483</v>
      </c>
      <c r="D435" s="14">
        <v>12500000</v>
      </c>
      <c r="E435" s="15">
        <v>12056.18</v>
      </c>
      <c r="F435" s="16">
        <v>7.7999999999999996E-3</v>
      </c>
      <c r="G435" s="16">
        <v>6.08E-2</v>
      </c>
    </row>
    <row r="436" spans="1:7" x14ac:dyDescent="0.35">
      <c r="A436" s="13" t="s">
        <v>2735</v>
      </c>
      <c r="B436" s="33" t="s">
        <v>2736</v>
      </c>
      <c r="C436" s="33" t="s">
        <v>1483</v>
      </c>
      <c r="D436" s="14">
        <v>10000000</v>
      </c>
      <c r="E436" s="15">
        <v>9721.11</v>
      </c>
      <c r="F436" s="16">
        <v>6.3E-3</v>
      </c>
      <c r="G436" s="16">
        <v>6.0881999999999999E-2</v>
      </c>
    </row>
    <row r="437" spans="1:7" x14ac:dyDescent="0.35">
      <c r="A437" s="13" t="s">
        <v>2737</v>
      </c>
      <c r="B437" s="33" t="s">
        <v>2738</v>
      </c>
      <c r="C437" s="33" t="s">
        <v>1490</v>
      </c>
      <c r="D437" s="14">
        <v>10000000</v>
      </c>
      <c r="E437" s="15">
        <v>9524.64</v>
      </c>
      <c r="F437" s="16">
        <v>6.1000000000000004E-3</v>
      </c>
      <c r="G437" s="16">
        <v>6.2600000000000003E-2</v>
      </c>
    </row>
    <row r="438" spans="1:7" x14ac:dyDescent="0.35">
      <c r="A438" s="13" t="s">
        <v>2739</v>
      </c>
      <c r="B438" s="33" t="s">
        <v>2740</v>
      </c>
      <c r="C438" s="33" t="s">
        <v>1483</v>
      </c>
      <c r="D438" s="14">
        <v>7500000</v>
      </c>
      <c r="E438" s="15">
        <v>7246.31</v>
      </c>
      <c r="F438" s="16">
        <v>4.7000000000000002E-3</v>
      </c>
      <c r="G438" s="16">
        <v>6.0850000000000001E-2</v>
      </c>
    </row>
    <row r="439" spans="1:7" x14ac:dyDescent="0.35">
      <c r="A439" s="13" t="s">
        <v>2741</v>
      </c>
      <c r="B439" s="33" t="s">
        <v>2742</v>
      </c>
      <c r="C439" s="33" t="s">
        <v>1483</v>
      </c>
      <c r="D439" s="14">
        <v>5000000</v>
      </c>
      <c r="E439" s="15">
        <v>4849.1400000000003</v>
      </c>
      <c r="F439" s="16">
        <v>3.0999999999999999E-3</v>
      </c>
      <c r="G439" s="16">
        <v>6.0724E-2</v>
      </c>
    </row>
    <row r="440" spans="1:7" x14ac:dyDescent="0.35">
      <c r="A440" s="13" t="s">
        <v>1506</v>
      </c>
      <c r="B440" s="33" t="s">
        <v>1507</v>
      </c>
      <c r="C440" s="33" t="s">
        <v>1483</v>
      </c>
      <c r="D440" s="14">
        <v>5000000</v>
      </c>
      <c r="E440" s="15">
        <v>4825.67</v>
      </c>
      <c r="F440" s="16">
        <v>3.0999999999999999E-3</v>
      </c>
      <c r="G440" s="16">
        <v>6.0767000000000002E-2</v>
      </c>
    </row>
    <row r="441" spans="1:7" x14ac:dyDescent="0.35">
      <c r="A441" s="13" t="s">
        <v>1873</v>
      </c>
      <c r="B441" s="33" t="s">
        <v>1874</v>
      </c>
      <c r="C441" s="33" t="s">
        <v>1483</v>
      </c>
      <c r="D441" s="14">
        <v>5000000</v>
      </c>
      <c r="E441" s="15">
        <v>4822</v>
      </c>
      <c r="F441" s="16">
        <v>3.0999999999999999E-3</v>
      </c>
      <c r="G441" s="16">
        <v>6.0150000000000002E-2</v>
      </c>
    </row>
    <row r="442" spans="1:7" x14ac:dyDescent="0.35">
      <c r="A442" s="13" t="s">
        <v>2743</v>
      </c>
      <c r="B442" s="33" t="s">
        <v>2744</v>
      </c>
      <c r="C442" s="33" t="s">
        <v>1483</v>
      </c>
      <c r="D442" s="14">
        <v>5000000</v>
      </c>
      <c r="E442" s="15">
        <v>4819.82</v>
      </c>
      <c r="F442" s="16">
        <v>3.0999999999999999E-3</v>
      </c>
      <c r="G442" s="16">
        <v>6.0914999999999997E-2</v>
      </c>
    </row>
    <row r="443" spans="1:7" x14ac:dyDescent="0.35">
      <c r="A443" s="13" t="s">
        <v>2745</v>
      </c>
      <c r="B443" s="33" t="s">
        <v>2746</v>
      </c>
      <c r="C443" s="33" t="s">
        <v>1483</v>
      </c>
      <c r="D443" s="14">
        <v>5000000</v>
      </c>
      <c r="E443" s="15">
        <v>4810.1099999999997</v>
      </c>
      <c r="F443" s="16">
        <v>3.0999999999999999E-3</v>
      </c>
      <c r="G443" s="16">
        <v>6.08E-2</v>
      </c>
    </row>
    <row r="444" spans="1:7" x14ac:dyDescent="0.35">
      <c r="A444" s="13" t="s">
        <v>1514</v>
      </c>
      <c r="B444" s="33" t="s">
        <v>1515</v>
      </c>
      <c r="C444" s="33" t="s">
        <v>1490</v>
      </c>
      <c r="D444" s="14">
        <v>5000000</v>
      </c>
      <c r="E444" s="15">
        <v>4734.4799999999996</v>
      </c>
      <c r="F444" s="16">
        <v>3.0000000000000001E-3</v>
      </c>
      <c r="G444" s="16">
        <v>6.2599000000000002E-2</v>
      </c>
    </row>
    <row r="445" spans="1:7" x14ac:dyDescent="0.35">
      <c r="A445" s="13" t="s">
        <v>1495</v>
      </c>
      <c r="B445" s="33" t="s">
        <v>1496</v>
      </c>
      <c r="C445" s="33" t="s">
        <v>1490</v>
      </c>
      <c r="D445" s="14">
        <v>2500000</v>
      </c>
      <c r="E445" s="15">
        <v>2405.67</v>
      </c>
      <c r="F445" s="16">
        <v>1.5E-3</v>
      </c>
      <c r="G445" s="16">
        <v>6.0900999999999997E-2</v>
      </c>
    </row>
    <row r="446" spans="1:7" x14ac:dyDescent="0.35">
      <c r="A446" s="13" t="s">
        <v>1479</v>
      </c>
      <c r="B446" s="33" t="s">
        <v>1480</v>
      </c>
      <c r="C446" s="33" t="s">
        <v>1478</v>
      </c>
      <c r="D446" s="14">
        <v>2500000</v>
      </c>
      <c r="E446" s="15">
        <v>2367.36</v>
      </c>
      <c r="F446" s="16">
        <v>1.5E-3</v>
      </c>
      <c r="G446" s="16">
        <v>6.2350000000000003E-2</v>
      </c>
    </row>
    <row r="447" spans="1:7" x14ac:dyDescent="0.35">
      <c r="A447" s="17" t="s">
        <v>131</v>
      </c>
      <c r="B447" s="34"/>
      <c r="C447" s="34"/>
      <c r="D447" s="20"/>
      <c r="E447" s="37">
        <v>101155.36</v>
      </c>
      <c r="F447" s="38">
        <v>6.5000000000000002E-2</v>
      </c>
      <c r="G447" s="23"/>
    </row>
    <row r="448" spans="1:7" x14ac:dyDescent="0.35">
      <c r="A448" s="13"/>
      <c r="B448" s="33"/>
      <c r="C448" s="33"/>
      <c r="D448" s="14"/>
      <c r="E448" s="15"/>
      <c r="F448" s="16"/>
      <c r="G448" s="16"/>
    </row>
    <row r="449" spans="1:7" x14ac:dyDescent="0.35">
      <c r="A449" s="17" t="s">
        <v>1530</v>
      </c>
      <c r="B449" s="33"/>
      <c r="C449" s="33"/>
      <c r="D449" s="14"/>
      <c r="E449" s="15"/>
      <c r="F449" s="16"/>
      <c r="G449" s="16"/>
    </row>
    <row r="450" spans="1:7" x14ac:dyDescent="0.35">
      <c r="A450" s="13" t="s">
        <v>1539</v>
      </c>
      <c r="B450" s="33" t="s">
        <v>1540</v>
      </c>
      <c r="C450" s="33" t="s">
        <v>1483</v>
      </c>
      <c r="D450" s="14">
        <v>15000000</v>
      </c>
      <c r="E450" s="15">
        <v>14575.82</v>
      </c>
      <c r="F450" s="16">
        <v>9.4000000000000004E-3</v>
      </c>
      <c r="G450" s="16">
        <v>6.1400000000000003E-2</v>
      </c>
    </row>
    <row r="451" spans="1:7" x14ac:dyDescent="0.35">
      <c r="A451" s="13" t="s">
        <v>1543</v>
      </c>
      <c r="B451" s="33" t="s">
        <v>1544</v>
      </c>
      <c r="C451" s="33" t="s">
        <v>1483</v>
      </c>
      <c r="D451" s="14">
        <v>10000000</v>
      </c>
      <c r="E451" s="15">
        <v>9626.06</v>
      </c>
      <c r="F451" s="16">
        <v>6.1999999999999998E-3</v>
      </c>
      <c r="G451" s="16">
        <v>6.3299999999999995E-2</v>
      </c>
    </row>
    <row r="452" spans="1:7" x14ac:dyDescent="0.35">
      <c r="A452" s="13" t="s">
        <v>1549</v>
      </c>
      <c r="B452" s="33" t="s">
        <v>1550</v>
      </c>
      <c r="C452" s="33" t="s">
        <v>1483</v>
      </c>
      <c r="D452" s="14">
        <v>10000000</v>
      </c>
      <c r="E452" s="15">
        <v>9616</v>
      </c>
      <c r="F452" s="16">
        <v>6.1999999999999998E-3</v>
      </c>
      <c r="G452" s="16">
        <v>6.3648999999999997E-2</v>
      </c>
    </row>
    <row r="453" spans="1:7" x14ac:dyDescent="0.35">
      <c r="A453" s="13" t="s">
        <v>1537</v>
      </c>
      <c r="B453" s="33" t="s">
        <v>1538</v>
      </c>
      <c r="C453" s="33" t="s">
        <v>1483</v>
      </c>
      <c r="D453" s="14">
        <v>5000000</v>
      </c>
      <c r="E453" s="15">
        <v>4862.3599999999997</v>
      </c>
      <c r="F453" s="16">
        <v>3.0999999999999999E-3</v>
      </c>
      <c r="G453" s="16">
        <v>6.1501E-2</v>
      </c>
    </row>
    <row r="454" spans="1:7" x14ac:dyDescent="0.35">
      <c r="A454" s="13" t="s">
        <v>1879</v>
      </c>
      <c r="B454" s="33" t="s">
        <v>1880</v>
      </c>
      <c r="C454" s="33" t="s">
        <v>1483</v>
      </c>
      <c r="D454" s="14">
        <v>5000000</v>
      </c>
      <c r="E454" s="15">
        <v>4816.04</v>
      </c>
      <c r="F454" s="16">
        <v>3.0999999999999999E-3</v>
      </c>
      <c r="G454" s="16">
        <v>6.4251000000000003E-2</v>
      </c>
    </row>
    <row r="455" spans="1:7" x14ac:dyDescent="0.35">
      <c r="A455" s="13" t="s">
        <v>2747</v>
      </c>
      <c r="B455" s="33" t="s">
        <v>2748</v>
      </c>
      <c r="C455" s="33" t="s">
        <v>1483</v>
      </c>
      <c r="D455" s="14">
        <v>5000000</v>
      </c>
      <c r="E455" s="15">
        <v>4753.68</v>
      </c>
      <c r="F455" s="16">
        <v>3.0999999999999999E-3</v>
      </c>
      <c r="G455" s="16">
        <v>6.5901000000000001E-2</v>
      </c>
    </row>
    <row r="456" spans="1:7" x14ac:dyDescent="0.35">
      <c r="A456" s="13" t="s">
        <v>1547</v>
      </c>
      <c r="B456" s="33" t="s">
        <v>1548</v>
      </c>
      <c r="C456" s="33" t="s">
        <v>1483</v>
      </c>
      <c r="D456" s="14">
        <v>5000000</v>
      </c>
      <c r="E456" s="15">
        <v>4747.2</v>
      </c>
      <c r="F456" s="16">
        <v>3.0999999999999999E-3</v>
      </c>
      <c r="G456" s="16">
        <v>6.2099000000000001E-2</v>
      </c>
    </row>
    <row r="457" spans="1:7" x14ac:dyDescent="0.35">
      <c r="A457" s="17" t="s">
        <v>131</v>
      </c>
      <c r="B457" s="34"/>
      <c r="C457" s="34"/>
      <c r="D457" s="20"/>
      <c r="E457" s="37">
        <v>52997.16</v>
      </c>
      <c r="F457" s="38">
        <v>3.4200000000000001E-2</v>
      </c>
      <c r="G457" s="23"/>
    </row>
    <row r="458" spans="1:7" x14ac:dyDescent="0.35">
      <c r="A458" s="13"/>
      <c r="B458" s="33"/>
      <c r="C458" s="33"/>
      <c r="D458" s="14"/>
      <c r="E458" s="15"/>
      <c r="F458" s="16"/>
      <c r="G458" s="16"/>
    </row>
    <row r="459" spans="1:7" x14ac:dyDescent="0.35">
      <c r="A459" s="24" t="s">
        <v>147</v>
      </c>
      <c r="B459" s="35"/>
      <c r="C459" s="35"/>
      <c r="D459" s="25"/>
      <c r="E459" s="21">
        <v>159620.68</v>
      </c>
      <c r="F459" s="22">
        <v>0.1027</v>
      </c>
      <c r="G459" s="23"/>
    </row>
    <row r="460" spans="1:7" x14ac:dyDescent="0.35">
      <c r="A460" s="13"/>
      <c r="B460" s="33"/>
      <c r="C460" s="33"/>
      <c r="D460" s="14"/>
      <c r="E460" s="15"/>
      <c r="F460" s="16"/>
      <c r="G460" s="16"/>
    </row>
    <row r="461" spans="1:7" x14ac:dyDescent="0.35">
      <c r="A461" s="13"/>
      <c r="B461" s="33"/>
      <c r="C461" s="33"/>
      <c r="D461" s="14"/>
      <c r="E461" s="15"/>
      <c r="F461" s="16"/>
      <c r="G461" s="16"/>
    </row>
    <row r="462" spans="1:7" x14ac:dyDescent="0.35">
      <c r="A462" s="17" t="s">
        <v>509</v>
      </c>
      <c r="B462" s="33"/>
      <c r="C462" s="33"/>
      <c r="D462" s="14"/>
      <c r="E462" s="15"/>
      <c r="F462" s="16"/>
      <c r="G462" s="16"/>
    </row>
    <row r="463" spans="1:7" x14ac:dyDescent="0.35">
      <c r="A463" s="13" t="s">
        <v>1350</v>
      </c>
      <c r="B463" s="33" t="s">
        <v>1351</v>
      </c>
      <c r="C463" s="33"/>
      <c r="D463" s="14">
        <v>3110718.1874000002</v>
      </c>
      <c r="E463" s="15">
        <v>106526.39</v>
      </c>
      <c r="F463" s="16">
        <v>6.8500000000000005E-2</v>
      </c>
      <c r="G463" s="16"/>
    </row>
    <row r="464" spans="1:7" x14ac:dyDescent="0.35">
      <c r="A464" s="13" t="s">
        <v>598</v>
      </c>
      <c r="B464" s="33" t="s">
        <v>599</v>
      </c>
      <c r="C464" s="33"/>
      <c r="D464" s="14">
        <v>132665054.98450001</v>
      </c>
      <c r="E464" s="15">
        <v>41913.93</v>
      </c>
      <c r="F464" s="16">
        <v>2.7E-2</v>
      </c>
      <c r="G464" s="16"/>
    </row>
    <row r="465" spans="1:7" x14ac:dyDescent="0.35">
      <c r="A465" s="13" t="s">
        <v>2749</v>
      </c>
      <c r="B465" s="33" t="s">
        <v>2750</v>
      </c>
      <c r="C465" s="33"/>
      <c r="D465" s="14">
        <v>113377007.1979</v>
      </c>
      <c r="E465" s="15">
        <v>14903.52</v>
      </c>
      <c r="F465" s="16">
        <v>9.5999999999999992E-3</v>
      </c>
      <c r="G465" s="16"/>
    </row>
    <row r="466" spans="1:7" x14ac:dyDescent="0.35">
      <c r="A466" s="13" t="s">
        <v>2751</v>
      </c>
      <c r="B466" s="33" t="s">
        <v>2752</v>
      </c>
      <c r="C466" s="33"/>
      <c r="D466" s="14">
        <v>999950.00249999994</v>
      </c>
      <c r="E466" s="15">
        <v>10333.629999999999</v>
      </c>
      <c r="F466" s="16">
        <v>6.6E-3</v>
      </c>
      <c r="G466" s="16"/>
    </row>
    <row r="467" spans="1:7" x14ac:dyDescent="0.35">
      <c r="A467" s="13"/>
      <c r="B467" s="33"/>
      <c r="C467" s="33"/>
      <c r="D467" s="14"/>
      <c r="E467" s="15"/>
      <c r="F467" s="16"/>
      <c r="G467" s="16"/>
    </row>
    <row r="468" spans="1:7" x14ac:dyDescent="0.35">
      <c r="A468" s="24" t="s">
        <v>147</v>
      </c>
      <c r="B468" s="35"/>
      <c r="C468" s="35"/>
      <c r="D468" s="25"/>
      <c r="E468" s="21">
        <v>173677.47</v>
      </c>
      <c r="F468" s="22">
        <v>0.11169999999999999</v>
      </c>
      <c r="G468" s="23"/>
    </row>
    <row r="469" spans="1:7" x14ac:dyDescent="0.35">
      <c r="A469" s="13"/>
      <c r="B469" s="33"/>
      <c r="C469" s="33"/>
      <c r="D469" s="14"/>
      <c r="E469" s="15"/>
      <c r="F469" s="16"/>
      <c r="G469" s="16"/>
    </row>
    <row r="470" spans="1:7" x14ac:dyDescent="0.35">
      <c r="A470" s="17" t="s">
        <v>148</v>
      </c>
      <c r="B470" s="33"/>
      <c r="C470" s="33"/>
      <c r="D470" s="14"/>
      <c r="E470" s="15"/>
      <c r="F470" s="16"/>
      <c r="G470" s="16"/>
    </row>
    <row r="471" spans="1:7" x14ac:dyDescent="0.35">
      <c r="A471" s="13" t="s">
        <v>149</v>
      </c>
      <c r="B471" s="33"/>
      <c r="C471" s="33"/>
      <c r="D471" s="14"/>
      <c r="E471" s="15">
        <v>27159.97</v>
      </c>
      <c r="F471" s="16">
        <v>1.7500000000000002E-2</v>
      </c>
      <c r="G471" s="16">
        <v>5.4205000000000003E-2</v>
      </c>
    </row>
    <row r="472" spans="1:7" x14ac:dyDescent="0.35">
      <c r="A472" s="17" t="s">
        <v>131</v>
      </c>
      <c r="B472" s="34"/>
      <c r="C472" s="34"/>
      <c r="D472" s="20"/>
      <c r="E472" s="37">
        <v>27159.97</v>
      </c>
      <c r="F472" s="38">
        <v>1.7500000000000002E-2</v>
      </c>
      <c r="G472" s="23"/>
    </row>
    <row r="473" spans="1:7" x14ac:dyDescent="0.35">
      <c r="A473" s="13"/>
      <c r="B473" s="33"/>
      <c r="C473" s="33"/>
      <c r="D473" s="14"/>
      <c r="E473" s="15"/>
      <c r="F473" s="16"/>
      <c r="G473" s="16"/>
    </row>
    <row r="474" spans="1:7" x14ac:dyDescent="0.35">
      <c r="A474" s="24" t="s">
        <v>147</v>
      </c>
      <c r="B474" s="35"/>
      <c r="C474" s="35"/>
      <c r="D474" s="25"/>
      <c r="E474" s="21">
        <v>27159.97</v>
      </c>
      <c r="F474" s="22">
        <v>1.7500000000000002E-2</v>
      </c>
      <c r="G474" s="23"/>
    </row>
    <row r="475" spans="1:7" x14ac:dyDescent="0.35">
      <c r="A475" s="13" t="s">
        <v>150</v>
      </c>
      <c r="B475" s="33"/>
      <c r="C475" s="33"/>
      <c r="D475" s="14"/>
      <c r="E475" s="15">
        <v>452.08726150000001</v>
      </c>
      <c r="F475" s="16">
        <v>2.9E-4</v>
      </c>
      <c r="G475" s="16"/>
    </row>
    <row r="476" spans="1:7" x14ac:dyDescent="0.35">
      <c r="A476" s="13" t="s">
        <v>151</v>
      </c>
      <c r="B476" s="33"/>
      <c r="C476" s="33"/>
      <c r="D476" s="14"/>
      <c r="E476" s="15">
        <v>15131.5427385</v>
      </c>
      <c r="F476" s="16">
        <v>1.0410000000000001E-2</v>
      </c>
      <c r="G476" s="16">
        <v>5.4205000000000003E-2</v>
      </c>
    </row>
    <row r="477" spans="1:7" x14ac:dyDescent="0.35">
      <c r="A477" s="28" t="s">
        <v>152</v>
      </c>
      <c r="B477" s="36"/>
      <c r="C477" s="36"/>
      <c r="D477" s="29"/>
      <c r="E477" s="30">
        <v>1555035.41</v>
      </c>
      <c r="F477" s="31">
        <v>1</v>
      </c>
      <c r="G477" s="31"/>
    </row>
    <row r="479" spans="1:7" x14ac:dyDescent="0.35">
      <c r="A479" s="1" t="s">
        <v>735</v>
      </c>
    </row>
    <row r="480" spans="1:7" x14ac:dyDescent="0.35">
      <c r="A480" s="1" t="s">
        <v>1553</v>
      </c>
    </row>
    <row r="481" spans="1:7" x14ac:dyDescent="0.35">
      <c r="A481" s="1" t="s">
        <v>153</v>
      </c>
    </row>
    <row r="482" spans="1:7" x14ac:dyDescent="0.35">
      <c r="A482" s="1" t="s">
        <v>2855</v>
      </c>
    </row>
    <row r="483" spans="1:7" x14ac:dyDescent="0.35">
      <c r="A483" s="48" t="s">
        <v>2856</v>
      </c>
      <c r="B483" s="3" t="s">
        <v>128</v>
      </c>
    </row>
    <row r="484" spans="1:7" x14ac:dyDescent="0.35">
      <c r="A484" t="s">
        <v>2857</v>
      </c>
    </row>
    <row r="485" spans="1:7" x14ac:dyDescent="0.35">
      <c r="A485" t="s">
        <v>2858</v>
      </c>
      <c r="B485" t="s">
        <v>2859</v>
      </c>
      <c r="C485" t="s">
        <v>2859</v>
      </c>
    </row>
    <row r="486" spans="1:7" x14ac:dyDescent="0.35">
      <c r="B486" s="49">
        <v>45838</v>
      </c>
      <c r="C486" s="49">
        <v>45869</v>
      </c>
    </row>
    <row r="487" spans="1:7" x14ac:dyDescent="0.35">
      <c r="A487" t="s">
        <v>2874</v>
      </c>
      <c r="B487">
        <v>20.802099999999999</v>
      </c>
      <c r="C487">
        <v>20.915900000000001</v>
      </c>
      <c r="G487"/>
    </row>
    <row r="488" spans="1:7" x14ac:dyDescent="0.35">
      <c r="A488" t="s">
        <v>2861</v>
      </c>
      <c r="B488">
        <v>14.871600000000001</v>
      </c>
      <c r="C488">
        <v>14.952999999999999</v>
      </c>
      <c r="G488"/>
    </row>
    <row r="489" spans="1:7" x14ac:dyDescent="0.35">
      <c r="A489" t="s">
        <v>2886</v>
      </c>
      <c r="B489">
        <v>17.089400000000001</v>
      </c>
      <c r="C489">
        <v>17.183</v>
      </c>
      <c r="G489"/>
    </row>
    <row r="490" spans="1:7" x14ac:dyDescent="0.35">
      <c r="A490" t="s">
        <v>2888</v>
      </c>
      <c r="B490">
        <v>19.4376</v>
      </c>
      <c r="C490">
        <v>19.5501</v>
      </c>
      <c r="G490"/>
    </row>
    <row r="491" spans="1:7" x14ac:dyDescent="0.35">
      <c r="A491" t="s">
        <v>2875</v>
      </c>
      <c r="B491">
        <v>19.384599999999999</v>
      </c>
      <c r="C491">
        <v>19.479399999999998</v>
      </c>
      <c r="G491"/>
    </row>
    <row r="492" spans="1:7" x14ac:dyDescent="0.35">
      <c r="A492" t="s">
        <v>2863</v>
      </c>
      <c r="B492">
        <v>14.225199999999999</v>
      </c>
      <c r="C492">
        <v>14.2948</v>
      </c>
      <c r="G492"/>
    </row>
    <row r="493" spans="1:7" x14ac:dyDescent="0.35">
      <c r="A493" t="s">
        <v>2890</v>
      </c>
      <c r="B493">
        <v>15.837400000000001</v>
      </c>
      <c r="C493">
        <v>15.914899999999999</v>
      </c>
      <c r="G493"/>
    </row>
    <row r="494" spans="1:7" x14ac:dyDescent="0.35">
      <c r="G494"/>
    </row>
    <row r="495" spans="1:7" x14ac:dyDescent="0.35">
      <c r="A495" t="s">
        <v>2864</v>
      </c>
      <c r="B495" s="3" t="s">
        <v>128</v>
      </c>
    </row>
    <row r="496" spans="1:7" x14ac:dyDescent="0.35">
      <c r="A496" t="s">
        <v>2865</v>
      </c>
      <c r="B496" s="3" t="s">
        <v>128</v>
      </c>
    </row>
    <row r="497" spans="1:2" ht="29" x14ac:dyDescent="0.35">
      <c r="A497" s="48" t="s">
        <v>2866</v>
      </c>
      <c r="B497" s="3" t="s">
        <v>128</v>
      </c>
    </row>
    <row r="498" spans="1:2" ht="29" x14ac:dyDescent="0.35">
      <c r="A498" s="48" t="s">
        <v>2867</v>
      </c>
      <c r="B498" s="3" t="s">
        <v>128</v>
      </c>
    </row>
    <row r="499" spans="1:2" x14ac:dyDescent="0.35">
      <c r="A499" t="s">
        <v>2876</v>
      </c>
      <c r="B499" s="50">
        <v>13.67</v>
      </c>
    </row>
    <row r="500" spans="1:2" ht="43.5" x14ac:dyDescent="0.35">
      <c r="A500" s="48" t="s">
        <v>2869</v>
      </c>
      <c r="B500" s="3">
        <v>0</v>
      </c>
    </row>
    <row r="501" spans="1:2" x14ac:dyDescent="0.35">
      <c r="B501" s="3"/>
    </row>
    <row r="502" spans="1:2" ht="29" x14ac:dyDescent="0.35">
      <c r="A502" s="48" t="s">
        <v>2870</v>
      </c>
      <c r="B502" s="3" t="s">
        <v>128</v>
      </c>
    </row>
    <row r="503" spans="1:2" ht="29" x14ac:dyDescent="0.35">
      <c r="A503" s="48" t="s">
        <v>2871</v>
      </c>
      <c r="B503">
        <v>9522.56</v>
      </c>
    </row>
    <row r="504" spans="1:2" ht="29" x14ac:dyDescent="0.35">
      <c r="A504" s="48" t="s">
        <v>2872</v>
      </c>
      <c r="B504" s="3" t="s">
        <v>128</v>
      </c>
    </row>
    <row r="505" spans="1:2" ht="29" x14ac:dyDescent="0.35">
      <c r="A505" s="48" t="s">
        <v>2873</v>
      </c>
      <c r="B505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CD2A-9AED-40BC-8BA5-7D2FA30ACC25}">
  <dimension ref="A1:G20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6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109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110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3439415</v>
      </c>
      <c r="E8" s="15">
        <v>69414.27</v>
      </c>
      <c r="F8" s="16">
        <v>5.4300000000000001E-2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4211349</v>
      </c>
      <c r="E9" s="15">
        <v>62386.92</v>
      </c>
      <c r="F9" s="16">
        <v>4.8800000000000003E-2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4284009</v>
      </c>
      <c r="E10" s="15">
        <v>59556.29</v>
      </c>
      <c r="F10" s="16">
        <v>4.6600000000000003E-2</v>
      </c>
      <c r="G10" s="16"/>
    </row>
    <row r="11" spans="1:7" x14ac:dyDescent="0.35">
      <c r="A11" s="13" t="s">
        <v>163</v>
      </c>
      <c r="B11" s="33" t="s">
        <v>164</v>
      </c>
      <c r="C11" s="33" t="s">
        <v>165</v>
      </c>
      <c r="D11" s="14">
        <v>1769176</v>
      </c>
      <c r="E11" s="15">
        <v>33867.339999999997</v>
      </c>
      <c r="F11" s="16">
        <v>2.6499999999999999E-2</v>
      </c>
      <c r="G11" s="16"/>
    </row>
    <row r="12" spans="1:7" x14ac:dyDescent="0.35">
      <c r="A12" s="13" t="s">
        <v>174</v>
      </c>
      <c r="B12" s="33" t="s">
        <v>175</v>
      </c>
      <c r="C12" s="33" t="s">
        <v>176</v>
      </c>
      <c r="D12" s="14">
        <v>2119843</v>
      </c>
      <c r="E12" s="15">
        <v>31988.43</v>
      </c>
      <c r="F12" s="16">
        <v>2.5000000000000001E-2</v>
      </c>
      <c r="G12" s="16"/>
    </row>
    <row r="13" spans="1:7" x14ac:dyDescent="0.35">
      <c r="A13" s="13" t="s">
        <v>169</v>
      </c>
      <c r="B13" s="33" t="s">
        <v>170</v>
      </c>
      <c r="C13" s="33" t="s">
        <v>157</v>
      </c>
      <c r="D13" s="14">
        <v>3657908</v>
      </c>
      <c r="E13" s="15">
        <v>29137.07</v>
      </c>
      <c r="F13" s="16">
        <v>2.2800000000000001E-2</v>
      </c>
      <c r="G13" s="16"/>
    </row>
    <row r="14" spans="1:7" x14ac:dyDescent="0.35">
      <c r="A14" s="13" t="s">
        <v>166</v>
      </c>
      <c r="B14" s="33" t="s">
        <v>167</v>
      </c>
      <c r="C14" s="33" t="s">
        <v>168</v>
      </c>
      <c r="D14" s="14">
        <v>712827</v>
      </c>
      <c r="E14" s="15">
        <v>25921.95</v>
      </c>
      <c r="F14" s="16">
        <v>2.0299999999999999E-2</v>
      </c>
      <c r="G14" s="16"/>
    </row>
    <row r="15" spans="1:7" x14ac:dyDescent="0.35">
      <c r="A15" s="13" t="s">
        <v>286</v>
      </c>
      <c r="B15" s="33" t="s">
        <v>287</v>
      </c>
      <c r="C15" s="33" t="s">
        <v>193</v>
      </c>
      <c r="D15" s="14">
        <v>2865556</v>
      </c>
      <c r="E15" s="15">
        <v>25251.279999999999</v>
      </c>
      <c r="F15" s="16">
        <v>1.9699999999999999E-2</v>
      </c>
      <c r="G15" s="16"/>
    </row>
    <row r="16" spans="1:7" x14ac:dyDescent="0.35">
      <c r="A16" s="13" t="s">
        <v>200</v>
      </c>
      <c r="B16" s="33" t="s">
        <v>201</v>
      </c>
      <c r="C16" s="33" t="s">
        <v>202</v>
      </c>
      <c r="D16" s="14">
        <v>6756933</v>
      </c>
      <c r="E16" s="15">
        <v>22585.05</v>
      </c>
      <c r="F16" s="16">
        <v>1.77E-2</v>
      </c>
      <c r="G16" s="16"/>
    </row>
    <row r="17" spans="1:7" x14ac:dyDescent="0.35">
      <c r="A17" s="13" t="s">
        <v>194</v>
      </c>
      <c r="B17" s="33" t="s">
        <v>195</v>
      </c>
      <c r="C17" s="33" t="s">
        <v>196</v>
      </c>
      <c r="D17" s="14">
        <v>1299440</v>
      </c>
      <c r="E17" s="15">
        <v>22177.54</v>
      </c>
      <c r="F17" s="16">
        <v>1.7299999999999999E-2</v>
      </c>
      <c r="G17" s="16"/>
    </row>
    <row r="18" spans="1:7" x14ac:dyDescent="0.35">
      <c r="A18" s="13" t="s">
        <v>210</v>
      </c>
      <c r="B18" s="33" t="s">
        <v>211</v>
      </c>
      <c r="C18" s="33" t="s">
        <v>199</v>
      </c>
      <c r="D18" s="14">
        <v>5227697</v>
      </c>
      <c r="E18" s="15">
        <v>21535.5</v>
      </c>
      <c r="F18" s="16">
        <v>1.6799999999999999E-2</v>
      </c>
      <c r="G18" s="16"/>
    </row>
    <row r="19" spans="1:7" x14ac:dyDescent="0.35">
      <c r="A19" s="13" t="s">
        <v>274</v>
      </c>
      <c r="B19" s="33" t="s">
        <v>275</v>
      </c>
      <c r="C19" s="33" t="s">
        <v>182</v>
      </c>
      <c r="D19" s="14">
        <v>702226</v>
      </c>
      <c r="E19" s="15">
        <v>19674.97</v>
      </c>
      <c r="F19" s="16">
        <v>1.54E-2</v>
      </c>
      <c r="G19" s="16"/>
    </row>
    <row r="20" spans="1:7" x14ac:dyDescent="0.35">
      <c r="A20" s="13" t="s">
        <v>234</v>
      </c>
      <c r="B20" s="33" t="s">
        <v>235</v>
      </c>
      <c r="C20" s="33" t="s">
        <v>157</v>
      </c>
      <c r="D20" s="14">
        <v>1743329</v>
      </c>
      <c r="E20" s="15">
        <v>18625.73</v>
      </c>
      <c r="F20" s="16">
        <v>1.46E-2</v>
      </c>
      <c r="G20" s="16"/>
    </row>
    <row r="21" spans="1:7" x14ac:dyDescent="0.35">
      <c r="A21" s="13" t="s">
        <v>269</v>
      </c>
      <c r="B21" s="33" t="s">
        <v>270</v>
      </c>
      <c r="C21" s="33" t="s">
        <v>182</v>
      </c>
      <c r="D21" s="14">
        <v>138817</v>
      </c>
      <c r="E21" s="15">
        <v>17502.05</v>
      </c>
      <c r="F21" s="16">
        <v>1.37E-2</v>
      </c>
      <c r="G21" s="16"/>
    </row>
    <row r="22" spans="1:7" x14ac:dyDescent="0.35">
      <c r="A22" s="13" t="s">
        <v>641</v>
      </c>
      <c r="B22" s="33" t="s">
        <v>642</v>
      </c>
      <c r="C22" s="33" t="s">
        <v>273</v>
      </c>
      <c r="D22" s="14">
        <v>1445000</v>
      </c>
      <c r="E22" s="15">
        <v>14913.85</v>
      </c>
      <c r="F22" s="16">
        <v>1.17E-2</v>
      </c>
      <c r="G22" s="16"/>
    </row>
    <row r="23" spans="1:7" x14ac:dyDescent="0.35">
      <c r="A23" s="13" t="s">
        <v>212</v>
      </c>
      <c r="B23" s="33" t="s">
        <v>213</v>
      </c>
      <c r="C23" s="33" t="s">
        <v>176</v>
      </c>
      <c r="D23" s="14">
        <v>982791</v>
      </c>
      <c r="E23" s="15">
        <v>14426.39</v>
      </c>
      <c r="F23" s="16">
        <v>1.1299999999999999E-2</v>
      </c>
      <c r="G23" s="16"/>
    </row>
    <row r="24" spans="1:7" x14ac:dyDescent="0.35">
      <c r="A24" s="13" t="s">
        <v>742</v>
      </c>
      <c r="B24" s="33" t="s">
        <v>743</v>
      </c>
      <c r="C24" s="33" t="s">
        <v>216</v>
      </c>
      <c r="D24" s="14">
        <v>186163</v>
      </c>
      <c r="E24" s="15">
        <v>13958.5</v>
      </c>
      <c r="F24" s="16">
        <v>1.09E-2</v>
      </c>
      <c r="G24" s="16"/>
    </row>
    <row r="25" spans="1:7" x14ac:dyDescent="0.35">
      <c r="A25" s="13" t="s">
        <v>203</v>
      </c>
      <c r="B25" s="33" t="s">
        <v>204</v>
      </c>
      <c r="C25" s="33" t="s">
        <v>173</v>
      </c>
      <c r="D25" s="14">
        <v>180246</v>
      </c>
      <c r="E25" s="15">
        <v>13866.32</v>
      </c>
      <c r="F25" s="16">
        <v>1.0800000000000001E-2</v>
      </c>
      <c r="G25" s="16"/>
    </row>
    <row r="26" spans="1:7" x14ac:dyDescent="0.35">
      <c r="A26" s="13" t="s">
        <v>295</v>
      </c>
      <c r="B26" s="33" t="s">
        <v>296</v>
      </c>
      <c r="C26" s="33" t="s">
        <v>297</v>
      </c>
      <c r="D26" s="14">
        <v>8511839</v>
      </c>
      <c r="E26" s="15">
        <v>13443.6</v>
      </c>
      <c r="F26" s="16">
        <v>1.0500000000000001E-2</v>
      </c>
      <c r="G26" s="16"/>
    </row>
    <row r="27" spans="1:7" x14ac:dyDescent="0.35">
      <c r="A27" s="13" t="s">
        <v>740</v>
      </c>
      <c r="B27" s="33" t="s">
        <v>741</v>
      </c>
      <c r="C27" s="33" t="s">
        <v>196</v>
      </c>
      <c r="D27" s="14">
        <v>864650</v>
      </c>
      <c r="E27" s="15">
        <v>13441.85</v>
      </c>
      <c r="F27" s="16">
        <v>1.0500000000000001E-2</v>
      </c>
      <c r="G27" s="16"/>
    </row>
    <row r="28" spans="1:7" x14ac:dyDescent="0.35">
      <c r="A28" s="13" t="s">
        <v>230</v>
      </c>
      <c r="B28" s="33" t="s">
        <v>231</v>
      </c>
      <c r="C28" s="33" t="s">
        <v>176</v>
      </c>
      <c r="D28" s="14">
        <v>428567</v>
      </c>
      <c r="E28" s="15">
        <v>13014.72</v>
      </c>
      <c r="F28" s="16">
        <v>1.0200000000000001E-2</v>
      </c>
      <c r="G28" s="16"/>
    </row>
    <row r="29" spans="1:7" x14ac:dyDescent="0.35">
      <c r="A29" s="13" t="s">
        <v>1024</v>
      </c>
      <c r="B29" s="33" t="s">
        <v>1025</v>
      </c>
      <c r="C29" s="33" t="s">
        <v>227</v>
      </c>
      <c r="D29" s="14">
        <v>1619588</v>
      </c>
      <c r="E29" s="15">
        <v>12235.99</v>
      </c>
      <c r="F29" s="16">
        <v>9.5999999999999992E-3</v>
      </c>
      <c r="G29" s="16"/>
    </row>
    <row r="30" spans="1:7" x14ac:dyDescent="0.35">
      <c r="A30" s="13" t="s">
        <v>186</v>
      </c>
      <c r="B30" s="33" t="s">
        <v>187</v>
      </c>
      <c r="C30" s="33" t="s">
        <v>188</v>
      </c>
      <c r="D30" s="14">
        <v>98654</v>
      </c>
      <c r="E30" s="15">
        <v>12084.13</v>
      </c>
      <c r="F30" s="16">
        <v>9.4000000000000004E-3</v>
      </c>
      <c r="G30" s="16"/>
    </row>
    <row r="31" spans="1:7" x14ac:dyDescent="0.35">
      <c r="A31" s="13" t="s">
        <v>900</v>
      </c>
      <c r="B31" s="33" t="s">
        <v>901</v>
      </c>
      <c r="C31" s="33" t="s">
        <v>193</v>
      </c>
      <c r="D31" s="14">
        <v>596164</v>
      </c>
      <c r="E31" s="15">
        <v>11253.79</v>
      </c>
      <c r="F31" s="16">
        <v>8.8000000000000005E-3</v>
      </c>
      <c r="G31" s="16"/>
    </row>
    <row r="32" spans="1:7" x14ac:dyDescent="0.35">
      <c r="A32" s="13" t="s">
        <v>611</v>
      </c>
      <c r="B32" s="33" t="s">
        <v>612</v>
      </c>
      <c r="C32" s="33" t="s">
        <v>329</v>
      </c>
      <c r="D32" s="14">
        <v>2145881</v>
      </c>
      <c r="E32" s="15">
        <v>11214.37</v>
      </c>
      <c r="F32" s="16">
        <v>8.8000000000000005E-3</v>
      </c>
      <c r="G32" s="16"/>
    </row>
    <row r="33" spans="1:7" x14ac:dyDescent="0.35">
      <c r="A33" s="13" t="s">
        <v>1320</v>
      </c>
      <c r="B33" s="33" t="s">
        <v>1321</v>
      </c>
      <c r="C33" s="33" t="s">
        <v>196</v>
      </c>
      <c r="D33" s="14">
        <v>2209668</v>
      </c>
      <c r="E33" s="15">
        <v>10493.71</v>
      </c>
      <c r="F33" s="16">
        <v>8.2000000000000007E-3</v>
      </c>
      <c r="G33" s="16"/>
    </row>
    <row r="34" spans="1:7" x14ac:dyDescent="0.35">
      <c r="A34" s="13" t="s">
        <v>1110</v>
      </c>
      <c r="B34" s="33" t="s">
        <v>1111</v>
      </c>
      <c r="C34" s="33" t="s">
        <v>441</v>
      </c>
      <c r="D34" s="14">
        <v>5782863</v>
      </c>
      <c r="E34" s="15">
        <v>10274.99</v>
      </c>
      <c r="F34" s="16">
        <v>8.0000000000000002E-3</v>
      </c>
      <c r="G34" s="16"/>
    </row>
    <row r="35" spans="1:7" x14ac:dyDescent="0.35">
      <c r="A35" s="13" t="s">
        <v>180</v>
      </c>
      <c r="B35" s="33" t="s">
        <v>181</v>
      </c>
      <c r="C35" s="33" t="s">
        <v>182</v>
      </c>
      <c r="D35" s="14">
        <v>320686</v>
      </c>
      <c r="E35" s="15">
        <v>10271.89</v>
      </c>
      <c r="F35" s="16">
        <v>8.0000000000000002E-3</v>
      </c>
      <c r="G35" s="16"/>
    </row>
    <row r="36" spans="1:7" x14ac:dyDescent="0.35">
      <c r="A36" s="13" t="s">
        <v>744</v>
      </c>
      <c r="B36" s="33" t="s">
        <v>745</v>
      </c>
      <c r="C36" s="33" t="s">
        <v>216</v>
      </c>
      <c r="D36" s="14">
        <v>1197282</v>
      </c>
      <c r="E36" s="15">
        <v>10266.09</v>
      </c>
      <c r="F36" s="16">
        <v>8.0000000000000002E-3</v>
      </c>
      <c r="G36" s="16"/>
    </row>
    <row r="37" spans="1:7" x14ac:dyDescent="0.35">
      <c r="A37" s="13" t="s">
        <v>334</v>
      </c>
      <c r="B37" s="33" t="s">
        <v>335</v>
      </c>
      <c r="C37" s="33" t="s">
        <v>336</v>
      </c>
      <c r="D37" s="14">
        <v>1474645</v>
      </c>
      <c r="E37" s="15">
        <v>10072.56</v>
      </c>
      <c r="F37" s="16">
        <v>7.9000000000000008E-3</v>
      </c>
      <c r="G37" s="16"/>
    </row>
    <row r="38" spans="1:7" x14ac:dyDescent="0.35">
      <c r="A38" s="13" t="s">
        <v>323</v>
      </c>
      <c r="B38" s="33" t="s">
        <v>324</v>
      </c>
      <c r="C38" s="33" t="s">
        <v>202</v>
      </c>
      <c r="D38" s="14">
        <v>1950000</v>
      </c>
      <c r="E38" s="15">
        <v>10043.48</v>
      </c>
      <c r="F38" s="16">
        <v>7.9000000000000008E-3</v>
      </c>
      <c r="G38" s="16"/>
    </row>
    <row r="39" spans="1:7" x14ac:dyDescent="0.35">
      <c r="A39" s="13" t="s">
        <v>369</v>
      </c>
      <c r="B39" s="33" t="s">
        <v>370</v>
      </c>
      <c r="C39" s="33" t="s">
        <v>285</v>
      </c>
      <c r="D39" s="14">
        <v>1303235</v>
      </c>
      <c r="E39" s="15">
        <v>9250.36</v>
      </c>
      <c r="F39" s="16">
        <v>7.1999999999999998E-3</v>
      </c>
      <c r="G39" s="16"/>
    </row>
    <row r="40" spans="1:7" x14ac:dyDescent="0.35">
      <c r="A40" s="13" t="s">
        <v>957</v>
      </c>
      <c r="B40" s="33" t="s">
        <v>958</v>
      </c>
      <c r="C40" s="33" t="s">
        <v>182</v>
      </c>
      <c r="D40" s="14">
        <v>1382006</v>
      </c>
      <c r="E40" s="15">
        <v>9203.4699999999993</v>
      </c>
      <c r="F40" s="16">
        <v>7.1999999999999998E-3</v>
      </c>
      <c r="G40" s="16"/>
    </row>
    <row r="41" spans="1:7" x14ac:dyDescent="0.35">
      <c r="A41" s="13" t="s">
        <v>197</v>
      </c>
      <c r="B41" s="33" t="s">
        <v>198</v>
      </c>
      <c r="C41" s="33" t="s">
        <v>199</v>
      </c>
      <c r="D41" s="14">
        <v>363596</v>
      </c>
      <c r="E41" s="15">
        <v>9166.98</v>
      </c>
      <c r="F41" s="16">
        <v>7.1999999999999998E-3</v>
      </c>
      <c r="G41" s="16"/>
    </row>
    <row r="42" spans="1:7" x14ac:dyDescent="0.35">
      <c r="A42" s="13" t="s">
        <v>228</v>
      </c>
      <c r="B42" s="33" t="s">
        <v>229</v>
      </c>
      <c r="C42" s="33" t="s">
        <v>193</v>
      </c>
      <c r="D42" s="14">
        <v>2214816</v>
      </c>
      <c r="E42" s="15">
        <v>9079.64</v>
      </c>
      <c r="F42" s="16">
        <v>7.1000000000000004E-3</v>
      </c>
      <c r="G42" s="16"/>
    </row>
    <row r="43" spans="1:7" x14ac:dyDescent="0.35">
      <c r="A43" s="13" t="s">
        <v>258</v>
      </c>
      <c r="B43" s="33" t="s">
        <v>259</v>
      </c>
      <c r="C43" s="33" t="s">
        <v>196</v>
      </c>
      <c r="D43" s="14">
        <v>446206</v>
      </c>
      <c r="E43" s="15">
        <v>8607.76</v>
      </c>
      <c r="F43" s="16">
        <v>6.7000000000000002E-3</v>
      </c>
      <c r="G43" s="16"/>
    </row>
    <row r="44" spans="1:7" x14ac:dyDescent="0.35">
      <c r="A44" s="13" t="s">
        <v>979</v>
      </c>
      <c r="B44" s="33" t="s">
        <v>980</v>
      </c>
      <c r="C44" s="33" t="s">
        <v>695</v>
      </c>
      <c r="D44" s="14">
        <v>144130</v>
      </c>
      <c r="E44" s="15">
        <v>8518.7999999999993</v>
      </c>
      <c r="F44" s="16">
        <v>6.7000000000000002E-3</v>
      </c>
      <c r="G44" s="16"/>
    </row>
    <row r="45" spans="1:7" x14ac:dyDescent="0.35">
      <c r="A45" s="13" t="s">
        <v>627</v>
      </c>
      <c r="B45" s="33" t="s">
        <v>628</v>
      </c>
      <c r="C45" s="33" t="s">
        <v>329</v>
      </c>
      <c r="D45" s="14">
        <v>614669</v>
      </c>
      <c r="E45" s="15">
        <v>8237.7900000000009</v>
      </c>
      <c r="F45" s="16">
        <v>6.4000000000000003E-3</v>
      </c>
      <c r="G45" s="16"/>
    </row>
    <row r="46" spans="1:7" x14ac:dyDescent="0.35">
      <c r="A46" s="13" t="s">
        <v>1324</v>
      </c>
      <c r="B46" s="33" t="s">
        <v>1325</v>
      </c>
      <c r="C46" s="33" t="s">
        <v>219</v>
      </c>
      <c r="D46" s="14">
        <v>1639058</v>
      </c>
      <c r="E46" s="15">
        <v>8183.82</v>
      </c>
      <c r="F46" s="16">
        <v>6.4000000000000003E-3</v>
      </c>
      <c r="G46" s="16"/>
    </row>
    <row r="47" spans="1:7" x14ac:dyDescent="0.35">
      <c r="A47" s="13" t="s">
        <v>673</v>
      </c>
      <c r="B47" s="33" t="s">
        <v>674</v>
      </c>
      <c r="C47" s="33" t="s">
        <v>339</v>
      </c>
      <c r="D47" s="14">
        <v>132465</v>
      </c>
      <c r="E47" s="15">
        <v>8175.74</v>
      </c>
      <c r="F47" s="16">
        <v>6.4000000000000003E-3</v>
      </c>
      <c r="G47" s="16"/>
    </row>
    <row r="48" spans="1:7" x14ac:dyDescent="0.35">
      <c r="A48" s="13" t="s">
        <v>337</v>
      </c>
      <c r="B48" s="33" t="s">
        <v>338</v>
      </c>
      <c r="C48" s="33" t="s">
        <v>339</v>
      </c>
      <c r="D48" s="14">
        <v>799458</v>
      </c>
      <c r="E48" s="15">
        <v>8154.47</v>
      </c>
      <c r="F48" s="16">
        <v>6.4000000000000003E-3</v>
      </c>
      <c r="G48" s="16"/>
    </row>
    <row r="49" spans="1:7" x14ac:dyDescent="0.35">
      <c r="A49" s="13" t="s">
        <v>613</v>
      </c>
      <c r="B49" s="33" t="s">
        <v>614</v>
      </c>
      <c r="C49" s="33" t="s">
        <v>196</v>
      </c>
      <c r="D49" s="14">
        <v>625492</v>
      </c>
      <c r="E49" s="15">
        <v>7945.62</v>
      </c>
      <c r="F49" s="16">
        <v>6.1999999999999998E-3</v>
      </c>
      <c r="G49" s="16"/>
    </row>
    <row r="50" spans="1:7" x14ac:dyDescent="0.35">
      <c r="A50" s="13" t="s">
        <v>191</v>
      </c>
      <c r="B50" s="33" t="s">
        <v>192</v>
      </c>
      <c r="C50" s="33" t="s">
        <v>193</v>
      </c>
      <c r="D50" s="14">
        <v>300003</v>
      </c>
      <c r="E50" s="15">
        <v>7836.98</v>
      </c>
      <c r="F50" s="16">
        <v>6.1000000000000004E-3</v>
      </c>
      <c r="G50" s="16"/>
    </row>
    <row r="51" spans="1:7" x14ac:dyDescent="0.35">
      <c r="A51" s="13" t="s">
        <v>177</v>
      </c>
      <c r="B51" s="33" t="s">
        <v>178</v>
      </c>
      <c r="C51" s="33" t="s">
        <v>179</v>
      </c>
      <c r="D51" s="14">
        <v>2042839</v>
      </c>
      <c r="E51" s="15">
        <v>7826.12</v>
      </c>
      <c r="F51" s="16">
        <v>6.1000000000000004E-3</v>
      </c>
      <c r="G51" s="16"/>
    </row>
    <row r="52" spans="1:7" x14ac:dyDescent="0.35">
      <c r="A52" s="13" t="s">
        <v>842</v>
      </c>
      <c r="B52" s="33" t="s">
        <v>843</v>
      </c>
      <c r="C52" s="33" t="s">
        <v>185</v>
      </c>
      <c r="D52" s="14">
        <v>181188</v>
      </c>
      <c r="E52" s="15">
        <v>7732.02</v>
      </c>
      <c r="F52" s="16">
        <v>6.0000000000000001E-3</v>
      </c>
      <c r="G52" s="16"/>
    </row>
    <row r="53" spans="1:7" x14ac:dyDescent="0.35">
      <c r="A53" s="13" t="s">
        <v>244</v>
      </c>
      <c r="B53" s="33" t="s">
        <v>245</v>
      </c>
      <c r="C53" s="33" t="s">
        <v>176</v>
      </c>
      <c r="D53" s="14">
        <v>149741</v>
      </c>
      <c r="E53" s="15">
        <v>7727.38</v>
      </c>
      <c r="F53" s="16">
        <v>6.0000000000000001E-3</v>
      </c>
      <c r="G53" s="16"/>
    </row>
    <row r="54" spans="1:7" x14ac:dyDescent="0.35">
      <c r="A54" s="13" t="s">
        <v>824</v>
      </c>
      <c r="B54" s="33" t="s">
        <v>825</v>
      </c>
      <c r="C54" s="33" t="s">
        <v>185</v>
      </c>
      <c r="D54" s="14">
        <v>2509790</v>
      </c>
      <c r="E54" s="15">
        <v>7725.13</v>
      </c>
      <c r="F54" s="16">
        <v>6.0000000000000001E-3</v>
      </c>
      <c r="G54" s="16"/>
    </row>
    <row r="55" spans="1:7" x14ac:dyDescent="0.35">
      <c r="A55" s="13" t="s">
        <v>991</v>
      </c>
      <c r="B55" s="33" t="s">
        <v>992</v>
      </c>
      <c r="C55" s="33" t="s">
        <v>193</v>
      </c>
      <c r="D55" s="14">
        <v>391850</v>
      </c>
      <c r="E55" s="15">
        <v>7633.24</v>
      </c>
      <c r="F55" s="16">
        <v>6.0000000000000001E-3</v>
      </c>
      <c r="G55" s="16"/>
    </row>
    <row r="56" spans="1:7" x14ac:dyDescent="0.35">
      <c r="A56" s="13" t="s">
        <v>888</v>
      </c>
      <c r="B56" s="33" t="s">
        <v>889</v>
      </c>
      <c r="C56" s="33" t="s">
        <v>219</v>
      </c>
      <c r="D56" s="14">
        <v>113007</v>
      </c>
      <c r="E56" s="15">
        <v>7630.23</v>
      </c>
      <c r="F56" s="16">
        <v>6.0000000000000001E-3</v>
      </c>
      <c r="G56" s="16"/>
    </row>
    <row r="57" spans="1:7" x14ac:dyDescent="0.35">
      <c r="A57" s="13" t="s">
        <v>246</v>
      </c>
      <c r="B57" s="33" t="s">
        <v>247</v>
      </c>
      <c r="C57" s="33" t="s">
        <v>176</v>
      </c>
      <c r="D57" s="14">
        <v>434376</v>
      </c>
      <c r="E57" s="15">
        <v>7593.76</v>
      </c>
      <c r="F57" s="16">
        <v>5.8999999999999999E-3</v>
      </c>
      <c r="G57" s="16"/>
    </row>
    <row r="58" spans="1:7" x14ac:dyDescent="0.35">
      <c r="A58" s="13" t="s">
        <v>340</v>
      </c>
      <c r="B58" s="33" t="s">
        <v>341</v>
      </c>
      <c r="C58" s="33" t="s">
        <v>273</v>
      </c>
      <c r="D58" s="14">
        <v>1136364</v>
      </c>
      <c r="E58" s="15">
        <v>7519.32</v>
      </c>
      <c r="F58" s="16">
        <v>5.8999999999999999E-3</v>
      </c>
      <c r="G58" s="16"/>
    </row>
    <row r="59" spans="1:7" x14ac:dyDescent="0.35">
      <c r="A59" s="13" t="s">
        <v>886</v>
      </c>
      <c r="B59" s="33" t="s">
        <v>887</v>
      </c>
      <c r="C59" s="33" t="s">
        <v>157</v>
      </c>
      <c r="D59" s="14">
        <v>3711916</v>
      </c>
      <c r="E59" s="15">
        <v>7514.03</v>
      </c>
      <c r="F59" s="16">
        <v>5.8999999999999999E-3</v>
      </c>
      <c r="G59" s="16"/>
    </row>
    <row r="60" spans="1:7" x14ac:dyDescent="0.35">
      <c r="A60" s="13" t="s">
        <v>953</v>
      </c>
      <c r="B60" s="33" t="s">
        <v>954</v>
      </c>
      <c r="C60" s="33" t="s">
        <v>157</v>
      </c>
      <c r="D60" s="14">
        <v>1011024</v>
      </c>
      <c r="E60" s="15">
        <v>7496.74</v>
      </c>
      <c r="F60" s="16">
        <v>5.8999999999999999E-3</v>
      </c>
      <c r="G60" s="16"/>
    </row>
    <row r="61" spans="1:7" x14ac:dyDescent="0.35">
      <c r="A61" s="13" t="s">
        <v>377</v>
      </c>
      <c r="B61" s="33" t="s">
        <v>378</v>
      </c>
      <c r="C61" s="33" t="s">
        <v>273</v>
      </c>
      <c r="D61" s="14">
        <v>11791825</v>
      </c>
      <c r="E61" s="15">
        <v>7263.76</v>
      </c>
      <c r="F61" s="16">
        <v>5.7000000000000002E-3</v>
      </c>
      <c r="G61" s="16"/>
    </row>
    <row r="62" spans="1:7" x14ac:dyDescent="0.35">
      <c r="A62" s="13" t="s">
        <v>302</v>
      </c>
      <c r="B62" s="33" t="s">
        <v>303</v>
      </c>
      <c r="C62" s="33" t="s">
        <v>304</v>
      </c>
      <c r="D62" s="14">
        <v>698660</v>
      </c>
      <c r="E62" s="15">
        <v>7041.1</v>
      </c>
      <c r="F62" s="16">
        <v>5.4999999999999997E-3</v>
      </c>
      <c r="G62" s="16"/>
    </row>
    <row r="63" spans="1:7" x14ac:dyDescent="0.35">
      <c r="A63" s="13" t="s">
        <v>617</v>
      </c>
      <c r="B63" s="33" t="s">
        <v>618</v>
      </c>
      <c r="C63" s="33" t="s">
        <v>317</v>
      </c>
      <c r="D63" s="14">
        <v>237159</v>
      </c>
      <c r="E63" s="15">
        <v>6805.99</v>
      </c>
      <c r="F63" s="16">
        <v>5.3E-3</v>
      </c>
      <c r="G63" s="16"/>
    </row>
    <row r="64" spans="1:7" x14ac:dyDescent="0.35">
      <c r="A64" s="13" t="s">
        <v>385</v>
      </c>
      <c r="B64" s="33" t="s">
        <v>386</v>
      </c>
      <c r="C64" s="33" t="s">
        <v>160</v>
      </c>
      <c r="D64" s="14">
        <v>1991290</v>
      </c>
      <c r="E64" s="15">
        <v>6557.32</v>
      </c>
      <c r="F64" s="16">
        <v>5.1000000000000004E-3</v>
      </c>
      <c r="G64" s="16"/>
    </row>
    <row r="65" spans="1:7" x14ac:dyDescent="0.35">
      <c r="A65" s="13" t="s">
        <v>366</v>
      </c>
      <c r="B65" s="33" t="s">
        <v>367</v>
      </c>
      <c r="C65" s="33" t="s">
        <v>185</v>
      </c>
      <c r="D65" s="14">
        <v>4500000</v>
      </c>
      <c r="E65" s="15">
        <v>6279.3</v>
      </c>
      <c r="F65" s="16">
        <v>4.8999999999999998E-3</v>
      </c>
      <c r="G65" s="16"/>
    </row>
    <row r="66" spans="1:7" x14ac:dyDescent="0.35">
      <c r="A66" s="13" t="s">
        <v>264</v>
      </c>
      <c r="B66" s="33" t="s">
        <v>265</v>
      </c>
      <c r="C66" s="33" t="s">
        <v>196</v>
      </c>
      <c r="D66" s="14">
        <v>17911</v>
      </c>
      <c r="E66" s="15">
        <v>6162.28</v>
      </c>
      <c r="F66" s="16">
        <v>4.7999999999999996E-3</v>
      </c>
      <c r="G66" s="16"/>
    </row>
    <row r="67" spans="1:7" x14ac:dyDescent="0.35">
      <c r="A67" s="13" t="s">
        <v>242</v>
      </c>
      <c r="B67" s="33" t="s">
        <v>243</v>
      </c>
      <c r="C67" s="33" t="s">
        <v>193</v>
      </c>
      <c r="D67" s="14">
        <v>425629</v>
      </c>
      <c r="E67" s="15">
        <v>6142.68</v>
      </c>
      <c r="F67" s="16">
        <v>4.7999999999999996E-3</v>
      </c>
      <c r="G67" s="16"/>
    </row>
    <row r="68" spans="1:7" x14ac:dyDescent="0.35">
      <c r="A68" s="13" t="s">
        <v>220</v>
      </c>
      <c r="B68" s="33" t="s">
        <v>221</v>
      </c>
      <c r="C68" s="33" t="s">
        <v>176</v>
      </c>
      <c r="D68" s="14">
        <v>416242</v>
      </c>
      <c r="E68" s="15">
        <v>6092.53</v>
      </c>
      <c r="F68" s="16">
        <v>4.7999999999999996E-3</v>
      </c>
      <c r="G68" s="16"/>
    </row>
    <row r="69" spans="1:7" x14ac:dyDescent="0.35">
      <c r="A69" s="13" t="s">
        <v>949</v>
      </c>
      <c r="B69" s="33" t="s">
        <v>950</v>
      </c>
      <c r="C69" s="33" t="s">
        <v>165</v>
      </c>
      <c r="D69" s="14">
        <v>1652998</v>
      </c>
      <c r="E69" s="15">
        <v>6000.38</v>
      </c>
      <c r="F69" s="16">
        <v>4.7000000000000002E-3</v>
      </c>
      <c r="G69" s="16"/>
    </row>
    <row r="70" spans="1:7" x14ac:dyDescent="0.35">
      <c r="A70" s="13" t="s">
        <v>1106</v>
      </c>
      <c r="B70" s="33" t="s">
        <v>1107</v>
      </c>
      <c r="C70" s="33" t="s">
        <v>193</v>
      </c>
      <c r="D70" s="14">
        <v>1502743</v>
      </c>
      <c r="E70" s="15">
        <v>5938.84</v>
      </c>
      <c r="F70" s="16">
        <v>4.5999999999999999E-3</v>
      </c>
      <c r="G70" s="16"/>
    </row>
    <row r="71" spans="1:7" x14ac:dyDescent="0.35">
      <c r="A71" s="13" t="s">
        <v>256</v>
      </c>
      <c r="B71" s="33" t="s">
        <v>257</v>
      </c>
      <c r="C71" s="33" t="s">
        <v>157</v>
      </c>
      <c r="D71" s="14">
        <v>942107</v>
      </c>
      <c r="E71" s="15">
        <v>5857.08</v>
      </c>
      <c r="F71" s="16">
        <v>4.5999999999999999E-3</v>
      </c>
      <c r="G71" s="16"/>
    </row>
    <row r="72" spans="1:7" x14ac:dyDescent="0.35">
      <c r="A72" s="13" t="s">
        <v>969</v>
      </c>
      <c r="B72" s="33" t="s">
        <v>970</v>
      </c>
      <c r="C72" s="33" t="s">
        <v>273</v>
      </c>
      <c r="D72" s="14">
        <v>208193</v>
      </c>
      <c r="E72" s="15">
        <v>5677.01</v>
      </c>
      <c r="F72" s="16">
        <v>4.4000000000000003E-3</v>
      </c>
      <c r="G72" s="16"/>
    </row>
    <row r="73" spans="1:7" x14ac:dyDescent="0.35">
      <c r="A73" s="13" t="s">
        <v>389</v>
      </c>
      <c r="B73" s="33" t="s">
        <v>390</v>
      </c>
      <c r="C73" s="33" t="s">
        <v>358</v>
      </c>
      <c r="D73" s="14">
        <v>208693</v>
      </c>
      <c r="E73" s="15">
        <v>5616.76</v>
      </c>
      <c r="F73" s="16">
        <v>4.4000000000000003E-3</v>
      </c>
      <c r="G73" s="16"/>
    </row>
    <row r="74" spans="1:7" x14ac:dyDescent="0.35">
      <c r="A74" s="13" t="s">
        <v>214</v>
      </c>
      <c r="B74" s="33" t="s">
        <v>215</v>
      </c>
      <c r="C74" s="33" t="s">
        <v>216</v>
      </c>
      <c r="D74" s="14">
        <v>432411</v>
      </c>
      <c r="E74" s="15">
        <v>5387.84</v>
      </c>
      <c r="F74" s="16">
        <v>4.1999999999999997E-3</v>
      </c>
      <c r="G74" s="16"/>
    </row>
    <row r="75" spans="1:7" x14ac:dyDescent="0.35">
      <c r="A75" s="13" t="s">
        <v>604</v>
      </c>
      <c r="B75" s="33" t="s">
        <v>605</v>
      </c>
      <c r="C75" s="33" t="s">
        <v>606</v>
      </c>
      <c r="D75" s="14">
        <v>1425833</v>
      </c>
      <c r="E75" s="15">
        <v>5366.12</v>
      </c>
      <c r="F75" s="16">
        <v>4.1999999999999997E-3</v>
      </c>
      <c r="G75" s="16"/>
    </row>
    <row r="76" spans="1:7" x14ac:dyDescent="0.35">
      <c r="A76" s="13" t="s">
        <v>348</v>
      </c>
      <c r="B76" s="33" t="s">
        <v>349</v>
      </c>
      <c r="C76" s="33" t="s">
        <v>268</v>
      </c>
      <c r="D76" s="14">
        <v>31551</v>
      </c>
      <c r="E76" s="15">
        <v>5313.5</v>
      </c>
      <c r="F76" s="16">
        <v>4.1999999999999997E-3</v>
      </c>
      <c r="G76" s="16"/>
    </row>
    <row r="77" spans="1:7" x14ac:dyDescent="0.35">
      <c r="A77" s="13" t="s">
        <v>631</v>
      </c>
      <c r="B77" s="33" t="s">
        <v>632</v>
      </c>
      <c r="C77" s="33" t="s">
        <v>196</v>
      </c>
      <c r="D77" s="14">
        <v>524567</v>
      </c>
      <c r="E77" s="15">
        <v>5087.25</v>
      </c>
      <c r="F77" s="16">
        <v>4.0000000000000001E-3</v>
      </c>
      <c r="G77" s="16"/>
    </row>
    <row r="78" spans="1:7" x14ac:dyDescent="0.35">
      <c r="A78" s="13" t="s">
        <v>373</v>
      </c>
      <c r="B78" s="33" t="s">
        <v>374</v>
      </c>
      <c r="C78" s="33" t="s">
        <v>207</v>
      </c>
      <c r="D78" s="14">
        <v>87863</v>
      </c>
      <c r="E78" s="15">
        <v>5070.57</v>
      </c>
      <c r="F78" s="16">
        <v>4.0000000000000001E-3</v>
      </c>
      <c r="G78" s="16"/>
    </row>
    <row r="79" spans="1:7" x14ac:dyDescent="0.35">
      <c r="A79" s="13" t="s">
        <v>2190</v>
      </c>
      <c r="B79" s="33" t="s">
        <v>2191</v>
      </c>
      <c r="C79" s="33" t="s">
        <v>317</v>
      </c>
      <c r="D79" s="14">
        <v>1199098</v>
      </c>
      <c r="E79" s="15">
        <v>5036.8100000000004</v>
      </c>
      <c r="F79" s="16">
        <v>3.8999999999999998E-3</v>
      </c>
      <c r="G79" s="16"/>
    </row>
    <row r="80" spans="1:7" x14ac:dyDescent="0.35">
      <c r="A80" s="13" t="s">
        <v>1065</v>
      </c>
      <c r="B80" s="33" t="s">
        <v>1066</v>
      </c>
      <c r="C80" s="33" t="s">
        <v>219</v>
      </c>
      <c r="D80" s="14">
        <v>117682</v>
      </c>
      <c r="E80" s="15">
        <v>4850.5</v>
      </c>
      <c r="F80" s="16">
        <v>3.8E-3</v>
      </c>
      <c r="G80" s="16"/>
    </row>
    <row r="81" spans="1:7" x14ac:dyDescent="0.35">
      <c r="A81" s="13" t="s">
        <v>965</v>
      </c>
      <c r="B81" s="33" t="s">
        <v>966</v>
      </c>
      <c r="C81" s="33" t="s">
        <v>202</v>
      </c>
      <c r="D81" s="14">
        <v>1619087</v>
      </c>
      <c r="E81" s="15">
        <v>4711.54</v>
      </c>
      <c r="F81" s="16">
        <v>3.7000000000000002E-3</v>
      </c>
      <c r="G81" s="16"/>
    </row>
    <row r="82" spans="1:7" x14ac:dyDescent="0.35">
      <c r="A82" s="13" t="s">
        <v>834</v>
      </c>
      <c r="B82" s="33" t="s">
        <v>835</v>
      </c>
      <c r="C82" s="33" t="s">
        <v>365</v>
      </c>
      <c r="D82" s="14">
        <v>612079</v>
      </c>
      <c r="E82" s="15">
        <v>4533.9799999999996</v>
      </c>
      <c r="F82" s="16">
        <v>3.5000000000000001E-3</v>
      </c>
      <c r="G82" s="16"/>
    </row>
    <row r="83" spans="1:7" x14ac:dyDescent="0.35">
      <c r="A83" s="13" t="s">
        <v>183</v>
      </c>
      <c r="B83" s="33" t="s">
        <v>184</v>
      </c>
      <c r="C83" s="33" t="s">
        <v>185</v>
      </c>
      <c r="D83" s="14">
        <v>86996</v>
      </c>
      <c r="E83" s="15">
        <v>4365.46</v>
      </c>
      <c r="F83" s="16">
        <v>3.3999999999999998E-3</v>
      </c>
      <c r="G83" s="16"/>
    </row>
    <row r="84" spans="1:7" x14ac:dyDescent="0.35">
      <c r="A84" s="13" t="s">
        <v>1138</v>
      </c>
      <c r="B84" s="33" t="s">
        <v>1139</v>
      </c>
      <c r="C84" s="33" t="s">
        <v>157</v>
      </c>
      <c r="D84" s="14">
        <v>4130121</v>
      </c>
      <c r="E84" s="15">
        <v>4352.32</v>
      </c>
      <c r="F84" s="16">
        <v>3.3999999999999998E-3</v>
      </c>
      <c r="G84" s="16"/>
    </row>
    <row r="85" spans="1:7" x14ac:dyDescent="0.35">
      <c r="A85" s="13" t="s">
        <v>1049</v>
      </c>
      <c r="B85" s="33" t="s">
        <v>1050</v>
      </c>
      <c r="C85" s="33" t="s">
        <v>193</v>
      </c>
      <c r="D85" s="14">
        <v>1649200</v>
      </c>
      <c r="E85" s="15">
        <v>4232.67</v>
      </c>
      <c r="F85" s="16">
        <v>3.3E-3</v>
      </c>
      <c r="G85" s="16"/>
    </row>
    <row r="86" spans="1:7" x14ac:dyDescent="0.35">
      <c r="A86" s="13" t="s">
        <v>402</v>
      </c>
      <c r="B86" s="33" t="s">
        <v>403</v>
      </c>
      <c r="C86" s="33" t="s">
        <v>173</v>
      </c>
      <c r="D86" s="14">
        <v>400000</v>
      </c>
      <c r="E86" s="15">
        <v>4210.8</v>
      </c>
      <c r="F86" s="16">
        <v>3.3E-3</v>
      </c>
      <c r="G86" s="16"/>
    </row>
    <row r="87" spans="1:7" x14ac:dyDescent="0.35">
      <c r="A87" s="13" t="s">
        <v>222</v>
      </c>
      <c r="B87" s="33" t="s">
        <v>223</v>
      </c>
      <c r="C87" s="33" t="s">
        <v>224</v>
      </c>
      <c r="D87" s="14">
        <v>224560</v>
      </c>
      <c r="E87" s="15">
        <v>4069.25</v>
      </c>
      <c r="F87" s="16">
        <v>3.2000000000000002E-3</v>
      </c>
      <c r="G87" s="16"/>
    </row>
    <row r="88" spans="1:7" x14ac:dyDescent="0.35">
      <c r="A88" s="13" t="s">
        <v>281</v>
      </c>
      <c r="B88" s="33" t="s">
        <v>282</v>
      </c>
      <c r="C88" s="33" t="s">
        <v>219</v>
      </c>
      <c r="D88" s="14">
        <v>384238</v>
      </c>
      <c r="E88" s="15">
        <v>4001.45</v>
      </c>
      <c r="F88" s="16">
        <v>3.0999999999999999E-3</v>
      </c>
      <c r="G88" s="16"/>
    </row>
    <row r="89" spans="1:7" x14ac:dyDescent="0.35">
      <c r="A89" s="13" t="s">
        <v>1132</v>
      </c>
      <c r="B89" s="33" t="s">
        <v>1133</v>
      </c>
      <c r="C89" s="33" t="s">
        <v>193</v>
      </c>
      <c r="D89" s="14">
        <v>1835964</v>
      </c>
      <c r="E89" s="15">
        <v>3897.2</v>
      </c>
      <c r="F89" s="16">
        <v>3.0000000000000001E-3</v>
      </c>
      <c r="G89" s="16"/>
    </row>
    <row r="90" spans="1:7" x14ac:dyDescent="0.35">
      <c r="A90" s="13" t="s">
        <v>189</v>
      </c>
      <c r="B90" s="33" t="s">
        <v>190</v>
      </c>
      <c r="C90" s="33" t="s">
        <v>157</v>
      </c>
      <c r="D90" s="14">
        <v>181587</v>
      </c>
      <c r="E90" s="15">
        <v>3592.88</v>
      </c>
      <c r="F90" s="16">
        <v>2.8E-3</v>
      </c>
      <c r="G90" s="16"/>
    </row>
    <row r="91" spans="1:7" x14ac:dyDescent="0.35">
      <c r="A91" s="13" t="s">
        <v>750</v>
      </c>
      <c r="B91" s="33" t="s">
        <v>751</v>
      </c>
      <c r="C91" s="33" t="s">
        <v>196</v>
      </c>
      <c r="D91" s="14">
        <v>160000</v>
      </c>
      <c r="E91" s="15">
        <v>3414.56</v>
      </c>
      <c r="F91" s="16">
        <v>2.7000000000000001E-3</v>
      </c>
      <c r="G91" s="16"/>
    </row>
    <row r="92" spans="1:7" x14ac:dyDescent="0.35">
      <c r="A92" s="13" t="s">
        <v>404</v>
      </c>
      <c r="B92" s="33" t="s">
        <v>405</v>
      </c>
      <c r="C92" s="33" t="s">
        <v>196</v>
      </c>
      <c r="D92" s="14">
        <v>107514</v>
      </c>
      <c r="E92" s="15">
        <v>3400.24</v>
      </c>
      <c r="F92" s="16">
        <v>2.7000000000000001E-3</v>
      </c>
      <c r="G92" s="16"/>
    </row>
    <row r="93" spans="1:7" x14ac:dyDescent="0.35">
      <c r="A93" s="13" t="s">
        <v>1329</v>
      </c>
      <c r="B93" s="33" t="s">
        <v>1330</v>
      </c>
      <c r="C93" s="33" t="s">
        <v>304</v>
      </c>
      <c r="D93" s="14">
        <v>987600</v>
      </c>
      <c r="E93" s="15">
        <v>3107.78</v>
      </c>
      <c r="F93" s="16">
        <v>2.3999999999999998E-3</v>
      </c>
      <c r="G93" s="16"/>
    </row>
    <row r="94" spans="1:7" x14ac:dyDescent="0.35">
      <c r="A94" s="13" t="s">
        <v>1318</v>
      </c>
      <c r="B94" s="33" t="s">
        <v>1319</v>
      </c>
      <c r="C94" s="33" t="s">
        <v>268</v>
      </c>
      <c r="D94" s="14">
        <v>370653</v>
      </c>
      <c r="E94" s="15">
        <v>3008.41</v>
      </c>
      <c r="F94" s="16">
        <v>2.3999999999999998E-3</v>
      </c>
      <c r="G94" s="16"/>
    </row>
    <row r="95" spans="1:7" x14ac:dyDescent="0.35">
      <c r="A95" s="13" t="s">
        <v>1076</v>
      </c>
      <c r="B95" s="33" t="s">
        <v>1077</v>
      </c>
      <c r="C95" s="33" t="s">
        <v>336</v>
      </c>
      <c r="D95" s="14">
        <v>687351</v>
      </c>
      <c r="E95" s="15">
        <v>2914.71</v>
      </c>
      <c r="F95" s="16">
        <v>2.3E-3</v>
      </c>
      <c r="G95" s="16"/>
    </row>
    <row r="96" spans="1:7" x14ac:dyDescent="0.35">
      <c r="A96" s="13" t="s">
        <v>1003</v>
      </c>
      <c r="B96" s="33" t="s">
        <v>1004</v>
      </c>
      <c r="C96" s="33" t="s">
        <v>157</v>
      </c>
      <c r="D96" s="14">
        <v>2191237</v>
      </c>
      <c r="E96" s="15">
        <v>2869.64</v>
      </c>
      <c r="F96" s="16">
        <v>2.2000000000000001E-3</v>
      </c>
      <c r="G96" s="16"/>
    </row>
    <row r="97" spans="1:7" x14ac:dyDescent="0.35">
      <c r="A97" s="13" t="s">
        <v>639</v>
      </c>
      <c r="B97" s="33" t="s">
        <v>640</v>
      </c>
      <c r="C97" s="33" t="s">
        <v>278</v>
      </c>
      <c r="D97" s="14">
        <v>5146585</v>
      </c>
      <c r="E97" s="15">
        <v>2399.34</v>
      </c>
      <c r="F97" s="16">
        <v>1.9E-3</v>
      </c>
      <c r="G97" s="16"/>
    </row>
    <row r="98" spans="1:7" x14ac:dyDescent="0.35">
      <c r="A98" s="13" t="s">
        <v>615</v>
      </c>
      <c r="B98" s="33" t="s">
        <v>616</v>
      </c>
      <c r="C98" s="33" t="s">
        <v>182</v>
      </c>
      <c r="D98" s="14">
        <v>51005</v>
      </c>
      <c r="E98" s="15">
        <v>2173.17</v>
      </c>
      <c r="F98" s="16">
        <v>1.6999999999999999E-3</v>
      </c>
      <c r="G98" s="16"/>
    </row>
    <row r="99" spans="1:7" x14ac:dyDescent="0.35">
      <c r="A99" s="13" t="s">
        <v>361</v>
      </c>
      <c r="B99" s="33" t="s">
        <v>362</v>
      </c>
      <c r="C99" s="33" t="s">
        <v>193</v>
      </c>
      <c r="D99" s="14">
        <v>201781</v>
      </c>
      <c r="E99" s="15">
        <v>1530.61</v>
      </c>
      <c r="F99" s="16">
        <v>1.1999999999999999E-3</v>
      </c>
      <c r="G99" s="16"/>
    </row>
    <row r="100" spans="1:7" x14ac:dyDescent="0.35">
      <c r="A100" s="13" t="s">
        <v>702</v>
      </c>
      <c r="B100" s="33" t="s">
        <v>703</v>
      </c>
      <c r="C100" s="33" t="s">
        <v>219</v>
      </c>
      <c r="D100" s="14">
        <v>277682</v>
      </c>
      <c r="E100" s="15">
        <v>1335.51</v>
      </c>
      <c r="F100" s="16">
        <v>1E-3</v>
      </c>
      <c r="G100" s="16"/>
    </row>
    <row r="101" spans="1:7" x14ac:dyDescent="0.35">
      <c r="A101" s="13" t="s">
        <v>715</v>
      </c>
      <c r="B101" s="33" t="s">
        <v>716</v>
      </c>
      <c r="C101" s="33" t="s">
        <v>434</v>
      </c>
      <c r="D101" s="14">
        <v>510707</v>
      </c>
      <c r="E101" s="15">
        <v>1115.49</v>
      </c>
      <c r="F101" s="16">
        <v>8.9999999999999998E-4</v>
      </c>
      <c r="G101" s="16"/>
    </row>
    <row r="102" spans="1:7" x14ac:dyDescent="0.35">
      <c r="A102" s="13" t="s">
        <v>706</v>
      </c>
      <c r="B102" s="33" t="s">
        <v>707</v>
      </c>
      <c r="C102" s="33" t="s">
        <v>196</v>
      </c>
      <c r="D102" s="14">
        <v>135093</v>
      </c>
      <c r="E102" s="15">
        <v>1025.56</v>
      </c>
      <c r="F102" s="16">
        <v>8.0000000000000004E-4</v>
      </c>
      <c r="G102" s="16"/>
    </row>
    <row r="103" spans="1:7" x14ac:dyDescent="0.35">
      <c r="A103" s="13" t="s">
        <v>1165</v>
      </c>
      <c r="B103" s="33" t="s">
        <v>1166</v>
      </c>
      <c r="C103" s="33" t="s">
        <v>202</v>
      </c>
      <c r="D103" s="14">
        <v>833014</v>
      </c>
      <c r="E103" s="15">
        <v>779.87</v>
      </c>
      <c r="F103" s="16">
        <v>5.9999999999999995E-4</v>
      </c>
      <c r="G103" s="16"/>
    </row>
    <row r="104" spans="1:7" x14ac:dyDescent="0.35">
      <c r="A104" s="17" t="s">
        <v>131</v>
      </c>
      <c r="B104" s="34"/>
      <c r="C104" s="34"/>
      <c r="D104" s="20"/>
      <c r="E104" s="37">
        <v>1032250.08</v>
      </c>
      <c r="F104" s="38">
        <v>0.80710000000000004</v>
      </c>
      <c r="G104" s="23"/>
    </row>
    <row r="105" spans="1:7" x14ac:dyDescent="0.35">
      <c r="A105" s="17" t="s">
        <v>368</v>
      </c>
      <c r="B105" s="33"/>
      <c r="C105" s="33"/>
      <c r="D105" s="14"/>
      <c r="E105" s="15"/>
      <c r="F105" s="16"/>
      <c r="G105" s="16"/>
    </row>
    <row r="106" spans="1:7" x14ac:dyDescent="0.35">
      <c r="A106" s="17" t="s">
        <v>131</v>
      </c>
      <c r="B106" s="33"/>
      <c r="C106" s="33"/>
      <c r="D106" s="14"/>
      <c r="E106" s="39" t="s">
        <v>128</v>
      </c>
      <c r="F106" s="40" t="s">
        <v>128</v>
      </c>
      <c r="G106" s="16"/>
    </row>
    <row r="107" spans="1:7" x14ac:dyDescent="0.35">
      <c r="A107" s="17" t="s">
        <v>2961</v>
      </c>
      <c r="B107" s="33"/>
      <c r="C107" s="33"/>
      <c r="D107" s="14"/>
      <c r="E107" s="63"/>
      <c r="F107" s="64"/>
      <c r="G107" s="16"/>
    </row>
    <row r="108" spans="1:7" x14ac:dyDescent="0.35">
      <c r="A108" s="13" t="s">
        <v>2762</v>
      </c>
      <c r="B108" s="33" t="s">
        <v>2763</v>
      </c>
      <c r="C108" s="33"/>
      <c r="D108" s="14">
        <v>9000</v>
      </c>
      <c r="E108" s="15">
        <v>10363.42</v>
      </c>
      <c r="F108" s="16">
        <v>8.0999999999999996E-3</v>
      </c>
      <c r="G108" s="16">
        <v>7.1599999999999997E-2</v>
      </c>
    </row>
    <row r="109" spans="1:7" x14ac:dyDescent="0.35">
      <c r="A109" s="13" t="s">
        <v>2770</v>
      </c>
      <c r="B109" s="33" t="s">
        <v>2771</v>
      </c>
      <c r="C109" s="33"/>
      <c r="D109" s="14">
        <v>4880</v>
      </c>
      <c r="E109" s="15">
        <v>3850.11</v>
      </c>
      <c r="F109" s="16">
        <v>3.0000000000000001E-3</v>
      </c>
      <c r="G109" s="16">
        <v>0.19442100000000001</v>
      </c>
    </row>
    <row r="110" spans="1:7" x14ac:dyDescent="0.35">
      <c r="A110" s="17" t="s">
        <v>131</v>
      </c>
      <c r="B110" s="33"/>
      <c r="C110" s="33"/>
      <c r="D110" s="14"/>
      <c r="E110" s="37">
        <f>SUM(E108:E109)</f>
        <v>14213.53</v>
      </c>
      <c r="F110" s="38">
        <f>SUM(F108:F109)</f>
        <v>1.1099999999999999E-2</v>
      </c>
      <c r="G110" s="23"/>
    </row>
    <row r="111" spans="1:7" x14ac:dyDescent="0.35">
      <c r="A111" s="17"/>
      <c r="B111" s="33"/>
      <c r="C111" s="33"/>
      <c r="D111" s="14"/>
      <c r="E111" s="63"/>
      <c r="F111" s="64"/>
      <c r="G111" s="16"/>
    </row>
    <row r="112" spans="1:7" x14ac:dyDescent="0.35">
      <c r="A112" s="24" t="s">
        <v>147</v>
      </c>
      <c r="B112" s="35"/>
      <c r="C112" s="35"/>
      <c r="D112" s="25"/>
      <c r="E112" s="30">
        <f>+E104+E110</f>
        <v>1046463.61</v>
      </c>
      <c r="F112" s="31">
        <f>+F104+F110</f>
        <v>0.81820000000000004</v>
      </c>
      <c r="G112" s="23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17" t="s">
        <v>729</v>
      </c>
      <c r="B114" s="33"/>
      <c r="C114" s="33"/>
      <c r="D114" s="14"/>
      <c r="E114" s="15"/>
      <c r="F114" s="16"/>
      <c r="G114" s="16"/>
    </row>
    <row r="115" spans="1:7" x14ac:dyDescent="0.35">
      <c r="A115" s="17" t="s">
        <v>730</v>
      </c>
      <c r="B115" s="33"/>
      <c r="C115" s="33"/>
      <c r="D115" s="14"/>
      <c r="E115" s="15"/>
      <c r="F115" s="16"/>
      <c r="G115" s="16"/>
    </row>
    <row r="116" spans="1:7" x14ac:dyDescent="0.35">
      <c r="A116" s="13" t="s">
        <v>1331</v>
      </c>
      <c r="B116" s="33"/>
      <c r="C116" s="33" t="s">
        <v>393</v>
      </c>
      <c r="D116" s="14">
        <v>14565</v>
      </c>
      <c r="E116" s="15">
        <v>6720.29</v>
      </c>
      <c r="F116" s="16">
        <v>5.2529999999999999E-3</v>
      </c>
      <c r="G116" s="16"/>
    </row>
    <row r="117" spans="1:7" x14ac:dyDescent="0.35">
      <c r="A117" s="13" t="s">
        <v>2621</v>
      </c>
      <c r="B117" s="33"/>
      <c r="C117" s="33" t="s">
        <v>202</v>
      </c>
      <c r="D117" s="14">
        <v>4653000</v>
      </c>
      <c r="E117" s="15">
        <v>4375.22</v>
      </c>
      <c r="F117" s="16">
        <v>3.4199999999999999E-3</v>
      </c>
      <c r="G117" s="16"/>
    </row>
    <row r="118" spans="1:7" x14ac:dyDescent="0.35">
      <c r="A118" s="13" t="s">
        <v>1893</v>
      </c>
      <c r="B118" s="33"/>
      <c r="C118" s="33" t="s">
        <v>182</v>
      </c>
      <c r="D118" s="14">
        <v>64200</v>
      </c>
      <c r="E118" s="15">
        <v>2712.45</v>
      </c>
      <c r="F118" s="16">
        <v>2.1199999999999999E-3</v>
      </c>
      <c r="G118" s="16"/>
    </row>
    <row r="119" spans="1:7" x14ac:dyDescent="0.35">
      <c r="A119" s="13" t="s">
        <v>1332</v>
      </c>
      <c r="B119" s="33"/>
      <c r="C119" s="33" t="s">
        <v>157</v>
      </c>
      <c r="D119" s="14">
        <v>1203600</v>
      </c>
      <c r="E119" s="15">
        <v>1584.3</v>
      </c>
      <c r="F119" s="16">
        <v>1.238E-3</v>
      </c>
      <c r="G119" s="16"/>
    </row>
    <row r="120" spans="1:7" x14ac:dyDescent="0.35">
      <c r="A120" s="13" t="s">
        <v>2660</v>
      </c>
      <c r="B120" s="33"/>
      <c r="C120" s="33" t="s">
        <v>193</v>
      </c>
      <c r="D120" s="44">
        <v>-1649200</v>
      </c>
      <c r="E120" s="26">
        <v>-4243.3900000000003</v>
      </c>
      <c r="F120" s="27">
        <v>-3.3170000000000001E-3</v>
      </c>
      <c r="G120" s="16"/>
    </row>
    <row r="121" spans="1:7" x14ac:dyDescent="0.35">
      <c r="A121" s="13" t="s">
        <v>731</v>
      </c>
      <c r="B121" s="33"/>
      <c r="C121" s="33" t="s">
        <v>732</v>
      </c>
      <c r="D121" s="44">
        <v>-238050</v>
      </c>
      <c r="E121" s="26">
        <v>-59206.84</v>
      </c>
      <c r="F121" s="27">
        <v>-4.6285E-2</v>
      </c>
      <c r="G121" s="16"/>
    </row>
    <row r="122" spans="1:7" x14ac:dyDescent="0.35">
      <c r="A122" s="17" t="s">
        <v>131</v>
      </c>
      <c r="B122" s="34"/>
      <c r="C122" s="34"/>
      <c r="D122" s="20"/>
      <c r="E122" s="42">
        <v>-48057.97</v>
      </c>
      <c r="F122" s="43">
        <v>-3.7571E-2</v>
      </c>
      <c r="G122" s="23"/>
    </row>
    <row r="123" spans="1:7" x14ac:dyDescent="0.35">
      <c r="A123" s="13"/>
      <c r="B123" s="33"/>
      <c r="C123" s="33"/>
      <c r="D123" s="14"/>
      <c r="E123" s="15"/>
      <c r="F123" s="16"/>
      <c r="G123" s="16"/>
    </row>
    <row r="124" spans="1:7" x14ac:dyDescent="0.35">
      <c r="A124" s="13"/>
      <c r="B124" s="33"/>
      <c r="C124" s="33"/>
      <c r="D124" s="14"/>
      <c r="E124" s="15"/>
      <c r="F124" s="16"/>
      <c r="G124" s="16"/>
    </row>
    <row r="125" spans="1:7" x14ac:dyDescent="0.35">
      <c r="A125" s="17" t="s">
        <v>2753</v>
      </c>
      <c r="B125" s="34"/>
      <c r="C125" s="34"/>
      <c r="D125" s="20"/>
      <c r="E125" s="41"/>
      <c r="F125" s="23"/>
      <c r="G125" s="23"/>
    </row>
    <row r="126" spans="1:7" x14ac:dyDescent="0.35">
      <c r="A126" s="13" t="s">
        <v>2754</v>
      </c>
      <c r="B126" s="33"/>
      <c r="C126" s="33" t="s">
        <v>2755</v>
      </c>
      <c r="D126" s="14">
        <v>499950</v>
      </c>
      <c r="E126" s="15">
        <v>5706.18</v>
      </c>
      <c r="F126" s="16">
        <v>4.4999999999999997E-3</v>
      </c>
      <c r="G126" s="16"/>
    </row>
    <row r="127" spans="1:7" x14ac:dyDescent="0.35">
      <c r="A127" s="13" t="s">
        <v>2756</v>
      </c>
      <c r="B127" s="33"/>
      <c r="C127" s="33" t="s">
        <v>2757</v>
      </c>
      <c r="D127" s="44">
        <v>-125000</v>
      </c>
      <c r="E127" s="26">
        <v>-6.06</v>
      </c>
      <c r="F127" s="16">
        <v>0</v>
      </c>
      <c r="G127" s="16"/>
    </row>
    <row r="128" spans="1:7" x14ac:dyDescent="0.35">
      <c r="A128" s="17" t="s">
        <v>131</v>
      </c>
      <c r="B128" s="34"/>
      <c r="C128" s="34"/>
      <c r="D128" s="20"/>
      <c r="E128" s="37">
        <v>5700.12</v>
      </c>
      <c r="F128" s="38">
        <v>4.4999999999999997E-3</v>
      </c>
      <c r="G128" s="23"/>
    </row>
    <row r="129" spans="1:7" x14ac:dyDescent="0.35">
      <c r="A129" s="13"/>
      <c r="B129" s="33"/>
      <c r="C129" s="33"/>
      <c r="D129" s="14"/>
      <c r="E129" s="15"/>
      <c r="F129" s="16"/>
      <c r="G129" s="16"/>
    </row>
    <row r="130" spans="1:7" x14ac:dyDescent="0.35">
      <c r="A130" s="24" t="s">
        <v>147</v>
      </c>
      <c r="B130" s="35"/>
      <c r="C130" s="35"/>
      <c r="D130" s="25"/>
      <c r="E130" s="21">
        <v>5700.12</v>
      </c>
      <c r="F130" s="22">
        <v>4.4999999999999997E-3</v>
      </c>
      <c r="G130" s="23"/>
    </row>
    <row r="131" spans="1:7" x14ac:dyDescent="0.35">
      <c r="A131" s="17" t="s">
        <v>129</v>
      </c>
      <c r="B131" s="33"/>
      <c r="C131" s="33"/>
      <c r="D131" s="14"/>
      <c r="E131" s="15"/>
      <c r="F131" s="16"/>
      <c r="G131" s="16"/>
    </row>
    <row r="132" spans="1:7" x14ac:dyDescent="0.35">
      <c r="A132" s="17" t="s">
        <v>461</v>
      </c>
      <c r="B132" s="33"/>
      <c r="C132" s="33"/>
      <c r="D132" s="14"/>
      <c r="E132" s="15"/>
      <c r="F132" s="16"/>
      <c r="G132" s="16"/>
    </row>
    <row r="133" spans="1:7" x14ac:dyDescent="0.35">
      <c r="A133" s="13" t="s">
        <v>2758</v>
      </c>
      <c r="B133" s="33" t="s">
        <v>2759</v>
      </c>
      <c r="C133" s="33" t="s">
        <v>467</v>
      </c>
      <c r="D133" s="14">
        <v>17500000</v>
      </c>
      <c r="E133" s="15">
        <v>17675.05</v>
      </c>
      <c r="F133" s="16">
        <v>1.38E-2</v>
      </c>
      <c r="G133" s="16">
        <v>6.4411999999999997E-2</v>
      </c>
    </row>
    <row r="134" spans="1:7" x14ac:dyDescent="0.35">
      <c r="A134" s="13" t="s">
        <v>1338</v>
      </c>
      <c r="B134" s="33" t="s">
        <v>1339</v>
      </c>
      <c r="C134" s="33" t="s">
        <v>467</v>
      </c>
      <c r="D134" s="14">
        <v>16000000</v>
      </c>
      <c r="E134" s="15">
        <v>16159.81</v>
      </c>
      <c r="F134" s="16">
        <v>1.26E-2</v>
      </c>
      <c r="G134" s="16">
        <v>7.1099999999999997E-2</v>
      </c>
    </row>
    <row r="135" spans="1:7" x14ac:dyDescent="0.35">
      <c r="A135" s="13" t="s">
        <v>2760</v>
      </c>
      <c r="B135" s="33" t="s">
        <v>2761</v>
      </c>
      <c r="C135" s="33" t="s">
        <v>467</v>
      </c>
      <c r="D135" s="14">
        <v>15000000</v>
      </c>
      <c r="E135" s="15">
        <v>15038.43</v>
      </c>
      <c r="F135" s="16">
        <v>1.18E-2</v>
      </c>
      <c r="G135" s="16">
        <v>7.2700000000000001E-2</v>
      </c>
    </row>
    <row r="136" spans="1:7" x14ac:dyDescent="0.35">
      <c r="A136" s="13" t="s">
        <v>1940</v>
      </c>
      <c r="B136" s="33" t="s">
        <v>1941</v>
      </c>
      <c r="C136" s="33" t="s">
        <v>467</v>
      </c>
      <c r="D136" s="14">
        <v>10000000</v>
      </c>
      <c r="E136" s="15">
        <v>10194.51</v>
      </c>
      <c r="F136" s="16">
        <v>8.0000000000000002E-3</v>
      </c>
      <c r="G136" s="16">
        <v>6.5625000000000003E-2</v>
      </c>
    </row>
    <row r="137" spans="1:7" x14ac:dyDescent="0.35">
      <c r="A137" s="13" t="s">
        <v>2764</v>
      </c>
      <c r="B137" s="33" t="s">
        <v>2765</v>
      </c>
      <c r="C137" s="33" t="s">
        <v>467</v>
      </c>
      <c r="D137" s="14">
        <v>10000000</v>
      </c>
      <c r="E137" s="15">
        <v>10063.08</v>
      </c>
      <c r="F137" s="16">
        <v>7.9000000000000008E-3</v>
      </c>
      <c r="G137" s="16">
        <v>6.7299999999999999E-2</v>
      </c>
    </row>
    <row r="138" spans="1:7" x14ac:dyDescent="0.35">
      <c r="A138" s="13" t="s">
        <v>2766</v>
      </c>
      <c r="B138" s="33" t="s">
        <v>2767</v>
      </c>
      <c r="C138" s="33" t="s">
        <v>467</v>
      </c>
      <c r="D138" s="14">
        <v>7500000</v>
      </c>
      <c r="E138" s="15">
        <v>7597.22</v>
      </c>
      <c r="F138" s="16">
        <v>5.8999999999999999E-3</v>
      </c>
      <c r="G138" s="16">
        <v>6.4687999999999996E-2</v>
      </c>
    </row>
    <row r="139" spans="1:7" x14ac:dyDescent="0.35">
      <c r="A139" s="13" t="s">
        <v>2768</v>
      </c>
      <c r="B139" s="33" t="s">
        <v>2769</v>
      </c>
      <c r="C139" s="33" t="s">
        <v>467</v>
      </c>
      <c r="D139" s="14">
        <v>5000000</v>
      </c>
      <c r="E139" s="15">
        <v>5100.66</v>
      </c>
      <c r="F139" s="16">
        <v>4.0000000000000001E-3</v>
      </c>
      <c r="G139" s="16">
        <v>6.6575999999999996E-2</v>
      </c>
    </row>
    <row r="140" spans="1:7" x14ac:dyDescent="0.35">
      <c r="A140" s="13" t="s">
        <v>2772</v>
      </c>
      <c r="B140" s="33" t="s">
        <v>2773</v>
      </c>
      <c r="C140" s="33" t="s">
        <v>467</v>
      </c>
      <c r="D140" s="14">
        <v>2500000</v>
      </c>
      <c r="E140" s="15">
        <v>2605.6799999999998</v>
      </c>
      <c r="F140" s="16">
        <v>2E-3</v>
      </c>
      <c r="G140" s="16">
        <v>7.2648000000000004E-2</v>
      </c>
    </row>
    <row r="141" spans="1:7" x14ac:dyDescent="0.35">
      <c r="A141" s="13" t="s">
        <v>1340</v>
      </c>
      <c r="B141" s="33" t="s">
        <v>1341</v>
      </c>
      <c r="C141" s="33" t="s">
        <v>481</v>
      </c>
      <c r="D141" s="14">
        <v>2500000</v>
      </c>
      <c r="E141" s="15">
        <v>2549.83</v>
      </c>
      <c r="F141" s="16">
        <v>2E-3</v>
      </c>
      <c r="G141" s="16">
        <v>7.1050000000000002E-2</v>
      </c>
    </row>
    <row r="142" spans="1:7" x14ac:dyDescent="0.35">
      <c r="A142" s="13" t="s">
        <v>2774</v>
      </c>
      <c r="B142" s="33" t="s">
        <v>2775</v>
      </c>
      <c r="C142" s="33" t="s">
        <v>464</v>
      </c>
      <c r="D142" s="14">
        <v>2500000</v>
      </c>
      <c r="E142" s="15">
        <v>2503.5700000000002</v>
      </c>
      <c r="F142" s="16">
        <v>2E-3</v>
      </c>
      <c r="G142" s="16"/>
    </row>
    <row r="143" spans="1:7" x14ac:dyDescent="0.35">
      <c r="A143" s="13" t="s">
        <v>2572</v>
      </c>
      <c r="B143" s="33" t="s">
        <v>2573</v>
      </c>
      <c r="C143" s="33" t="s">
        <v>484</v>
      </c>
      <c r="D143" s="14">
        <v>1000000</v>
      </c>
      <c r="E143" s="15">
        <v>1020.51</v>
      </c>
      <c r="F143" s="16">
        <v>8.0000000000000004E-4</v>
      </c>
      <c r="G143" s="16">
        <v>7.1711999999999998E-2</v>
      </c>
    </row>
    <row r="144" spans="1:7" x14ac:dyDescent="0.35">
      <c r="A144" s="17" t="s">
        <v>131</v>
      </c>
      <c r="B144" s="34"/>
      <c r="C144" s="34"/>
      <c r="D144" s="20"/>
      <c r="E144" s="37">
        <f>SUM(E133:E143)</f>
        <v>90508.35</v>
      </c>
      <c r="F144" s="38">
        <f>SUM(F133:F143)</f>
        <v>7.0800000000000002E-2</v>
      </c>
      <c r="G144" s="23"/>
    </row>
    <row r="145" spans="1:7" x14ac:dyDescent="0.35">
      <c r="A145" s="13"/>
      <c r="B145" s="33"/>
      <c r="C145" s="33"/>
      <c r="D145" s="14"/>
      <c r="E145" s="15"/>
      <c r="F145" s="16"/>
      <c r="G145" s="16"/>
    </row>
    <row r="146" spans="1:7" x14ac:dyDescent="0.35">
      <c r="A146" s="17" t="s">
        <v>132</v>
      </c>
      <c r="B146" s="33"/>
      <c r="C146" s="33"/>
      <c r="D146" s="14"/>
      <c r="E146" s="15"/>
      <c r="F146" s="16"/>
      <c r="G146" s="16"/>
    </row>
    <row r="147" spans="1:7" x14ac:dyDescent="0.35">
      <c r="A147" s="13" t="s">
        <v>582</v>
      </c>
      <c r="B147" s="33" t="s">
        <v>583</v>
      </c>
      <c r="C147" s="33" t="s">
        <v>135</v>
      </c>
      <c r="D147" s="14">
        <v>14000000</v>
      </c>
      <c r="E147" s="15">
        <v>14508.62</v>
      </c>
      <c r="F147" s="16">
        <v>1.1299999999999999E-2</v>
      </c>
      <c r="G147" s="16">
        <v>6.0802000000000002E-2</v>
      </c>
    </row>
    <row r="148" spans="1:7" x14ac:dyDescent="0.35">
      <c r="A148" s="13" t="s">
        <v>507</v>
      </c>
      <c r="B148" s="33" t="s">
        <v>508</v>
      </c>
      <c r="C148" s="33" t="s">
        <v>135</v>
      </c>
      <c r="D148" s="14">
        <v>11000000</v>
      </c>
      <c r="E148" s="15">
        <v>11464.77</v>
      </c>
      <c r="F148" s="16">
        <v>8.9999999999999993E-3</v>
      </c>
      <c r="G148" s="16">
        <v>6.5590999999999997E-2</v>
      </c>
    </row>
    <row r="149" spans="1:7" x14ac:dyDescent="0.35">
      <c r="A149" s="13" t="s">
        <v>1857</v>
      </c>
      <c r="B149" s="33" t="s">
        <v>1858</v>
      </c>
      <c r="C149" s="33" t="s">
        <v>135</v>
      </c>
      <c r="D149" s="14">
        <v>7500000</v>
      </c>
      <c r="E149" s="15">
        <v>7610.63</v>
      </c>
      <c r="F149" s="16">
        <v>5.8999999999999999E-3</v>
      </c>
      <c r="G149" s="16">
        <v>6.3561999999999994E-2</v>
      </c>
    </row>
    <row r="150" spans="1:7" x14ac:dyDescent="0.35">
      <c r="A150" s="13" t="s">
        <v>2776</v>
      </c>
      <c r="B150" s="33" t="s">
        <v>2777</v>
      </c>
      <c r="C150" s="33" t="s">
        <v>135</v>
      </c>
      <c r="D150" s="14">
        <v>500000</v>
      </c>
      <c r="E150" s="15">
        <v>500.6</v>
      </c>
      <c r="F150" s="16">
        <v>4.0000000000000002E-4</v>
      </c>
      <c r="G150" s="16">
        <v>5.7138000000000001E-2</v>
      </c>
    </row>
    <row r="151" spans="1:7" x14ac:dyDescent="0.35">
      <c r="A151" s="17" t="s">
        <v>131</v>
      </c>
      <c r="B151" s="34"/>
      <c r="C151" s="34"/>
      <c r="D151" s="20"/>
      <c r="E151" s="37">
        <v>34084.620000000003</v>
      </c>
      <c r="F151" s="38">
        <v>2.6599999999999999E-2</v>
      </c>
      <c r="G151" s="23"/>
    </row>
    <row r="152" spans="1:7" x14ac:dyDescent="0.35">
      <c r="A152" s="13"/>
      <c r="B152" s="33"/>
      <c r="C152" s="33"/>
      <c r="D152" s="14"/>
      <c r="E152" s="15"/>
      <c r="F152" s="16"/>
      <c r="G152" s="16"/>
    </row>
    <row r="153" spans="1:7" x14ac:dyDescent="0.35">
      <c r="A153" s="17" t="s">
        <v>145</v>
      </c>
      <c r="B153" s="33"/>
      <c r="C153" s="33"/>
      <c r="D153" s="14"/>
      <c r="E153" s="15"/>
      <c r="F153" s="16"/>
      <c r="G153" s="16"/>
    </row>
    <row r="154" spans="1:7" x14ac:dyDescent="0.35">
      <c r="A154" s="17" t="s">
        <v>131</v>
      </c>
      <c r="B154" s="33"/>
      <c r="C154" s="33"/>
      <c r="D154" s="14"/>
      <c r="E154" s="39" t="s">
        <v>128</v>
      </c>
      <c r="F154" s="40" t="s">
        <v>128</v>
      </c>
      <c r="G154" s="16"/>
    </row>
    <row r="155" spans="1:7" x14ac:dyDescent="0.35">
      <c r="A155" s="13"/>
      <c r="B155" s="33"/>
      <c r="C155" s="33"/>
      <c r="D155" s="14"/>
      <c r="E155" s="15"/>
      <c r="F155" s="16"/>
      <c r="G155" s="16"/>
    </row>
    <row r="156" spans="1:7" x14ac:dyDescent="0.35">
      <c r="A156" s="17" t="s">
        <v>146</v>
      </c>
      <c r="B156" s="33"/>
      <c r="C156" s="33"/>
      <c r="D156" s="14"/>
      <c r="E156" s="15"/>
      <c r="F156" s="16"/>
      <c r="G156" s="16"/>
    </row>
    <row r="157" spans="1:7" x14ac:dyDescent="0.35">
      <c r="A157" s="17" t="s">
        <v>131</v>
      </c>
      <c r="B157" s="33"/>
      <c r="C157" s="33"/>
      <c r="D157" s="14"/>
      <c r="E157" s="39" t="s">
        <v>128</v>
      </c>
      <c r="F157" s="40" t="s">
        <v>128</v>
      </c>
      <c r="G157" s="16"/>
    </row>
    <row r="158" spans="1:7" x14ac:dyDescent="0.35">
      <c r="A158" s="13"/>
      <c r="B158" s="33"/>
      <c r="C158" s="33"/>
      <c r="D158" s="14"/>
      <c r="E158" s="15"/>
      <c r="F158" s="16"/>
      <c r="G158" s="16"/>
    </row>
    <row r="159" spans="1:7" x14ac:dyDescent="0.35">
      <c r="A159" s="24" t="s">
        <v>147</v>
      </c>
      <c r="B159" s="35"/>
      <c r="C159" s="35"/>
      <c r="D159" s="25"/>
      <c r="E159" s="21">
        <f>+E144+E151</f>
        <v>124592.97</v>
      </c>
      <c r="F159" s="22">
        <f>+F144+F151</f>
        <v>9.74E-2</v>
      </c>
      <c r="G159" s="23"/>
    </row>
    <row r="160" spans="1:7" x14ac:dyDescent="0.35">
      <c r="A160" s="13"/>
      <c r="B160" s="33"/>
      <c r="C160" s="33"/>
      <c r="D160" s="14"/>
      <c r="E160" s="15"/>
      <c r="F160" s="16"/>
      <c r="G160" s="16"/>
    </row>
    <row r="161" spans="1:7" x14ac:dyDescent="0.35">
      <c r="A161" s="13"/>
      <c r="B161" s="33"/>
      <c r="C161" s="33"/>
      <c r="D161" s="14"/>
      <c r="E161" s="15"/>
      <c r="F161" s="16"/>
      <c r="G161" s="16"/>
    </row>
    <row r="162" spans="1:7" x14ac:dyDescent="0.35">
      <c r="A162" s="17" t="s">
        <v>509</v>
      </c>
      <c r="B162" s="33"/>
      <c r="C162" s="33"/>
      <c r="D162" s="14"/>
      <c r="E162" s="15"/>
      <c r="F162" s="16"/>
      <c r="G162" s="16"/>
    </row>
    <row r="163" spans="1:7" x14ac:dyDescent="0.35">
      <c r="A163" s="13" t="s">
        <v>1346</v>
      </c>
      <c r="B163" s="33" t="s">
        <v>1347</v>
      </c>
      <c r="C163" s="33"/>
      <c r="D163" s="14">
        <v>19909407.715300001</v>
      </c>
      <c r="E163" s="15">
        <v>2123.34</v>
      </c>
      <c r="F163" s="16">
        <v>1.6999999999999999E-3</v>
      </c>
      <c r="G163" s="16"/>
    </row>
    <row r="164" spans="1:7" x14ac:dyDescent="0.35">
      <c r="A164" s="13" t="s">
        <v>1344</v>
      </c>
      <c r="B164" s="33" t="s">
        <v>1345</v>
      </c>
      <c r="C164" s="33"/>
      <c r="D164" s="14">
        <v>9574213.4630000014</v>
      </c>
      <c r="E164" s="15">
        <v>1001.91</v>
      </c>
      <c r="F164" s="16">
        <v>8.0000000000000004E-4</v>
      </c>
      <c r="G164" s="16"/>
    </row>
    <row r="165" spans="1:7" x14ac:dyDescent="0.35">
      <c r="A165" s="13" t="s">
        <v>598</v>
      </c>
      <c r="B165" s="33" t="s">
        <v>599</v>
      </c>
      <c r="C165" s="33"/>
      <c r="D165" s="14">
        <v>2.0000000000000001E-4</v>
      </c>
      <c r="E165" s="15">
        <v>0</v>
      </c>
      <c r="F165" s="16">
        <v>0</v>
      </c>
      <c r="G165" s="16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24" t="s">
        <v>147</v>
      </c>
      <c r="B167" s="35"/>
      <c r="C167" s="35"/>
      <c r="D167" s="25"/>
      <c r="E167" s="21">
        <v>3125.25</v>
      </c>
      <c r="F167" s="22">
        <v>2.5000000000000001E-3</v>
      </c>
      <c r="G167" s="23"/>
    </row>
    <row r="168" spans="1:7" x14ac:dyDescent="0.35">
      <c r="A168" s="13"/>
      <c r="B168" s="33"/>
      <c r="C168" s="33"/>
      <c r="D168" s="14"/>
      <c r="E168" s="15"/>
      <c r="F168" s="16"/>
      <c r="G168" s="16"/>
    </row>
    <row r="169" spans="1:7" x14ac:dyDescent="0.35">
      <c r="A169" s="17" t="s">
        <v>148</v>
      </c>
      <c r="B169" s="33"/>
      <c r="C169" s="33"/>
      <c r="D169" s="14"/>
      <c r="E169" s="15"/>
      <c r="F169" s="16"/>
      <c r="G169" s="16"/>
    </row>
    <row r="170" spans="1:7" x14ac:dyDescent="0.35">
      <c r="A170" s="13" t="s">
        <v>149</v>
      </c>
      <c r="B170" s="33"/>
      <c r="C170" s="33"/>
      <c r="D170" s="14"/>
      <c r="E170" s="15">
        <v>87909.94</v>
      </c>
      <c r="F170" s="16">
        <v>6.8699999999999997E-2</v>
      </c>
      <c r="G170" s="16">
        <v>5.4205000000000003E-2</v>
      </c>
    </row>
    <row r="171" spans="1:7" x14ac:dyDescent="0.35">
      <c r="A171" s="17" t="s">
        <v>131</v>
      </c>
      <c r="B171" s="34"/>
      <c r="C171" s="34"/>
      <c r="D171" s="20"/>
      <c r="E171" s="37">
        <v>87909.94</v>
      </c>
      <c r="F171" s="38">
        <v>6.8699999999999997E-2</v>
      </c>
      <c r="G171" s="23"/>
    </row>
    <row r="172" spans="1:7" x14ac:dyDescent="0.35">
      <c r="A172" s="13"/>
      <c r="B172" s="33"/>
      <c r="C172" s="33"/>
      <c r="D172" s="14"/>
      <c r="E172" s="15"/>
      <c r="F172" s="16"/>
      <c r="G172" s="16"/>
    </row>
    <row r="173" spans="1:7" x14ac:dyDescent="0.35">
      <c r="A173" s="24" t="s">
        <v>147</v>
      </c>
      <c r="B173" s="35"/>
      <c r="C173" s="35"/>
      <c r="D173" s="25"/>
      <c r="E173" s="21">
        <v>87909.94</v>
      </c>
      <c r="F173" s="22">
        <v>6.8699999999999997E-2</v>
      </c>
      <c r="G173" s="23"/>
    </row>
    <row r="174" spans="1:7" x14ac:dyDescent="0.35">
      <c r="A174" s="13" t="s">
        <v>150</v>
      </c>
      <c r="B174" s="33"/>
      <c r="C174" s="33"/>
      <c r="D174" s="14"/>
      <c r="E174" s="15">
        <v>3946.7295377</v>
      </c>
      <c r="F174" s="16">
        <v>3.0850000000000001E-3</v>
      </c>
      <c r="G174" s="16"/>
    </row>
    <row r="175" spans="1:7" x14ac:dyDescent="0.35">
      <c r="A175" s="13" t="s">
        <v>151</v>
      </c>
      <c r="B175" s="33"/>
      <c r="C175" s="33"/>
      <c r="D175" s="14"/>
      <c r="E175" s="15">
        <v>7432.0704623000001</v>
      </c>
      <c r="F175" s="16">
        <v>5.6150000000000002E-3</v>
      </c>
      <c r="G175" s="16">
        <v>5.4205000000000003E-2</v>
      </c>
    </row>
    <row r="176" spans="1:7" x14ac:dyDescent="0.35">
      <c r="A176" s="28" t="s">
        <v>152</v>
      </c>
      <c r="B176" s="36"/>
      <c r="C176" s="36"/>
      <c r="D176" s="29"/>
      <c r="E176" s="30">
        <v>1279170.69</v>
      </c>
      <c r="F176" s="31">
        <v>1</v>
      </c>
      <c r="G176" s="31"/>
    </row>
    <row r="178" spans="1:7" x14ac:dyDescent="0.35">
      <c r="A178" s="1" t="s">
        <v>735</v>
      </c>
    </row>
    <row r="179" spans="1:7" x14ac:dyDescent="0.35">
      <c r="A179" s="1" t="s">
        <v>153</v>
      </c>
    </row>
    <row r="181" spans="1:7" x14ac:dyDescent="0.35">
      <c r="A181" s="1" t="s">
        <v>2855</v>
      </c>
    </row>
    <row r="182" spans="1:7" x14ac:dyDescent="0.35">
      <c r="A182" s="48" t="s">
        <v>2856</v>
      </c>
      <c r="B182" s="3" t="s">
        <v>128</v>
      </c>
    </row>
    <row r="183" spans="1:7" x14ac:dyDescent="0.35">
      <c r="A183" t="s">
        <v>2857</v>
      </c>
    </row>
    <row r="184" spans="1:7" x14ac:dyDescent="0.35">
      <c r="A184" t="s">
        <v>2858</v>
      </c>
      <c r="B184" t="s">
        <v>2859</v>
      </c>
      <c r="C184" t="s">
        <v>2859</v>
      </c>
    </row>
    <row r="185" spans="1:7" x14ac:dyDescent="0.35">
      <c r="B185" s="49">
        <v>45838</v>
      </c>
      <c r="C185" s="49">
        <v>45869</v>
      </c>
    </row>
    <row r="186" spans="1:7" x14ac:dyDescent="0.35">
      <c r="A186" t="s">
        <v>2947</v>
      </c>
      <c r="B186">
        <v>28.71</v>
      </c>
      <c r="C186">
        <v>28.15</v>
      </c>
      <c r="G186"/>
    </row>
    <row r="187" spans="1:7" x14ac:dyDescent="0.35">
      <c r="A187" t="s">
        <v>2874</v>
      </c>
      <c r="B187">
        <v>58.36</v>
      </c>
      <c r="C187">
        <v>57.22</v>
      </c>
      <c r="G187"/>
    </row>
    <row r="188" spans="1:7" x14ac:dyDescent="0.35">
      <c r="A188" t="s">
        <v>2886</v>
      </c>
      <c r="B188">
        <v>27.38</v>
      </c>
      <c r="C188">
        <v>26.66</v>
      </c>
      <c r="G188"/>
    </row>
    <row r="189" spans="1:7" x14ac:dyDescent="0.35">
      <c r="A189" t="s">
        <v>2948</v>
      </c>
      <c r="B189">
        <v>21.27</v>
      </c>
      <c r="C189">
        <v>20.84</v>
      </c>
      <c r="G189"/>
    </row>
    <row r="190" spans="1:7" x14ac:dyDescent="0.35">
      <c r="A190" t="s">
        <v>2875</v>
      </c>
      <c r="B190">
        <v>51.35</v>
      </c>
      <c r="C190">
        <v>50.3</v>
      </c>
      <c r="G190"/>
    </row>
    <row r="191" spans="1:7" x14ac:dyDescent="0.35">
      <c r="A191" t="s">
        <v>2890</v>
      </c>
      <c r="B191">
        <v>22.28</v>
      </c>
      <c r="C191">
        <v>21.64</v>
      </c>
      <c r="G191"/>
    </row>
    <row r="192" spans="1:7" x14ac:dyDescent="0.35">
      <c r="G192"/>
    </row>
    <row r="193" spans="1:4" x14ac:dyDescent="0.35">
      <c r="A193" t="s">
        <v>2893</v>
      </c>
    </row>
    <row r="195" spans="1:4" x14ac:dyDescent="0.35">
      <c r="A195" s="51" t="s">
        <v>2894</v>
      </c>
      <c r="B195" s="51" t="s">
        <v>2895</v>
      </c>
      <c r="C195" s="51" t="s">
        <v>2896</v>
      </c>
      <c r="D195" s="51" t="s">
        <v>2897</v>
      </c>
    </row>
    <row r="196" spans="1:4" x14ac:dyDescent="0.35">
      <c r="A196" s="51" t="s">
        <v>2949</v>
      </c>
      <c r="B196" s="51"/>
      <c r="C196" s="51">
        <v>0.18</v>
      </c>
      <c r="D196" s="51">
        <v>0.18</v>
      </c>
    </row>
    <row r="197" spans="1:4" x14ac:dyDescent="0.35">
      <c r="A197" s="51" t="s">
        <v>2950</v>
      </c>
      <c r="B197" s="51"/>
      <c r="C197" s="51">
        <v>0.18</v>
      </c>
      <c r="D197" s="51">
        <v>0.18</v>
      </c>
    </row>
    <row r="199" spans="1:4" x14ac:dyDescent="0.35">
      <c r="A199" t="s">
        <v>2865</v>
      </c>
      <c r="B199" s="3" t="s">
        <v>128</v>
      </c>
    </row>
    <row r="200" spans="1:4" ht="29" x14ac:dyDescent="0.35">
      <c r="A200" s="48" t="s">
        <v>2866</v>
      </c>
      <c r="B200" s="3" t="s">
        <v>128</v>
      </c>
    </row>
    <row r="201" spans="1:4" ht="29" x14ac:dyDescent="0.35">
      <c r="A201" s="48" t="s">
        <v>2867</v>
      </c>
      <c r="B201" s="3" t="s">
        <v>128</v>
      </c>
    </row>
    <row r="202" spans="1:4" x14ac:dyDescent="0.35">
      <c r="A202" t="s">
        <v>2876</v>
      </c>
      <c r="B202" s="50">
        <v>2.2650999999999999</v>
      </c>
    </row>
    <row r="203" spans="1:4" ht="43.5" x14ac:dyDescent="0.35">
      <c r="A203" s="48" t="s">
        <v>2869</v>
      </c>
      <c r="B203" s="3">
        <v>21098.434905000002</v>
      </c>
    </row>
    <row r="204" spans="1:4" x14ac:dyDescent="0.35">
      <c r="B204" s="3"/>
    </row>
    <row r="205" spans="1:4" ht="29" x14ac:dyDescent="0.35">
      <c r="A205" s="48" t="s">
        <v>2870</v>
      </c>
      <c r="B205" s="3" t="s">
        <v>128</v>
      </c>
    </row>
    <row r="206" spans="1:4" ht="29" x14ac:dyDescent="0.35">
      <c r="A206" s="48" t="s">
        <v>2871</v>
      </c>
      <c r="B206" t="s">
        <v>128</v>
      </c>
    </row>
    <row r="207" spans="1:4" ht="29" x14ac:dyDescent="0.35">
      <c r="A207" s="48" t="s">
        <v>2872</v>
      </c>
      <c r="B207" s="3" t="s">
        <v>128</v>
      </c>
    </row>
    <row r="208" spans="1:4" ht="29" x14ac:dyDescent="0.35">
      <c r="A208" s="48" t="s">
        <v>2873</v>
      </c>
      <c r="B208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DE26B-0F44-4C32-8651-1D88E5D2ADF7}">
  <dimension ref="A1:G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112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383</v>
      </c>
      <c r="B8" s="33" t="s">
        <v>384</v>
      </c>
      <c r="C8" s="33" t="s">
        <v>173</v>
      </c>
      <c r="D8" s="14">
        <v>3373</v>
      </c>
      <c r="E8" s="15">
        <v>190.5</v>
      </c>
      <c r="F8" s="16">
        <v>0.11119999999999999</v>
      </c>
      <c r="G8" s="16"/>
    </row>
    <row r="9" spans="1:7" x14ac:dyDescent="0.35">
      <c r="A9" s="13" t="s">
        <v>225</v>
      </c>
      <c r="B9" s="33" t="s">
        <v>226</v>
      </c>
      <c r="C9" s="33" t="s">
        <v>227</v>
      </c>
      <c r="D9" s="14">
        <v>9611</v>
      </c>
      <c r="E9" s="15">
        <v>176.78</v>
      </c>
      <c r="F9" s="16">
        <v>0.1032</v>
      </c>
      <c r="G9" s="16"/>
    </row>
    <row r="10" spans="1:7" x14ac:dyDescent="0.35">
      <c r="A10" s="13" t="s">
        <v>1024</v>
      </c>
      <c r="B10" s="33" t="s">
        <v>1025</v>
      </c>
      <c r="C10" s="33" t="s">
        <v>227</v>
      </c>
      <c r="D10" s="14">
        <v>22630</v>
      </c>
      <c r="E10" s="15">
        <v>170.98</v>
      </c>
      <c r="F10" s="16">
        <v>9.98E-2</v>
      </c>
      <c r="G10" s="16"/>
    </row>
    <row r="11" spans="1:7" x14ac:dyDescent="0.35">
      <c r="A11" s="13" t="s">
        <v>1116</v>
      </c>
      <c r="B11" s="33" t="s">
        <v>1117</v>
      </c>
      <c r="C11" s="33" t="s">
        <v>227</v>
      </c>
      <c r="D11" s="14">
        <v>8255</v>
      </c>
      <c r="E11" s="15">
        <v>159.22</v>
      </c>
      <c r="F11" s="16">
        <v>9.2899999999999996E-2</v>
      </c>
      <c r="G11" s="16"/>
    </row>
    <row r="12" spans="1:7" x14ac:dyDescent="0.35">
      <c r="A12" s="13" t="s">
        <v>862</v>
      </c>
      <c r="B12" s="33" t="s">
        <v>863</v>
      </c>
      <c r="C12" s="33" t="s">
        <v>227</v>
      </c>
      <c r="D12" s="14">
        <v>9094</v>
      </c>
      <c r="E12" s="15">
        <v>136.86000000000001</v>
      </c>
      <c r="F12" s="16">
        <v>7.9899999999999999E-2</v>
      </c>
      <c r="G12" s="16"/>
    </row>
    <row r="13" spans="1:7" x14ac:dyDescent="0.35">
      <c r="A13" s="13" t="s">
        <v>203</v>
      </c>
      <c r="B13" s="33" t="s">
        <v>204</v>
      </c>
      <c r="C13" s="33" t="s">
        <v>173</v>
      </c>
      <c r="D13" s="14">
        <v>1768</v>
      </c>
      <c r="E13" s="15">
        <v>136.04</v>
      </c>
      <c r="F13" s="16">
        <v>7.9399999999999998E-2</v>
      </c>
      <c r="G13" s="16"/>
    </row>
    <row r="14" spans="1:7" x14ac:dyDescent="0.35">
      <c r="A14" s="13" t="s">
        <v>1167</v>
      </c>
      <c r="B14" s="33" t="s">
        <v>1168</v>
      </c>
      <c r="C14" s="33" t="s">
        <v>227</v>
      </c>
      <c r="D14" s="14">
        <v>13534</v>
      </c>
      <c r="E14" s="15">
        <v>83.44</v>
      </c>
      <c r="F14" s="16">
        <v>4.87E-2</v>
      </c>
      <c r="G14" s="16"/>
    </row>
    <row r="15" spans="1:7" x14ac:dyDescent="0.35">
      <c r="A15" s="13" t="s">
        <v>402</v>
      </c>
      <c r="B15" s="33" t="s">
        <v>403</v>
      </c>
      <c r="C15" s="33" t="s">
        <v>173</v>
      </c>
      <c r="D15" s="14">
        <v>6825</v>
      </c>
      <c r="E15" s="15">
        <v>71.89</v>
      </c>
      <c r="F15" s="16">
        <v>4.2000000000000003E-2</v>
      </c>
      <c r="G15" s="16"/>
    </row>
    <row r="16" spans="1:7" x14ac:dyDescent="0.35">
      <c r="A16" s="13" t="s">
        <v>409</v>
      </c>
      <c r="B16" s="33" t="s">
        <v>410</v>
      </c>
      <c r="C16" s="33" t="s">
        <v>173</v>
      </c>
      <c r="D16" s="14">
        <v>1663</v>
      </c>
      <c r="E16" s="15">
        <v>62.29</v>
      </c>
      <c r="F16" s="16">
        <v>3.6400000000000002E-2</v>
      </c>
      <c r="G16" s="16"/>
    </row>
    <row r="17" spans="1:7" x14ac:dyDescent="0.35">
      <c r="A17" s="13" t="s">
        <v>1176</v>
      </c>
      <c r="B17" s="33" t="s">
        <v>1177</v>
      </c>
      <c r="C17" s="33" t="s">
        <v>227</v>
      </c>
      <c r="D17" s="14">
        <v>6579</v>
      </c>
      <c r="E17" s="15">
        <v>58.88</v>
      </c>
      <c r="F17" s="16">
        <v>3.44E-2</v>
      </c>
      <c r="G17" s="16"/>
    </row>
    <row r="18" spans="1:7" x14ac:dyDescent="0.35">
      <c r="A18" s="13" t="s">
        <v>411</v>
      </c>
      <c r="B18" s="33" t="s">
        <v>412</v>
      </c>
      <c r="C18" s="33" t="s">
        <v>173</v>
      </c>
      <c r="D18" s="14">
        <v>6162</v>
      </c>
      <c r="E18" s="15">
        <v>50.01</v>
      </c>
      <c r="F18" s="16">
        <v>2.92E-2</v>
      </c>
      <c r="G18" s="16"/>
    </row>
    <row r="19" spans="1:7" x14ac:dyDescent="0.35">
      <c r="A19" s="13" t="s">
        <v>413</v>
      </c>
      <c r="B19" s="33" t="s">
        <v>414</v>
      </c>
      <c r="C19" s="33" t="s">
        <v>173</v>
      </c>
      <c r="D19" s="14">
        <v>1850</v>
      </c>
      <c r="E19" s="15">
        <v>48.08</v>
      </c>
      <c r="F19" s="16">
        <v>2.81E-2</v>
      </c>
      <c r="G19" s="16"/>
    </row>
    <row r="20" spans="1:7" x14ac:dyDescent="0.35">
      <c r="A20" s="13" t="s">
        <v>417</v>
      </c>
      <c r="B20" s="33" t="s">
        <v>418</v>
      </c>
      <c r="C20" s="33" t="s">
        <v>173</v>
      </c>
      <c r="D20" s="14">
        <v>5195</v>
      </c>
      <c r="E20" s="15">
        <v>47.33</v>
      </c>
      <c r="F20" s="16">
        <v>2.76E-2</v>
      </c>
      <c r="G20" s="16"/>
    </row>
    <row r="21" spans="1:7" x14ac:dyDescent="0.35">
      <c r="A21" s="13" t="s">
        <v>309</v>
      </c>
      <c r="B21" s="33" t="s">
        <v>310</v>
      </c>
      <c r="C21" s="33" t="s">
        <v>173</v>
      </c>
      <c r="D21" s="14">
        <v>3998</v>
      </c>
      <c r="E21" s="15">
        <v>43.28</v>
      </c>
      <c r="F21" s="16">
        <v>2.53E-2</v>
      </c>
      <c r="G21" s="16"/>
    </row>
    <row r="22" spans="1:7" x14ac:dyDescent="0.35">
      <c r="A22" s="13" t="s">
        <v>1114</v>
      </c>
      <c r="B22" s="33" t="s">
        <v>1115</v>
      </c>
      <c r="C22" s="33" t="s">
        <v>227</v>
      </c>
      <c r="D22" s="14">
        <v>10950</v>
      </c>
      <c r="E22" s="15">
        <v>42.94</v>
      </c>
      <c r="F22" s="16">
        <v>2.5100000000000001E-2</v>
      </c>
      <c r="G22" s="16"/>
    </row>
    <row r="23" spans="1:7" x14ac:dyDescent="0.35">
      <c r="A23" s="13" t="s">
        <v>2153</v>
      </c>
      <c r="B23" s="33" t="s">
        <v>2154</v>
      </c>
      <c r="C23" s="33" t="s">
        <v>173</v>
      </c>
      <c r="D23" s="14">
        <v>561</v>
      </c>
      <c r="E23" s="15">
        <v>40.549999999999997</v>
      </c>
      <c r="F23" s="16">
        <v>2.3699999999999999E-2</v>
      </c>
      <c r="G23" s="16"/>
    </row>
    <row r="24" spans="1:7" x14ac:dyDescent="0.35">
      <c r="A24" s="13" t="s">
        <v>421</v>
      </c>
      <c r="B24" s="33" t="s">
        <v>422</v>
      </c>
      <c r="C24" s="33" t="s">
        <v>173</v>
      </c>
      <c r="D24" s="14">
        <v>26486</v>
      </c>
      <c r="E24" s="15">
        <v>35.840000000000003</v>
      </c>
      <c r="F24" s="16">
        <v>2.0899999999999998E-2</v>
      </c>
      <c r="G24" s="16"/>
    </row>
    <row r="25" spans="1:7" x14ac:dyDescent="0.35">
      <c r="A25" s="13" t="s">
        <v>1136</v>
      </c>
      <c r="B25" s="33" t="s">
        <v>1137</v>
      </c>
      <c r="C25" s="33" t="s">
        <v>227</v>
      </c>
      <c r="D25" s="14">
        <v>7948</v>
      </c>
      <c r="E25" s="15">
        <v>35.33</v>
      </c>
      <c r="F25" s="16">
        <v>2.06E-2</v>
      </c>
      <c r="G25" s="16"/>
    </row>
    <row r="26" spans="1:7" x14ac:dyDescent="0.35">
      <c r="A26" s="13" t="s">
        <v>647</v>
      </c>
      <c r="B26" s="33" t="s">
        <v>648</v>
      </c>
      <c r="C26" s="33" t="s">
        <v>227</v>
      </c>
      <c r="D26" s="14">
        <v>8641</v>
      </c>
      <c r="E26" s="15">
        <v>31.96</v>
      </c>
      <c r="F26" s="16">
        <v>1.8700000000000001E-2</v>
      </c>
      <c r="G26" s="16"/>
    </row>
    <row r="27" spans="1:7" x14ac:dyDescent="0.35">
      <c r="A27" s="13" t="s">
        <v>2167</v>
      </c>
      <c r="B27" s="33" t="s">
        <v>2168</v>
      </c>
      <c r="C27" s="33" t="s">
        <v>173</v>
      </c>
      <c r="D27" s="14">
        <v>1180</v>
      </c>
      <c r="E27" s="15">
        <v>31.23</v>
      </c>
      <c r="F27" s="16">
        <v>1.8200000000000001E-2</v>
      </c>
      <c r="G27" s="16"/>
    </row>
    <row r="28" spans="1:7" x14ac:dyDescent="0.35">
      <c r="A28" s="13" t="s">
        <v>2258</v>
      </c>
      <c r="B28" s="33" t="s">
        <v>2259</v>
      </c>
      <c r="C28" s="33" t="s">
        <v>173</v>
      </c>
      <c r="D28" s="14">
        <v>2501</v>
      </c>
      <c r="E28" s="15">
        <v>21.49</v>
      </c>
      <c r="F28" s="16">
        <v>1.2500000000000001E-2</v>
      </c>
      <c r="G28" s="16"/>
    </row>
    <row r="29" spans="1:7" x14ac:dyDescent="0.35">
      <c r="A29" s="13" t="s">
        <v>2276</v>
      </c>
      <c r="B29" s="33" t="s">
        <v>2277</v>
      </c>
      <c r="C29" s="33" t="s">
        <v>173</v>
      </c>
      <c r="D29" s="14">
        <v>1420</v>
      </c>
      <c r="E29" s="15">
        <v>18.87</v>
      </c>
      <c r="F29" s="16">
        <v>1.0999999999999999E-2</v>
      </c>
      <c r="G29" s="16"/>
    </row>
    <row r="30" spans="1:7" x14ac:dyDescent="0.35">
      <c r="A30" s="13" t="s">
        <v>1178</v>
      </c>
      <c r="B30" s="33" t="s">
        <v>1179</v>
      </c>
      <c r="C30" s="33" t="s">
        <v>227</v>
      </c>
      <c r="D30" s="14">
        <v>8571</v>
      </c>
      <c r="E30" s="15">
        <v>17.21</v>
      </c>
      <c r="F30" s="16">
        <v>0.01</v>
      </c>
      <c r="G30" s="16"/>
    </row>
    <row r="31" spans="1:7" x14ac:dyDescent="0.35">
      <c r="A31" s="17" t="s">
        <v>131</v>
      </c>
      <c r="B31" s="34"/>
      <c r="C31" s="34"/>
      <c r="D31" s="20"/>
      <c r="E31" s="37">
        <v>1711</v>
      </c>
      <c r="F31" s="38">
        <v>0.99880000000000002</v>
      </c>
      <c r="G31" s="23"/>
    </row>
    <row r="32" spans="1:7" x14ac:dyDescent="0.35">
      <c r="A32" s="17" t="s">
        <v>368</v>
      </c>
      <c r="B32" s="33"/>
      <c r="C32" s="33"/>
      <c r="D32" s="14"/>
      <c r="E32" s="15"/>
      <c r="F32" s="16"/>
      <c r="G32" s="16"/>
    </row>
    <row r="33" spans="1:7" x14ac:dyDescent="0.35">
      <c r="A33" s="17" t="s">
        <v>131</v>
      </c>
      <c r="B33" s="33"/>
      <c r="C33" s="33"/>
      <c r="D33" s="14"/>
      <c r="E33" s="39" t="s">
        <v>128</v>
      </c>
      <c r="F33" s="40" t="s">
        <v>128</v>
      </c>
      <c r="G33" s="16"/>
    </row>
    <row r="34" spans="1:7" x14ac:dyDescent="0.35">
      <c r="A34" s="24" t="s">
        <v>147</v>
      </c>
      <c r="B34" s="35"/>
      <c r="C34" s="35"/>
      <c r="D34" s="25"/>
      <c r="E34" s="30">
        <v>1711</v>
      </c>
      <c r="F34" s="31">
        <v>0.99880000000000002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 t="s">
        <v>150</v>
      </c>
      <c r="B36" s="33"/>
      <c r="C36" s="33"/>
      <c r="D36" s="14"/>
      <c r="E36" s="15">
        <v>0</v>
      </c>
      <c r="F36" s="16">
        <v>0</v>
      </c>
      <c r="G36" s="16"/>
    </row>
    <row r="37" spans="1:7" x14ac:dyDescent="0.35">
      <c r="A37" s="13" t="s">
        <v>151</v>
      </c>
      <c r="B37" s="33"/>
      <c r="C37" s="33"/>
      <c r="D37" s="14"/>
      <c r="E37" s="15">
        <v>2.11</v>
      </c>
      <c r="F37" s="16">
        <v>1.1999999999999999E-3</v>
      </c>
      <c r="G37" s="16"/>
    </row>
    <row r="38" spans="1:7" x14ac:dyDescent="0.35">
      <c r="A38" s="28" t="s">
        <v>152</v>
      </c>
      <c r="B38" s="36"/>
      <c r="C38" s="36"/>
      <c r="D38" s="29"/>
      <c r="E38" s="30">
        <v>1713.11</v>
      </c>
      <c r="F38" s="31">
        <v>1</v>
      </c>
      <c r="G38" s="31"/>
    </row>
    <row r="43" spans="1:7" x14ac:dyDescent="0.35">
      <c r="A43" s="1" t="s">
        <v>2855</v>
      </c>
    </row>
    <row r="44" spans="1:7" x14ac:dyDescent="0.35">
      <c r="A44" s="48" t="s">
        <v>2856</v>
      </c>
      <c r="B44" s="3" t="s">
        <v>128</v>
      </c>
    </row>
    <row r="45" spans="1:7" x14ac:dyDescent="0.35">
      <c r="A45" t="s">
        <v>2857</v>
      </c>
    </row>
    <row r="46" spans="1:7" x14ac:dyDescent="0.35">
      <c r="A46" t="s">
        <v>2858</v>
      </c>
      <c r="B46" t="s">
        <v>2859</v>
      </c>
      <c r="C46" t="s">
        <v>2859</v>
      </c>
    </row>
    <row r="47" spans="1:7" x14ac:dyDescent="0.35">
      <c r="B47" s="52">
        <v>45838</v>
      </c>
      <c r="C47" s="52">
        <v>45869</v>
      </c>
    </row>
    <row r="48" spans="1:7" x14ac:dyDescent="0.35">
      <c r="A48" t="s">
        <v>2862</v>
      </c>
      <c r="B48">
        <v>24.124400000000001</v>
      </c>
      <c r="C48">
        <v>22.896799999999999</v>
      </c>
    </row>
    <row r="50" spans="1:2" x14ac:dyDescent="0.35">
      <c r="A50" t="s">
        <v>2864</v>
      </c>
      <c r="B50" s="3" t="s">
        <v>128</v>
      </c>
    </row>
    <row r="51" spans="1:2" x14ac:dyDescent="0.35">
      <c r="A51" t="s">
        <v>2865</v>
      </c>
      <c r="B51" s="3" t="s">
        <v>128</v>
      </c>
    </row>
    <row r="52" spans="1:2" ht="29" x14ac:dyDescent="0.35">
      <c r="A52" s="48" t="s">
        <v>2866</v>
      </c>
      <c r="B52" s="3" t="s">
        <v>128</v>
      </c>
    </row>
    <row r="53" spans="1:2" ht="29" x14ac:dyDescent="0.35">
      <c r="A53" s="48" t="s">
        <v>2867</v>
      </c>
      <c r="B53" s="3" t="s">
        <v>128</v>
      </c>
    </row>
    <row r="54" spans="1:2" x14ac:dyDescent="0.35">
      <c r="A54" t="s">
        <v>2876</v>
      </c>
      <c r="B54" s="50">
        <v>0.31569999999999998</v>
      </c>
    </row>
    <row r="55" spans="1:2" ht="43.5" x14ac:dyDescent="0.35">
      <c r="A55" s="48" t="s">
        <v>2869</v>
      </c>
      <c r="B55" s="3" t="s">
        <v>128</v>
      </c>
    </row>
    <row r="56" spans="1:2" x14ac:dyDescent="0.35">
      <c r="B56" s="3"/>
    </row>
    <row r="57" spans="1:2" ht="29" x14ac:dyDescent="0.35">
      <c r="A57" s="48" t="s">
        <v>2870</v>
      </c>
      <c r="B57" s="3" t="s">
        <v>128</v>
      </c>
    </row>
    <row r="58" spans="1:2" ht="29" x14ac:dyDescent="0.35">
      <c r="A58" s="48" t="s">
        <v>2871</v>
      </c>
      <c r="B58" t="s">
        <v>128</v>
      </c>
    </row>
    <row r="59" spans="1:2" ht="29" x14ac:dyDescent="0.35">
      <c r="A59" s="48" t="s">
        <v>2872</v>
      </c>
      <c r="B59" s="3" t="s">
        <v>128</v>
      </c>
    </row>
    <row r="60" spans="1:2" ht="29" x14ac:dyDescent="0.35">
      <c r="A60" s="48" t="s">
        <v>2873</v>
      </c>
      <c r="B60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D907-3853-46CF-86B3-024749807183}">
  <dimension ref="A1:G6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114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824</v>
      </c>
      <c r="B8" s="33" t="s">
        <v>825</v>
      </c>
      <c r="C8" s="33" t="s">
        <v>185</v>
      </c>
      <c r="D8" s="14">
        <v>162068</v>
      </c>
      <c r="E8" s="15">
        <v>498.85</v>
      </c>
      <c r="F8" s="16">
        <v>0.17710000000000001</v>
      </c>
      <c r="G8" s="16"/>
    </row>
    <row r="9" spans="1:7" x14ac:dyDescent="0.35">
      <c r="A9" s="13" t="s">
        <v>163</v>
      </c>
      <c r="B9" s="33" t="s">
        <v>164</v>
      </c>
      <c r="C9" s="33" t="s">
        <v>165</v>
      </c>
      <c r="D9" s="14">
        <v>22371</v>
      </c>
      <c r="E9" s="15">
        <v>428.25</v>
      </c>
      <c r="F9" s="16">
        <v>0.152</v>
      </c>
      <c r="G9" s="16"/>
    </row>
    <row r="10" spans="1:7" x14ac:dyDescent="0.35">
      <c r="A10" s="13" t="s">
        <v>222</v>
      </c>
      <c r="B10" s="33" t="s">
        <v>223</v>
      </c>
      <c r="C10" s="33" t="s">
        <v>224</v>
      </c>
      <c r="D10" s="14">
        <v>15741</v>
      </c>
      <c r="E10" s="15">
        <v>285.24</v>
      </c>
      <c r="F10" s="16">
        <v>0.1013</v>
      </c>
      <c r="G10" s="16"/>
    </row>
    <row r="11" spans="1:7" x14ac:dyDescent="0.35">
      <c r="A11" s="13" t="s">
        <v>1092</v>
      </c>
      <c r="B11" s="33" t="s">
        <v>1093</v>
      </c>
      <c r="C11" s="33" t="s">
        <v>185</v>
      </c>
      <c r="D11" s="14">
        <v>18465</v>
      </c>
      <c r="E11" s="15">
        <v>257.08999999999997</v>
      </c>
      <c r="F11" s="16">
        <v>9.1300000000000006E-2</v>
      </c>
      <c r="G11" s="16"/>
    </row>
    <row r="12" spans="1:7" x14ac:dyDescent="0.35">
      <c r="A12" s="13" t="s">
        <v>203</v>
      </c>
      <c r="B12" s="33" t="s">
        <v>204</v>
      </c>
      <c r="C12" s="33" t="s">
        <v>173</v>
      </c>
      <c r="D12" s="14">
        <v>2430</v>
      </c>
      <c r="E12" s="15">
        <v>186.94</v>
      </c>
      <c r="F12" s="16">
        <v>6.6400000000000001E-2</v>
      </c>
      <c r="G12" s="16"/>
    </row>
    <row r="13" spans="1:7" x14ac:dyDescent="0.35">
      <c r="A13" s="13" t="s">
        <v>955</v>
      </c>
      <c r="B13" s="33" t="s">
        <v>956</v>
      </c>
      <c r="C13" s="33" t="s">
        <v>224</v>
      </c>
      <c r="D13" s="14">
        <v>15172</v>
      </c>
      <c r="E13" s="15">
        <v>165.28</v>
      </c>
      <c r="F13" s="16">
        <v>5.8700000000000002E-2</v>
      </c>
      <c r="G13" s="16"/>
    </row>
    <row r="14" spans="1:7" x14ac:dyDescent="0.35">
      <c r="A14" s="13" t="s">
        <v>985</v>
      </c>
      <c r="B14" s="33" t="s">
        <v>986</v>
      </c>
      <c r="C14" s="33" t="s">
        <v>185</v>
      </c>
      <c r="D14" s="14">
        <v>65287</v>
      </c>
      <c r="E14" s="15">
        <v>136.85</v>
      </c>
      <c r="F14" s="16">
        <v>4.8599999999999997E-2</v>
      </c>
      <c r="G14" s="16"/>
    </row>
    <row r="15" spans="1:7" x14ac:dyDescent="0.35">
      <c r="A15" s="13" t="s">
        <v>1018</v>
      </c>
      <c r="B15" s="33" t="s">
        <v>1019</v>
      </c>
      <c r="C15" s="33" t="s">
        <v>365</v>
      </c>
      <c r="D15" s="14">
        <v>14465</v>
      </c>
      <c r="E15" s="15">
        <v>105.02</v>
      </c>
      <c r="F15" s="16">
        <v>3.73E-2</v>
      </c>
      <c r="G15" s="16"/>
    </row>
    <row r="16" spans="1:7" x14ac:dyDescent="0.35">
      <c r="A16" s="13" t="s">
        <v>402</v>
      </c>
      <c r="B16" s="33" t="s">
        <v>403</v>
      </c>
      <c r="C16" s="33" t="s">
        <v>173</v>
      </c>
      <c r="D16" s="14">
        <v>9369</v>
      </c>
      <c r="E16" s="15">
        <v>98.63</v>
      </c>
      <c r="F16" s="16">
        <v>3.5000000000000003E-2</v>
      </c>
      <c r="G16" s="16"/>
    </row>
    <row r="17" spans="1:7" x14ac:dyDescent="0.35">
      <c r="A17" s="13" t="s">
        <v>1030</v>
      </c>
      <c r="B17" s="33" t="s">
        <v>1031</v>
      </c>
      <c r="C17" s="33" t="s">
        <v>165</v>
      </c>
      <c r="D17" s="14">
        <v>5560</v>
      </c>
      <c r="E17" s="15">
        <v>95.89</v>
      </c>
      <c r="F17" s="16">
        <v>3.4000000000000002E-2</v>
      </c>
      <c r="G17" s="16"/>
    </row>
    <row r="18" spans="1:7" x14ac:dyDescent="0.35">
      <c r="A18" s="13" t="s">
        <v>409</v>
      </c>
      <c r="B18" s="33" t="s">
        <v>410</v>
      </c>
      <c r="C18" s="33" t="s">
        <v>173</v>
      </c>
      <c r="D18" s="14">
        <v>2280</v>
      </c>
      <c r="E18" s="15">
        <v>85.2</v>
      </c>
      <c r="F18" s="16">
        <v>3.0200000000000001E-2</v>
      </c>
      <c r="G18" s="16"/>
    </row>
    <row r="19" spans="1:7" x14ac:dyDescent="0.35">
      <c r="A19" s="13" t="s">
        <v>649</v>
      </c>
      <c r="B19" s="33" t="s">
        <v>650</v>
      </c>
      <c r="C19" s="33" t="s">
        <v>185</v>
      </c>
      <c r="D19" s="14">
        <v>20178</v>
      </c>
      <c r="E19" s="15">
        <v>81.47</v>
      </c>
      <c r="F19" s="16">
        <v>2.8899999999999999E-2</v>
      </c>
      <c r="G19" s="16"/>
    </row>
    <row r="20" spans="1:7" x14ac:dyDescent="0.35">
      <c r="A20" s="13" t="s">
        <v>413</v>
      </c>
      <c r="B20" s="33" t="s">
        <v>414</v>
      </c>
      <c r="C20" s="33" t="s">
        <v>173</v>
      </c>
      <c r="D20" s="14">
        <v>2538</v>
      </c>
      <c r="E20" s="15">
        <v>66.010000000000005</v>
      </c>
      <c r="F20" s="16">
        <v>2.3400000000000001E-2</v>
      </c>
      <c r="G20" s="16"/>
    </row>
    <row r="21" spans="1:7" x14ac:dyDescent="0.35">
      <c r="A21" s="13" t="s">
        <v>633</v>
      </c>
      <c r="B21" s="33" t="s">
        <v>634</v>
      </c>
      <c r="C21" s="33" t="s">
        <v>165</v>
      </c>
      <c r="D21" s="14">
        <v>3563</v>
      </c>
      <c r="E21" s="15">
        <v>65.83</v>
      </c>
      <c r="F21" s="16">
        <v>2.3400000000000001E-2</v>
      </c>
      <c r="G21" s="16"/>
    </row>
    <row r="22" spans="1:7" x14ac:dyDescent="0.35">
      <c r="A22" s="13" t="s">
        <v>417</v>
      </c>
      <c r="B22" s="33" t="s">
        <v>418</v>
      </c>
      <c r="C22" s="33" t="s">
        <v>173</v>
      </c>
      <c r="D22" s="14">
        <v>7132</v>
      </c>
      <c r="E22" s="15">
        <v>64.97</v>
      </c>
      <c r="F22" s="16">
        <v>2.3099999999999999E-2</v>
      </c>
      <c r="G22" s="16"/>
    </row>
    <row r="23" spans="1:7" x14ac:dyDescent="0.35">
      <c r="A23" s="13" t="s">
        <v>309</v>
      </c>
      <c r="B23" s="33" t="s">
        <v>310</v>
      </c>
      <c r="C23" s="33" t="s">
        <v>173</v>
      </c>
      <c r="D23" s="14">
        <v>5483</v>
      </c>
      <c r="E23" s="15">
        <v>59.38</v>
      </c>
      <c r="F23" s="16">
        <v>2.1100000000000001E-2</v>
      </c>
      <c r="G23" s="16"/>
    </row>
    <row r="24" spans="1:7" x14ac:dyDescent="0.35">
      <c r="A24" s="13" t="s">
        <v>421</v>
      </c>
      <c r="B24" s="33" t="s">
        <v>422</v>
      </c>
      <c r="C24" s="33" t="s">
        <v>173</v>
      </c>
      <c r="D24" s="14">
        <v>36329</v>
      </c>
      <c r="E24" s="15">
        <v>49.15</v>
      </c>
      <c r="F24" s="16">
        <v>1.7399999999999999E-2</v>
      </c>
      <c r="G24" s="16"/>
    </row>
    <row r="25" spans="1:7" x14ac:dyDescent="0.35">
      <c r="A25" s="13" t="s">
        <v>2198</v>
      </c>
      <c r="B25" s="33" t="s">
        <v>2199</v>
      </c>
      <c r="C25" s="33" t="s">
        <v>185</v>
      </c>
      <c r="D25" s="14">
        <v>1457</v>
      </c>
      <c r="E25" s="15">
        <v>37.72</v>
      </c>
      <c r="F25" s="16">
        <v>1.34E-2</v>
      </c>
      <c r="G25" s="16"/>
    </row>
    <row r="26" spans="1:7" x14ac:dyDescent="0.35">
      <c r="A26" s="13" t="s">
        <v>932</v>
      </c>
      <c r="B26" s="33" t="s">
        <v>933</v>
      </c>
      <c r="C26" s="33" t="s">
        <v>934</v>
      </c>
      <c r="D26" s="14">
        <v>3775</v>
      </c>
      <c r="E26" s="15">
        <v>22.03</v>
      </c>
      <c r="F26" s="16">
        <v>7.7999999999999996E-3</v>
      </c>
      <c r="G26" s="16"/>
    </row>
    <row r="27" spans="1:7" x14ac:dyDescent="0.35">
      <c r="A27" s="13" t="s">
        <v>450</v>
      </c>
      <c r="B27" s="33" t="s">
        <v>451</v>
      </c>
      <c r="C27" s="33" t="s">
        <v>365</v>
      </c>
      <c r="D27" s="14">
        <v>5682</v>
      </c>
      <c r="E27" s="15">
        <v>21.59</v>
      </c>
      <c r="F27" s="16">
        <v>7.7000000000000002E-3</v>
      </c>
      <c r="G27" s="16"/>
    </row>
    <row r="28" spans="1:7" x14ac:dyDescent="0.35">
      <c r="A28" s="17" t="s">
        <v>131</v>
      </c>
      <c r="B28" s="34"/>
      <c r="C28" s="34"/>
      <c r="D28" s="20"/>
      <c r="E28" s="37">
        <v>2811.39</v>
      </c>
      <c r="F28" s="38">
        <v>0.99809999999999999</v>
      </c>
      <c r="G28" s="23"/>
    </row>
    <row r="29" spans="1:7" x14ac:dyDescent="0.35">
      <c r="A29" s="17" t="s">
        <v>368</v>
      </c>
      <c r="B29" s="33"/>
      <c r="C29" s="33"/>
      <c r="D29" s="14"/>
      <c r="E29" s="15"/>
      <c r="F29" s="16"/>
      <c r="G29" s="16"/>
    </row>
    <row r="30" spans="1:7" x14ac:dyDescent="0.35">
      <c r="A30" s="17" t="s">
        <v>131</v>
      </c>
      <c r="B30" s="33"/>
      <c r="C30" s="33"/>
      <c r="D30" s="14"/>
      <c r="E30" s="39" t="s">
        <v>128</v>
      </c>
      <c r="F30" s="40" t="s">
        <v>128</v>
      </c>
      <c r="G30" s="16"/>
    </row>
    <row r="31" spans="1:7" x14ac:dyDescent="0.35">
      <c r="A31" s="24" t="s">
        <v>147</v>
      </c>
      <c r="B31" s="35"/>
      <c r="C31" s="35"/>
      <c r="D31" s="25"/>
      <c r="E31" s="30">
        <v>2811.39</v>
      </c>
      <c r="F31" s="31">
        <v>0.99809999999999999</v>
      </c>
      <c r="G31" s="23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7" t="s">
        <v>148</v>
      </c>
      <c r="B34" s="33"/>
      <c r="C34" s="33"/>
      <c r="D34" s="14"/>
      <c r="E34" s="15"/>
      <c r="F34" s="16"/>
      <c r="G34" s="16"/>
    </row>
    <row r="35" spans="1:7" x14ac:dyDescent="0.35">
      <c r="A35" s="13" t="s">
        <v>149</v>
      </c>
      <c r="B35" s="33"/>
      <c r="C35" s="33"/>
      <c r="D35" s="14"/>
      <c r="E35" s="15">
        <v>7</v>
      </c>
      <c r="F35" s="16">
        <v>2.5000000000000001E-3</v>
      </c>
      <c r="G35" s="16">
        <v>5.4205000000000003E-2</v>
      </c>
    </row>
    <row r="36" spans="1:7" x14ac:dyDescent="0.35">
      <c r="A36" s="17" t="s">
        <v>131</v>
      </c>
      <c r="B36" s="34"/>
      <c r="C36" s="34"/>
      <c r="D36" s="20"/>
      <c r="E36" s="37">
        <v>7</v>
      </c>
      <c r="F36" s="38">
        <v>2.5000000000000001E-3</v>
      </c>
      <c r="G36" s="23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24" t="s">
        <v>147</v>
      </c>
      <c r="B38" s="35"/>
      <c r="C38" s="35"/>
      <c r="D38" s="25"/>
      <c r="E38" s="21">
        <v>7</v>
      </c>
      <c r="F38" s="22">
        <v>2.5000000000000001E-3</v>
      </c>
      <c r="G38" s="23"/>
    </row>
    <row r="39" spans="1:7" x14ac:dyDescent="0.35">
      <c r="A39" s="13" t="s">
        <v>150</v>
      </c>
      <c r="B39" s="33"/>
      <c r="C39" s="33"/>
      <c r="D39" s="14"/>
      <c r="E39" s="15">
        <v>1.0394E-3</v>
      </c>
      <c r="F39" s="16">
        <v>0</v>
      </c>
      <c r="G39" s="16"/>
    </row>
    <row r="40" spans="1:7" x14ac:dyDescent="0.35">
      <c r="A40" s="13" t="s">
        <v>151</v>
      </c>
      <c r="B40" s="33"/>
      <c r="C40" s="33"/>
      <c r="D40" s="14"/>
      <c r="E40" s="26">
        <v>-1.5510394000000001</v>
      </c>
      <c r="F40" s="27">
        <v>-5.9999999999999995E-4</v>
      </c>
      <c r="G40" s="16">
        <v>5.4205000000000003E-2</v>
      </c>
    </row>
    <row r="41" spans="1:7" x14ac:dyDescent="0.35">
      <c r="A41" s="28" t="s">
        <v>152</v>
      </c>
      <c r="B41" s="36"/>
      <c r="C41" s="36"/>
      <c r="D41" s="29"/>
      <c r="E41" s="30">
        <v>2816.84</v>
      </c>
      <c r="F41" s="31">
        <v>1</v>
      </c>
      <c r="G41" s="31"/>
    </row>
    <row r="46" spans="1:7" x14ac:dyDescent="0.35">
      <c r="A46" s="1" t="s">
        <v>2855</v>
      </c>
    </row>
    <row r="47" spans="1:7" x14ac:dyDescent="0.35">
      <c r="A47" s="48" t="s">
        <v>2856</v>
      </c>
      <c r="B47" s="3" t="s">
        <v>128</v>
      </c>
    </row>
    <row r="48" spans="1:7" x14ac:dyDescent="0.35">
      <c r="A48" t="s">
        <v>2857</v>
      </c>
    </row>
    <row r="49" spans="1:7" x14ac:dyDescent="0.35">
      <c r="A49" t="s">
        <v>2858</v>
      </c>
      <c r="B49" t="s">
        <v>2859</v>
      </c>
      <c r="C49" t="s">
        <v>2859</v>
      </c>
    </row>
    <row r="50" spans="1:7" x14ac:dyDescent="0.35">
      <c r="B50" s="49">
        <v>45838</v>
      </c>
      <c r="C50" s="49">
        <v>45869</v>
      </c>
    </row>
    <row r="51" spans="1:7" x14ac:dyDescent="0.35">
      <c r="A51" t="s">
        <v>2860</v>
      </c>
      <c r="B51">
        <v>10.8771</v>
      </c>
      <c r="C51">
        <v>10.6859</v>
      </c>
      <c r="G51"/>
    </row>
    <row r="52" spans="1:7" x14ac:dyDescent="0.35">
      <c r="A52" t="s">
        <v>2861</v>
      </c>
      <c r="B52">
        <v>10.8771</v>
      </c>
      <c r="C52">
        <v>10.6859</v>
      </c>
      <c r="G52"/>
    </row>
    <row r="53" spans="1:7" x14ac:dyDescent="0.35">
      <c r="A53" t="s">
        <v>2862</v>
      </c>
      <c r="B53">
        <v>10.8667</v>
      </c>
      <c r="C53">
        <v>10.669</v>
      </c>
      <c r="G53"/>
    </row>
    <row r="54" spans="1:7" x14ac:dyDescent="0.35">
      <c r="A54" t="s">
        <v>2863</v>
      </c>
      <c r="B54">
        <v>10.8667</v>
      </c>
      <c r="C54">
        <v>10.669</v>
      </c>
      <c r="G54"/>
    </row>
    <row r="55" spans="1:7" x14ac:dyDescent="0.35">
      <c r="G55"/>
    </row>
    <row r="56" spans="1:7" x14ac:dyDescent="0.35">
      <c r="A56" t="s">
        <v>2864</v>
      </c>
      <c r="B56" s="3" t="s">
        <v>128</v>
      </c>
    </row>
    <row r="57" spans="1:7" x14ac:dyDescent="0.35">
      <c r="A57" t="s">
        <v>2865</v>
      </c>
      <c r="B57" s="3" t="s">
        <v>128</v>
      </c>
    </row>
    <row r="58" spans="1:7" ht="29" x14ac:dyDescent="0.35">
      <c r="A58" s="48" t="s">
        <v>2866</v>
      </c>
      <c r="B58" s="3" t="s">
        <v>128</v>
      </c>
    </row>
    <row r="59" spans="1:7" ht="29" x14ac:dyDescent="0.35">
      <c r="A59" s="48" t="s">
        <v>2867</v>
      </c>
      <c r="B59" s="3" t="s">
        <v>128</v>
      </c>
    </row>
    <row r="60" spans="1:7" x14ac:dyDescent="0.35">
      <c r="A60" t="s">
        <v>2876</v>
      </c>
      <c r="B60" s="50">
        <v>0.34749999999999998</v>
      </c>
    </row>
    <row r="61" spans="1:7" ht="43.5" x14ac:dyDescent="0.35">
      <c r="A61" s="48" t="s">
        <v>2869</v>
      </c>
      <c r="B61" s="3" t="s">
        <v>128</v>
      </c>
    </row>
    <row r="62" spans="1:7" x14ac:dyDescent="0.35">
      <c r="B62" s="3"/>
    </row>
    <row r="63" spans="1:7" ht="29" x14ac:dyDescent="0.35">
      <c r="A63" s="48" t="s">
        <v>2870</v>
      </c>
      <c r="B63" s="3" t="s">
        <v>128</v>
      </c>
    </row>
    <row r="64" spans="1:7" ht="29" x14ac:dyDescent="0.35">
      <c r="A64" s="48" t="s">
        <v>2871</v>
      </c>
      <c r="B64" t="s">
        <v>128</v>
      </c>
    </row>
    <row r="65" spans="1:2" ht="29" x14ac:dyDescent="0.35">
      <c r="A65" s="48" t="s">
        <v>2872</v>
      </c>
      <c r="B65" s="3" t="s">
        <v>128</v>
      </c>
    </row>
    <row r="66" spans="1:2" ht="29" x14ac:dyDescent="0.35">
      <c r="A66" s="48" t="s">
        <v>2873</v>
      </c>
      <c r="B66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9200-081B-46DC-ACD5-E132EAC3CC74}">
  <dimension ref="A1:G26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116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158</v>
      </c>
      <c r="B8" s="33" t="s">
        <v>159</v>
      </c>
      <c r="C8" s="33" t="s">
        <v>160</v>
      </c>
      <c r="D8" s="14">
        <v>316751</v>
      </c>
      <c r="E8" s="15">
        <v>4403.47</v>
      </c>
      <c r="F8" s="16">
        <v>5.8700000000000002E-2</v>
      </c>
      <c r="G8" s="16"/>
    </row>
    <row r="9" spans="1:7" x14ac:dyDescent="0.35">
      <c r="A9" s="13" t="s">
        <v>155</v>
      </c>
      <c r="B9" s="33" t="s">
        <v>156</v>
      </c>
      <c r="C9" s="33" t="s">
        <v>157</v>
      </c>
      <c r="D9" s="14">
        <v>168207</v>
      </c>
      <c r="E9" s="15">
        <v>3394.75</v>
      </c>
      <c r="F9" s="16">
        <v>4.5199999999999997E-2</v>
      </c>
      <c r="G9" s="16"/>
    </row>
    <row r="10" spans="1:7" x14ac:dyDescent="0.35">
      <c r="A10" s="13" t="s">
        <v>961</v>
      </c>
      <c r="B10" s="33" t="s">
        <v>2778</v>
      </c>
      <c r="C10" s="33" t="s">
        <v>358</v>
      </c>
      <c r="D10" s="14">
        <v>489155</v>
      </c>
      <c r="E10" s="15">
        <v>2523.06</v>
      </c>
      <c r="F10" s="16">
        <v>3.3599999999999998E-2</v>
      </c>
      <c r="G10" s="16"/>
    </row>
    <row r="11" spans="1:7" x14ac:dyDescent="0.35">
      <c r="A11" s="13" t="s">
        <v>163</v>
      </c>
      <c r="B11" s="33" t="s">
        <v>164</v>
      </c>
      <c r="C11" s="33" t="s">
        <v>165</v>
      </c>
      <c r="D11" s="14">
        <v>122295</v>
      </c>
      <c r="E11" s="15">
        <v>2341.09</v>
      </c>
      <c r="F11" s="16">
        <v>3.1199999999999999E-2</v>
      </c>
      <c r="G11" s="16"/>
    </row>
    <row r="12" spans="1:7" x14ac:dyDescent="0.35">
      <c r="A12" s="13" t="s">
        <v>161</v>
      </c>
      <c r="B12" s="33" t="s">
        <v>162</v>
      </c>
      <c r="C12" s="33" t="s">
        <v>157</v>
      </c>
      <c r="D12" s="14">
        <v>133229</v>
      </c>
      <c r="E12" s="15">
        <v>1973.65</v>
      </c>
      <c r="F12" s="16">
        <v>2.63E-2</v>
      </c>
      <c r="G12" s="16"/>
    </row>
    <row r="13" spans="1:7" x14ac:dyDescent="0.35">
      <c r="A13" s="13" t="s">
        <v>1044</v>
      </c>
      <c r="B13" s="33" t="s">
        <v>1045</v>
      </c>
      <c r="C13" s="33" t="s">
        <v>165</v>
      </c>
      <c r="D13" s="14">
        <v>25731000</v>
      </c>
      <c r="E13" s="15">
        <v>1778.01</v>
      </c>
      <c r="F13" s="16">
        <v>2.3699999999999999E-2</v>
      </c>
      <c r="G13" s="16"/>
    </row>
    <row r="14" spans="1:7" x14ac:dyDescent="0.35">
      <c r="A14" s="13" t="s">
        <v>824</v>
      </c>
      <c r="B14" s="33" t="s">
        <v>825</v>
      </c>
      <c r="C14" s="33" t="s">
        <v>185</v>
      </c>
      <c r="D14" s="14">
        <v>497125</v>
      </c>
      <c r="E14" s="15">
        <v>1530.15</v>
      </c>
      <c r="F14" s="16">
        <v>2.0400000000000001E-2</v>
      </c>
      <c r="G14" s="16"/>
    </row>
    <row r="15" spans="1:7" x14ac:dyDescent="0.35">
      <c r="A15" s="13" t="s">
        <v>1134</v>
      </c>
      <c r="B15" s="33" t="s">
        <v>1135</v>
      </c>
      <c r="C15" s="33" t="s">
        <v>188</v>
      </c>
      <c r="D15" s="14">
        <v>186900</v>
      </c>
      <c r="E15" s="15">
        <v>1107.76</v>
      </c>
      <c r="F15" s="16">
        <v>1.4800000000000001E-2</v>
      </c>
      <c r="G15" s="16"/>
    </row>
    <row r="16" spans="1:7" x14ac:dyDescent="0.35">
      <c r="A16" s="13" t="s">
        <v>997</v>
      </c>
      <c r="B16" s="33" t="s">
        <v>998</v>
      </c>
      <c r="C16" s="33" t="s">
        <v>666</v>
      </c>
      <c r="D16" s="14">
        <v>70300</v>
      </c>
      <c r="E16" s="15">
        <v>965.29</v>
      </c>
      <c r="F16" s="16">
        <v>1.29E-2</v>
      </c>
      <c r="G16" s="16"/>
    </row>
    <row r="17" spans="1:7" x14ac:dyDescent="0.35">
      <c r="A17" s="13" t="s">
        <v>169</v>
      </c>
      <c r="B17" s="33" t="s">
        <v>170</v>
      </c>
      <c r="C17" s="33" t="s">
        <v>157</v>
      </c>
      <c r="D17" s="14">
        <v>114136</v>
      </c>
      <c r="E17" s="15">
        <v>909.15</v>
      </c>
      <c r="F17" s="16">
        <v>1.21E-2</v>
      </c>
      <c r="G17" s="16"/>
    </row>
    <row r="18" spans="1:7" x14ac:dyDescent="0.35">
      <c r="A18" s="13" t="s">
        <v>234</v>
      </c>
      <c r="B18" s="33" t="s">
        <v>235</v>
      </c>
      <c r="C18" s="33" t="s">
        <v>157</v>
      </c>
      <c r="D18" s="14">
        <v>85061</v>
      </c>
      <c r="E18" s="15">
        <v>908.79</v>
      </c>
      <c r="F18" s="16">
        <v>1.21E-2</v>
      </c>
      <c r="G18" s="16"/>
    </row>
    <row r="19" spans="1:7" x14ac:dyDescent="0.35">
      <c r="A19" s="13" t="s">
        <v>2105</v>
      </c>
      <c r="B19" s="33" t="s">
        <v>2106</v>
      </c>
      <c r="C19" s="33" t="s">
        <v>157</v>
      </c>
      <c r="D19" s="14">
        <v>314325</v>
      </c>
      <c r="E19" s="15">
        <v>838.71</v>
      </c>
      <c r="F19" s="16">
        <v>1.12E-2</v>
      </c>
      <c r="G19" s="16"/>
    </row>
    <row r="20" spans="1:7" x14ac:dyDescent="0.35">
      <c r="A20" s="13" t="s">
        <v>604</v>
      </c>
      <c r="B20" s="33" t="s">
        <v>605</v>
      </c>
      <c r="C20" s="33" t="s">
        <v>606</v>
      </c>
      <c r="D20" s="14">
        <v>207900</v>
      </c>
      <c r="E20" s="15">
        <v>782.43</v>
      </c>
      <c r="F20" s="16">
        <v>1.04E-2</v>
      </c>
      <c r="G20" s="16"/>
    </row>
    <row r="21" spans="1:7" x14ac:dyDescent="0.35">
      <c r="A21" s="13" t="s">
        <v>886</v>
      </c>
      <c r="B21" s="33" t="s">
        <v>887</v>
      </c>
      <c r="C21" s="33" t="s">
        <v>157</v>
      </c>
      <c r="D21" s="14">
        <v>384446</v>
      </c>
      <c r="E21" s="15">
        <v>778.23</v>
      </c>
      <c r="F21" s="16">
        <v>1.04E-2</v>
      </c>
      <c r="G21" s="16"/>
    </row>
    <row r="22" spans="1:7" x14ac:dyDescent="0.35">
      <c r="A22" s="13" t="s">
        <v>166</v>
      </c>
      <c r="B22" s="33" t="s">
        <v>167</v>
      </c>
      <c r="C22" s="33" t="s">
        <v>168</v>
      </c>
      <c r="D22" s="14">
        <v>20125</v>
      </c>
      <c r="E22" s="15">
        <v>731.85</v>
      </c>
      <c r="F22" s="16">
        <v>9.7999999999999997E-3</v>
      </c>
      <c r="G22" s="16"/>
    </row>
    <row r="23" spans="1:7" x14ac:dyDescent="0.35">
      <c r="A23" s="13" t="s">
        <v>1007</v>
      </c>
      <c r="B23" s="33" t="s">
        <v>1008</v>
      </c>
      <c r="C23" s="33" t="s">
        <v>1009</v>
      </c>
      <c r="D23" s="14">
        <v>1013195</v>
      </c>
      <c r="E23" s="15">
        <v>717.24</v>
      </c>
      <c r="F23" s="16">
        <v>9.5999999999999992E-3</v>
      </c>
      <c r="G23" s="16"/>
    </row>
    <row r="24" spans="1:7" x14ac:dyDescent="0.35">
      <c r="A24" s="13" t="s">
        <v>186</v>
      </c>
      <c r="B24" s="33" t="s">
        <v>187</v>
      </c>
      <c r="C24" s="33" t="s">
        <v>188</v>
      </c>
      <c r="D24" s="14">
        <v>5306</v>
      </c>
      <c r="E24" s="15">
        <v>649.92999999999995</v>
      </c>
      <c r="F24" s="16">
        <v>8.6999999999999994E-3</v>
      </c>
      <c r="G24" s="16"/>
    </row>
    <row r="25" spans="1:7" x14ac:dyDescent="0.35">
      <c r="A25" s="13" t="s">
        <v>286</v>
      </c>
      <c r="B25" s="33" t="s">
        <v>287</v>
      </c>
      <c r="C25" s="33" t="s">
        <v>193</v>
      </c>
      <c r="D25" s="14">
        <v>62970</v>
      </c>
      <c r="E25" s="15">
        <v>554.89</v>
      </c>
      <c r="F25" s="16">
        <v>7.4000000000000003E-3</v>
      </c>
      <c r="G25" s="16"/>
    </row>
    <row r="26" spans="1:7" x14ac:dyDescent="0.35">
      <c r="A26" s="13" t="s">
        <v>995</v>
      </c>
      <c r="B26" s="33" t="s">
        <v>996</v>
      </c>
      <c r="C26" s="33" t="s">
        <v>188</v>
      </c>
      <c r="D26" s="14">
        <v>19750</v>
      </c>
      <c r="E26" s="15">
        <v>542.41</v>
      </c>
      <c r="F26" s="16">
        <v>7.1999999999999998E-3</v>
      </c>
      <c r="G26" s="16"/>
    </row>
    <row r="27" spans="1:7" x14ac:dyDescent="0.35">
      <c r="A27" s="13" t="s">
        <v>706</v>
      </c>
      <c r="B27" s="33" t="s">
        <v>707</v>
      </c>
      <c r="C27" s="33" t="s">
        <v>196</v>
      </c>
      <c r="D27" s="14">
        <v>70418</v>
      </c>
      <c r="E27" s="15">
        <v>534.58000000000004</v>
      </c>
      <c r="F27" s="16">
        <v>7.1000000000000004E-3</v>
      </c>
      <c r="G27" s="16"/>
    </row>
    <row r="28" spans="1:7" x14ac:dyDescent="0.35">
      <c r="A28" s="13" t="s">
        <v>200</v>
      </c>
      <c r="B28" s="33" t="s">
        <v>201</v>
      </c>
      <c r="C28" s="33" t="s">
        <v>202</v>
      </c>
      <c r="D28" s="14">
        <v>151500</v>
      </c>
      <c r="E28" s="15">
        <v>506.39</v>
      </c>
      <c r="F28" s="16">
        <v>6.7000000000000002E-3</v>
      </c>
      <c r="G28" s="16"/>
    </row>
    <row r="29" spans="1:7" x14ac:dyDescent="0.35">
      <c r="A29" s="13" t="s">
        <v>361</v>
      </c>
      <c r="B29" s="33" t="s">
        <v>362</v>
      </c>
      <c r="C29" s="33" t="s">
        <v>193</v>
      </c>
      <c r="D29" s="14">
        <v>66632</v>
      </c>
      <c r="E29" s="15">
        <v>505.44</v>
      </c>
      <c r="F29" s="16">
        <v>6.7000000000000002E-3</v>
      </c>
      <c r="G29" s="16"/>
    </row>
    <row r="30" spans="1:7" x14ac:dyDescent="0.35">
      <c r="A30" s="13" t="s">
        <v>836</v>
      </c>
      <c r="B30" s="33" t="s">
        <v>837</v>
      </c>
      <c r="C30" s="33" t="s">
        <v>202</v>
      </c>
      <c r="D30" s="14">
        <v>121800</v>
      </c>
      <c r="E30" s="15">
        <v>484.46</v>
      </c>
      <c r="F30" s="16">
        <v>6.4999999999999997E-3</v>
      </c>
      <c r="G30" s="16"/>
    </row>
    <row r="31" spans="1:7" x14ac:dyDescent="0.35">
      <c r="A31" s="13" t="s">
        <v>210</v>
      </c>
      <c r="B31" s="33" t="s">
        <v>211</v>
      </c>
      <c r="C31" s="33" t="s">
        <v>199</v>
      </c>
      <c r="D31" s="14">
        <v>116508</v>
      </c>
      <c r="E31" s="15">
        <v>479.95</v>
      </c>
      <c r="F31" s="16">
        <v>6.4000000000000003E-3</v>
      </c>
      <c r="G31" s="16"/>
    </row>
    <row r="32" spans="1:7" x14ac:dyDescent="0.35">
      <c r="A32" s="13" t="s">
        <v>1098</v>
      </c>
      <c r="B32" s="33" t="s">
        <v>1099</v>
      </c>
      <c r="C32" s="33" t="s">
        <v>157</v>
      </c>
      <c r="D32" s="14">
        <v>58800</v>
      </c>
      <c r="E32" s="15">
        <v>469.75</v>
      </c>
      <c r="F32" s="16">
        <v>6.3E-3</v>
      </c>
      <c r="G32" s="16"/>
    </row>
    <row r="33" spans="1:7" x14ac:dyDescent="0.35">
      <c r="A33" s="13" t="s">
        <v>217</v>
      </c>
      <c r="B33" s="33" t="s">
        <v>218</v>
      </c>
      <c r="C33" s="33" t="s">
        <v>219</v>
      </c>
      <c r="D33" s="14">
        <v>45000</v>
      </c>
      <c r="E33" s="15">
        <v>466.76</v>
      </c>
      <c r="F33" s="16">
        <v>6.1999999999999998E-3</v>
      </c>
      <c r="G33" s="16"/>
    </row>
    <row r="34" spans="1:7" x14ac:dyDescent="0.35">
      <c r="A34" s="13" t="s">
        <v>715</v>
      </c>
      <c r="B34" s="33" t="s">
        <v>716</v>
      </c>
      <c r="C34" s="33" t="s">
        <v>434</v>
      </c>
      <c r="D34" s="14">
        <v>210987</v>
      </c>
      <c r="E34" s="15">
        <v>460.84</v>
      </c>
      <c r="F34" s="16">
        <v>6.1000000000000004E-3</v>
      </c>
      <c r="G34" s="16"/>
    </row>
    <row r="35" spans="1:7" x14ac:dyDescent="0.35">
      <c r="A35" s="13" t="s">
        <v>189</v>
      </c>
      <c r="B35" s="33" t="s">
        <v>190</v>
      </c>
      <c r="C35" s="33" t="s">
        <v>157</v>
      </c>
      <c r="D35" s="14">
        <v>22963</v>
      </c>
      <c r="E35" s="15">
        <v>454.35</v>
      </c>
      <c r="F35" s="16">
        <v>6.1000000000000004E-3</v>
      </c>
      <c r="G35" s="16"/>
    </row>
    <row r="36" spans="1:7" x14ac:dyDescent="0.35">
      <c r="A36" s="13" t="s">
        <v>194</v>
      </c>
      <c r="B36" s="33" t="s">
        <v>195</v>
      </c>
      <c r="C36" s="33" t="s">
        <v>196</v>
      </c>
      <c r="D36" s="14">
        <v>25865</v>
      </c>
      <c r="E36" s="15">
        <v>441.44</v>
      </c>
      <c r="F36" s="16">
        <v>5.8999999999999999E-3</v>
      </c>
      <c r="G36" s="16"/>
    </row>
    <row r="37" spans="1:7" x14ac:dyDescent="0.35">
      <c r="A37" s="13" t="s">
        <v>719</v>
      </c>
      <c r="B37" s="33" t="s">
        <v>720</v>
      </c>
      <c r="C37" s="33" t="s">
        <v>317</v>
      </c>
      <c r="D37" s="14">
        <v>74413</v>
      </c>
      <c r="E37" s="15">
        <v>429.85</v>
      </c>
      <c r="F37" s="16">
        <v>5.7000000000000002E-3</v>
      </c>
      <c r="G37" s="16"/>
    </row>
    <row r="38" spans="1:7" x14ac:dyDescent="0.35">
      <c r="A38" s="13" t="s">
        <v>311</v>
      </c>
      <c r="B38" s="33" t="s">
        <v>312</v>
      </c>
      <c r="C38" s="33" t="s">
        <v>297</v>
      </c>
      <c r="D38" s="14">
        <v>40500</v>
      </c>
      <c r="E38" s="15">
        <v>424.56</v>
      </c>
      <c r="F38" s="16">
        <v>5.7000000000000002E-3</v>
      </c>
      <c r="G38" s="16"/>
    </row>
    <row r="39" spans="1:7" x14ac:dyDescent="0.35">
      <c r="A39" s="13" t="s">
        <v>381</v>
      </c>
      <c r="B39" s="33" t="s">
        <v>382</v>
      </c>
      <c r="C39" s="33" t="s">
        <v>179</v>
      </c>
      <c r="D39" s="14">
        <v>9000</v>
      </c>
      <c r="E39" s="15">
        <v>408.05</v>
      </c>
      <c r="F39" s="16">
        <v>5.4000000000000003E-3</v>
      </c>
      <c r="G39" s="16"/>
    </row>
    <row r="40" spans="1:7" x14ac:dyDescent="0.35">
      <c r="A40" s="13" t="s">
        <v>180</v>
      </c>
      <c r="B40" s="33" t="s">
        <v>181</v>
      </c>
      <c r="C40" s="33" t="s">
        <v>182</v>
      </c>
      <c r="D40" s="14">
        <v>12648</v>
      </c>
      <c r="E40" s="15">
        <v>405.13</v>
      </c>
      <c r="F40" s="16">
        <v>5.4000000000000003E-3</v>
      </c>
      <c r="G40" s="16"/>
    </row>
    <row r="41" spans="1:7" x14ac:dyDescent="0.35">
      <c r="A41" s="13" t="s">
        <v>1046</v>
      </c>
      <c r="B41" s="33" t="s">
        <v>1047</v>
      </c>
      <c r="C41" s="33" t="s">
        <v>1048</v>
      </c>
      <c r="D41" s="14">
        <v>94300</v>
      </c>
      <c r="E41" s="15">
        <v>401.39</v>
      </c>
      <c r="F41" s="16">
        <v>5.3E-3</v>
      </c>
      <c r="G41" s="16"/>
    </row>
    <row r="42" spans="1:7" x14ac:dyDescent="0.35">
      <c r="A42" s="13" t="s">
        <v>203</v>
      </c>
      <c r="B42" s="33" t="s">
        <v>204</v>
      </c>
      <c r="C42" s="33" t="s">
        <v>173</v>
      </c>
      <c r="D42" s="14">
        <v>5000</v>
      </c>
      <c r="E42" s="15">
        <v>384.65</v>
      </c>
      <c r="F42" s="16">
        <v>5.1000000000000004E-3</v>
      </c>
      <c r="G42" s="16"/>
    </row>
    <row r="43" spans="1:7" x14ac:dyDescent="0.35">
      <c r="A43" s="13" t="s">
        <v>212</v>
      </c>
      <c r="B43" s="33" t="s">
        <v>213</v>
      </c>
      <c r="C43" s="33" t="s">
        <v>176</v>
      </c>
      <c r="D43" s="14">
        <v>25910</v>
      </c>
      <c r="E43" s="15">
        <v>380.33</v>
      </c>
      <c r="F43" s="16">
        <v>5.1000000000000004E-3</v>
      </c>
      <c r="G43" s="16"/>
    </row>
    <row r="44" spans="1:7" x14ac:dyDescent="0.35">
      <c r="A44" s="13" t="s">
        <v>750</v>
      </c>
      <c r="B44" s="33" t="s">
        <v>751</v>
      </c>
      <c r="C44" s="33" t="s">
        <v>196</v>
      </c>
      <c r="D44" s="14">
        <v>17625</v>
      </c>
      <c r="E44" s="15">
        <v>376.14</v>
      </c>
      <c r="F44" s="16">
        <v>5.0000000000000001E-3</v>
      </c>
      <c r="G44" s="16"/>
    </row>
    <row r="45" spans="1:7" x14ac:dyDescent="0.35">
      <c r="A45" s="13" t="s">
        <v>611</v>
      </c>
      <c r="B45" s="33" t="s">
        <v>612</v>
      </c>
      <c r="C45" s="33" t="s">
        <v>329</v>
      </c>
      <c r="D45" s="14">
        <v>69660</v>
      </c>
      <c r="E45" s="15">
        <v>364.04</v>
      </c>
      <c r="F45" s="16">
        <v>4.8999999999999998E-3</v>
      </c>
      <c r="G45" s="16"/>
    </row>
    <row r="46" spans="1:7" x14ac:dyDescent="0.35">
      <c r="A46" s="13" t="s">
        <v>723</v>
      </c>
      <c r="B46" s="33" t="s">
        <v>724</v>
      </c>
      <c r="C46" s="33" t="s">
        <v>434</v>
      </c>
      <c r="D46" s="14">
        <v>85000</v>
      </c>
      <c r="E46" s="15">
        <v>361.68</v>
      </c>
      <c r="F46" s="16">
        <v>4.7999999999999996E-3</v>
      </c>
      <c r="G46" s="16"/>
    </row>
    <row r="47" spans="1:7" x14ac:dyDescent="0.35">
      <c r="A47" s="13" t="s">
        <v>641</v>
      </c>
      <c r="B47" s="33" t="s">
        <v>642</v>
      </c>
      <c r="C47" s="33" t="s">
        <v>273</v>
      </c>
      <c r="D47" s="14">
        <v>34000</v>
      </c>
      <c r="E47" s="15">
        <v>350.91</v>
      </c>
      <c r="F47" s="16">
        <v>4.7000000000000002E-3</v>
      </c>
      <c r="G47" s="16"/>
    </row>
    <row r="48" spans="1:7" x14ac:dyDescent="0.35">
      <c r="A48" s="13" t="s">
        <v>725</v>
      </c>
      <c r="B48" s="33" t="s">
        <v>726</v>
      </c>
      <c r="C48" s="33" t="s">
        <v>365</v>
      </c>
      <c r="D48" s="14">
        <v>388938</v>
      </c>
      <c r="E48" s="15">
        <v>331.84</v>
      </c>
      <c r="F48" s="16">
        <v>4.4000000000000003E-3</v>
      </c>
      <c r="G48" s="16"/>
    </row>
    <row r="49" spans="1:7" x14ac:dyDescent="0.35">
      <c r="A49" s="13" t="s">
        <v>309</v>
      </c>
      <c r="B49" s="33" t="s">
        <v>310</v>
      </c>
      <c r="C49" s="33" t="s">
        <v>173</v>
      </c>
      <c r="D49" s="14">
        <v>30000</v>
      </c>
      <c r="E49" s="15">
        <v>324.87</v>
      </c>
      <c r="F49" s="16">
        <v>4.3E-3</v>
      </c>
      <c r="G49" s="16"/>
    </row>
    <row r="50" spans="1:7" x14ac:dyDescent="0.35">
      <c r="A50" s="13" t="s">
        <v>1067</v>
      </c>
      <c r="B50" s="33" t="s">
        <v>1068</v>
      </c>
      <c r="C50" s="33" t="s">
        <v>1069</v>
      </c>
      <c r="D50" s="14">
        <v>13200</v>
      </c>
      <c r="E50" s="15">
        <v>320.85000000000002</v>
      </c>
      <c r="F50" s="16">
        <v>4.3E-3</v>
      </c>
      <c r="G50" s="16"/>
    </row>
    <row r="51" spans="1:7" x14ac:dyDescent="0.35">
      <c r="A51" s="13" t="s">
        <v>957</v>
      </c>
      <c r="B51" s="33" t="s">
        <v>958</v>
      </c>
      <c r="C51" s="33" t="s">
        <v>182</v>
      </c>
      <c r="D51" s="14">
        <v>48000</v>
      </c>
      <c r="E51" s="15">
        <v>319.66000000000003</v>
      </c>
      <c r="F51" s="16">
        <v>4.3E-3</v>
      </c>
      <c r="G51" s="16"/>
    </row>
    <row r="52" spans="1:7" x14ac:dyDescent="0.35">
      <c r="A52" s="13" t="s">
        <v>740</v>
      </c>
      <c r="B52" s="33" t="s">
        <v>741</v>
      </c>
      <c r="C52" s="33" t="s">
        <v>196</v>
      </c>
      <c r="D52" s="14">
        <v>20468</v>
      </c>
      <c r="E52" s="15">
        <v>318.2</v>
      </c>
      <c r="F52" s="16">
        <v>4.1999999999999997E-3</v>
      </c>
      <c r="G52" s="16"/>
    </row>
    <row r="53" spans="1:7" x14ac:dyDescent="0.35">
      <c r="A53" s="13" t="s">
        <v>177</v>
      </c>
      <c r="B53" s="33" t="s">
        <v>178</v>
      </c>
      <c r="C53" s="33" t="s">
        <v>179</v>
      </c>
      <c r="D53" s="14">
        <v>82767</v>
      </c>
      <c r="E53" s="15">
        <v>317.08</v>
      </c>
      <c r="F53" s="16">
        <v>4.1999999999999997E-3</v>
      </c>
      <c r="G53" s="16"/>
    </row>
    <row r="54" spans="1:7" x14ac:dyDescent="0.35">
      <c r="A54" s="13" t="s">
        <v>963</v>
      </c>
      <c r="B54" s="33" t="s">
        <v>964</v>
      </c>
      <c r="C54" s="33" t="s">
        <v>456</v>
      </c>
      <c r="D54" s="14">
        <v>260000</v>
      </c>
      <c r="E54" s="15">
        <v>314.73</v>
      </c>
      <c r="F54" s="16">
        <v>4.1999999999999997E-3</v>
      </c>
      <c r="G54" s="16"/>
    </row>
    <row r="55" spans="1:7" x14ac:dyDescent="0.35">
      <c r="A55" s="13" t="s">
        <v>228</v>
      </c>
      <c r="B55" s="33" t="s">
        <v>229</v>
      </c>
      <c r="C55" s="33" t="s">
        <v>193</v>
      </c>
      <c r="D55" s="14">
        <v>76361</v>
      </c>
      <c r="E55" s="15">
        <v>313.04000000000002</v>
      </c>
      <c r="F55" s="16">
        <v>4.1999999999999997E-3</v>
      </c>
      <c r="G55" s="16"/>
    </row>
    <row r="56" spans="1:7" x14ac:dyDescent="0.35">
      <c r="A56" s="13" t="s">
        <v>834</v>
      </c>
      <c r="B56" s="33" t="s">
        <v>835</v>
      </c>
      <c r="C56" s="33" t="s">
        <v>365</v>
      </c>
      <c r="D56" s="14">
        <v>40015</v>
      </c>
      <c r="E56" s="15">
        <v>296.41000000000003</v>
      </c>
      <c r="F56" s="16">
        <v>4.0000000000000001E-3</v>
      </c>
      <c r="G56" s="16"/>
    </row>
    <row r="57" spans="1:7" x14ac:dyDescent="0.35">
      <c r="A57" s="13" t="s">
        <v>742</v>
      </c>
      <c r="B57" s="33" t="s">
        <v>743</v>
      </c>
      <c r="C57" s="33" t="s">
        <v>216</v>
      </c>
      <c r="D57" s="14">
        <v>3933</v>
      </c>
      <c r="E57" s="15">
        <v>294.89999999999998</v>
      </c>
      <c r="F57" s="16">
        <v>3.8999999999999998E-3</v>
      </c>
      <c r="G57" s="16"/>
    </row>
    <row r="58" spans="1:7" x14ac:dyDescent="0.35">
      <c r="A58" s="13" t="s">
        <v>1106</v>
      </c>
      <c r="B58" s="33" t="s">
        <v>1107</v>
      </c>
      <c r="C58" s="33" t="s">
        <v>193</v>
      </c>
      <c r="D58" s="14">
        <v>66663</v>
      </c>
      <c r="E58" s="15">
        <v>263.45</v>
      </c>
      <c r="F58" s="16">
        <v>3.5000000000000001E-3</v>
      </c>
      <c r="G58" s="16"/>
    </row>
    <row r="59" spans="1:7" x14ac:dyDescent="0.35">
      <c r="A59" s="13" t="s">
        <v>1003</v>
      </c>
      <c r="B59" s="33" t="s">
        <v>1004</v>
      </c>
      <c r="C59" s="33" t="s">
        <v>157</v>
      </c>
      <c r="D59" s="14">
        <v>200000</v>
      </c>
      <c r="E59" s="15">
        <v>261.92</v>
      </c>
      <c r="F59" s="16">
        <v>3.5000000000000001E-3</v>
      </c>
      <c r="G59" s="16"/>
    </row>
    <row r="60" spans="1:7" x14ac:dyDescent="0.35">
      <c r="A60" s="13" t="s">
        <v>691</v>
      </c>
      <c r="B60" s="33" t="s">
        <v>692</v>
      </c>
      <c r="C60" s="33" t="s">
        <v>393</v>
      </c>
      <c r="D60" s="14">
        <v>50000</v>
      </c>
      <c r="E60" s="15">
        <v>256.93</v>
      </c>
      <c r="F60" s="16">
        <v>3.3999999999999998E-3</v>
      </c>
      <c r="G60" s="16"/>
    </row>
    <row r="61" spans="1:7" x14ac:dyDescent="0.35">
      <c r="A61" s="13" t="s">
        <v>230</v>
      </c>
      <c r="B61" s="33" t="s">
        <v>231</v>
      </c>
      <c r="C61" s="33" t="s">
        <v>176</v>
      </c>
      <c r="D61" s="14">
        <v>8355</v>
      </c>
      <c r="E61" s="15">
        <v>253.72</v>
      </c>
      <c r="F61" s="16">
        <v>3.3999999999999998E-3</v>
      </c>
      <c r="G61" s="16"/>
    </row>
    <row r="62" spans="1:7" x14ac:dyDescent="0.35">
      <c r="A62" s="13" t="s">
        <v>756</v>
      </c>
      <c r="B62" s="33" t="s">
        <v>757</v>
      </c>
      <c r="C62" s="33" t="s">
        <v>196</v>
      </c>
      <c r="D62" s="14">
        <v>60951</v>
      </c>
      <c r="E62" s="15">
        <v>238.56</v>
      </c>
      <c r="F62" s="16">
        <v>3.2000000000000002E-3</v>
      </c>
      <c r="G62" s="16"/>
    </row>
    <row r="63" spans="1:7" x14ac:dyDescent="0.35">
      <c r="A63" s="13" t="s">
        <v>685</v>
      </c>
      <c r="B63" s="33" t="s">
        <v>686</v>
      </c>
      <c r="C63" s="33" t="s">
        <v>434</v>
      </c>
      <c r="D63" s="14">
        <v>59955</v>
      </c>
      <c r="E63" s="15">
        <v>236.31</v>
      </c>
      <c r="F63" s="16">
        <v>3.0999999999999999E-3</v>
      </c>
      <c r="G63" s="16"/>
    </row>
    <row r="64" spans="1:7" x14ac:dyDescent="0.35">
      <c r="A64" s="13" t="s">
        <v>953</v>
      </c>
      <c r="B64" s="33" t="s">
        <v>954</v>
      </c>
      <c r="C64" s="33" t="s">
        <v>157</v>
      </c>
      <c r="D64" s="14">
        <v>30425</v>
      </c>
      <c r="E64" s="15">
        <v>225.6</v>
      </c>
      <c r="F64" s="16">
        <v>3.0000000000000001E-3</v>
      </c>
      <c r="G64" s="16"/>
    </row>
    <row r="65" spans="1:7" x14ac:dyDescent="0.35">
      <c r="A65" s="13" t="s">
        <v>1165</v>
      </c>
      <c r="B65" s="33" t="s">
        <v>1166</v>
      </c>
      <c r="C65" s="33" t="s">
        <v>202</v>
      </c>
      <c r="D65" s="14">
        <v>240145</v>
      </c>
      <c r="E65" s="15">
        <v>224.82</v>
      </c>
      <c r="F65" s="16">
        <v>3.0000000000000001E-3</v>
      </c>
      <c r="G65" s="16"/>
    </row>
    <row r="66" spans="1:7" x14ac:dyDescent="0.35">
      <c r="A66" s="13" t="s">
        <v>197</v>
      </c>
      <c r="B66" s="33" t="s">
        <v>198</v>
      </c>
      <c r="C66" s="33" t="s">
        <v>199</v>
      </c>
      <c r="D66" s="14">
        <v>8462</v>
      </c>
      <c r="E66" s="15">
        <v>213.34</v>
      </c>
      <c r="F66" s="16">
        <v>2.8E-3</v>
      </c>
      <c r="G66" s="16"/>
    </row>
    <row r="67" spans="1:7" x14ac:dyDescent="0.35">
      <c r="A67" s="13" t="s">
        <v>271</v>
      </c>
      <c r="B67" s="33" t="s">
        <v>272</v>
      </c>
      <c r="C67" s="33" t="s">
        <v>273</v>
      </c>
      <c r="D67" s="14">
        <v>89250</v>
      </c>
      <c r="E67" s="15">
        <v>212.82</v>
      </c>
      <c r="F67" s="16">
        <v>2.8E-3</v>
      </c>
      <c r="G67" s="16"/>
    </row>
    <row r="68" spans="1:7" x14ac:dyDescent="0.35">
      <c r="A68" s="13" t="s">
        <v>348</v>
      </c>
      <c r="B68" s="33" t="s">
        <v>349</v>
      </c>
      <c r="C68" s="33" t="s">
        <v>268</v>
      </c>
      <c r="D68" s="14">
        <v>1260</v>
      </c>
      <c r="E68" s="15">
        <v>212.2</v>
      </c>
      <c r="F68" s="16">
        <v>2.8E-3</v>
      </c>
      <c r="G68" s="16"/>
    </row>
    <row r="69" spans="1:7" x14ac:dyDescent="0.35">
      <c r="A69" s="13" t="s">
        <v>1167</v>
      </c>
      <c r="B69" s="33" t="s">
        <v>1168</v>
      </c>
      <c r="C69" s="33" t="s">
        <v>227</v>
      </c>
      <c r="D69" s="14">
        <v>34225</v>
      </c>
      <c r="E69" s="15">
        <v>210.81</v>
      </c>
      <c r="F69" s="16">
        <v>2.8E-3</v>
      </c>
      <c r="G69" s="16"/>
    </row>
    <row r="70" spans="1:7" x14ac:dyDescent="0.35">
      <c r="A70" s="13" t="s">
        <v>617</v>
      </c>
      <c r="B70" s="33" t="s">
        <v>618</v>
      </c>
      <c r="C70" s="33" t="s">
        <v>317</v>
      </c>
      <c r="D70" s="14">
        <v>6970</v>
      </c>
      <c r="E70" s="15">
        <v>200.03</v>
      </c>
      <c r="F70" s="16">
        <v>2.7000000000000001E-3</v>
      </c>
      <c r="G70" s="16"/>
    </row>
    <row r="71" spans="1:7" x14ac:dyDescent="0.35">
      <c r="A71" s="13" t="s">
        <v>710</v>
      </c>
      <c r="B71" s="33" t="s">
        <v>711</v>
      </c>
      <c r="C71" s="33" t="s">
        <v>173</v>
      </c>
      <c r="D71" s="14">
        <v>88402</v>
      </c>
      <c r="E71" s="15">
        <v>195.46</v>
      </c>
      <c r="F71" s="16">
        <v>2.5999999999999999E-3</v>
      </c>
      <c r="G71" s="16"/>
    </row>
    <row r="72" spans="1:7" x14ac:dyDescent="0.35">
      <c r="A72" s="13" t="s">
        <v>973</v>
      </c>
      <c r="B72" s="33" t="s">
        <v>974</v>
      </c>
      <c r="C72" s="33" t="s">
        <v>666</v>
      </c>
      <c r="D72" s="14">
        <v>209250</v>
      </c>
      <c r="E72" s="15">
        <v>188.45</v>
      </c>
      <c r="F72" s="16">
        <v>2.5000000000000001E-3</v>
      </c>
      <c r="G72" s="16"/>
    </row>
    <row r="73" spans="1:7" x14ac:dyDescent="0.35">
      <c r="A73" s="13" t="s">
        <v>256</v>
      </c>
      <c r="B73" s="33" t="s">
        <v>257</v>
      </c>
      <c r="C73" s="33" t="s">
        <v>157</v>
      </c>
      <c r="D73" s="14">
        <v>30188</v>
      </c>
      <c r="E73" s="15">
        <v>187.68</v>
      </c>
      <c r="F73" s="16">
        <v>2.5000000000000001E-3</v>
      </c>
      <c r="G73" s="16"/>
    </row>
    <row r="74" spans="1:7" x14ac:dyDescent="0.35">
      <c r="A74" s="13" t="s">
        <v>949</v>
      </c>
      <c r="B74" s="33" t="s">
        <v>950</v>
      </c>
      <c r="C74" s="33" t="s">
        <v>165</v>
      </c>
      <c r="D74" s="14">
        <v>50004</v>
      </c>
      <c r="E74" s="15">
        <v>181.51</v>
      </c>
      <c r="F74" s="16">
        <v>2.3999999999999998E-3</v>
      </c>
      <c r="G74" s="16"/>
    </row>
    <row r="75" spans="1:7" x14ac:dyDescent="0.35">
      <c r="A75" s="13" t="s">
        <v>334</v>
      </c>
      <c r="B75" s="33" t="s">
        <v>335</v>
      </c>
      <c r="C75" s="33" t="s">
        <v>336</v>
      </c>
      <c r="D75" s="14">
        <v>26516</v>
      </c>
      <c r="E75" s="15">
        <v>181.12</v>
      </c>
      <c r="F75" s="16">
        <v>2.3999999999999998E-3</v>
      </c>
      <c r="G75" s="16"/>
    </row>
    <row r="76" spans="1:7" x14ac:dyDescent="0.35">
      <c r="A76" s="13" t="s">
        <v>627</v>
      </c>
      <c r="B76" s="33" t="s">
        <v>628</v>
      </c>
      <c r="C76" s="33" t="s">
        <v>329</v>
      </c>
      <c r="D76" s="14">
        <v>13121</v>
      </c>
      <c r="E76" s="15">
        <v>175.85</v>
      </c>
      <c r="F76" s="16">
        <v>2.3E-3</v>
      </c>
      <c r="G76" s="16"/>
    </row>
    <row r="77" spans="1:7" x14ac:dyDescent="0.35">
      <c r="A77" s="13" t="s">
        <v>1088</v>
      </c>
      <c r="B77" s="33" t="s">
        <v>1089</v>
      </c>
      <c r="C77" s="33" t="s">
        <v>157</v>
      </c>
      <c r="D77" s="14">
        <v>104400</v>
      </c>
      <c r="E77" s="15">
        <v>175.48</v>
      </c>
      <c r="F77" s="16">
        <v>2.3E-3</v>
      </c>
      <c r="G77" s="16"/>
    </row>
    <row r="78" spans="1:7" x14ac:dyDescent="0.35">
      <c r="A78" s="13" t="s">
        <v>214</v>
      </c>
      <c r="B78" s="33" t="s">
        <v>215</v>
      </c>
      <c r="C78" s="33" t="s">
        <v>216</v>
      </c>
      <c r="D78" s="14">
        <v>14039</v>
      </c>
      <c r="E78" s="15">
        <v>174.93</v>
      </c>
      <c r="F78" s="16">
        <v>2.3E-3</v>
      </c>
      <c r="G78" s="16"/>
    </row>
    <row r="79" spans="1:7" x14ac:dyDescent="0.35">
      <c r="A79" s="13" t="s">
        <v>979</v>
      </c>
      <c r="B79" s="33" t="s">
        <v>980</v>
      </c>
      <c r="C79" s="33" t="s">
        <v>695</v>
      </c>
      <c r="D79" s="14">
        <v>2956</v>
      </c>
      <c r="E79" s="15">
        <v>174.71</v>
      </c>
      <c r="F79" s="16">
        <v>2.3E-3</v>
      </c>
      <c r="G79" s="16"/>
    </row>
    <row r="80" spans="1:7" x14ac:dyDescent="0.35">
      <c r="A80" s="13" t="s">
        <v>246</v>
      </c>
      <c r="B80" s="33" t="s">
        <v>247</v>
      </c>
      <c r="C80" s="33" t="s">
        <v>176</v>
      </c>
      <c r="D80" s="14">
        <v>9845</v>
      </c>
      <c r="E80" s="15">
        <v>172.11</v>
      </c>
      <c r="F80" s="16">
        <v>2.3E-3</v>
      </c>
      <c r="G80" s="16"/>
    </row>
    <row r="81" spans="1:7" x14ac:dyDescent="0.35">
      <c r="A81" s="13" t="s">
        <v>1883</v>
      </c>
      <c r="B81" s="33" t="s">
        <v>1884</v>
      </c>
      <c r="C81" s="33" t="s">
        <v>216</v>
      </c>
      <c r="D81" s="14">
        <v>27356</v>
      </c>
      <c r="E81" s="15">
        <v>165.48</v>
      </c>
      <c r="F81" s="16">
        <v>2.2000000000000001E-3</v>
      </c>
      <c r="G81" s="16"/>
    </row>
    <row r="82" spans="1:7" x14ac:dyDescent="0.35">
      <c r="A82" s="13" t="s">
        <v>274</v>
      </c>
      <c r="B82" s="33" t="s">
        <v>275</v>
      </c>
      <c r="C82" s="33" t="s">
        <v>182</v>
      </c>
      <c r="D82" s="14">
        <v>5881</v>
      </c>
      <c r="E82" s="15">
        <v>164.77</v>
      </c>
      <c r="F82" s="16">
        <v>2.2000000000000001E-3</v>
      </c>
      <c r="G82" s="16"/>
    </row>
    <row r="83" spans="1:7" x14ac:dyDescent="0.35">
      <c r="A83" s="13" t="s">
        <v>409</v>
      </c>
      <c r="B83" s="33" t="s">
        <v>410</v>
      </c>
      <c r="C83" s="33" t="s">
        <v>173</v>
      </c>
      <c r="D83" s="14">
        <v>4350</v>
      </c>
      <c r="E83" s="15">
        <v>162.55000000000001</v>
      </c>
      <c r="F83" s="16">
        <v>2.2000000000000001E-3</v>
      </c>
      <c r="G83" s="16"/>
    </row>
    <row r="84" spans="1:7" x14ac:dyDescent="0.35">
      <c r="A84" s="13" t="s">
        <v>631</v>
      </c>
      <c r="B84" s="33" t="s">
        <v>632</v>
      </c>
      <c r="C84" s="33" t="s">
        <v>196</v>
      </c>
      <c r="D84" s="14">
        <v>16690</v>
      </c>
      <c r="E84" s="15">
        <v>161.86000000000001</v>
      </c>
      <c r="F84" s="16">
        <v>2.2000000000000001E-3</v>
      </c>
      <c r="G84" s="16"/>
    </row>
    <row r="85" spans="1:7" x14ac:dyDescent="0.35">
      <c r="A85" s="13" t="s">
        <v>615</v>
      </c>
      <c r="B85" s="33" t="s">
        <v>616</v>
      </c>
      <c r="C85" s="33" t="s">
        <v>182</v>
      </c>
      <c r="D85" s="14">
        <v>3783</v>
      </c>
      <c r="E85" s="15">
        <v>161.18</v>
      </c>
      <c r="F85" s="16">
        <v>2.0999999999999999E-3</v>
      </c>
      <c r="G85" s="16"/>
    </row>
    <row r="86" spans="1:7" x14ac:dyDescent="0.35">
      <c r="A86" s="13" t="s">
        <v>916</v>
      </c>
      <c r="B86" s="33" t="s">
        <v>917</v>
      </c>
      <c r="C86" s="33" t="s">
        <v>268</v>
      </c>
      <c r="D86" s="14">
        <v>2460</v>
      </c>
      <c r="E86" s="15">
        <v>161.01</v>
      </c>
      <c r="F86" s="16">
        <v>2.0999999999999999E-3</v>
      </c>
      <c r="G86" s="16"/>
    </row>
    <row r="87" spans="1:7" x14ac:dyDescent="0.35">
      <c r="A87" s="13" t="s">
        <v>222</v>
      </c>
      <c r="B87" s="33" t="s">
        <v>223</v>
      </c>
      <c r="C87" s="33" t="s">
        <v>224</v>
      </c>
      <c r="D87" s="14">
        <v>8760</v>
      </c>
      <c r="E87" s="15">
        <v>158.74</v>
      </c>
      <c r="F87" s="16">
        <v>2.0999999999999999E-3</v>
      </c>
      <c r="G87" s="16"/>
    </row>
    <row r="88" spans="1:7" x14ac:dyDescent="0.35">
      <c r="A88" s="13" t="s">
        <v>1065</v>
      </c>
      <c r="B88" s="33" t="s">
        <v>1066</v>
      </c>
      <c r="C88" s="33" t="s">
        <v>219</v>
      </c>
      <c r="D88" s="14">
        <v>3828</v>
      </c>
      <c r="E88" s="15">
        <v>157.78</v>
      </c>
      <c r="F88" s="16">
        <v>2.0999999999999999E-3</v>
      </c>
      <c r="G88" s="16"/>
    </row>
    <row r="89" spans="1:7" x14ac:dyDescent="0.35">
      <c r="A89" s="13" t="s">
        <v>281</v>
      </c>
      <c r="B89" s="33" t="s">
        <v>282</v>
      </c>
      <c r="C89" s="33" t="s">
        <v>219</v>
      </c>
      <c r="D89" s="14">
        <v>15053</v>
      </c>
      <c r="E89" s="15">
        <v>156.76</v>
      </c>
      <c r="F89" s="16">
        <v>2.0999999999999999E-3</v>
      </c>
      <c r="G89" s="16"/>
    </row>
    <row r="90" spans="1:7" x14ac:dyDescent="0.35">
      <c r="A90" s="13" t="s">
        <v>174</v>
      </c>
      <c r="B90" s="33" t="s">
        <v>175</v>
      </c>
      <c r="C90" s="33" t="s">
        <v>176</v>
      </c>
      <c r="D90" s="14">
        <v>10297</v>
      </c>
      <c r="E90" s="15">
        <v>155.38</v>
      </c>
      <c r="F90" s="16">
        <v>2.0999999999999999E-3</v>
      </c>
      <c r="G90" s="16"/>
    </row>
    <row r="91" spans="1:7" x14ac:dyDescent="0.35">
      <c r="A91" s="13" t="s">
        <v>242</v>
      </c>
      <c r="B91" s="33" t="s">
        <v>243</v>
      </c>
      <c r="C91" s="33" t="s">
        <v>193</v>
      </c>
      <c r="D91" s="14">
        <v>10595</v>
      </c>
      <c r="E91" s="15">
        <v>152.91</v>
      </c>
      <c r="F91" s="16">
        <v>2E-3</v>
      </c>
      <c r="G91" s="16"/>
    </row>
    <row r="92" spans="1:7" x14ac:dyDescent="0.35">
      <c r="A92" s="13" t="s">
        <v>244</v>
      </c>
      <c r="B92" s="33" t="s">
        <v>245</v>
      </c>
      <c r="C92" s="33" t="s">
        <v>176</v>
      </c>
      <c r="D92" s="14">
        <v>2910</v>
      </c>
      <c r="E92" s="15">
        <v>150.16999999999999</v>
      </c>
      <c r="F92" s="16">
        <v>2E-3</v>
      </c>
      <c r="G92" s="16"/>
    </row>
    <row r="93" spans="1:7" x14ac:dyDescent="0.35">
      <c r="A93" s="13" t="s">
        <v>1024</v>
      </c>
      <c r="B93" s="33" t="s">
        <v>1025</v>
      </c>
      <c r="C93" s="33" t="s">
        <v>227</v>
      </c>
      <c r="D93" s="14">
        <v>18446</v>
      </c>
      <c r="E93" s="15">
        <v>139.36000000000001</v>
      </c>
      <c r="F93" s="16">
        <v>1.9E-3</v>
      </c>
      <c r="G93" s="16"/>
    </row>
    <row r="94" spans="1:7" x14ac:dyDescent="0.35">
      <c r="A94" s="13" t="s">
        <v>744</v>
      </c>
      <c r="B94" s="33" t="s">
        <v>745</v>
      </c>
      <c r="C94" s="33" t="s">
        <v>216</v>
      </c>
      <c r="D94" s="14">
        <v>16240</v>
      </c>
      <c r="E94" s="15">
        <v>139.25</v>
      </c>
      <c r="F94" s="16">
        <v>1.9E-3</v>
      </c>
      <c r="G94" s="16"/>
    </row>
    <row r="95" spans="1:7" x14ac:dyDescent="0.35">
      <c r="A95" s="13" t="s">
        <v>1138</v>
      </c>
      <c r="B95" s="33" t="s">
        <v>1139</v>
      </c>
      <c r="C95" s="33" t="s">
        <v>157</v>
      </c>
      <c r="D95" s="14">
        <v>130077</v>
      </c>
      <c r="E95" s="15">
        <v>137.08000000000001</v>
      </c>
      <c r="F95" s="16">
        <v>1.8E-3</v>
      </c>
      <c r="G95" s="16"/>
    </row>
    <row r="96" spans="1:7" x14ac:dyDescent="0.35">
      <c r="A96" s="13" t="s">
        <v>264</v>
      </c>
      <c r="B96" s="33" t="s">
        <v>265</v>
      </c>
      <c r="C96" s="33" t="s">
        <v>196</v>
      </c>
      <c r="D96" s="14">
        <v>389</v>
      </c>
      <c r="E96" s="15">
        <v>133.84</v>
      </c>
      <c r="F96" s="16">
        <v>1.8E-3</v>
      </c>
      <c r="G96" s="16"/>
    </row>
    <row r="97" spans="1:7" x14ac:dyDescent="0.35">
      <c r="A97" s="13" t="s">
        <v>1076</v>
      </c>
      <c r="B97" s="33" t="s">
        <v>1077</v>
      </c>
      <c r="C97" s="33" t="s">
        <v>336</v>
      </c>
      <c r="D97" s="14">
        <v>30876</v>
      </c>
      <c r="E97" s="15">
        <v>130.93</v>
      </c>
      <c r="F97" s="16">
        <v>1.6999999999999999E-3</v>
      </c>
      <c r="G97" s="16"/>
    </row>
    <row r="98" spans="1:7" x14ac:dyDescent="0.35">
      <c r="A98" s="13" t="s">
        <v>266</v>
      </c>
      <c r="B98" s="33" t="s">
        <v>267</v>
      </c>
      <c r="C98" s="33" t="s">
        <v>268</v>
      </c>
      <c r="D98" s="14">
        <v>3850</v>
      </c>
      <c r="E98" s="15">
        <v>128.87</v>
      </c>
      <c r="F98" s="16">
        <v>1.6999999999999999E-3</v>
      </c>
      <c r="G98" s="16"/>
    </row>
    <row r="99" spans="1:7" x14ac:dyDescent="0.35">
      <c r="A99" s="13" t="s">
        <v>961</v>
      </c>
      <c r="B99" s="33" t="s">
        <v>962</v>
      </c>
      <c r="C99" s="33" t="s">
        <v>358</v>
      </c>
      <c r="D99" s="14">
        <v>17615</v>
      </c>
      <c r="E99" s="15">
        <v>123.97</v>
      </c>
      <c r="F99" s="16">
        <v>1.6999999999999999E-3</v>
      </c>
      <c r="G99" s="16"/>
    </row>
    <row r="100" spans="1:7" x14ac:dyDescent="0.35">
      <c r="A100" s="13" t="s">
        <v>1110</v>
      </c>
      <c r="B100" s="33" t="s">
        <v>1111</v>
      </c>
      <c r="C100" s="33" t="s">
        <v>441</v>
      </c>
      <c r="D100" s="14">
        <v>68900</v>
      </c>
      <c r="E100" s="15">
        <v>122.42</v>
      </c>
      <c r="F100" s="16">
        <v>1.6000000000000001E-3</v>
      </c>
      <c r="G100" s="16"/>
    </row>
    <row r="101" spans="1:7" x14ac:dyDescent="0.35">
      <c r="A101" s="13" t="s">
        <v>369</v>
      </c>
      <c r="B101" s="33" t="s">
        <v>370</v>
      </c>
      <c r="C101" s="33" t="s">
        <v>285</v>
      </c>
      <c r="D101" s="14">
        <v>17064</v>
      </c>
      <c r="E101" s="15">
        <v>121.12</v>
      </c>
      <c r="F101" s="16">
        <v>1.6000000000000001E-3</v>
      </c>
      <c r="G101" s="16"/>
    </row>
    <row r="102" spans="1:7" x14ac:dyDescent="0.35">
      <c r="A102" s="13" t="s">
        <v>1132</v>
      </c>
      <c r="B102" s="33" t="s">
        <v>1133</v>
      </c>
      <c r="C102" s="33" t="s">
        <v>193</v>
      </c>
      <c r="D102" s="14">
        <v>56734</v>
      </c>
      <c r="E102" s="15">
        <v>120.43</v>
      </c>
      <c r="F102" s="16">
        <v>1.6000000000000001E-3</v>
      </c>
      <c r="G102" s="16"/>
    </row>
    <row r="103" spans="1:7" x14ac:dyDescent="0.35">
      <c r="A103" s="13" t="s">
        <v>1329</v>
      </c>
      <c r="B103" s="33" t="s">
        <v>1330</v>
      </c>
      <c r="C103" s="33" t="s">
        <v>304</v>
      </c>
      <c r="D103" s="14">
        <v>37400</v>
      </c>
      <c r="E103" s="15">
        <v>117.69</v>
      </c>
      <c r="F103" s="16">
        <v>1.6000000000000001E-3</v>
      </c>
      <c r="G103" s="16"/>
    </row>
    <row r="104" spans="1:7" x14ac:dyDescent="0.35">
      <c r="A104" s="13" t="s">
        <v>258</v>
      </c>
      <c r="B104" s="33" t="s">
        <v>259</v>
      </c>
      <c r="C104" s="33" t="s">
        <v>196</v>
      </c>
      <c r="D104" s="14">
        <v>6018</v>
      </c>
      <c r="E104" s="15">
        <v>116.09</v>
      </c>
      <c r="F104" s="16">
        <v>1.5E-3</v>
      </c>
      <c r="G104" s="16"/>
    </row>
    <row r="105" spans="1:7" x14ac:dyDescent="0.35">
      <c r="A105" s="13" t="s">
        <v>404</v>
      </c>
      <c r="B105" s="33" t="s">
        <v>405</v>
      </c>
      <c r="C105" s="33" t="s">
        <v>196</v>
      </c>
      <c r="D105" s="14">
        <v>3597</v>
      </c>
      <c r="E105" s="15">
        <v>113.76</v>
      </c>
      <c r="F105" s="16">
        <v>1.5E-3</v>
      </c>
      <c r="G105" s="16"/>
    </row>
    <row r="106" spans="1:7" x14ac:dyDescent="0.35">
      <c r="A106" s="13" t="s">
        <v>1327</v>
      </c>
      <c r="B106" s="33" t="s">
        <v>1328</v>
      </c>
      <c r="C106" s="33" t="s">
        <v>285</v>
      </c>
      <c r="D106" s="14">
        <v>12624</v>
      </c>
      <c r="E106" s="15">
        <v>107.66</v>
      </c>
      <c r="F106" s="16">
        <v>1.4E-3</v>
      </c>
      <c r="G106" s="16"/>
    </row>
    <row r="107" spans="1:7" x14ac:dyDescent="0.35">
      <c r="A107" s="13" t="s">
        <v>900</v>
      </c>
      <c r="B107" s="33" t="s">
        <v>901</v>
      </c>
      <c r="C107" s="33" t="s">
        <v>193</v>
      </c>
      <c r="D107" s="14">
        <v>5323</v>
      </c>
      <c r="E107" s="15">
        <v>100.48</v>
      </c>
      <c r="F107" s="16">
        <v>1.2999999999999999E-3</v>
      </c>
      <c r="G107" s="16"/>
    </row>
    <row r="108" spans="1:7" x14ac:dyDescent="0.35">
      <c r="A108" s="13" t="s">
        <v>659</v>
      </c>
      <c r="B108" s="33" t="s">
        <v>660</v>
      </c>
      <c r="C108" s="33" t="s">
        <v>434</v>
      </c>
      <c r="D108" s="14">
        <v>16765</v>
      </c>
      <c r="E108" s="15">
        <v>99.82</v>
      </c>
      <c r="F108" s="16">
        <v>1.2999999999999999E-3</v>
      </c>
      <c r="G108" s="16"/>
    </row>
    <row r="109" spans="1:7" x14ac:dyDescent="0.35">
      <c r="A109" s="13" t="s">
        <v>1324</v>
      </c>
      <c r="B109" s="33" t="s">
        <v>1325</v>
      </c>
      <c r="C109" s="33" t="s">
        <v>219</v>
      </c>
      <c r="D109" s="14">
        <v>19708</v>
      </c>
      <c r="E109" s="15">
        <v>98.4</v>
      </c>
      <c r="F109" s="16">
        <v>1.2999999999999999E-3</v>
      </c>
      <c r="G109" s="16"/>
    </row>
    <row r="110" spans="1:7" x14ac:dyDescent="0.35">
      <c r="A110" s="13" t="s">
        <v>898</v>
      </c>
      <c r="B110" s="33" t="s">
        <v>899</v>
      </c>
      <c r="C110" s="33" t="s">
        <v>317</v>
      </c>
      <c r="D110" s="14">
        <v>12753</v>
      </c>
      <c r="E110" s="15">
        <v>97.81</v>
      </c>
      <c r="F110" s="16">
        <v>1.2999999999999999E-3</v>
      </c>
      <c r="G110" s="16"/>
    </row>
    <row r="111" spans="1:7" x14ac:dyDescent="0.35">
      <c r="A111" s="13" t="s">
        <v>225</v>
      </c>
      <c r="B111" s="33" t="s">
        <v>226</v>
      </c>
      <c r="C111" s="33" t="s">
        <v>227</v>
      </c>
      <c r="D111" s="14">
        <v>5250</v>
      </c>
      <c r="E111" s="15">
        <v>96.64</v>
      </c>
      <c r="F111" s="16">
        <v>1.2999999999999999E-3</v>
      </c>
      <c r="G111" s="16"/>
    </row>
    <row r="112" spans="1:7" x14ac:dyDescent="0.35">
      <c r="A112" s="13" t="s">
        <v>2779</v>
      </c>
      <c r="B112" s="33" t="s">
        <v>2780</v>
      </c>
      <c r="C112" s="33" t="s">
        <v>268</v>
      </c>
      <c r="D112" s="14">
        <v>5178</v>
      </c>
      <c r="E112" s="15">
        <v>90.5</v>
      </c>
      <c r="F112" s="16">
        <v>1.1999999999999999E-3</v>
      </c>
      <c r="G112" s="16"/>
    </row>
    <row r="113" spans="1:7" x14ac:dyDescent="0.35">
      <c r="A113" s="13" t="s">
        <v>643</v>
      </c>
      <c r="B113" s="33" t="s">
        <v>644</v>
      </c>
      <c r="C113" s="33" t="s">
        <v>365</v>
      </c>
      <c r="D113" s="14">
        <v>6538</v>
      </c>
      <c r="E113" s="15">
        <v>88.56</v>
      </c>
      <c r="F113" s="16">
        <v>1.1999999999999999E-3</v>
      </c>
      <c r="G113" s="16"/>
    </row>
    <row r="114" spans="1:7" x14ac:dyDescent="0.35">
      <c r="A114" s="13" t="s">
        <v>302</v>
      </c>
      <c r="B114" s="33" t="s">
        <v>303</v>
      </c>
      <c r="C114" s="33" t="s">
        <v>304</v>
      </c>
      <c r="D114" s="14">
        <v>7432</v>
      </c>
      <c r="E114" s="15">
        <v>74.900000000000006</v>
      </c>
      <c r="F114" s="16">
        <v>1E-3</v>
      </c>
      <c r="G114" s="16"/>
    </row>
    <row r="115" spans="1:7" x14ac:dyDescent="0.35">
      <c r="A115" s="13" t="s">
        <v>295</v>
      </c>
      <c r="B115" s="33" t="s">
        <v>296</v>
      </c>
      <c r="C115" s="33" t="s">
        <v>297</v>
      </c>
      <c r="D115" s="14">
        <v>44000</v>
      </c>
      <c r="E115" s="15">
        <v>69.489999999999995</v>
      </c>
      <c r="F115" s="16">
        <v>8.9999999999999998E-4</v>
      </c>
      <c r="G115" s="16"/>
    </row>
    <row r="116" spans="1:7" x14ac:dyDescent="0.35">
      <c r="A116" s="13" t="s">
        <v>1352</v>
      </c>
      <c r="B116" s="33" t="s">
        <v>1353</v>
      </c>
      <c r="C116" s="33" t="s">
        <v>278</v>
      </c>
      <c r="D116" s="14">
        <v>5525</v>
      </c>
      <c r="E116" s="15">
        <v>66.61</v>
      </c>
      <c r="F116" s="16">
        <v>8.9999999999999998E-4</v>
      </c>
      <c r="G116" s="16"/>
    </row>
    <row r="117" spans="1:7" x14ac:dyDescent="0.35">
      <c r="A117" s="13" t="s">
        <v>1102</v>
      </c>
      <c r="B117" s="33" t="s">
        <v>1103</v>
      </c>
      <c r="C117" s="33" t="s">
        <v>304</v>
      </c>
      <c r="D117" s="14">
        <v>8250</v>
      </c>
      <c r="E117" s="15">
        <v>64.7</v>
      </c>
      <c r="F117" s="16">
        <v>8.9999999999999998E-4</v>
      </c>
      <c r="G117" s="16"/>
    </row>
    <row r="118" spans="1:7" x14ac:dyDescent="0.35">
      <c r="A118" s="13" t="s">
        <v>313</v>
      </c>
      <c r="B118" s="33" t="s">
        <v>314</v>
      </c>
      <c r="C118" s="33" t="s">
        <v>196</v>
      </c>
      <c r="D118" s="14">
        <v>900</v>
      </c>
      <c r="E118" s="15">
        <v>59.36</v>
      </c>
      <c r="F118" s="16">
        <v>8.0000000000000004E-4</v>
      </c>
      <c r="G118" s="16"/>
    </row>
    <row r="119" spans="1:7" x14ac:dyDescent="0.35">
      <c r="A119" s="13" t="s">
        <v>1126</v>
      </c>
      <c r="B119" s="33" t="s">
        <v>1127</v>
      </c>
      <c r="C119" s="33" t="s">
        <v>157</v>
      </c>
      <c r="D119" s="14">
        <v>23400</v>
      </c>
      <c r="E119" s="15">
        <v>55.66</v>
      </c>
      <c r="F119" s="16">
        <v>6.9999999999999999E-4</v>
      </c>
      <c r="G119" s="16"/>
    </row>
    <row r="120" spans="1:7" x14ac:dyDescent="0.35">
      <c r="A120" s="13" t="s">
        <v>2781</v>
      </c>
      <c r="B120" s="33" t="s">
        <v>2782</v>
      </c>
      <c r="C120" s="33" t="s">
        <v>304</v>
      </c>
      <c r="D120" s="14">
        <v>12000</v>
      </c>
      <c r="E120" s="15">
        <v>49.6</v>
      </c>
      <c r="F120" s="16">
        <v>6.9999999999999999E-4</v>
      </c>
      <c r="G120" s="16"/>
    </row>
    <row r="121" spans="1:7" x14ac:dyDescent="0.35">
      <c r="A121" s="13" t="s">
        <v>391</v>
      </c>
      <c r="B121" s="33" t="s">
        <v>392</v>
      </c>
      <c r="C121" s="33" t="s">
        <v>393</v>
      </c>
      <c r="D121" s="14">
        <v>93</v>
      </c>
      <c r="E121" s="15">
        <v>45.39</v>
      </c>
      <c r="F121" s="16">
        <v>5.9999999999999995E-4</v>
      </c>
      <c r="G121" s="16"/>
    </row>
    <row r="122" spans="1:7" x14ac:dyDescent="0.35">
      <c r="A122" s="13" t="s">
        <v>269</v>
      </c>
      <c r="B122" s="33" t="s">
        <v>270</v>
      </c>
      <c r="C122" s="33" t="s">
        <v>182</v>
      </c>
      <c r="D122" s="14">
        <v>350</v>
      </c>
      <c r="E122" s="15">
        <v>44.13</v>
      </c>
      <c r="F122" s="16">
        <v>5.9999999999999995E-4</v>
      </c>
      <c r="G122" s="16"/>
    </row>
    <row r="123" spans="1:7" x14ac:dyDescent="0.35">
      <c r="A123" s="13" t="s">
        <v>325</v>
      </c>
      <c r="B123" s="33" t="s">
        <v>326</v>
      </c>
      <c r="C123" s="33" t="s">
        <v>304</v>
      </c>
      <c r="D123" s="14">
        <v>825</v>
      </c>
      <c r="E123" s="15">
        <v>17.350000000000001</v>
      </c>
      <c r="F123" s="16">
        <v>2.0000000000000001E-4</v>
      </c>
      <c r="G123" s="16"/>
    </row>
    <row r="124" spans="1:7" x14ac:dyDescent="0.35">
      <c r="A124" s="17" t="s">
        <v>131</v>
      </c>
      <c r="B124" s="34"/>
      <c r="C124" s="34"/>
      <c r="D124" s="20"/>
      <c r="E124" s="37">
        <v>49371.4</v>
      </c>
      <c r="F124" s="38">
        <v>0.65759999999999996</v>
      </c>
      <c r="G124" s="23"/>
    </row>
    <row r="125" spans="1:7" x14ac:dyDescent="0.35">
      <c r="A125" s="17" t="s">
        <v>368</v>
      </c>
      <c r="B125" s="33"/>
      <c r="C125" s="33"/>
      <c r="D125" s="14"/>
      <c r="E125" s="15"/>
      <c r="F125" s="16"/>
      <c r="G125" s="16"/>
    </row>
    <row r="126" spans="1:7" x14ac:dyDescent="0.35">
      <c r="A126" s="17" t="s">
        <v>131</v>
      </c>
      <c r="B126" s="33"/>
      <c r="C126" s="33"/>
      <c r="D126" s="14"/>
      <c r="E126" s="39" t="s">
        <v>128</v>
      </c>
      <c r="F126" s="40" t="s">
        <v>128</v>
      </c>
      <c r="G126" s="16"/>
    </row>
    <row r="127" spans="1:7" x14ac:dyDescent="0.35">
      <c r="A127" s="24" t="s">
        <v>147</v>
      </c>
      <c r="B127" s="35"/>
      <c r="C127" s="35"/>
      <c r="D127" s="25"/>
      <c r="E127" s="30">
        <v>49371.4</v>
      </c>
      <c r="F127" s="31">
        <v>0.65759999999999996</v>
      </c>
      <c r="G127" s="23"/>
    </row>
    <row r="128" spans="1:7" x14ac:dyDescent="0.35">
      <c r="A128" s="13"/>
      <c r="B128" s="33"/>
      <c r="C128" s="33"/>
      <c r="D128" s="14"/>
      <c r="E128" s="15"/>
      <c r="F128" s="16"/>
      <c r="G128" s="16"/>
    </row>
    <row r="129" spans="1:7" x14ac:dyDescent="0.35">
      <c r="A129" s="17" t="s">
        <v>729</v>
      </c>
      <c r="B129" s="33"/>
      <c r="C129" s="33"/>
      <c r="D129" s="14"/>
      <c r="E129" s="15"/>
      <c r="F129" s="16"/>
      <c r="G129" s="16"/>
    </row>
    <row r="130" spans="1:7" x14ac:dyDescent="0.35">
      <c r="A130" s="17" t="s">
        <v>730</v>
      </c>
      <c r="B130" s="33"/>
      <c r="C130" s="33"/>
      <c r="D130" s="14"/>
      <c r="E130" s="15"/>
      <c r="F130" s="16"/>
      <c r="G130" s="16"/>
    </row>
    <row r="131" spans="1:7" x14ac:dyDescent="0.35">
      <c r="A131" s="13" t="s">
        <v>1331</v>
      </c>
      <c r="B131" s="33"/>
      <c r="C131" s="33" t="s">
        <v>393</v>
      </c>
      <c r="D131" s="14">
        <v>375</v>
      </c>
      <c r="E131" s="15">
        <v>173.03</v>
      </c>
      <c r="F131" s="16">
        <v>2.3050000000000002E-3</v>
      </c>
      <c r="G131" s="16"/>
    </row>
    <row r="132" spans="1:7" x14ac:dyDescent="0.35">
      <c r="A132" s="13" t="s">
        <v>2710</v>
      </c>
      <c r="B132" s="33"/>
      <c r="C132" s="33" t="s">
        <v>1009</v>
      </c>
      <c r="D132" s="44">
        <v>-13500</v>
      </c>
      <c r="E132" s="26">
        <v>-9.51</v>
      </c>
      <c r="F132" s="27">
        <v>-1.26E-4</v>
      </c>
      <c r="G132" s="16"/>
    </row>
    <row r="133" spans="1:7" x14ac:dyDescent="0.35">
      <c r="A133" s="13" t="s">
        <v>2053</v>
      </c>
      <c r="B133" s="33"/>
      <c r="C133" s="33" t="s">
        <v>336</v>
      </c>
      <c r="D133" s="44">
        <v>-1400</v>
      </c>
      <c r="E133" s="26">
        <v>-9.52</v>
      </c>
      <c r="F133" s="27">
        <v>-1.26E-4</v>
      </c>
      <c r="G133" s="16"/>
    </row>
    <row r="134" spans="1:7" x14ac:dyDescent="0.35">
      <c r="A134" s="13" t="s">
        <v>2683</v>
      </c>
      <c r="B134" s="33"/>
      <c r="C134" s="33" t="s">
        <v>304</v>
      </c>
      <c r="D134" s="44">
        <v>-825</v>
      </c>
      <c r="E134" s="26">
        <v>-17.399999999999999</v>
      </c>
      <c r="F134" s="27">
        <v>-2.31E-4</v>
      </c>
      <c r="G134" s="16"/>
    </row>
    <row r="135" spans="1:7" x14ac:dyDescent="0.35">
      <c r="A135" s="13" t="s">
        <v>2673</v>
      </c>
      <c r="B135" s="33"/>
      <c r="C135" s="33" t="s">
        <v>441</v>
      </c>
      <c r="D135" s="44">
        <v>-18900</v>
      </c>
      <c r="E135" s="26">
        <v>-33.520000000000003</v>
      </c>
      <c r="F135" s="27">
        <v>-4.46E-4</v>
      </c>
      <c r="G135" s="16"/>
    </row>
    <row r="136" spans="1:7" x14ac:dyDescent="0.35">
      <c r="A136" s="13" t="s">
        <v>2023</v>
      </c>
      <c r="B136" s="33"/>
      <c r="C136" s="33" t="s">
        <v>182</v>
      </c>
      <c r="D136" s="44">
        <v>-350</v>
      </c>
      <c r="E136" s="26">
        <v>-43.93</v>
      </c>
      <c r="F136" s="27">
        <v>-5.8500000000000002E-4</v>
      </c>
      <c r="G136" s="16"/>
    </row>
    <row r="137" spans="1:7" x14ac:dyDescent="0.35">
      <c r="A137" s="13" t="s">
        <v>2012</v>
      </c>
      <c r="B137" s="33"/>
      <c r="C137" s="33" t="s">
        <v>196</v>
      </c>
      <c r="D137" s="44">
        <v>-2800</v>
      </c>
      <c r="E137" s="26">
        <v>-47.99</v>
      </c>
      <c r="F137" s="27">
        <v>-6.3900000000000003E-4</v>
      </c>
      <c r="G137" s="16"/>
    </row>
    <row r="138" spans="1:7" x14ac:dyDescent="0.35">
      <c r="A138" s="13" t="s">
        <v>2675</v>
      </c>
      <c r="B138" s="33"/>
      <c r="C138" s="33" t="s">
        <v>157</v>
      </c>
      <c r="D138" s="44">
        <v>-23400</v>
      </c>
      <c r="E138" s="26">
        <v>-55.93</v>
      </c>
      <c r="F138" s="27">
        <v>-7.45E-4</v>
      </c>
      <c r="G138" s="16"/>
    </row>
    <row r="139" spans="1:7" x14ac:dyDescent="0.35">
      <c r="A139" s="13" t="s">
        <v>2049</v>
      </c>
      <c r="B139" s="33"/>
      <c r="C139" s="33" t="s">
        <v>176</v>
      </c>
      <c r="D139" s="44">
        <v>-1925</v>
      </c>
      <c r="E139" s="26">
        <v>-58.75</v>
      </c>
      <c r="F139" s="27">
        <v>-7.8200000000000003E-4</v>
      </c>
      <c r="G139" s="16"/>
    </row>
    <row r="140" spans="1:7" x14ac:dyDescent="0.35">
      <c r="A140" s="13" t="s">
        <v>2037</v>
      </c>
      <c r="B140" s="33"/>
      <c r="C140" s="33" t="s">
        <v>196</v>
      </c>
      <c r="D140" s="44">
        <v>-900</v>
      </c>
      <c r="E140" s="26">
        <v>-59.61</v>
      </c>
      <c r="F140" s="27">
        <v>-7.94E-4</v>
      </c>
      <c r="G140" s="16"/>
    </row>
    <row r="141" spans="1:7" x14ac:dyDescent="0.35">
      <c r="A141" s="13" t="s">
        <v>2696</v>
      </c>
      <c r="B141" s="33"/>
      <c r="C141" s="33" t="s">
        <v>304</v>
      </c>
      <c r="D141" s="44">
        <v>-8250</v>
      </c>
      <c r="E141" s="26">
        <v>-64.95</v>
      </c>
      <c r="F141" s="27">
        <v>-8.6499999999999999E-4</v>
      </c>
      <c r="G141" s="16"/>
    </row>
    <row r="142" spans="1:7" x14ac:dyDescent="0.35">
      <c r="A142" s="13" t="s">
        <v>2634</v>
      </c>
      <c r="B142" s="33"/>
      <c r="C142" s="33" t="s">
        <v>278</v>
      </c>
      <c r="D142" s="44">
        <v>-5525</v>
      </c>
      <c r="E142" s="26">
        <v>-66.97</v>
      </c>
      <c r="F142" s="27">
        <v>-8.92E-4</v>
      </c>
      <c r="G142" s="16"/>
    </row>
    <row r="143" spans="1:7" x14ac:dyDescent="0.35">
      <c r="A143" s="13" t="s">
        <v>2038</v>
      </c>
      <c r="B143" s="33"/>
      <c r="C143" s="33" t="s">
        <v>297</v>
      </c>
      <c r="D143" s="44">
        <v>-44000</v>
      </c>
      <c r="E143" s="26">
        <v>-69.7</v>
      </c>
      <c r="F143" s="27">
        <v>-9.2800000000000001E-4</v>
      </c>
      <c r="G143" s="16"/>
    </row>
    <row r="144" spans="1:7" x14ac:dyDescent="0.35">
      <c r="A144" s="13" t="s">
        <v>2052</v>
      </c>
      <c r="B144" s="33"/>
      <c r="C144" s="33" t="s">
        <v>196</v>
      </c>
      <c r="D144" s="44">
        <v>-4875</v>
      </c>
      <c r="E144" s="26">
        <v>-76.09</v>
      </c>
      <c r="F144" s="27">
        <v>-1.0139999999999999E-3</v>
      </c>
      <c r="G144" s="16"/>
    </row>
    <row r="145" spans="1:7" x14ac:dyDescent="0.35">
      <c r="A145" s="13" t="s">
        <v>2641</v>
      </c>
      <c r="B145" s="33"/>
      <c r="C145" s="33" t="s">
        <v>227</v>
      </c>
      <c r="D145" s="44">
        <v>-5250</v>
      </c>
      <c r="E145" s="26">
        <v>-97.1</v>
      </c>
      <c r="F145" s="27">
        <v>-1.294E-3</v>
      </c>
      <c r="G145" s="16"/>
    </row>
    <row r="146" spans="1:7" x14ac:dyDescent="0.35">
      <c r="A146" s="13" t="s">
        <v>2717</v>
      </c>
      <c r="B146" s="33"/>
      <c r="C146" s="33" t="s">
        <v>193</v>
      </c>
      <c r="D146" s="44">
        <v>-26775</v>
      </c>
      <c r="E146" s="26">
        <v>-104.45</v>
      </c>
      <c r="F146" s="27">
        <v>-1.3910000000000001E-3</v>
      </c>
      <c r="G146" s="16"/>
    </row>
    <row r="147" spans="1:7" x14ac:dyDescent="0.35">
      <c r="A147" s="13" t="s">
        <v>2698</v>
      </c>
      <c r="B147" s="33"/>
      <c r="C147" s="33" t="s">
        <v>365</v>
      </c>
      <c r="D147" s="44">
        <v>-15000</v>
      </c>
      <c r="E147" s="26">
        <v>-111.48</v>
      </c>
      <c r="F147" s="27">
        <v>-1.485E-3</v>
      </c>
      <c r="G147" s="16"/>
    </row>
    <row r="148" spans="1:7" x14ac:dyDescent="0.35">
      <c r="A148" s="13" t="s">
        <v>2048</v>
      </c>
      <c r="B148" s="33"/>
      <c r="C148" s="33" t="s">
        <v>268</v>
      </c>
      <c r="D148" s="44">
        <v>-3850</v>
      </c>
      <c r="E148" s="26">
        <v>-129.33000000000001</v>
      </c>
      <c r="F148" s="27">
        <v>-1.7229999999999999E-3</v>
      </c>
      <c r="G148" s="16"/>
    </row>
    <row r="149" spans="1:7" x14ac:dyDescent="0.35">
      <c r="A149" s="13" t="s">
        <v>2013</v>
      </c>
      <c r="B149" s="33"/>
      <c r="C149" s="33" t="s">
        <v>199</v>
      </c>
      <c r="D149" s="44">
        <v>-5700</v>
      </c>
      <c r="E149" s="26">
        <v>-144.35</v>
      </c>
      <c r="F149" s="27">
        <v>-1.923E-3</v>
      </c>
      <c r="G149" s="16"/>
    </row>
    <row r="150" spans="1:7" x14ac:dyDescent="0.35">
      <c r="A150" s="13" t="s">
        <v>2016</v>
      </c>
      <c r="B150" s="33"/>
      <c r="C150" s="33" t="s">
        <v>329</v>
      </c>
      <c r="D150" s="44">
        <v>-30750</v>
      </c>
      <c r="E150" s="26">
        <v>-161.1</v>
      </c>
      <c r="F150" s="27">
        <v>-2.1459999999999999E-3</v>
      </c>
      <c r="G150" s="16"/>
    </row>
    <row r="151" spans="1:7" x14ac:dyDescent="0.35">
      <c r="A151" s="13" t="s">
        <v>2030</v>
      </c>
      <c r="B151" s="33"/>
      <c r="C151" s="33" t="s">
        <v>173</v>
      </c>
      <c r="D151" s="44">
        <v>-4350</v>
      </c>
      <c r="E151" s="26">
        <v>-163.04</v>
      </c>
      <c r="F151" s="27">
        <v>-2.1719999999999999E-3</v>
      </c>
      <c r="G151" s="16"/>
    </row>
    <row r="152" spans="1:7" x14ac:dyDescent="0.35">
      <c r="A152" s="13" t="s">
        <v>2046</v>
      </c>
      <c r="B152" s="33"/>
      <c r="C152" s="33" t="s">
        <v>176</v>
      </c>
      <c r="D152" s="44">
        <v>-11550</v>
      </c>
      <c r="E152" s="26">
        <v>-170.5</v>
      </c>
      <c r="F152" s="27">
        <v>-2.2720000000000001E-3</v>
      </c>
      <c r="G152" s="16"/>
    </row>
    <row r="153" spans="1:7" x14ac:dyDescent="0.35">
      <c r="A153" s="13" t="s">
        <v>2664</v>
      </c>
      <c r="B153" s="33"/>
      <c r="C153" s="33" t="s">
        <v>157</v>
      </c>
      <c r="D153" s="44">
        <v>-104400</v>
      </c>
      <c r="E153" s="26">
        <v>-174.89</v>
      </c>
      <c r="F153" s="27">
        <v>-2.33E-3</v>
      </c>
      <c r="G153" s="16"/>
    </row>
    <row r="154" spans="1:7" x14ac:dyDescent="0.35">
      <c r="A154" s="13" t="s">
        <v>2035</v>
      </c>
      <c r="B154" s="33"/>
      <c r="C154" s="33" t="s">
        <v>193</v>
      </c>
      <c r="D154" s="44">
        <v>-44200</v>
      </c>
      <c r="E154" s="26">
        <v>-180.76</v>
      </c>
      <c r="F154" s="27">
        <v>-2.408E-3</v>
      </c>
      <c r="G154" s="16"/>
    </row>
    <row r="155" spans="1:7" x14ac:dyDescent="0.35">
      <c r="A155" s="13" t="s">
        <v>2004</v>
      </c>
      <c r="B155" s="33"/>
      <c r="C155" s="33" t="s">
        <v>666</v>
      </c>
      <c r="D155" s="44">
        <v>-209250</v>
      </c>
      <c r="E155" s="26">
        <v>-189.56</v>
      </c>
      <c r="F155" s="27">
        <v>-2.526E-3</v>
      </c>
      <c r="G155" s="16"/>
    </row>
    <row r="156" spans="1:7" x14ac:dyDescent="0.35">
      <c r="A156" s="13" t="s">
        <v>2018</v>
      </c>
      <c r="B156" s="33"/>
      <c r="C156" s="33" t="s">
        <v>227</v>
      </c>
      <c r="D156" s="44">
        <v>-34225</v>
      </c>
      <c r="E156" s="26">
        <v>-211.61</v>
      </c>
      <c r="F156" s="27">
        <v>-2.82E-3</v>
      </c>
      <c r="G156" s="16"/>
    </row>
    <row r="157" spans="1:7" x14ac:dyDescent="0.35">
      <c r="A157" s="13" t="s">
        <v>2020</v>
      </c>
      <c r="B157" s="33"/>
      <c r="C157" s="33" t="s">
        <v>273</v>
      </c>
      <c r="D157" s="44">
        <v>-89250</v>
      </c>
      <c r="E157" s="26">
        <v>-213.4</v>
      </c>
      <c r="F157" s="27">
        <v>-2.843E-3</v>
      </c>
      <c r="G157" s="16"/>
    </row>
    <row r="158" spans="1:7" x14ac:dyDescent="0.35">
      <c r="A158" s="13" t="s">
        <v>2714</v>
      </c>
      <c r="B158" s="33"/>
      <c r="C158" s="33" t="s">
        <v>157</v>
      </c>
      <c r="D158" s="44">
        <v>-10800</v>
      </c>
      <c r="E158" s="26">
        <v>-214.95</v>
      </c>
      <c r="F158" s="27">
        <v>-2.8639999999999998E-3</v>
      </c>
      <c r="G158" s="16"/>
    </row>
    <row r="159" spans="1:7" x14ac:dyDescent="0.35">
      <c r="A159" s="13" t="s">
        <v>2056</v>
      </c>
      <c r="B159" s="33"/>
      <c r="C159" s="33" t="s">
        <v>182</v>
      </c>
      <c r="D159" s="44">
        <v>-7400</v>
      </c>
      <c r="E159" s="26">
        <v>-237.95</v>
      </c>
      <c r="F159" s="27">
        <v>-3.1710000000000002E-3</v>
      </c>
      <c r="G159" s="16"/>
    </row>
    <row r="160" spans="1:7" x14ac:dyDescent="0.35">
      <c r="A160" s="13" t="s">
        <v>2028</v>
      </c>
      <c r="B160" s="33"/>
      <c r="C160" s="33" t="s">
        <v>168</v>
      </c>
      <c r="D160" s="44">
        <v>-7175</v>
      </c>
      <c r="E160" s="26">
        <v>-261.92</v>
      </c>
      <c r="F160" s="27">
        <v>-3.49E-3</v>
      </c>
      <c r="G160" s="16"/>
    </row>
    <row r="161" spans="1:7" x14ac:dyDescent="0.35">
      <c r="A161" s="13" t="s">
        <v>2709</v>
      </c>
      <c r="B161" s="33"/>
      <c r="C161" s="33" t="s">
        <v>199</v>
      </c>
      <c r="D161" s="44">
        <v>-70400</v>
      </c>
      <c r="E161" s="26">
        <v>-290.86</v>
      </c>
      <c r="F161" s="27">
        <v>-3.8760000000000001E-3</v>
      </c>
      <c r="G161" s="16"/>
    </row>
    <row r="162" spans="1:7" x14ac:dyDescent="0.35">
      <c r="A162" s="13" t="s">
        <v>2689</v>
      </c>
      <c r="B162" s="33"/>
      <c r="C162" s="33" t="s">
        <v>456</v>
      </c>
      <c r="D162" s="44">
        <v>-260000</v>
      </c>
      <c r="E162" s="26">
        <v>-316.55</v>
      </c>
      <c r="F162" s="27">
        <v>-4.2180000000000004E-3</v>
      </c>
      <c r="G162" s="16"/>
    </row>
    <row r="163" spans="1:7" x14ac:dyDescent="0.35">
      <c r="A163" s="13" t="s">
        <v>2054</v>
      </c>
      <c r="B163" s="33"/>
      <c r="C163" s="33" t="s">
        <v>182</v>
      </c>
      <c r="D163" s="44">
        <v>-48000</v>
      </c>
      <c r="E163" s="26">
        <v>-320.83</v>
      </c>
      <c r="F163" s="27">
        <v>-4.2750000000000002E-3</v>
      </c>
      <c r="G163" s="16"/>
    </row>
    <row r="164" spans="1:7" x14ac:dyDescent="0.35">
      <c r="A164" s="13" t="s">
        <v>2062</v>
      </c>
      <c r="B164" s="33"/>
      <c r="C164" s="33" t="s">
        <v>1069</v>
      </c>
      <c r="D164" s="44">
        <v>-13200</v>
      </c>
      <c r="E164" s="26">
        <v>-322.08999999999997</v>
      </c>
      <c r="F164" s="27">
        <v>-4.2919999999999998E-3</v>
      </c>
      <c r="G164" s="16"/>
    </row>
    <row r="165" spans="1:7" x14ac:dyDescent="0.35">
      <c r="A165" s="13" t="s">
        <v>1890</v>
      </c>
      <c r="B165" s="33"/>
      <c r="C165" s="33" t="s">
        <v>196</v>
      </c>
      <c r="D165" s="44">
        <v>-17625</v>
      </c>
      <c r="E165" s="26">
        <v>-378.11</v>
      </c>
      <c r="F165" s="27">
        <v>-5.0379999999999999E-3</v>
      </c>
      <c r="G165" s="16"/>
    </row>
    <row r="166" spans="1:7" x14ac:dyDescent="0.35">
      <c r="A166" s="13" t="s">
        <v>2006</v>
      </c>
      <c r="B166" s="33"/>
      <c r="C166" s="33" t="s">
        <v>1048</v>
      </c>
      <c r="D166" s="44">
        <v>-94300</v>
      </c>
      <c r="E166" s="26">
        <v>-402.28</v>
      </c>
      <c r="F166" s="27">
        <v>-5.3610000000000003E-3</v>
      </c>
      <c r="G166" s="16"/>
    </row>
    <row r="167" spans="1:7" x14ac:dyDescent="0.35">
      <c r="A167" s="13" t="s">
        <v>2066</v>
      </c>
      <c r="B167" s="33"/>
      <c r="C167" s="33" t="s">
        <v>179</v>
      </c>
      <c r="D167" s="44">
        <v>-9000</v>
      </c>
      <c r="E167" s="26">
        <v>-408.29</v>
      </c>
      <c r="F167" s="27">
        <v>-5.4409999999999997E-3</v>
      </c>
      <c r="G167" s="16"/>
    </row>
    <row r="168" spans="1:7" x14ac:dyDescent="0.35">
      <c r="A168" s="13" t="s">
        <v>2039</v>
      </c>
      <c r="B168" s="33"/>
      <c r="C168" s="33" t="s">
        <v>297</v>
      </c>
      <c r="D168" s="44">
        <v>-40500</v>
      </c>
      <c r="E168" s="26">
        <v>-426.38</v>
      </c>
      <c r="F168" s="27">
        <v>-5.6820000000000004E-3</v>
      </c>
      <c r="G168" s="16"/>
    </row>
    <row r="169" spans="1:7" x14ac:dyDescent="0.35">
      <c r="A169" s="13" t="s">
        <v>2058</v>
      </c>
      <c r="B169" s="33"/>
      <c r="C169" s="33" t="s">
        <v>157</v>
      </c>
      <c r="D169" s="44">
        <v>-58800</v>
      </c>
      <c r="E169" s="26">
        <v>-472.58</v>
      </c>
      <c r="F169" s="27">
        <v>-6.2969999999999996E-3</v>
      </c>
      <c r="G169" s="16"/>
    </row>
    <row r="170" spans="1:7" x14ac:dyDescent="0.35">
      <c r="A170" s="13" t="s">
        <v>2650</v>
      </c>
      <c r="B170" s="33"/>
      <c r="C170" s="33" t="s">
        <v>202</v>
      </c>
      <c r="D170" s="44">
        <v>-121800</v>
      </c>
      <c r="E170" s="26">
        <v>-486.83</v>
      </c>
      <c r="F170" s="27">
        <v>-6.4869999999999997E-3</v>
      </c>
      <c r="G170" s="16"/>
    </row>
    <row r="171" spans="1:7" x14ac:dyDescent="0.35">
      <c r="A171" s="13" t="s">
        <v>2057</v>
      </c>
      <c r="B171" s="33"/>
      <c r="C171" s="33" t="s">
        <v>188</v>
      </c>
      <c r="D171" s="44">
        <v>-4100</v>
      </c>
      <c r="E171" s="26">
        <v>-505.12</v>
      </c>
      <c r="F171" s="27">
        <v>-6.731E-3</v>
      </c>
      <c r="G171" s="16"/>
    </row>
    <row r="172" spans="1:7" x14ac:dyDescent="0.35">
      <c r="A172" s="13" t="s">
        <v>2014</v>
      </c>
      <c r="B172" s="33"/>
      <c r="C172" s="33" t="s">
        <v>202</v>
      </c>
      <c r="D172" s="44">
        <v>-151500</v>
      </c>
      <c r="E172" s="26">
        <v>-508.74</v>
      </c>
      <c r="F172" s="27">
        <v>-6.7790000000000003E-3</v>
      </c>
      <c r="G172" s="16"/>
    </row>
    <row r="173" spans="1:7" x14ac:dyDescent="0.35">
      <c r="A173" s="13" t="s">
        <v>2064</v>
      </c>
      <c r="B173" s="33"/>
      <c r="C173" s="33" t="s">
        <v>188</v>
      </c>
      <c r="D173" s="44">
        <v>-19750</v>
      </c>
      <c r="E173" s="26">
        <v>-543.67999999999995</v>
      </c>
      <c r="F173" s="27">
        <v>-7.2449999999999997E-3</v>
      </c>
      <c r="G173" s="16"/>
    </row>
    <row r="174" spans="1:7" x14ac:dyDescent="0.35">
      <c r="A174" s="13" t="s">
        <v>2043</v>
      </c>
      <c r="B174" s="33"/>
      <c r="C174" s="33" t="s">
        <v>157</v>
      </c>
      <c r="D174" s="44">
        <v>-280000</v>
      </c>
      <c r="E174" s="26">
        <v>-567</v>
      </c>
      <c r="F174" s="27">
        <v>-7.5560000000000002E-3</v>
      </c>
      <c r="G174" s="16"/>
    </row>
    <row r="175" spans="1:7" x14ac:dyDescent="0.35">
      <c r="A175" s="13" t="s">
        <v>2783</v>
      </c>
      <c r="B175" s="33"/>
      <c r="C175" s="33" t="s">
        <v>1009</v>
      </c>
      <c r="D175" s="44">
        <v>-810000</v>
      </c>
      <c r="E175" s="26">
        <v>-567.32000000000005</v>
      </c>
      <c r="F175" s="27">
        <v>-7.5599999999999999E-3</v>
      </c>
      <c r="G175" s="16"/>
    </row>
    <row r="176" spans="1:7" x14ac:dyDescent="0.35">
      <c r="A176" s="13" t="s">
        <v>2067</v>
      </c>
      <c r="B176" s="33"/>
      <c r="C176" s="33" t="s">
        <v>157</v>
      </c>
      <c r="D176" s="44">
        <v>-83250</v>
      </c>
      <c r="E176" s="26">
        <v>-666.92</v>
      </c>
      <c r="F176" s="27">
        <v>-8.8870000000000008E-3</v>
      </c>
      <c r="G176" s="16"/>
    </row>
    <row r="177" spans="1:7" x14ac:dyDescent="0.35">
      <c r="A177" s="13" t="s">
        <v>2061</v>
      </c>
      <c r="B177" s="33"/>
      <c r="C177" s="33" t="s">
        <v>606</v>
      </c>
      <c r="D177" s="44">
        <v>-207900</v>
      </c>
      <c r="E177" s="26">
        <v>-770.69</v>
      </c>
      <c r="F177" s="27">
        <v>-1.027E-2</v>
      </c>
      <c r="G177" s="16"/>
    </row>
    <row r="178" spans="1:7" x14ac:dyDescent="0.35">
      <c r="A178" s="13" t="s">
        <v>2065</v>
      </c>
      <c r="B178" s="33"/>
      <c r="C178" s="33" t="s">
        <v>157</v>
      </c>
      <c r="D178" s="44">
        <v>-55300</v>
      </c>
      <c r="E178" s="26">
        <v>-817</v>
      </c>
      <c r="F178" s="27">
        <v>-1.0887000000000001E-2</v>
      </c>
      <c r="G178" s="16"/>
    </row>
    <row r="179" spans="1:7" x14ac:dyDescent="0.35">
      <c r="A179" s="13" t="s">
        <v>2071</v>
      </c>
      <c r="B179" s="33"/>
      <c r="C179" s="33" t="s">
        <v>157</v>
      </c>
      <c r="D179" s="44">
        <v>-76875</v>
      </c>
      <c r="E179" s="26">
        <v>-825.95</v>
      </c>
      <c r="F179" s="27">
        <v>-1.1006E-2</v>
      </c>
      <c r="G179" s="16"/>
    </row>
    <row r="180" spans="1:7" x14ac:dyDescent="0.35">
      <c r="A180" s="13" t="s">
        <v>2045</v>
      </c>
      <c r="B180" s="33"/>
      <c r="C180" s="33" t="s">
        <v>666</v>
      </c>
      <c r="D180" s="44">
        <v>-70300</v>
      </c>
      <c r="E180" s="26">
        <v>-970.77</v>
      </c>
      <c r="F180" s="27">
        <v>-1.2937000000000001E-2</v>
      </c>
      <c r="G180" s="16"/>
    </row>
    <row r="181" spans="1:7" x14ac:dyDescent="0.35">
      <c r="A181" s="13" t="s">
        <v>2010</v>
      </c>
      <c r="B181" s="33"/>
      <c r="C181" s="33" t="s">
        <v>188</v>
      </c>
      <c r="D181" s="44">
        <v>-186900</v>
      </c>
      <c r="E181" s="26">
        <v>-1111.4000000000001</v>
      </c>
      <c r="F181" s="27">
        <v>-1.4811E-2</v>
      </c>
      <c r="G181" s="16"/>
    </row>
    <row r="182" spans="1:7" x14ac:dyDescent="0.35">
      <c r="A182" s="13" t="s">
        <v>2068</v>
      </c>
      <c r="B182" s="33"/>
      <c r="C182" s="33" t="s">
        <v>185</v>
      </c>
      <c r="D182" s="44">
        <v>-497125</v>
      </c>
      <c r="E182" s="26">
        <v>-1539.6</v>
      </c>
      <c r="F182" s="27">
        <v>-2.0517000000000001E-2</v>
      </c>
      <c r="G182" s="16"/>
    </row>
    <row r="183" spans="1:7" x14ac:dyDescent="0.35">
      <c r="A183" s="13" t="s">
        <v>2070</v>
      </c>
      <c r="B183" s="33"/>
      <c r="C183" s="33" t="s">
        <v>165</v>
      </c>
      <c r="D183" s="44">
        <v>-25731000</v>
      </c>
      <c r="E183" s="26">
        <v>-1783.16</v>
      </c>
      <c r="F183" s="27">
        <v>-2.3762999999999999E-2</v>
      </c>
      <c r="G183" s="16"/>
    </row>
    <row r="184" spans="1:7" x14ac:dyDescent="0.35">
      <c r="A184" s="13" t="s">
        <v>2069</v>
      </c>
      <c r="B184" s="33"/>
      <c r="C184" s="33" t="s">
        <v>165</v>
      </c>
      <c r="D184" s="44">
        <v>-99275</v>
      </c>
      <c r="E184" s="26">
        <v>-1907.77</v>
      </c>
      <c r="F184" s="27">
        <v>-2.5423000000000001E-2</v>
      </c>
      <c r="G184" s="16"/>
    </row>
    <row r="185" spans="1:7" x14ac:dyDescent="0.35">
      <c r="A185" s="13" t="s">
        <v>2063</v>
      </c>
      <c r="B185" s="33"/>
      <c r="C185" s="33" t="s">
        <v>157</v>
      </c>
      <c r="D185" s="44">
        <v>-112200</v>
      </c>
      <c r="E185" s="26">
        <v>-2276.1999999999998</v>
      </c>
      <c r="F185" s="27">
        <v>-3.0332999999999999E-2</v>
      </c>
      <c r="G185" s="16"/>
    </row>
    <row r="186" spans="1:7" x14ac:dyDescent="0.35">
      <c r="A186" s="13" t="s">
        <v>2072</v>
      </c>
      <c r="B186" s="33"/>
      <c r="C186" s="33" t="s">
        <v>160</v>
      </c>
      <c r="D186" s="44">
        <v>-245500</v>
      </c>
      <c r="E186" s="26">
        <v>-3422.02</v>
      </c>
      <c r="F186" s="27">
        <v>-4.5602999999999998E-2</v>
      </c>
      <c r="G186" s="16"/>
    </row>
    <row r="187" spans="1:7" x14ac:dyDescent="0.35">
      <c r="A187" s="13" t="s">
        <v>2662</v>
      </c>
      <c r="B187" s="33"/>
      <c r="C187" s="33" t="s">
        <v>358</v>
      </c>
      <c r="D187" s="44">
        <v>-506770</v>
      </c>
      <c r="E187" s="26">
        <v>-3585.65</v>
      </c>
      <c r="F187" s="27">
        <v>-4.7784E-2</v>
      </c>
      <c r="G187" s="16"/>
    </row>
    <row r="188" spans="1:7" x14ac:dyDescent="0.35">
      <c r="A188" s="17" t="s">
        <v>131</v>
      </c>
      <c r="B188" s="34"/>
      <c r="C188" s="34"/>
      <c r="D188" s="20"/>
      <c r="E188" s="42">
        <v>-29401.02</v>
      </c>
      <c r="F188" s="43">
        <v>-0.39178499999999999</v>
      </c>
      <c r="G188" s="23"/>
    </row>
    <row r="189" spans="1:7" x14ac:dyDescent="0.35">
      <c r="A189" s="13"/>
      <c r="B189" s="33"/>
      <c r="C189" s="33"/>
      <c r="D189" s="14"/>
      <c r="E189" s="15"/>
      <c r="F189" s="16"/>
      <c r="G189" s="16"/>
    </row>
    <row r="190" spans="1:7" x14ac:dyDescent="0.35">
      <c r="A190" s="13"/>
      <c r="B190" s="33"/>
      <c r="C190" s="33"/>
      <c r="D190" s="14"/>
      <c r="E190" s="15"/>
      <c r="F190" s="16"/>
      <c r="G190" s="16"/>
    </row>
    <row r="191" spans="1:7" x14ac:dyDescent="0.35">
      <c r="A191" s="13"/>
      <c r="B191" s="33"/>
      <c r="C191" s="33"/>
      <c r="D191" s="14"/>
      <c r="E191" s="15"/>
      <c r="F191" s="16"/>
      <c r="G191" s="16"/>
    </row>
    <row r="192" spans="1:7" x14ac:dyDescent="0.35">
      <c r="A192" s="24" t="s">
        <v>147</v>
      </c>
      <c r="B192" s="35"/>
      <c r="C192" s="35"/>
      <c r="D192" s="25"/>
      <c r="E192" s="45">
        <v>-29401.02</v>
      </c>
      <c r="F192" s="46">
        <v>-0.39178499999999999</v>
      </c>
      <c r="G192" s="23"/>
    </row>
    <row r="193" spans="1:7" x14ac:dyDescent="0.35">
      <c r="A193" s="13"/>
      <c r="B193" s="33"/>
      <c r="C193" s="33"/>
      <c r="D193" s="14"/>
      <c r="E193" s="15"/>
      <c r="F193" s="16"/>
      <c r="G193" s="16"/>
    </row>
    <row r="194" spans="1:7" x14ac:dyDescent="0.35">
      <c r="A194" s="17" t="s">
        <v>129</v>
      </c>
      <c r="B194" s="33"/>
      <c r="C194" s="33"/>
      <c r="D194" s="14"/>
      <c r="E194" s="15"/>
      <c r="F194" s="16"/>
      <c r="G194" s="16"/>
    </row>
    <row r="195" spans="1:7" x14ac:dyDescent="0.35">
      <c r="A195" s="17" t="s">
        <v>461</v>
      </c>
      <c r="B195" s="33"/>
      <c r="C195" s="33"/>
      <c r="D195" s="14"/>
      <c r="E195" s="15"/>
      <c r="F195" s="16"/>
      <c r="G195" s="16"/>
    </row>
    <row r="196" spans="1:7" x14ac:dyDescent="0.35">
      <c r="A196" s="13" t="s">
        <v>1338</v>
      </c>
      <c r="B196" s="33" t="s">
        <v>1339</v>
      </c>
      <c r="C196" s="33" t="s">
        <v>467</v>
      </c>
      <c r="D196" s="14">
        <v>2500000</v>
      </c>
      <c r="E196" s="15">
        <v>2524.9699999999998</v>
      </c>
      <c r="F196" s="16">
        <v>3.3599999999999998E-2</v>
      </c>
      <c r="G196" s="16">
        <v>7.1099999999999997E-2</v>
      </c>
    </row>
    <row r="197" spans="1:7" x14ac:dyDescent="0.35">
      <c r="A197" s="13" t="s">
        <v>1334</v>
      </c>
      <c r="B197" s="33" t="s">
        <v>1335</v>
      </c>
      <c r="C197" s="33" t="s">
        <v>467</v>
      </c>
      <c r="D197" s="14">
        <v>1000000</v>
      </c>
      <c r="E197" s="15">
        <v>1004.26</v>
      </c>
      <c r="F197" s="16">
        <v>1.34E-2</v>
      </c>
      <c r="G197" s="16">
        <v>6.2850000000000003E-2</v>
      </c>
    </row>
    <row r="198" spans="1:7" x14ac:dyDescent="0.35">
      <c r="A198" s="13" t="s">
        <v>546</v>
      </c>
      <c r="B198" s="33" t="s">
        <v>547</v>
      </c>
      <c r="C198" s="33" t="s">
        <v>467</v>
      </c>
      <c r="D198" s="14">
        <v>500000</v>
      </c>
      <c r="E198" s="15">
        <v>500.11</v>
      </c>
      <c r="F198" s="16">
        <v>6.7000000000000002E-3</v>
      </c>
      <c r="G198" s="16">
        <v>5.8866000000000002E-2</v>
      </c>
    </row>
    <row r="199" spans="1:7" x14ac:dyDescent="0.35">
      <c r="A199" s="17" t="s">
        <v>131</v>
      </c>
      <c r="B199" s="34"/>
      <c r="C199" s="34"/>
      <c r="D199" s="20"/>
      <c r="E199" s="37">
        <v>4029.34</v>
      </c>
      <c r="F199" s="38">
        <v>5.3699999999999998E-2</v>
      </c>
      <c r="G199" s="23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17" t="s">
        <v>132</v>
      </c>
      <c r="B201" s="33"/>
      <c r="C201" s="33"/>
      <c r="D201" s="14"/>
      <c r="E201" s="15"/>
      <c r="F201" s="16"/>
      <c r="G201" s="16"/>
    </row>
    <row r="202" spans="1:7" x14ac:dyDescent="0.35">
      <c r="A202" s="13" t="s">
        <v>505</v>
      </c>
      <c r="B202" s="33" t="s">
        <v>506</v>
      </c>
      <c r="C202" s="33" t="s">
        <v>135</v>
      </c>
      <c r="D202" s="14">
        <v>2500000</v>
      </c>
      <c r="E202" s="15">
        <v>2615.3200000000002</v>
      </c>
      <c r="F202" s="16">
        <v>3.49E-2</v>
      </c>
      <c r="G202" s="16">
        <v>6.5387000000000001E-2</v>
      </c>
    </row>
    <row r="203" spans="1:7" x14ac:dyDescent="0.35">
      <c r="A203" s="13" t="s">
        <v>507</v>
      </c>
      <c r="B203" s="33" t="s">
        <v>508</v>
      </c>
      <c r="C203" s="33" t="s">
        <v>135</v>
      </c>
      <c r="D203" s="14">
        <v>1500000</v>
      </c>
      <c r="E203" s="15">
        <v>1563.38</v>
      </c>
      <c r="F203" s="16">
        <v>2.0799999999999999E-2</v>
      </c>
      <c r="G203" s="16">
        <v>6.5590999999999997E-2</v>
      </c>
    </row>
    <row r="204" spans="1:7" x14ac:dyDescent="0.35">
      <c r="A204" s="13" t="s">
        <v>582</v>
      </c>
      <c r="B204" s="33" t="s">
        <v>583</v>
      </c>
      <c r="C204" s="33" t="s">
        <v>135</v>
      </c>
      <c r="D204" s="14">
        <v>1000000</v>
      </c>
      <c r="E204" s="15">
        <v>1036.33</v>
      </c>
      <c r="F204" s="16">
        <v>1.38E-2</v>
      </c>
      <c r="G204" s="16">
        <v>6.0802000000000002E-2</v>
      </c>
    </row>
    <row r="205" spans="1:7" x14ac:dyDescent="0.35">
      <c r="A205" s="17" t="s">
        <v>131</v>
      </c>
      <c r="B205" s="34"/>
      <c r="C205" s="34"/>
      <c r="D205" s="20"/>
      <c r="E205" s="37">
        <v>5215.03</v>
      </c>
      <c r="F205" s="38">
        <v>6.9500000000000006E-2</v>
      </c>
      <c r="G205" s="23"/>
    </row>
    <row r="206" spans="1:7" x14ac:dyDescent="0.35">
      <c r="A206" s="13"/>
      <c r="B206" s="33"/>
      <c r="C206" s="33"/>
      <c r="D206" s="14"/>
      <c r="E206" s="15"/>
      <c r="F206" s="16"/>
      <c r="G206" s="16"/>
    </row>
    <row r="207" spans="1:7" x14ac:dyDescent="0.35">
      <c r="A207" s="17" t="s">
        <v>145</v>
      </c>
      <c r="B207" s="33"/>
      <c r="C207" s="33"/>
      <c r="D207" s="14"/>
      <c r="E207" s="15"/>
      <c r="F207" s="16"/>
      <c r="G207" s="16"/>
    </row>
    <row r="208" spans="1:7" x14ac:dyDescent="0.35">
      <c r="A208" s="17" t="s">
        <v>131</v>
      </c>
      <c r="B208" s="33"/>
      <c r="C208" s="33"/>
      <c r="D208" s="14"/>
      <c r="E208" s="39" t="s">
        <v>128</v>
      </c>
      <c r="F208" s="40" t="s">
        <v>128</v>
      </c>
      <c r="G208" s="16"/>
    </row>
    <row r="209" spans="1:7" x14ac:dyDescent="0.35">
      <c r="A209" s="13"/>
      <c r="B209" s="33"/>
      <c r="C209" s="33"/>
      <c r="D209" s="14"/>
      <c r="E209" s="15"/>
      <c r="F209" s="16"/>
      <c r="G209" s="16"/>
    </row>
    <row r="210" spans="1:7" x14ac:dyDescent="0.35">
      <c r="A210" s="17" t="s">
        <v>146</v>
      </c>
      <c r="B210" s="33"/>
      <c r="C210" s="33"/>
      <c r="D210" s="14"/>
      <c r="E210" s="15"/>
      <c r="F210" s="16"/>
      <c r="G210" s="16"/>
    </row>
    <row r="211" spans="1:7" x14ac:dyDescent="0.35">
      <c r="A211" s="17" t="s">
        <v>131</v>
      </c>
      <c r="B211" s="33"/>
      <c r="C211" s="33"/>
      <c r="D211" s="14"/>
      <c r="E211" s="39" t="s">
        <v>128</v>
      </c>
      <c r="F211" s="40" t="s">
        <v>128</v>
      </c>
      <c r="G211" s="16"/>
    </row>
    <row r="212" spans="1:7" x14ac:dyDescent="0.35">
      <c r="A212" s="13"/>
      <c r="B212" s="33"/>
      <c r="C212" s="33"/>
      <c r="D212" s="14"/>
      <c r="E212" s="15"/>
      <c r="F212" s="16"/>
      <c r="G212" s="16"/>
    </row>
    <row r="213" spans="1:7" x14ac:dyDescent="0.35">
      <c r="A213" s="24" t="s">
        <v>147</v>
      </c>
      <c r="B213" s="35"/>
      <c r="C213" s="35"/>
      <c r="D213" s="25"/>
      <c r="E213" s="21">
        <v>9244.3700000000008</v>
      </c>
      <c r="F213" s="22">
        <v>0.1232</v>
      </c>
      <c r="G213" s="23"/>
    </row>
    <row r="214" spans="1:7" x14ac:dyDescent="0.35">
      <c r="A214" s="13"/>
      <c r="B214" s="33"/>
      <c r="C214" s="33"/>
      <c r="D214" s="14"/>
      <c r="E214" s="15"/>
      <c r="F214" s="16"/>
      <c r="G214" s="16"/>
    </row>
    <row r="215" spans="1:7" x14ac:dyDescent="0.35">
      <c r="A215" s="13"/>
      <c r="B215" s="33"/>
      <c r="C215" s="33"/>
      <c r="D215" s="14"/>
      <c r="E215" s="15"/>
      <c r="F215" s="16"/>
      <c r="G215" s="16"/>
    </row>
    <row r="216" spans="1:7" x14ac:dyDescent="0.35">
      <c r="A216" s="17" t="s">
        <v>509</v>
      </c>
      <c r="B216" s="33"/>
      <c r="C216" s="33"/>
      <c r="D216" s="14"/>
      <c r="E216" s="15"/>
      <c r="F216" s="16"/>
      <c r="G216" s="16"/>
    </row>
    <row r="217" spans="1:7" x14ac:dyDescent="0.35">
      <c r="A217" s="13" t="s">
        <v>2751</v>
      </c>
      <c r="B217" s="33" t="s">
        <v>2752</v>
      </c>
      <c r="C217" s="33"/>
      <c r="D217" s="14">
        <v>340263.61900000001</v>
      </c>
      <c r="E217" s="15">
        <v>3516.33</v>
      </c>
      <c r="F217" s="16">
        <v>4.6899999999999997E-2</v>
      </c>
      <c r="G217" s="16"/>
    </row>
    <row r="218" spans="1:7" x14ac:dyDescent="0.35">
      <c r="A218" s="13" t="s">
        <v>598</v>
      </c>
      <c r="B218" s="33" t="s">
        <v>599</v>
      </c>
      <c r="C218" s="33"/>
      <c r="D218" s="14">
        <v>4768539.4297999991</v>
      </c>
      <c r="E218" s="15">
        <v>1506.56</v>
      </c>
      <c r="F218" s="16">
        <v>2.01E-2</v>
      </c>
      <c r="G218" s="16"/>
    </row>
    <row r="219" spans="1:7" x14ac:dyDescent="0.35">
      <c r="A219" s="13"/>
      <c r="B219" s="33"/>
      <c r="C219" s="33"/>
      <c r="D219" s="14"/>
      <c r="E219" s="15"/>
      <c r="F219" s="16"/>
      <c r="G219" s="16"/>
    </row>
    <row r="220" spans="1:7" x14ac:dyDescent="0.35">
      <c r="A220" s="24" t="s">
        <v>147</v>
      </c>
      <c r="B220" s="35"/>
      <c r="C220" s="35"/>
      <c r="D220" s="25"/>
      <c r="E220" s="21">
        <v>5022.8900000000003</v>
      </c>
      <c r="F220" s="22">
        <v>6.7000000000000004E-2</v>
      </c>
      <c r="G220" s="23"/>
    </row>
    <row r="221" spans="1:7" x14ac:dyDescent="0.35">
      <c r="A221" s="13"/>
      <c r="B221" s="33"/>
      <c r="C221" s="33"/>
      <c r="D221" s="14"/>
      <c r="E221" s="15"/>
      <c r="F221" s="16"/>
      <c r="G221" s="16"/>
    </row>
    <row r="222" spans="1:7" x14ac:dyDescent="0.35">
      <c r="A222" s="17" t="s">
        <v>148</v>
      </c>
      <c r="B222" s="33"/>
      <c r="C222" s="33"/>
      <c r="D222" s="14"/>
      <c r="E222" s="15"/>
      <c r="F222" s="16"/>
      <c r="G222" s="16"/>
    </row>
    <row r="223" spans="1:7" x14ac:dyDescent="0.35">
      <c r="A223" s="13" t="s">
        <v>149</v>
      </c>
      <c r="B223" s="33"/>
      <c r="C223" s="33"/>
      <c r="D223" s="14"/>
      <c r="E223" s="15">
        <v>4374.3500000000004</v>
      </c>
      <c r="F223" s="16">
        <v>5.8299999999999998E-2</v>
      </c>
      <c r="G223" s="16">
        <v>5.4205000000000003E-2</v>
      </c>
    </row>
    <row r="224" spans="1:7" x14ac:dyDescent="0.35">
      <c r="A224" s="17" t="s">
        <v>131</v>
      </c>
      <c r="B224" s="34"/>
      <c r="C224" s="34"/>
      <c r="D224" s="20"/>
      <c r="E224" s="37">
        <v>4374.3500000000004</v>
      </c>
      <c r="F224" s="38">
        <v>5.8299999999999998E-2</v>
      </c>
      <c r="G224" s="23"/>
    </row>
    <row r="225" spans="1:7" x14ac:dyDescent="0.35">
      <c r="A225" s="13"/>
      <c r="B225" s="33"/>
      <c r="C225" s="33"/>
      <c r="D225" s="14"/>
      <c r="E225" s="15"/>
      <c r="F225" s="16"/>
      <c r="G225" s="16"/>
    </row>
    <row r="226" spans="1:7" x14ac:dyDescent="0.35">
      <c r="A226" s="24" t="s">
        <v>147</v>
      </c>
      <c r="B226" s="35"/>
      <c r="C226" s="35"/>
      <c r="D226" s="25"/>
      <c r="E226" s="21">
        <v>4374.3500000000004</v>
      </c>
      <c r="F226" s="22">
        <v>5.8299999999999998E-2</v>
      </c>
      <c r="G226" s="23"/>
    </row>
    <row r="227" spans="1:7" x14ac:dyDescent="0.35">
      <c r="A227" s="13" t="s">
        <v>150</v>
      </c>
      <c r="B227" s="33"/>
      <c r="C227" s="33"/>
      <c r="D227" s="14"/>
      <c r="E227" s="15">
        <v>349.53538980000002</v>
      </c>
      <c r="F227" s="16">
        <v>4.6579999999999998E-3</v>
      </c>
      <c r="G227" s="16"/>
    </row>
    <row r="228" spans="1:7" x14ac:dyDescent="0.35">
      <c r="A228" s="13" t="s">
        <v>151</v>
      </c>
      <c r="B228" s="33"/>
      <c r="C228" s="33"/>
      <c r="D228" s="14"/>
      <c r="E228" s="15">
        <v>6675.7246101999999</v>
      </c>
      <c r="F228" s="16">
        <v>8.9242000000000002E-2</v>
      </c>
      <c r="G228" s="16">
        <v>5.4205000000000003E-2</v>
      </c>
    </row>
    <row r="229" spans="1:7" x14ac:dyDescent="0.35">
      <c r="A229" s="28" t="s">
        <v>152</v>
      </c>
      <c r="B229" s="36"/>
      <c r="C229" s="36"/>
      <c r="D229" s="29"/>
      <c r="E229" s="30">
        <v>75038.27</v>
      </c>
      <c r="F229" s="31">
        <v>1</v>
      </c>
      <c r="G229" s="31"/>
    </row>
    <row r="231" spans="1:7" x14ac:dyDescent="0.35">
      <c r="A231" s="1" t="s">
        <v>735</v>
      </c>
    </row>
    <row r="232" spans="1:7" x14ac:dyDescent="0.35">
      <c r="A232" s="1" t="s">
        <v>153</v>
      </c>
    </row>
    <row r="234" spans="1:7" x14ac:dyDescent="0.35">
      <c r="A234" s="1" t="s">
        <v>2855</v>
      </c>
    </row>
    <row r="235" spans="1:7" x14ac:dyDescent="0.35">
      <c r="A235" s="48" t="s">
        <v>2856</v>
      </c>
      <c r="B235" s="3" t="s">
        <v>128</v>
      </c>
    </row>
    <row r="236" spans="1:7" x14ac:dyDescent="0.35">
      <c r="A236" t="s">
        <v>2857</v>
      </c>
    </row>
    <row r="237" spans="1:7" x14ac:dyDescent="0.35">
      <c r="A237" t="s">
        <v>2858</v>
      </c>
      <c r="B237" t="s">
        <v>2859</v>
      </c>
      <c r="C237" t="s">
        <v>2859</v>
      </c>
    </row>
    <row r="238" spans="1:7" x14ac:dyDescent="0.35">
      <c r="B238" s="49">
        <v>45838</v>
      </c>
      <c r="C238" s="49">
        <v>45869</v>
      </c>
    </row>
    <row r="239" spans="1:7" x14ac:dyDescent="0.35">
      <c r="A239" t="s">
        <v>2882</v>
      </c>
      <c r="B239">
        <v>27.713899999999999</v>
      </c>
      <c r="C239">
        <v>27.848800000000001</v>
      </c>
      <c r="G239"/>
    </row>
    <row r="240" spans="1:7" x14ac:dyDescent="0.35">
      <c r="A240" t="s">
        <v>2874</v>
      </c>
      <c r="B240">
        <v>27.701699999999999</v>
      </c>
      <c r="C240">
        <v>27.836200000000002</v>
      </c>
      <c r="G240"/>
    </row>
    <row r="241" spans="1:7" x14ac:dyDescent="0.35">
      <c r="A241" t="s">
        <v>2861</v>
      </c>
      <c r="B241">
        <v>20.136800000000001</v>
      </c>
      <c r="C241">
        <v>20.2346</v>
      </c>
      <c r="G241"/>
    </row>
    <row r="242" spans="1:7" x14ac:dyDescent="0.35">
      <c r="A242" t="s">
        <v>2886</v>
      </c>
      <c r="B242">
        <v>16.293600000000001</v>
      </c>
      <c r="C242">
        <v>16.292999999999999</v>
      </c>
      <c r="G242"/>
    </row>
    <row r="243" spans="1:7" x14ac:dyDescent="0.35">
      <c r="A243" t="s">
        <v>2888</v>
      </c>
      <c r="B243" t="s">
        <v>2883</v>
      </c>
      <c r="C243" t="s">
        <v>2884</v>
      </c>
      <c r="G243"/>
    </row>
    <row r="244" spans="1:7" x14ac:dyDescent="0.35">
      <c r="A244" t="s">
        <v>2875</v>
      </c>
      <c r="B244">
        <v>25.108599999999999</v>
      </c>
      <c r="C244">
        <v>25.209199999999999</v>
      </c>
      <c r="G244"/>
    </row>
    <row r="245" spans="1:7" x14ac:dyDescent="0.35">
      <c r="A245" t="s">
        <v>2863</v>
      </c>
      <c r="B245">
        <v>17.3535</v>
      </c>
      <c r="C245">
        <v>17.423100000000002</v>
      </c>
      <c r="G245"/>
    </row>
    <row r="246" spans="1:7" x14ac:dyDescent="0.35">
      <c r="A246" t="s">
        <v>2890</v>
      </c>
      <c r="B246">
        <v>14.3987</v>
      </c>
      <c r="C246">
        <v>14.3767</v>
      </c>
      <c r="G246"/>
    </row>
    <row r="247" spans="1:7" x14ac:dyDescent="0.35">
      <c r="A247" t="s">
        <v>2892</v>
      </c>
      <c r="G247"/>
    </row>
    <row r="249" spans="1:7" x14ac:dyDescent="0.35">
      <c r="A249" t="s">
        <v>2893</v>
      </c>
    </row>
    <row r="251" spans="1:7" x14ac:dyDescent="0.35">
      <c r="A251" s="51" t="s">
        <v>2894</v>
      </c>
      <c r="B251" s="51" t="s">
        <v>2895</v>
      </c>
      <c r="C251" s="51" t="s">
        <v>2896</v>
      </c>
      <c r="D251" s="51" t="s">
        <v>2897</v>
      </c>
    </row>
    <row r="252" spans="1:7" x14ac:dyDescent="0.35">
      <c r="A252" s="51" t="s">
        <v>2899</v>
      </c>
      <c r="B252" s="51"/>
      <c r="C252" s="51">
        <v>0.08</v>
      </c>
      <c r="D252" s="51">
        <v>0.08</v>
      </c>
    </row>
    <row r="253" spans="1:7" x14ac:dyDescent="0.35">
      <c r="A253" s="51" t="s">
        <v>2902</v>
      </c>
      <c r="B253" s="51"/>
      <c r="C253" s="51">
        <v>0.08</v>
      </c>
      <c r="D253" s="51">
        <v>0.08</v>
      </c>
    </row>
    <row r="255" spans="1:7" x14ac:dyDescent="0.35">
      <c r="A255" t="s">
        <v>2865</v>
      </c>
      <c r="B255" s="3" t="s">
        <v>128</v>
      </c>
    </row>
    <row r="256" spans="1:7" ht="29" x14ac:dyDescent="0.35">
      <c r="A256" s="48" t="s">
        <v>2866</v>
      </c>
      <c r="B256" s="3" t="s">
        <v>128</v>
      </c>
    </row>
    <row r="257" spans="1:2" ht="29" x14ac:dyDescent="0.35">
      <c r="A257" s="48" t="s">
        <v>2867</v>
      </c>
      <c r="B257" s="3" t="s">
        <v>128</v>
      </c>
    </row>
    <row r="258" spans="1:2" x14ac:dyDescent="0.35">
      <c r="A258" t="s">
        <v>2876</v>
      </c>
      <c r="B258" s="50">
        <v>6.6315</v>
      </c>
    </row>
    <row r="259" spans="1:2" ht="43.5" x14ac:dyDescent="0.35">
      <c r="A259" s="48" t="s">
        <v>2869</v>
      </c>
      <c r="B259" s="3">
        <v>173.02500000000001</v>
      </c>
    </row>
    <row r="260" spans="1:2" x14ac:dyDescent="0.35">
      <c r="B260" s="3"/>
    </row>
    <row r="261" spans="1:2" ht="29" x14ac:dyDescent="0.35">
      <c r="A261" s="48" t="s">
        <v>2870</v>
      </c>
      <c r="B261" s="3" t="s">
        <v>128</v>
      </c>
    </row>
    <row r="262" spans="1:2" ht="29" x14ac:dyDescent="0.35">
      <c r="A262" s="48" t="s">
        <v>2871</v>
      </c>
      <c r="B262" t="s">
        <v>128</v>
      </c>
    </row>
    <row r="263" spans="1:2" ht="29" x14ac:dyDescent="0.35">
      <c r="A263" s="48" t="s">
        <v>2872</v>
      </c>
      <c r="B263" s="3" t="s">
        <v>128</v>
      </c>
    </row>
    <row r="264" spans="1:2" ht="29" x14ac:dyDescent="0.35">
      <c r="A264" s="48" t="s">
        <v>2873</v>
      </c>
      <c r="B264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2D8E-94AB-4B93-B575-C5D0D89DD60D}">
  <dimension ref="A1:G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16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459</v>
      </c>
      <c r="B9" s="33" t="s">
        <v>460</v>
      </c>
      <c r="C9" s="33"/>
      <c r="D9" s="14">
        <v>94755.249309999999</v>
      </c>
      <c r="E9" s="15">
        <v>13283.11</v>
      </c>
      <c r="F9" s="16">
        <v>0.99529999999999996</v>
      </c>
      <c r="G9" s="16"/>
    </row>
    <row r="10" spans="1:7" x14ac:dyDescent="0.35">
      <c r="A10" s="17" t="s">
        <v>131</v>
      </c>
      <c r="B10" s="34"/>
      <c r="C10" s="34"/>
      <c r="D10" s="20"/>
      <c r="E10" s="21">
        <v>13283.11</v>
      </c>
      <c r="F10" s="22">
        <v>0.99529999999999996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13283.11</v>
      </c>
      <c r="F12" s="22">
        <v>0.99529999999999996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101.98</v>
      </c>
      <c r="F15" s="16">
        <v>7.6E-3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101.98</v>
      </c>
      <c r="F16" s="22">
        <v>7.6E-3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101.98</v>
      </c>
      <c r="F18" s="22">
        <v>7.6E-3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1.51454E-2</v>
      </c>
      <c r="F19" s="16">
        <v>9.9999999999999995E-7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-38.6651454</v>
      </c>
      <c r="F20" s="27">
        <v>-2.9009999999999999E-3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13346.44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18.692900000000002</v>
      </c>
      <c r="C31">
        <v>19.2438</v>
      </c>
      <c r="G31"/>
    </row>
    <row r="32" spans="1:7" x14ac:dyDescent="0.35">
      <c r="A32" t="s">
        <v>2875</v>
      </c>
      <c r="B32">
        <v>17.212</v>
      </c>
      <c r="C32">
        <v>17.706399999999999</v>
      </c>
      <c r="G32"/>
    </row>
    <row r="33" spans="1:7" x14ac:dyDescent="0.35">
      <c r="G33"/>
    </row>
    <row r="34" spans="1:7" x14ac:dyDescent="0.35">
      <c r="A34" t="s">
        <v>2864</v>
      </c>
      <c r="B34" s="3" t="s">
        <v>128</v>
      </c>
    </row>
    <row r="35" spans="1:7" x14ac:dyDescent="0.35">
      <c r="A35" t="s">
        <v>2865</v>
      </c>
      <c r="B35" s="3" t="s">
        <v>128</v>
      </c>
    </row>
    <row r="36" spans="1:7" ht="29" x14ac:dyDescent="0.35">
      <c r="A36" s="48" t="s">
        <v>2866</v>
      </c>
      <c r="B36" s="3" t="s">
        <v>128</v>
      </c>
    </row>
    <row r="37" spans="1:7" ht="29" x14ac:dyDescent="0.35">
      <c r="A37" s="48" t="s">
        <v>2867</v>
      </c>
      <c r="B37" s="50">
        <v>13283.1082658</v>
      </c>
    </row>
    <row r="38" spans="1:7" ht="43.5" x14ac:dyDescent="0.35">
      <c r="A38" s="48" t="s">
        <v>2877</v>
      </c>
      <c r="B38" s="3" t="s">
        <v>128</v>
      </c>
    </row>
    <row r="39" spans="1:7" x14ac:dyDescent="0.35">
      <c r="B39" s="3"/>
    </row>
    <row r="40" spans="1:7" ht="29" x14ac:dyDescent="0.35">
      <c r="A40" s="48" t="s">
        <v>2878</v>
      </c>
      <c r="B40" s="3" t="s">
        <v>128</v>
      </c>
    </row>
    <row r="41" spans="1:7" ht="29" x14ac:dyDescent="0.35">
      <c r="A41" s="48" t="s">
        <v>2879</v>
      </c>
      <c r="B41" t="s">
        <v>128</v>
      </c>
    </row>
    <row r="42" spans="1:7" ht="29" x14ac:dyDescent="0.35">
      <c r="A42" s="48" t="s">
        <v>2880</v>
      </c>
      <c r="B42" s="3" t="s">
        <v>128</v>
      </c>
    </row>
    <row r="43" spans="1:7" ht="29" x14ac:dyDescent="0.35">
      <c r="A43" s="48" t="s">
        <v>2881</v>
      </c>
      <c r="B4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0E7F-572F-426B-A9C0-C7A4572EBF89}">
  <dimension ref="A1:G13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117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118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155</v>
      </c>
      <c r="B8" s="33" t="s">
        <v>156</v>
      </c>
      <c r="C8" s="33" t="s">
        <v>157</v>
      </c>
      <c r="D8" s="14">
        <v>810455</v>
      </c>
      <c r="E8" s="15">
        <v>16356.6</v>
      </c>
      <c r="F8" s="16">
        <v>5.62E-2</v>
      </c>
      <c r="G8" s="16"/>
    </row>
    <row r="9" spans="1:7" x14ac:dyDescent="0.35">
      <c r="A9" s="13" t="s">
        <v>161</v>
      </c>
      <c r="B9" s="33" t="s">
        <v>162</v>
      </c>
      <c r="C9" s="33" t="s">
        <v>157</v>
      </c>
      <c r="D9" s="14">
        <v>828261</v>
      </c>
      <c r="E9" s="15">
        <v>12269.86</v>
      </c>
      <c r="F9" s="16">
        <v>4.2200000000000001E-2</v>
      </c>
      <c r="G9" s="16"/>
    </row>
    <row r="10" spans="1:7" x14ac:dyDescent="0.35">
      <c r="A10" s="13" t="s">
        <v>158</v>
      </c>
      <c r="B10" s="33" t="s">
        <v>159</v>
      </c>
      <c r="C10" s="33" t="s">
        <v>160</v>
      </c>
      <c r="D10" s="14">
        <v>599924</v>
      </c>
      <c r="E10" s="15">
        <v>8340.14</v>
      </c>
      <c r="F10" s="16">
        <v>2.87E-2</v>
      </c>
      <c r="G10" s="16"/>
    </row>
    <row r="11" spans="1:7" x14ac:dyDescent="0.35">
      <c r="A11" s="13" t="s">
        <v>200</v>
      </c>
      <c r="B11" s="33" t="s">
        <v>201</v>
      </c>
      <c r="C11" s="33" t="s">
        <v>202</v>
      </c>
      <c r="D11" s="14">
        <v>2173158</v>
      </c>
      <c r="E11" s="15">
        <v>7263.78</v>
      </c>
      <c r="F11" s="16">
        <v>2.5000000000000001E-2</v>
      </c>
      <c r="G11" s="16"/>
    </row>
    <row r="12" spans="1:7" x14ac:dyDescent="0.35">
      <c r="A12" s="13" t="s">
        <v>203</v>
      </c>
      <c r="B12" s="33" t="s">
        <v>204</v>
      </c>
      <c r="C12" s="33" t="s">
        <v>173</v>
      </c>
      <c r="D12" s="14">
        <v>91724</v>
      </c>
      <c r="E12" s="15">
        <v>7056.33</v>
      </c>
      <c r="F12" s="16">
        <v>2.4299999999999999E-2</v>
      </c>
      <c r="G12" s="16"/>
    </row>
    <row r="13" spans="1:7" x14ac:dyDescent="0.35">
      <c r="A13" s="13" t="s">
        <v>327</v>
      </c>
      <c r="B13" s="33" t="s">
        <v>328</v>
      </c>
      <c r="C13" s="33" t="s">
        <v>329</v>
      </c>
      <c r="D13" s="14">
        <v>248897</v>
      </c>
      <c r="E13" s="15">
        <v>6806.09</v>
      </c>
      <c r="F13" s="16">
        <v>2.3400000000000001E-2</v>
      </c>
      <c r="G13" s="16"/>
    </row>
    <row r="14" spans="1:7" x14ac:dyDescent="0.35">
      <c r="A14" s="13" t="s">
        <v>166</v>
      </c>
      <c r="B14" s="33" t="s">
        <v>167</v>
      </c>
      <c r="C14" s="33" t="s">
        <v>168</v>
      </c>
      <c r="D14" s="14">
        <v>180067</v>
      </c>
      <c r="E14" s="15">
        <v>6548.14</v>
      </c>
      <c r="F14" s="16">
        <v>2.2499999999999999E-2</v>
      </c>
      <c r="G14" s="16"/>
    </row>
    <row r="15" spans="1:7" x14ac:dyDescent="0.35">
      <c r="A15" s="13" t="s">
        <v>174</v>
      </c>
      <c r="B15" s="33" t="s">
        <v>175</v>
      </c>
      <c r="C15" s="33" t="s">
        <v>176</v>
      </c>
      <c r="D15" s="14">
        <v>417468</v>
      </c>
      <c r="E15" s="15">
        <v>6299.59</v>
      </c>
      <c r="F15" s="16">
        <v>2.1700000000000001E-2</v>
      </c>
      <c r="G15" s="16"/>
    </row>
    <row r="16" spans="1:7" x14ac:dyDescent="0.35">
      <c r="A16" s="13" t="s">
        <v>307</v>
      </c>
      <c r="B16" s="33" t="s">
        <v>308</v>
      </c>
      <c r="C16" s="33" t="s">
        <v>216</v>
      </c>
      <c r="D16" s="14">
        <v>827713</v>
      </c>
      <c r="E16" s="15">
        <v>6217.78</v>
      </c>
      <c r="F16" s="16">
        <v>2.1399999999999999E-2</v>
      </c>
      <c r="G16" s="16"/>
    </row>
    <row r="17" spans="1:7" x14ac:dyDescent="0.35">
      <c r="A17" s="13" t="s">
        <v>856</v>
      </c>
      <c r="B17" s="33" t="s">
        <v>857</v>
      </c>
      <c r="C17" s="33" t="s">
        <v>317</v>
      </c>
      <c r="D17" s="14">
        <v>110229</v>
      </c>
      <c r="E17" s="15">
        <v>5564.14</v>
      </c>
      <c r="F17" s="16">
        <v>1.9099999999999999E-2</v>
      </c>
      <c r="G17" s="16"/>
    </row>
    <row r="18" spans="1:7" x14ac:dyDescent="0.35">
      <c r="A18" s="13" t="s">
        <v>2234</v>
      </c>
      <c r="B18" s="33" t="s">
        <v>2235</v>
      </c>
      <c r="C18" s="33" t="s">
        <v>219</v>
      </c>
      <c r="D18" s="14">
        <v>156885</v>
      </c>
      <c r="E18" s="15">
        <v>5198.07</v>
      </c>
      <c r="F18" s="16">
        <v>1.7899999999999999E-2</v>
      </c>
      <c r="G18" s="16"/>
    </row>
    <row r="19" spans="1:7" x14ac:dyDescent="0.35">
      <c r="A19" s="13" t="s">
        <v>279</v>
      </c>
      <c r="B19" s="33" t="s">
        <v>280</v>
      </c>
      <c r="C19" s="33" t="s">
        <v>193</v>
      </c>
      <c r="D19" s="14">
        <v>421491</v>
      </c>
      <c r="E19" s="15">
        <v>5108.47</v>
      </c>
      <c r="F19" s="16">
        <v>1.7600000000000001E-2</v>
      </c>
      <c r="G19" s="16"/>
    </row>
    <row r="20" spans="1:7" x14ac:dyDescent="0.35">
      <c r="A20" s="13" t="s">
        <v>205</v>
      </c>
      <c r="B20" s="33" t="s">
        <v>206</v>
      </c>
      <c r="C20" s="33" t="s">
        <v>207</v>
      </c>
      <c r="D20" s="14">
        <v>654168</v>
      </c>
      <c r="E20" s="15">
        <v>4906.26</v>
      </c>
      <c r="F20" s="16">
        <v>1.6899999999999998E-2</v>
      </c>
      <c r="G20" s="16"/>
    </row>
    <row r="21" spans="1:7" x14ac:dyDescent="0.35">
      <c r="A21" s="13" t="s">
        <v>163</v>
      </c>
      <c r="B21" s="33" t="s">
        <v>164</v>
      </c>
      <c r="C21" s="33" t="s">
        <v>165</v>
      </c>
      <c r="D21" s="14">
        <v>251398</v>
      </c>
      <c r="E21" s="15">
        <v>4812.51</v>
      </c>
      <c r="F21" s="16">
        <v>1.6500000000000001E-2</v>
      </c>
      <c r="G21" s="16"/>
    </row>
    <row r="22" spans="1:7" x14ac:dyDescent="0.35">
      <c r="A22" s="13" t="s">
        <v>208</v>
      </c>
      <c r="B22" s="33" t="s">
        <v>209</v>
      </c>
      <c r="C22" s="33" t="s">
        <v>157</v>
      </c>
      <c r="D22" s="14">
        <v>1627728</v>
      </c>
      <c r="E22" s="15">
        <v>4290.6899999999996</v>
      </c>
      <c r="F22" s="16">
        <v>1.4800000000000001E-2</v>
      </c>
      <c r="G22" s="16"/>
    </row>
    <row r="23" spans="1:7" x14ac:dyDescent="0.35">
      <c r="A23" s="13" t="s">
        <v>852</v>
      </c>
      <c r="B23" s="33" t="s">
        <v>853</v>
      </c>
      <c r="C23" s="33" t="s">
        <v>365</v>
      </c>
      <c r="D23" s="14">
        <v>454440</v>
      </c>
      <c r="E23" s="15">
        <v>4134.72</v>
      </c>
      <c r="F23" s="16">
        <v>1.4200000000000001E-2</v>
      </c>
      <c r="G23" s="16"/>
    </row>
    <row r="24" spans="1:7" x14ac:dyDescent="0.35">
      <c r="A24" s="13" t="s">
        <v>854</v>
      </c>
      <c r="B24" s="33" t="s">
        <v>855</v>
      </c>
      <c r="C24" s="33" t="s">
        <v>193</v>
      </c>
      <c r="D24" s="14">
        <v>406857</v>
      </c>
      <c r="E24" s="15">
        <v>4012.42</v>
      </c>
      <c r="F24" s="16">
        <v>1.38E-2</v>
      </c>
      <c r="G24" s="16"/>
    </row>
    <row r="25" spans="1:7" x14ac:dyDescent="0.35">
      <c r="A25" s="13" t="s">
        <v>320</v>
      </c>
      <c r="B25" s="33" t="s">
        <v>321</v>
      </c>
      <c r="C25" s="33" t="s">
        <v>322</v>
      </c>
      <c r="D25" s="14">
        <v>895291</v>
      </c>
      <c r="E25" s="15">
        <v>3939.28</v>
      </c>
      <c r="F25" s="16">
        <v>1.35E-2</v>
      </c>
      <c r="G25" s="16"/>
    </row>
    <row r="26" spans="1:7" x14ac:dyDescent="0.35">
      <c r="A26" s="13" t="s">
        <v>246</v>
      </c>
      <c r="B26" s="33" t="s">
        <v>247</v>
      </c>
      <c r="C26" s="33" t="s">
        <v>176</v>
      </c>
      <c r="D26" s="14">
        <v>223330</v>
      </c>
      <c r="E26" s="15">
        <v>3904.26</v>
      </c>
      <c r="F26" s="16">
        <v>1.34E-2</v>
      </c>
      <c r="G26" s="16"/>
    </row>
    <row r="27" spans="1:7" x14ac:dyDescent="0.35">
      <c r="A27" s="13" t="s">
        <v>286</v>
      </c>
      <c r="B27" s="33" t="s">
        <v>287</v>
      </c>
      <c r="C27" s="33" t="s">
        <v>193</v>
      </c>
      <c r="D27" s="14">
        <v>418312</v>
      </c>
      <c r="E27" s="15">
        <v>3686.17</v>
      </c>
      <c r="F27" s="16">
        <v>1.2699999999999999E-2</v>
      </c>
      <c r="G27" s="16"/>
    </row>
    <row r="28" spans="1:7" x14ac:dyDescent="0.35">
      <c r="A28" s="13" t="s">
        <v>387</v>
      </c>
      <c r="B28" s="33" t="s">
        <v>388</v>
      </c>
      <c r="C28" s="33" t="s">
        <v>317</v>
      </c>
      <c r="D28" s="14">
        <v>25889</v>
      </c>
      <c r="E28" s="15">
        <v>3681.42</v>
      </c>
      <c r="F28" s="16">
        <v>1.2699999999999999E-2</v>
      </c>
      <c r="G28" s="16"/>
    </row>
    <row r="29" spans="1:7" x14ac:dyDescent="0.35">
      <c r="A29" s="13" t="s">
        <v>313</v>
      </c>
      <c r="B29" s="33" t="s">
        <v>314</v>
      </c>
      <c r="C29" s="33" t="s">
        <v>196</v>
      </c>
      <c r="D29" s="14">
        <v>55707</v>
      </c>
      <c r="E29" s="15">
        <v>3674.16</v>
      </c>
      <c r="F29" s="16">
        <v>1.26E-2</v>
      </c>
      <c r="G29" s="16"/>
    </row>
    <row r="30" spans="1:7" x14ac:dyDescent="0.35">
      <c r="A30" s="13" t="s">
        <v>858</v>
      </c>
      <c r="B30" s="33" t="s">
        <v>859</v>
      </c>
      <c r="C30" s="33" t="s">
        <v>358</v>
      </c>
      <c r="D30" s="14">
        <v>552522</v>
      </c>
      <c r="E30" s="15">
        <v>3584.21</v>
      </c>
      <c r="F30" s="16">
        <v>1.23E-2</v>
      </c>
      <c r="G30" s="16"/>
    </row>
    <row r="31" spans="1:7" x14ac:dyDescent="0.35">
      <c r="A31" s="13" t="s">
        <v>232</v>
      </c>
      <c r="B31" s="33" t="s">
        <v>233</v>
      </c>
      <c r="C31" s="33" t="s">
        <v>193</v>
      </c>
      <c r="D31" s="14">
        <v>563720</v>
      </c>
      <c r="E31" s="15">
        <v>3556.23</v>
      </c>
      <c r="F31" s="16">
        <v>1.2200000000000001E-2</v>
      </c>
      <c r="G31" s="16"/>
    </row>
    <row r="32" spans="1:7" x14ac:dyDescent="0.35">
      <c r="A32" s="13" t="s">
        <v>348</v>
      </c>
      <c r="B32" s="33" t="s">
        <v>349</v>
      </c>
      <c r="C32" s="33" t="s">
        <v>268</v>
      </c>
      <c r="D32" s="14">
        <v>20999</v>
      </c>
      <c r="E32" s="15">
        <v>3536.44</v>
      </c>
      <c r="F32" s="16">
        <v>1.2200000000000001E-2</v>
      </c>
      <c r="G32" s="16"/>
    </row>
    <row r="33" spans="1:7" x14ac:dyDescent="0.35">
      <c r="A33" s="13" t="s">
        <v>866</v>
      </c>
      <c r="B33" s="33" t="s">
        <v>867</v>
      </c>
      <c r="C33" s="33" t="s">
        <v>434</v>
      </c>
      <c r="D33" s="14">
        <v>1010778</v>
      </c>
      <c r="E33" s="15">
        <v>3453.83</v>
      </c>
      <c r="F33" s="16">
        <v>1.1900000000000001E-2</v>
      </c>
      <c r="G33" s="16"/>
    </row>
    <row r="34" spans="1:7" x14ac:dyDescent="0.35">
      <c r="A34" s="13" t="s">
        <v>425</v>
      </c>
      <c r="B34" s="33" t="s">
        <v>426</v>
      </c>
      <c r="C34" s="33" t="s">
        <v>196</v>
      </c>
      <c r="D34" s="14">
        <v>344318</v>
      </c>
      <c r="E34" s="15">
        <v>3437.84</v>
      </c>
      <c r="F34" s="16">
        <v>1.18E-2</v>
      </c>
      <c r="G34" s="16"/>
    </row>
    <row r="35" spans="1:7" x14ac:dyDescent="0.35">
      <c r="A35" s="13" t="s">
        <v>266</v>
      </c>
      <c r="B35" s="33" t="s">
        <v>267</v>
      </c>
      <c r="C35" s="33" t="s">
        <v>268</v>
      </c>
      <c r="D35" s="14">
        <v>99175</v>
      </c>
      <c r="E35" s="15">
        <v>3319.68</v>
      </c>
      <c r="F35" s="16">
        <v>1.14E-2</v>
      </c>
      <c r="G35" s="16"/>
    </row>
    <row r="36" spans="1:7" x14ac:dyDescent="0.35">
      <c r="A36" s="13" t="s">
        <v>183</v>
      </c>
      <c r="B36" s="33" t="s">
        <v>184</v>
      </c>
      <c r="C36" s="33" t="s">
        <v>185</v>
      </c>
      <c r="D36" s="14">
        <v>65738</v>
      </c>
      <c r="E36" s="15">
        <v>3298.73</v>
      </c>
      <c r="F36" s="16">
        <v>1.1299999999999999E-2</v>
      </c>
      <c r="G36" s="16"/>
    </row>
    <row r="37" spans="1:7" x14ac:dyDescent="0.35">
      <c r="A37" s="13" t="s">
        <v>194</v>
      </c>
      <c r="B37" s="33" t="s">
        <v>195</v>
      </c>
      <c r="C37" s="33" t="s">
        <v>196</v>
      </c>
      <c r="D37" s="14">
        <v>192950</v>
      </c>
      <c r="E37" s="15">
        <v>3293.08</v>
      </c>
      <c r="F37" s="16">
        <v>1.1299999999999999E-2</v>
      </c>
      <c r="G37" s="16"/>
    </row>
    <row r="38" spans="1:7" x14ac:dyDescent="0.35">
      <c r="A38" s="13" t="s">
        <v>971</v>
      </c>
      <c r="B38" s="33" t="s">
        <v>972</v>
      </c>
      <c r="C38" s="33" t="s">
        <v>193</v>
      </c>
      <c r="D38" s="14">
        <v>67027</v>
      </c>
      <c r="E38" s="15">
        <v>3133.51</v>
      </c>
      <c r="F38" s="16">
        <v>1.0800000000000001E-2</v>
      </c>
      <c r="G38" s="16"/>
    </row>
    <row r="39" spans="1:7" x14ac:dyDescent="0.35">
      <c r="A39" s="13" t="s">
        <v>236</v>
      </c>
      <c r="B39" s="33" t="s">
        <v>237</v>
      </c>
      <c r="C39" s="33" t="s">
        <v>157</v>
      </c>
      <c r="D39" s="14">
        <v>1461100</v>
      </c>
      <c r="E39" s="15">
        <v>3130.85</v>
      </c>
      <c r="F39" s="16">
        <v>1.0800000000000001E-2</v>
      </c>
      <c r="G39" s="16"/>
    </row>
    <row r="40" spans="1:7" x14ac:dyDescent="0.35">
      <c r="A40" s="13" t="s">
        <v>180</v>
      </c>
      <c r="B40" s="33" t="s">
        <v>181</v>
      </c>
      <c r="C40" s="33" t="s">
        <v>182</v>
      </c>
      <c r="D40" s="14">
        <v>97024</v>
      </c>
      <c r="E40" s="15">
        <v>3107.78</v>
      </c>
      <c r="F40" s="16">
        <v>1.0699999999999999E-2</v>
      </c>
      <c r="G40" s="16"/>
    </row>
    <row r="41" spans="1:7" x14ac:dyDescent="0.35">
      <c r="A41" s="13" t="s">
        <v>295</v>
      </c>
      <c r="B41" s="33" t="s">
        <v>296</v>
      </c>
      <c r="C41" s="33" t="s">
        <v>297</v>
      </c>
      <c r="D41" s="14">
        <v>1936620</v>
      </c>
      <c r="E41" s="15">
        <v>3058.7</v>
      </c>
      <c r="F41" s="16">
        <v>1.0500000000000001E-2</v>
      </c>
      <c r="G41" s="16"/>
    </row>
    <row r="42" spans="1:7" x14ac:dyDescent="0.35">
      <c r="A42" s="13" t="s">
        <v>214</v>
      </c>
      <c r="B42" s="33" t="s">
        <v>215</v>
      </c>
      <c r="C42" s="33" t="s">
        <v>216</v>
      </c>
      <c r="D42" s="14">
        <v>243583</v>
      </c>
      <c r="E42" s="15">
        <v>3035.04</v>
      </c>
      <c r="F42" s="16">
        <v>1.04E-2</v>
      </c>
      <c r="G42" s="16"/>
    </row>
    <row r="43" spans="1:7" x14ac:dyDescent="0.35">
      <c r="A43" s="13" t="s">
        <v>2206</v>
      </c>
      <c r="B43" s="33" t="s">
        <v>2207</v>
      </c>
      <c r="C43" s="33" t="s">
        <v>216</v>
      </c>
      <c r="D43" s="14">
        <v>191266</v>
      </c>
      <c r="E43" s="15">
        <v>2915.66</v>
      </c>
      <c r="F43" s="16">
        <v>0.01</v>
      </c>
      <c r="G43" s="16"/>
    </row>
    <row r="44" spans="1:7" x14ac:dyDescent="0.35">
      <c r="A44" s="13" t="s">
        <v>189</v>
      </c>
      <c r="B44" s="33" t="s">
        <v>190</v>
      </c>
      <c r="C44" s="33" t="s">
        <v>157</v>
      </c>
      <c r="D44" s="14">
        <v>146237</v>
      </c>
      <c r="E44" s="15">
        <v>2893.45</v>
      </c>
      <c r="F44" s="16">
        <v>9.9000000000000008E-3</v>
      </c>
      <c r="G44" s="16"/>
    </row>
    <row r="45" spans="1:7" x14ac:dyDescent="0.35">
      <c r="A45" s="13" t="s">
        <v>212</v>
      </c>
      <c r="B45" s="33" t="s">
        <v>213</v>
      </c>
      <c r="C45" s="33" t="s">
        <v>176</v>
      </c>
      <c r="D45" s="14">
        <v>196532</v>
      </c>
      <c r="E45" s="15">
        <v>2884.89</v>
      </c>
      <c r="F45" s="16">
        <v>9.9000000000000008E-3</v>
      </c>
      <c r="G45" s="16"/>
    </row>
    <row r="46" spans="1:7" x14ac:dyDescent="0.35">
      <c r="A46" s="13" t="s">
        <v>222</v>
      </c>
      <c r="B46" s="33" t="s">
        <v>223</v>
      </c>
      <c r="C46" s="33" t="s">
        <v>224</v>
      </c>
      <c r="D46" s="14">
        <v>158618</v>
      </c>
      <c r="E46" s="15">
        <v>2874.32</v>
      </c>
      <c r="F46" s="16">
        <v>9.9000000000000008E-3</v>
      </c>
      <c r="G46" s="16"/>
    </row>
    <row r="47" spans="1:7" x14ac:dyDescent="0.35">
      <c r="A47" s="13" t="s">
        <v>220</v>
      </c>
      <c r="B47" s="33" t="s">
        <v>221</v>
      </c>
      <c r="C47" s="33" t="s">
        <v>176</v>
      </c>
      <c r="D47" s="14">
        <v>193893</v>
      </c>
      <c r="E47" s="15">
        <v>2838.01</v>
      </c>
      <c r="F47" s="16">
        <v>9.7999999999999997E-3</v>
      </c>
      <c r="G47" s="16"/>
    </row>
    <row r="48" spans="1:7" x14ac:dyDescent="0.35">
      <c r="A48" s="13" t="s">
        <v>274</v>
      </c>
      <c r="B48" s="33" t="s">
        <v>275</v>
      </c>
      <c r="C48" s="33" t="s">
        <v>182</v>
      </c>
      <c r="D48" s="14">
        <v>99245</v>
      </c>
      <c r="E48" s="15">
        <v>2780.65</v>
      </c>
      <c r="F48" s="16">
        <v>9.5999999999999992E-3</v>
      </c>
      <c r="G48" s="16"/>
    </row>
    <row r="49" spans="1:7" x14ac:dyDescent="0.35">
      <c r="A49" s="13" t="s">
        <v>244</v>
      </c>
      <c r="B49" s="33" t="s">
        <v>245</v>
      </c>
      <c r="C49" s="33" t="s">
        <v>176</v>
      </c>
      <c r="D49" s="14">
        <v>53354</v>
      </c>
      <c r="E49" s="15">
        <v>2753.33</v>
      </c>
      <c r="F49" s="16">
        <v>9.4999999999999998E-3</v>
      </c>
      <c r="G49" s="16"/>
    </row>
    <row r="50" spans="1:7" x14ac:dyDescent="0.35">
      <c r="A50" s="13" t="s">
        <v>868</v>
      </c>
      <c r="B50" s="33" t="s">
        <v>869</v>
      </c>
      <c r="C50" s="33" t="s">
        <v>273</v>
      </c>
      <c r="D50" s="14">
        <v>453746</v>
      </c>
      <c r="E50" s="15">
        <v>2719.3</v>
      </c>
      <c r="F50" s="16">
        <v>9.2999999999999992E-3</v>
      </c>
      <c r="G50" s="16"/>
    </row>
    <row r="51" spans="1:7" x14ac:dyDescent="0.35">
      <c r="A51" s="13" t="s">
        <v>824</v>
      </c>
      <c r="B51" s="33" t="s">
        <v>825</v>
      </c>
      <c r="C51" s="33" t="s">
        <v>185</v>
      </c>
      <c r="D51" s="14">
        <v>865301</v>
      </c>
      <c r="E51" s="15">
        <v>2663.4</v>
      </c>
      <c r="F51" s="16">
        <v>9.1999999999999998E-3</v>
      </c>
      <c r="G51" s="16"/>
    </row>
    <row r="52" spans="1:7" x14ac:dyDescent="0.35">
      <c r="A52" s="13" t="s">
        <v>369</v>
      </c>
      <c r="B52" s="33" t="s">
        <v>370</v>
      </c>
      <c r="C52" s="33" t="s">
        <v>285</v>
      </c>
      <c r="D52" s="14">
        <v>373603</v>
      </c>
      <c r="E52" s="15">
        <v>2651.83</v>
      </c>
      <c r="F52" s="16">
        <v>9.1000000000000004E-3</v>
      </c>
      <c r="G52" s="16"/>
    </row>
    <row r="53" spans="1:7" x14ac:dyDescent="0.35">
      <c r="A53" s="13" t="s">
        <v>269</v>
      </c>
      <c r="B53" s="33" t="s">
        <v>270</v>
      </c>
      <c r="C53" s="33" t="s">
        <v>182</v>
      </c>
      <c r="D53" s="14">
        <v>20353</v>
      </c>
      <c r="E53" s="15">
        <v>2566.11</v>
      </c>
      <c r="F53" s="16">
        <v>8.8000000000000005E-3</v>
      </c>
      <c r="G53" s="16"/>
    </row>
    <row r="54" spans="1:7" x14ac:dyDescent="0.35">
      <c r="A54" s="13" t="s">
        <v>744</v>
      </c>
      <c r="B54" s="33" t="s">
        <v>745</v>
      </c>
      <c r="C54" s="33" t="s">
        <v>216</v>
      </c>
      <c r="D54" s="14">
        <v>293414</v>
      </c>
      <c r="E54" s="15">
        <v>2515.88</v>
      </c>
      <c r="F54" s="16">
        <v>8.6E-3</v>
      </c>
      <c r="G54" s="16"/>
    </row>
    <row r="55" spans="1:7" x14ac:dyDescent="0.35">
      <c r="A55" s="13" t="s">
        <v>177</v>
      </c>
      <c r="B55" s="33" t="s">
        <v>178</v>
      </c>
      <c r="C55" s="33" t="s">
        <v>179</v>
      </c>
      <c r="D55" s="14">
        <v>642113</v>
      </c>
      <c r="E55" s="15">
        <v>2459.9299999999998</v>
      </c>
      <c r="F55" s="16">
        <v>8.5000000000000006E-3</v>
      </c>
      <c r="G55" s="16"/>
    </row>
    <row r="56" spans="1:7" x14ac:dyDescent="0.35">
      <c r="A56" s="13" t="s">
        <v>886</v>
      </c>
      <c r="B56" s="33" t="s">
        <v>887</v>
      </c>
      <c r="C56" s="33" t="s">
        <v>157</v>
      </c>
      <c r="D56" s="14">
        <v>1214957</v>
      </c>
      <c r="E56" s="15">
        <v>2459.44</v>
      </c>
      <c r="F56" s="16">
        <v>8.5000000000000006E-3</v>
      </c>
      <c r="G56" s="16"/>
    </row>
    <row r="57" spans="1:7" x14ac:dyDescent="0.35">
      <c r="A57" s="13" t="s">
        <v>340</v>
      </c>
      <c r="B57" s="33" t="s">
        <v>341</v>
      </c>
      <c r="C57" s="33" t="s">
        <v>273</v>
      </c>
      <c r="D57" s="14">
        <v>360786</v>
      </c>
      <c r="E57" s="15">
        <v>2387.3200000000002</v>
      </c>
      <c r="F57" s="16">
        <v>8.2000000000000007E-3</v>
      </c>
      <c r="G57" s="16"/>
    </row>
    <row r="58" spans="1:7" x14ac:dyDescent="0.35">
      <c r="A58" s="13" t="s">
        <v>762</v>
      </c>
      <c r="B58" s="33" t="s">
        <v>763</v>
      </c>
      <c r="C58" s="33" t="s">
        <v>196</v>
      </c>
      <c r="D58" s="14">
        <v>86455</v>
      </c>
      <c r="E58" s="15">
        <v>2378.7199999999998</v>
      </c>
      <c r="F58" s="16">
        <v>8.2000000000000007E-3</v>
      </c>
      <c r="G58" s="16"/>
    </row>
    <row r="59" spans="1:7" x14ac:dyDescent="0.35">
      <c r="A59" s="13" t="s">
        <v>862</v>
      </c>
      <c r="B59" s="33" t="s">
        <v>863</v>
      </c>
      <c r="C59" s="33" t="s">
        <v>227</v>
      </c>
      <c r="D59" s="14">
        <v>157885</v>
      </c>
      <c r="E59" s="15">
        <v>2370.4899999999998</v>
      </c>
      <c r="F59" s="16">
        <v>8.0999999999999996E-3</v>
      </c>
      <c r="G59" s="16"/>
    </row>
    <row r="60" spans="1:7" x14ac:dyDescent="0.35">
      <c r="A60" s="13" t="s">
        <v>383</v>
      </c>
      <c r="B60" s="33" t="s">
        <v>384</v>
      </c>
      <c r="C60" s="33" t="s">
        <v>173</v>
      </c>
      <c r="D60" s="14">
        <v>41827</v>
      </c>
      <c r="E60" s="15">
        <v>2363.23</v>
      </c>
      <c r="F60" s="16">
        <v>8.0999999999999996E-3</v>
      </c>
      <c r="G60" s="16"/>
    </row>
    <row r="61" spans="1:7" x14ac:dyDescent="0.35">
      <c r="A61" s="13" t="s">
        <v>290</v>
      </c>
      <c r="B61" s="33" t="s">
        <v>291</v>
      </c>
      <c r="C61" s="33" t="s">
        <v>292</v>
      </c>
      <c r="D61" s="14">
        <v>61469</v>
      </c>
      <c r="E61" s="15">
        <v>2362.9899999999998</v>
      </c>
      <c r="F61" s="16">
        <v>8.0999999999999996E-3</v>
      </c>
      <c r="G61" s="16"/>
    </row>
    <row r="62" spans="1:7" x14ac:dyDescent="0.35">
      <c r="A62" s="13" t="s">
        <v>169</v>
      </c>
      <c r="B62" s="33" t="s">
        <v>170</v>
      </c>
      <c r="C62" s="33" t="s">
        <v>157</v>
      </c>
      <c r="D62" s="14">
        <v>296491</v>
      </c>
      <c r="E62" s="15">
        <v>2361.6999999999998</v>
      </c>
      <c r="F62" s="16">
        <v>8.0999999999999996E-3</v>
      </c>
      <c r="G62" s="16"/>
    </row>
    <row r="63" spans="1:7" x14ac:dyDescent="0.35">
      <c r="A63" s="13" t="s">
        <v>258</v>
      </c>
      <c r="B63" s="33" t="s">
        <v>259</v>
      </c>
      <c r="C63" s="33" t="s">
        <v>196</v>
      </c>
      <c r="D63" s="14">
        <v>119113</v>
      </c>
      <c r="E63" s="15">
        <v>2297.81</v>
      </c>
      <c r="F63" s="16">
        <v>7.9000000000000008E-3</v>
      </c>
      <c r="G63" s="16"/>
    </row>
    <row r="64" spans="1:7" x14ac:dyDescent="0.35">
      <c r="A64" s="13" t="s">
        <v>242</v>
      </c>
      <c r="B64" s="33" t="s">
        <v>243</v>
      </c>
      <c r="C64" s="33" t="s">
        <v>193</v>
      </c>
      <c r="D64" s="14">
        <v>159103</v>
      </c>
      <c r="E64" s="15">
        <v>2296.17</v>
      </c>
      <c r="F64" s="16">
        <v>7.9000000000000008E-3</v>
      </c>
      <c r="G64" s="16"/>
    </row>
    <row r="65" spans="1:7" x14ac:dyDescent="0.35">
      <c r="A65" s="13" t="s">
        <v>186</v>
      </c>
      <c r="B65" s="33" t="s">
        <v>187</v>
      </c>
      <c r="C65" s="33" t="s">
        <v>188</v>
      </c>
      <c r="D65" s="14">
        <v>18638</v>
      </c>
      <c r="E65" s="15">
        <v>2282.9699999999998</v>
      </c>
      <c r="F65" s="16">
        <v>7.7999999999999996E-3</v>
      </c>
      <c r="G65" s="16"/>
    </row>
    <row r="66" spans="1:7" x14ac:dyDescent="0.35">
      <c r="A66" s="13" t="s">
        <v>673</v>
      </c>
      <c r="B66" s="33" t="s">
        <v>674</v>
      </c>
      <c r="C66" s="33" t="s">
        <v>339</v>
      </c>
      <c r="D66" s="14">
        <v>36521</v>
      </c>
      <c r="E66" s="15">
        <v>2254.08</v>
      </c>
      <c r="F66" s="16">
        <v>7.7000000000000002E-3</v>
      </c>
      <c r="G66" s="16"/>
    </row>
    <row r="67" spans="1:7" x14ac:dyDescent="0.35">
      <c r="A67" s="13" t="s">
        <v>834</v>
      </c>
      <c r="B67" s="33" t="s">
        <v>835</v>
      </c>
      <c r="C67" s="33" t="s">
        <v>365</v>
      </c>
      <c r="D67" s="14">
        <v>299738</v>
      </c>
      <c r="E67" s="15">
        <v>2220.31</v>
      </c>
      <c r="F67" s="16">
        <v>7.6E-3</v>
      </c>
      <c r="G67" s="16"/>
    </row>
    <row r="68" spans="1:7" x14ac:dyDescent="0.35">
      <c r="A68" s="13" t="s">
        <v>256</v>
      </c>
      <c r="B68" s="33" t="s">
        <v>257</v>
      </c>
      <c r="C68" s="33" t="s">
        <v>157</v>
      </c>
      <c r="D68" s="14">
        <v>354136</v>
      </c>
      <c r="E68" s="15">
        <v>2201.66</v>
      </c>
      <c r="F68" s="16">
        <v>7.6E-3</v>
      </c>
      <c r="G68" s="16"/>
    </row>
    <row r="69" spans="1:7" x14ac:dyDescent="0.35">
      <c r="A69" s="13" t="s">
        <v>293</v>
      </c>
      <c r="B69" s="33" t="s">
        <v>294</v>
      </c>
      <c r="C69" s="33" t="s">
        <v>219</v>
      </c>
      <c r="D69" s="14">
        <v>83521</v>
      </c>
      <c r="E69" s="15">
        <v>2131.21</v>
      </c>
      <c r="F69" s="16">
        <v>7.3000000000000001E-3</v>
      </c>
      <c r="G69" s="16"/>
    </row>
    <row r="70" spans="1:7" x14ac:dyDescent="0.35">
      <c r="A70" s="13" t="s">
        <v>197</v>
      </c>
      <c r="B70" s="33" t="s">
        <v>198</v>
      </c>
      <c r="C70" s="33" t="s">
        <v>199</v>
      </c>
      <c r="D70" s="14">
        <v>83499</v>
      </c>
      <c r="E70" s="15">
        <v>2105.1799999999998</v>
      </c>
      <c r="F70" s="16">
        <v>7.1999999999999998E-3</v>
      </c>
      <c r="G70" s="16"/>
    </row>
    <row r="71" spans="1:7" x14ac:dyDescent="0.35">
      <c r="A71" s="13" t="s">
        <v>302</v>
      </c>
      <c r="B71" s="33" t="s">
        <v>303</v>
      </c>
      <c r="C71" s="33" t="s">
        <v>304</v>
      </c>
      <c r="D71" s="14">
        <v>198670</v>
      </c>
      <c r="E71" s="15">
        <v>2002.2</v>
      </c>
      <c r="F71" s="16">
        <v>6.8999999999999999E-3</v>
      </c>
      <c r="G71" s="16"/>
    </row>
    <row r="72" spans="1:7" x14ac:dyDescent="0.35">
      <c r="A72" s="13" t="s">
        <v>325</v>
      </c>
      <c r="B72" s="33" t="s">
        <v>326</v>
      </c>
      <c r="C72" s="33" t="s">
        <v>304</v>
      </c>
      <c r="D72" s="14">
        <v>92703</v>
      </c>
      <c r="E72" s="15">
        <v>1949.45</v>
      </c>
      <c r="F72" s="16">
        <v>6.7000000000000002E-3</v>
      </c>
      <c r="G72" s="16"/>
    </row>
    <row r="73" spans="1:7" x14ac:dyDescent="0.35">
      <c r="A73" s="13" t="s">
        <v>288</v>
      </c>
      <c r="B73" s="33" t="s">
        <v>289</v>
      </c>
      <c r="C73" s="33" t="s">
        <v>196</v>
      </c>
      <c r="D73" s="14">
        <v>126975</v>
      </c>
      <c r="E73" s="15">
        <v>1871.48</v>
      </c>
      <c r="F73" s="16">
        <v>6.4000000000000003E-3</v>
      </c>
      <c r="G73" s="16"/>
    </row>
    <row r="74" spans="1:7" x14ac:dyDescent="0.35">
      <c r="A74" s="13" t="s">
        <v>350</v>
      </c>
      <c r="B74" s="33" t="s">
        <v>351</v>
      </c>
      <c r="C74" s="33" t="s">
        <v>304</v>
      </c>
      <c r="D74" s="14">
        <v>118968</v>
      </c>
      <c r="E74" s="15">
        <v>1765.49</v>
      </c>
      <c r="F74" s="16">
        <v>6.1000000000000004E-3</v>
      </c>
      <c r="G74" s="16"/>
    </row>
    <row r="75" spans="1:7" x14ac:dyDescent="0.35">
      <c r="A75" s="13" t="s">
        <v>900</v>
      </c>
      <c r="B75" s="33" t="s">
        <v>901</v>
      </c>
      <c r="C75" s="33" t="s">
        <v>193</v>
      </c>
      <c r="D75" s="14">
        <v>90268</v>
      </c>
      <c r="E75" s="15">
        <v>1703.99</v>
      </c>
      <c r="F75" s="16">
        <v>5.8999999999999999E-3</v>
      </c>
      <c r="G75" s="16"/>
    </row>
    <row r="76" spans="1:7" x14ac:dyDescent="0.35">
      <c r="A76" s="13" t="s">
        <v>191</v>
      </c>
      <c r="B76" s="33" t="s">
        <v>192</v>
      </c>
      <c r="C76" s="33" t="s">
        <v>193</v>
      </c>
      <c r="D76" s="14">
        <v>61519</v>
      </c>
      <c r="E76" s="15">
        <v>1607.06</v>
      </c>
      <c r="F76" s="16">
        <v>5.4999999999999997E-3</v>
      </c>
      <c r="G76" s="16"/>
    </row>
    <row r="77" spans="1:7" x14ac:dyDescent="0.35">
      <c r="A77" s="13" t="s">
        <v>366</v>
      </c>
      <c r="B77" s="33" t="s">
        <v>367</v>
      </c>
      <c r="C77" s="33" t="s">
        <v>185</v>
      </c>
      <c r="D77" s="14">
        <v>1144052</v>
      </c>
      <c r="E77" s="15">
        <v>1596.41</v>
      </c>
      <c r="F77" s="16">
        <v>5.4999999999999997E-3</v>
      </c>
      <c r="G77" s="16"/>
    </row>
    <row r="78" spans="1:7" x14ac:dyDescent="0.35">
      <c r="A78" s="13" t="s">
        <v>260</v>
      </c>
      <c r="B78" s="33" t="s">
        <v>261</v>
      </c>
      <c r="C78" s="33" t="s">
        <v>176</v>
      </c>
      <c r="D78" s="14">
        <v>57176</v>
      </c>
      <c r="E78" s="15">
        <v>1595.32</v>
      </c>
      <c r="F78" s="16">
        <v>5.4999999999999997E-3</v>
      </c>
      <c r="G78" s="16"/>
    </row>
    <row r="79" spans="1:7" x14ac:dyDescent="0.35">
      <c r="A79" s="13" t="s">
        <v>844</v>
      </c>
      <c r="B79" s="33" t="s">
        <v>845</v>
      </c>
      <c r="C79" s="33" t="s">
        <v>393</v>
      </c>
      <c r="D79" s="14">
        <v>134700</v>
      </c>
      <c r="E79" s="15">
        <v>1535.58</v>
      </c>
      <c r="F79" s="16">
        <v>5.3E-3</v>
      </c>
      <c r="G79" s="16"/>
    </row>
    <row r="80" spans="1:7" x14ac:dyDescent="0.35">
      <c r="A80" s="13" t="s">
        <v>171</v>
      </c>
      <c r="B80" s="33" t="s">
        <v>172</v>
      </c>
      <c r="C80" s="33" t="s">
        <v>173</v>
      </c>
      <c r="D80" s="14">
        <v>63231</v>
      </c>
      <c r="E80" s="15">
        <v>1534.87</v>
      </c>
      <c r="F80" s="16">
        <v>5.3E-3</v>
      </c>
      <c r="G80" s="16"/>
    </row>
    <row r="81" spans="1:7" x14ac:dyDescent="0.35">
      <c r="A81" s="13" t="s">
        <v>332</v>
      </c>
      <c r="B81" s="33" t="s">
        <v>333</v>
      </c>
      <c r="C81" s="33" t="s">
        <v>196</v>
      </c>
      <c r="D81" s="14">
        <v>151977</v>
      </c>
      <c r="E81" s="15">
        <v>1486.18</v>
      </c>
      <c r="F81" s="16">
        <v>5.1000000000000004E-3</v>
      </c>
      <c r="G81" s="16"/>
    </row>
    <row r="82" spans="1:7" x14ac:dyDescent="0.35">
      <c r="A82" s="13" t="s">
        <v>402</v>
      </c>
      <c r="B82" s="33" t="s">
        <v>403</v>
      </c>
      <c r="C82" s="33" t="s">
        <v>173</v>
      </c>
      <c r="D82" s="14">
        <v>136579</v>
      </c>
      <c r="E82" s="15">
        <v>1437.77</v>
      </c>
      <c r="F82" s="16">
        <v>4.8999999999999998E-3</v>
      </c>
      <c r="G82" s="16"/>
    </row>
    <row r="83" spans="1:7" x14ac:dyDescent="0.35">
      <c r="A83" s="13" t="s">
        <v>1007</v>
      </c>
      <c r="B83" s="33" t="s">
        <v>1008</v>
      </c>
      <c r="C83" s="33" t="s">
        <v>1009</v>
      </c>
      <c r="D83" s="14">
        <v>2019920</v>
      </c>
      <c r="E83" s="15">
        <v>1429.9</v>
      </c>
      <c r="F83" s="16">
        <v>4.8999999999999998E-3</v>
      </c>
      <c r="G83" s="16"/>
    </row>
    <row r="84" spans="1:7" x14ac:dyDescent="0.35">
      <c r="A84" s="13" t="s">
        <v>1128</v>
      </c>
      <c r="B84" s="33" t="s">
        <v>1129</v>
      </c>
      <c r="C84" s="33" t="s">
        <v>456</v>
      </c>
      <c r="D84" s="14">
        <v>41837</v>
      </c>
      <c r="E84" s="15">
        <v>1405.39</v>
      </c>
      <c r="F84" s="16">
        <v>4.7999999999999996E-3</v>
      </c>
      <c r="G84" s="16"/>
    </row>
    <row r="85" spans="1:7" x14ac:dyDescent="0.35">
      <c r="A85" s="13" t="s">
        <v>963</v>
      </c>
      <c r="B85" s="33" t="s">
        <v>964</v>
      </c>
      <c r="C85" s="33" t="s">
        <v>456</v>
      </c>
      <c r="D85" s="14">
        <v>1127674</v>
      </c>
      <c r="E85" s="15">
        <v>1365.05</v>
      </c>
      <c r="F85" s="16">
        <v>4.7000000000000002E-3</v>
      </c>
      <c r="G85" s="16"/>
    </row>
    <row r="86" spans="1:7" x14ac:dyDescent="0.35">
      <c r="A86" s="13" t="s">
        <v>371</v>
      </c>
      <c r="B86" s="33" t="s">
        <v>372</v>
      </c>
      <c r="C86" s="33" t="s">
        <v>273</v>
      </c>
      <c r="D86" s="14">
        <v>24653</v>
      </c>
      <c r="E86" s="15">
        <v>1358.38</v>
      </c>
      <c r="F86" s="16">
        <v>4.7000000000000002E-3</v>
      </c>
      <c r="G86" s="16"/>
    </row>
    <row r="87" spans="1:7" x14ac:dyDescent="0.35">
      <c r="A87" s="13" t="s">
        <v>305</v>
      </c>
      <c r="B87" s="33" t="s">
        <v>306</v>
      </c>
      <c r="C87" s="33" t="s">
        <v>196</v>
      </c>
      <c r="D87" s="14">
        <v>76488</v>
      </c>
      <c r="E87" s="15">
        <v>1353.3</v>
      </c>
      <c r="F87" s="16">
        <v>4.7000000000000002E-3</v>
      </c>
      <c r="G87" s="16"/>
    </row>
    <row r="88" spans="1:7" x14ac:dyDescent="0.35">
      <c r="A88" s="13" t="s">
        <v>334</v>
      </c>
      <c r="B88" s="33" t="s">
        <v>335</v>
      </c>
      <c r="C88" s="33" t="s">
        <v>336</v>
      </c>
      <c r="D88" s="14">
        <v>197316</v>
      </c>
      <c r="E88" s="15">
        <v>1347.77</v>
      </c>
      <c r="F88" s="16">
        <v>4.5999999999999999E-3</v>
      </c>
      <c r="G88" s="16"/>
    </row>
    <row r="89" spans="1:7" x14ac:dyDescent="0.35">
      <c r="A89" s="13" t="s">
        <v>379</v>
      </c>
      <c r="B89" s="33" t="s">
        <v>380</v>
      </c>
      <c r="C89" s="33" t="s">
        <v>182</v>
      </c>
      <c r="D89" s="14">
        <v>23474</v>
      </c>
      <c r="E89" s="15">
        <v>1283.68</v>
      </c>
      <c r="F89" s="16">
        <v>4.4000000000000003E-3</v>
      </c>
      <c r="G89" s="16"/>
    </row>
    <row r="90" spans="1:7" x14ac:dyDescent="0.35">
      <c r="A90" s="13" t="s">
        <v>888</v>
      </c>
      <c r="B90" s="33" t="s">
        <v>889</v>
      </c>
      <c r="C90" s="33" t="s">
        <v>219</v>
      </c>
      <c r="D90" s="14">
        <v>18655</v>
      </c>
      <c r="E90" s="15">
        <v>1259.5899999999999</v>
      </c>
      <c r="F90" s="16">
        <v>4.3E-3</v>
      </c>
      <c r="G90" s="16"/>
    </row>
    <row r="91" spans="1:7" x14ac:dyDescent="0.35">
      <c r="A91" s="13" t="s">
        <v>225</v>
      </c>
      <c r="B91" s="33" t="s">
        <v>226</v>
      </c>
      <c r="C91" s="33" t="s">
        <v>227</v>
      </c>
      <c r="D91" s="14">
        <v>67029</v>
      </c>
      <c r="E91" s="15">
        <v>1233.8</v>
      </c>
      <c r="F91" s="16">
        <v>4.1999999999999997E-3</v>
      </c>
      <c r="G91" s="16"/>
    </row>
    <row r="92" spans="1:7" x14ac:dyDescent="0.35">
      <c r="A92" s="13" t="s">
        <v>394</v>
      </c>
      <c r="B92" s="33" t="s">
        <v>395</v>
      </c>
      <c r="C92" s="33" t="s">
        <v>339</v>
      </c>
      <c r="D92" s="14">
        <v>44017</v>
      </c>
      <c r="E92" s="15">
        <v>1219.8</v>
      </c>
      <c r="F92" s="16">
        <v>4.1999999999999997E-3</v>
      </c>
      <c r="G92" s="16"/>
    </row>
    <row r="93" spans="1:7" x14ac:dyDescent="0.35">
      <c r="A93" s="13" t="s">
        <v>643</v>
      </c>
      <c r="B93" s="33" t="s">
        <v>644</v>
      </c>
      <c r="C93" s="33" t="s">
        <v>365</v>
      </c>
      <c r="D93" s="14">
        <v>88622</v>
      </c>
      <c r="E93" s="15">
        <v>1200.47</v>
      </c>
      <c r="F93" s="16">
        <v>4.1000000000000003E-3</v>
      </c>
      <c r="G93" s="16"/>
    </row>
    <row r="94" spans="1:7" x14ac:dyDescent="0.35">
      <c r="A94" s="13" t="s">
        <v>941</v>
      </c>
      <c r="B94" s="33" t="s">
        <v>942</v>
      </c>
      <c r="C94" s="33" t="s">
        <v>268</v>
      </c>
      <c r="D94" s="14">
        <v>73317</v>
      </c>
      <c r="E94" s="15">
        <v>978.49</v>
      </c>
      <c r="F94" s="16">
        <v>3.3999999999999998E-3</v>
      </c>
      <c r="G94" s="16"/>
    </row>
    <row r="95" spans="1:7" x14ac:dyDescent="0.35">
      <c r="A95" s="13" t="s">
        <v>611</v>
      </c>
      <c r="B95" s="33" t="s">
        <v>612</v>
      </c>
      <c r="C95" s="33" t="s">
        <v>329</v>
      </c>
      <c r="D95" s="14">
        <v>178482</v>
      </c>
      <c r="E95" s="15">
        <v>932.75</v>
      </c>
      <c r="F95" s="16">
        <v>3.2000000000000002E-3</v>
      </c>
      <c r="G95" s="16"/>
    </row>
    <row r="96" spans="1:7" x14ac:dyDescent="0.35">
      <c r="A96" s="13" t="s">
        <v>922</v>
      </c>
      <c r="B96" s="33" t="s">
        <v>923</v>
      </c>
      <c r="C96" s="33" t="s">
        <v>339</v>
      </c>
      <c r="D96" s="14">
        <v>100767</v>
      </c>
      <c r="E96" s="15">
        <v>866.75</v>
      </c>
      <c r="F96" s="16">
        <v>3.0000000000000001E-3</v>
      </c>
      <c r="G96" s="16"/>
    </row>
    <row r="97" spans="1:7" x14ac:dyDescent="0.35">
      <c r="A97" s="13" t="s">
        <v>276</v>
      </c>
      <c r="B97" s="33" t="s">
        <v>277</v>
      </c>
      <c r="C97" s="33" t="s">
        <v>278</v>
      </c>
      <c r="D97" s="14">
        <v>37230</v>
      </c>
      <c r="E97" s="15">
        <v>756.33</v>
      </c>
      <c r="F97" s="16">
        <v>2.5999999999999999E-3</v>
      </c>
      <c r="G97" s="16"/>
    </row>
    <row r="98" spans="1:7" x14ac:dyDescent="0.35">
      <c r="A98" s="13" t="s">
        <v>928</v>
      </c>
      <c r="B98" s="33" t="s">
        <v>929</v>
      </c>
      <c r="C98" s="33" t="s">
        <v>185</v>
      </c>
      <c r="D98" s="14">
        <v>90509</v>
      </c>
      <c r="E98" s="15">
        <v>678.27</v>
      </c>
      <c r="F98" s="16">
        <v>2.3E-3</v>
      </c>
      <c r="G98" s="16"/>
    </row>
    <row r="99" spans="1:7" x14ac:dyDescent="0.35">
      <c r="A99" s="13" t="s">
        <v>337</v>
      </c>
      <c r="B99" s="33" t="s">
        <v>338</v>
      </c>
      <c r="C99" s="33" t="s">
        <v>339</v>
      </c>
      <c r="D99" s="14">
        <v>43874</v>
      </c>
      <c r="E99" s="15">
        <v>447.51</v>
      </c>
      <c r="F99" s="16">
        <v>1.5E-3</v>
      </c>
      <c r="G99" s="16"/>
    </row>
    <row r="100" spans="1:7" x14ac:dyDescent="0.35">
      <c r="A100" s="13" t="s">
        <v>361</v>
      </c>
      <c r="B100" s="33" t="s">
        <v>362</v>
      </c>
      <c r="C100" s="33" t="s">
        <v>193</v>
      </c>
      <c r="D100" s="14">
        <v>16696</v>
      </c>
      <c r="E100" s="15">
        <v>126.65</v>
      </c>
      <c r="F100" s="16">
        <v>4.0000000000000002E-4</v>
      </c>
      <c r="G100" s="16"/>
    </row>
    <row r="101" spans="1:7" x14ac:dyDescent="0.35">
      <c r="A101" s="17" t="s">
        <v>131</v>
      </c>
      <c r="B101" s="34"/>
      <c r="C101" s="34"/>
      <c r="D101" s="20"/>
      <c r="E101" s="37">
        <v>286336.52</v>
      </c>
      <c r="F101" s="38">
        <v>0.98419999999999996</v>
      </c>
      <c r="G101" s="23"/>
    </row>
    <row r="102" spans="1:7" x14ac:dyDescent="0.35">
      <c r="A102" s="17" t="s">
        <v>368</v>
      </c>
      <c r="B102" s="33"/>
      <c r="C102" s="33"/>
      <c r="D102" s="14"/>
      <c r="E102" s="15"/>
      <c r="F102" s="16"/>
      <c r="G102" s="16"/>
    </row>
    <row r="103" spans="1:7" x14ac:dyDescent="0.35">
      <c r="A103" s="17" t="s">
        <v>131</v>
      </c>
      <c r="B103" s="33"/>
      <c r="C103" s="33"/>
      <c r="D103" s="14"/>
      <c r="E103" s="39" t="s">
        <v>128</v>
      </c>
      <c r="F103" s="40" t="s">
        <v>128</v>
      </c>
      <c r="G103" s="16"/>
    </row>
    <row r="104" spans="1:7" x14ac:dyDescent="0.35">
      <c r="A104" s="24" t="s">
        <v>147</v>
      </c>
      <c r="B104" s="35"/>
      <c r="C104" s="35"/>
      <c r="D104" s="25"/>
      <c r="E104" s="30">
        <v>286336.52</v>
      </c>
      <c r="F104" s="31">
        <v>0.98419999999999996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17" t="s">
        <v>148</v>
      </c>
      <c r="B107" s="33"/>
      <c r="C107" s="33"/>
      <c r="D107" s="14"/>
      <c r="E107" s="15"/>
      <c r="F107" s="16"/>
      <c r="G107" s="16"/>
    </row>
    <row r="108" spans="1:7" x14ac:dyDescent="0.35">
      <c r="A108" s="13" t="s">
        <v>149</v>
      </c>
      <c r="B108" s="33"/>
      <c r="C108" s="33"/>
      <c r="D108" s="14"/>
      <c r="E108" s="15">
        <v>3806.43</v>
      </c>
      <c r="F108" s="16">
        <v>1.3100000000000001E-2</v>
      </c>
      <c r="G108" s="16">
        <v>5.4205000000000003E-2</v>
      </c>
    </row>
    <row r="109" spans="1:7" x14ac:dyDescent="0.35">
      <c r="A109" s="17" t="s">
        <v>131</v>
      </c>
      <c r="B109" s="34"/>
      <c r="C109" s="34"/>
      <c r="D109" s="20"/>
      <c r="E109" s="37">
        <v>3806.43</v>
      </c>
      <c r="F109" s="38">
        <v>1.3100000000000001E-2</v>
      </c>
      <c r="G109" s="23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24" t="s">
        <v>147</v>
      </c>
      <c r="B111" s="35"/>
      <c r="C111" s="35"/>
      <c r="D111" s="25"/>
      <c r="E111" s="21">
        <v>3806.43</v>
      </c>
      <c r="F111" s="22">
        <v>1.3100000000000001E-2</v>
      </c>
      <c r="G111" s="23"/>
    </row>
    <row r="112" spans="1:7" x14ac:dyDescent="0.35">
      <c r="A112" s="13" t="s">
        <v>150</v>
      </c>
      <c r="B112" s="33"/>
      <c r="C112" s="33"/>
      <c r="D112" s="14"/>
      <c r="E112" s="15">
        <v>0.56528160000000005</v>
      </c>
      <c r="F112" s="16">
        <v>9.9999999999999995E-7</v>
      </c>
      <c r="G112" s="16"/>
    </row>
    <row r="113" spans="1:7" x14ac:dyDescent="0.35">
      <c r="A113" s="13" t="s">
        <v>151</v>
      </c>
      <c r="B113" s="33"/>
      <c r="C113" s="33"/>
      <c r="D113" s="14"/>
      <c r="E113" s="15">
        <v>718.1347184</v>
      </c>
      <c r="F113" s="16">
        <v>2.699E-3</v>
      </c>
      <c r="G113" s="16">
        <v>5.4204000000000002E-2</v>
      </c>
    </row>
    <row r="114" spans="1:7" x14ac:dyDescent="0.35">
      <c r="A114" s="28" t="s">
        <v>152</v>
      </c>
      <c r="B114" s="36"/>
      <c r="C114" s="36"/>
      <c r="D114" s="29"/>
      <c r="E114" s="30">
        <v>290861.65000000002</v>
      </c>
      <c r="F114" s="31">
        <v>1</v>
      </c>
      <c r="G114" s="31"/>
    </row>
    <row r="119" spans="1:7" x14ac:dyDescent="0.35">
      <c r="A119" s="1" t="s">
        <v>2855</v>
      </c>
    </row>
    <row r="120" spans="1:7" x14ac:dyDescent="0.35">
      <c r="A120" s="48" t="s">
        <v>2856</v>
      </c>
      <c r="B120" s="3" t="s">
        <v>128</v>
      </c>
    </row>
    <row r="121" spans="1:7" x14ac:dyDescent="0.35">
      <c r="A121" t="s">
        <v>2857</v>
      </c>
    </row>
    <row r="122" spans="1:7" x14ac:dyDescent="0.35">
      <c r="A122" t="s">
        <v>2858</v>
      </c>
      <c r="B122" t="s">
        <v>2859</v>
      </c>
      <c r="C122" t="s">
        <v>2859</v>
      </c>
    </row>
    <row r="123" spans="1:7" x14ac:dyDescent="0.35">
      <c r="B123" s="49">
        <v>45838</v>
      </c>
      <c r="C123" s="49">
        <v>45869</v>
      </c>
    </row>
    <row r="124" spans="1:7" x14ac:dyDescent="0.35">
      <c r="A124" t="s">
        <v>2860</v>
      </c>
      <c r="B124">
        <v>15.73</v>
      </c>
      <c r="C124">
        <v>15.223800000000001</v>
      </c>
      <c r="G124"/>
    </row>
    <row r="125" spans="1:7" x14ac:dyDescent="0.35">
      <c r="A125" t="s">
        <v>2861</v>
      </c>
      <c r="B125">
        <v>15.73</v>
      </c>
      <c r="C125">
        <v>15.223800000000001</v>
      </c>
      <c r="G125"/>
    </row>
    <row r="126" spans="1:7" x14ac:dyDescent="0.35">
      <c r="A126" t="s">
        <v>2862</v>
      </c>
      <c r="B126">
        <v>15.311</v>
      </c>
      <c r="C126">
        <v>14.7994</v>
      </c>
      <c r="G126"/>
    </row>
    <row r="127" spans="1:7" x14ac:dyDescent="0.35">
      <c r="A127" t="s">
        <v>2863</v>
      </c>
      <c r="B127">
        <v>15.311</v>
      </c>
      <c r="C127">
        <v>14.7994</v>
      </c>
      <c r="G127"/>
    </row>
    <row r="128" spans="1:7" x14ac:dyDescent="0.35">
      <c r="G128"/>
    </row>
    <row r="129" spans="1:2" x14ac:dyDescent="0.35">
      <c r="A129" t="s">
        <v>2864</v>
      </c>
      <c r="B129" s="3" t="s">
        <v>128</v>
      </c>
    </row>
    <row r="130" spans="1:2" x14ac:dyDescent="0.35">
      <c r="A130" t="s">
        <v>2865</v>
      </c>
      <c r="B130" s="3" t="s">
        <v>128</v>
      </c>
    </row>
    <row r="131" spans="1:2" ht="29" x14ac:dyDescent="0.35">
      <c r="A131" s="48" t="s">
        <v>2866</v>
      </c>
      <c r="B131" s="3" t="s">
        <v>128</v>
      </c>
    </row>
    <row r="132" spans="1:2" ht="29" x14ac:dyDescent="0.35">
      <c r="A132" s="48" t="s">
        <v>2867</v>
      </c>
      <c r="B132" s="3" t="s">
        <v>128</v>
      </c>
    </row>
    <row r="133" spans="1:2" x14ac:dyDescent="0.35">
      <c r="A133" t="s">
        <v>2876</v>
      </c>
      <c r="B133" s="50">
        <v>0.41010000000000002</v>
      </c>
    </row>
    <row r="134" spans="1:2" ht="43.5" x14ac:dyDescent="0.35">
      <c r="A134" s="48" t="s">
        <v>2869</v>
      </c>
      <c r="B134" s="3" t="s">
        <v>128</v>
      </c>
    </row>
    <row r="135" spans="1:2" x14ac:dyDescent="0.35">
      <c r="B135" s="3"/>
    </row>
    <row r="136" spans="1:2" ht="29" x14ac:dyDescent="0.35">
      <c r="A136" s="48" t="s">
        <v>2870</v>
      </c>
      <c r="B136" s="3" t="s">
        <v>128</v>
      </c>
    </row>
    <row r="137" spans="1:2" ht="29" x14ac:dyDescent="0.35">
      <c r="A137" s="48" t="s">
        <v>2871</v>
      </c>
      <c r="B137" t="s">
        <v>128</v>
      </c>
    </row>
    <row r="138" spans="1:2" ht="29" x14ac:dyDescent="0.35">
      <c r="A138" s="48" t="s">
        <v>2872</v>
      </c>
      <c r="B138" s="3" t="s">
        <v>128</v>
      </c>
    </row>
    <row r="139" spans="1:2" ht="29" x14ac:dyDescent="0.35">
      <c r="A139" s="48" t="s">
        <v>2873</v>
      </c>
      <c r="B139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3F8F-2135-4227-9493-D75F94C63EB0}">
  <dimension ref="A1:G12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119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120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127</v>
      </c>
      <c r="B6" s="33"/>
      <c r="C6" s="33"/>
      <c r="D6" s="14"/>
      <c r="E6" s="15"/>
      <c r="F6" s="16"/>
      <c r="G6" s="16"/>
    </row>
    <row r="7" spans="1:7" x14ac:dyDescent="0.35">
      <c r="A7" s="17" t="s">
        <v>154</v>
      </c>
      <c r="B7" s="33"/>
      <c r="C7" s="33"/>
      <c r="D7" s="14"/>
      <c r="E7" s="15"/>
      <c r="F7" s="16"/>
      <c r="G7" s="16"/>
    </row>
    <row r="8" spans="1:7" x14ac:dyDescent="0.35">
      <c r="A8" s="13" t="s">
        <v>214</v>
      </c>
      <c r="B8" s="33" t="s">
        <v>215</v>
      </c>
      <c r="C8" s="33" t="s">
        <v>216</v>
      </c>
      <c r="D8" s="14">
        <v>2981836</v>
      </c>
      <c r="E8" s="15">
        <v>37153.68</v>
      </c>
      <c r="F8" s="16">
        <v>3.3700000000000001E-2</v>
      </c>
      <c r="G8" s="16"/>
    </row>
    <row r="9" spans="1:7" x14ac:dyDescent="0.35">
      <c r="A9" s="13" t="s">
        <v>244</v>
      </c>
      <c r="B9" s="33" t="s">
        <v>245</v>
      </c>
      <c r="C9" s="33" t="s">
        <v>176</v>
      </c>
      <c r="D9" s="14">
        <v>662031</v>
      </c>
      <c r="E9" s="15">
        <v>34164.11</v>
      </c>
      <c r="F9" s="16">
        <v>3.1E-2</v>
      </c>
      <c r="G9" s="16"/>
    </row>
    <row r="10" spans="1:7" x14ac:dyDescent="0.35">
      <c r="A10" s="13" t="s">
        <v>246</v>
      </c>
      <c r="B10" s="33" t="s">
        <v>247</v>
      </c>
      <c r="C10" s="33" t="s">
        <v>176</v>
      </c>
      <c r="D10" s="14">
        <v>1908695</v>
      </c>
      <c r="E10" s="15">
        <v>33367.81</v>
      </c>
      <c r="F10" s="16">
        <v>3.0300000000000001E-2</v>
      </c>
      <c r="G10" s="16"/>
    </row>
    <row r="11" spans="1:7" x14ac:dyDescent="0.35">
      <c r="A11" s="13" t="s">
        <v>369</v>
      </c>
      <c r="B11" s="33" t="s">
        <v>370</v>
      </c>
      <c r="C11" s="33" t="s">
        <v>285</v>
      </c>
      <c r="D11" s="14">
        <v>4048052</v>
      </c>
      <c r="E11" s="15">
        <v>28733.07</v>
      </c>
      <c r="F11" s="16">
        <v>2.6100000000000002E-2</v>
      </c>
      <c r="G11" s="16"/>
    </row>
    <row r="12" spans="1:7" x14ac:dyDescent="0.35">
      <c r="A12" s="13" t="s">
        <v>222</v>
      </c>
      <c r="B12" s="33" t="s">
        <v>223</v>
      </c>
      <c r="C12" s="33" t="s">
        <v>224</v>
      </c>
      <c r="D12" s="14">
        <v>1559919</v>
      </c>
      <c r="E12" s="15">
        <v>28267.29</v>
      </c>
      <c r="F12" s="16">
        <v>2.5600000000000001E-2</v>
      </c>
      <c r="G12" s="16"/>
    </row>
    <row r="13" spans="1:7" x14ac:dyDescent="0.35">
      <c r="A13" s="13" t="s">
        <v>387</v>
      </c>
      <c r="B13" s="33" t="s">
        <v>388</v>
      </c>
      <c r="C13" s="33" t="s">
        <v>317</v>
      </c>
      <c r="D13" s="14">
        <v>180547</v>
      </c>
      <c r="E13" s="15">
        <v>25673.78</v>
      </c>
      <c r="F13" s="16">
        <v>2.3300000000000001E-2</v>
      </c>
      <c r="G13" s="16"/>
    </row>
    <row r="14" spans="1:7" x14ac:dyDescent="0.35">
      <c r="A14" s="13" t="s">
        <v>348</v>
      </c>
      <c r="B14" s="33" t="s">
        <v>349</v>
      </c>
      <c r="C14" s="33" t="s">
        <v>268</v>
      </c>
      <c r="D14" s="14">
        <v>146827</v>
      </c>
      <c r="E14" s="15">
        <v>24727.14</v>
      </c>
      <c r="F14" s="16">
        <v>2.24E-2</v>
      </c>
      <c r="G14" s="16"/>
    </row>
    <row r="15" spans="1:7" x14ac:dyDescent="0.35">
      <c r="A15" s="13" t="s">
        <v>744</v>
      </c>
      <c r="B15" s="33" t="s">
        <v>745</v>
      </c>
      <c r="C15" s="33" t="s">
        <v>216</v>
      </c>
      <c r="D15" s="14">
        <v>2865466</v>
      </c>
      <c r="E15" s="15">
        <v>24569.94</v>
      </c>
      <c r="F15" s="16">
        <v>2.23E-2</v>
      </c>
      <c r="G15" s="16"/>
    </row>
    <row r="16" spans="1:7" x14ac:dyDescent="0.35">
      <c r="A16" s="13" t="s">
        <v>256</v>
      </c>
      <c r="B16" s="33" t="s">
        <v>257</v>
      </c>
      <c r="C16" s="33" t="s">
        <v>157</v>
      </c>
      <c r="D16" s="14">
        <v>3665623</v>
      </c>
      <c r="E16" s="15">
        <v>22789.18</v>
      </c>
      <c r="F16" s="16">
        <v>2.07E-2</v>
      </c>
      <c r="G16" s="16"/>
    </row>
    <row r="17" spans="1:7" x14ac:dyDescent="0.35">
      <c r="A17" s="13" t="s">
        <v>391</v>
      </c>
      <c r="B17" s="33" t="s">
        <v>392</v>
      </c>
      <c r="C17" s="33" t="s">
        <v>393</v>
      </c>
      <c r="D17" s="14">
        <v>45537</v>
      </c>
      <c r="E17" s="15">
        <v>22224.33</v>
      </c>
      <c r="F17" s="16">
        <v>2.0199999999999999E-2</v>
      </c>
      <c r="G17" s="16"/>
    </row>
    <row r="18" spans="1:7" x14ac:dyDescent="0.35">
      <c r="A18" s="13" t="s">
        <v>340</v>
      </c>
      <c r="B18" s="33" t="s">
        <v>341</v>
      </c>
      <c r="C18" s="33" t="s">
        <v>273</v>
      </c>
      <c r="D18" s="14">
        <v>3218245</v>
      </c>
      <c r="E18" s="15">
        <v>21295.13</v>
      </c>
      <c r="F18" s="16">
        <v>1.9300000000000001E-2</v>
      </c>
      <c r="G18" s="16"/>
    </row>
    <row r="19" spans="1:7" x14ac:dyDescent="0.35">
      <c r="A19" s="13" t="s">
        <v>281</v>
      </c>
      <c r="B19" s="33" t="s">
        <v>282</v>
      </c>
      <c r="C19" s="33" t="s">
        <v>219</v>
      </c>
      <c r="D19" s="14">
        <v>1981889</v>
      </c>
      <c r="E19" s="15">
        <v>20639.39</v>
      </c>
      <c r="F19" s="16">
        <v>1.8700000000000001E-2</v>
      </c>
      <c r="G19" s="16"/>
    </row>
    <row r="20" spans="1:7" x14ac:dyDescent="0.35">
      <c r="A20" s="13" t="s">
        <v>258</v>
      </c>
      <c r="B20" s="33" t="s">
        <v>259</v>
      </c>
      <c r="C20" s="33" t="s">
        <v>196</v>
      </c>
      <c r="D20" s="14">
        <v>1031626</v>
      </c>
      <c r="E20" s="15">
        <v>19901.099999999999</v>
      </c>
      <c r="F20" s="16">
        <v>1.7999999999999999E-2</v>
      </c>
      <c r="G20" s="16"/>
    </row>
    <row r="21" spans="1:7" x14ac:dyDescent="0.35">
      <c r="A21" s="13" t="s">
        <v>383</v>
      </c>
      <c r="B21" s="33" t="s">
        <v>384</v>
      </c>
      <c r="C21" s="33" t="s">
        <v>173</v>
      </c>
      <c r="D21" s="14">
        <v>348420</v>
      </c>
      <c r="E21" s="15">
        <v>19685.73</v>
      </c>
      <c r="F21" s="16">
        <v>1.7899999999999999E-2</v>
      </c>
      <c r="G21" s="16"/>
    </row>
    <row r="22" spans="1:7" x14ac:dyDescent="0.35">
      <c r="A22" s="13" t="s">
        <v>886</v>
      </c>
      <c r="B22" s="33" t="s">
        <v>887</v>
      </c>
      <c r="C22" s="33" t="s">
        <v>157</v>
      </c>
      <c r="D22" s="14">
        <v>9613551</v>
      </c>
      <c r="E22" s="15">
        <v>19460.71</v>
      </c>
      <c r="F22" s="16">
        <v>1.7600000000000001E-2</v>
      </c>
      <c r="G22" s="16"/>
    </row>
    <row r="23" spans="1:7" x14ac:dyDescent="0.35">
      <c r="A23" s="13" t="s">
        <v>971</v>
      </c>
      <c r="B23" s="33" t="s">
        <v>972</v>
      </c>
      <c r="C23" s="33" t="s">
        <v>193</v>
      </c>
      <c r="D23" s="14">
        <v>411327</v>
      </c>
      <c r="E23" s="15">
        <v>19229.54</v>
      </c>
      <c r="F23" s="16">
        <v>1.7399999999999999E-2</v>
      </c>
      <c r="G23" s="16"/>
    </row>
    <row r="24" spans="1:7" x14ac:dyDescent="0.35">
      <c r="A24" s="13" t="s">
        <v>171</v>
      </c>
      <c r="B24" s="33" t="s">
        <v>172</v>
      </c>
      <c r="C24" s="33" t="s">
        <v>173</v>
      </c>
      <c r="D24" s="14">
        <v>788259</v>
      </c>
      <c r="E24" s="15">
        <v>19134.2</v>
      </c>
      <c r="F24" s="16">
        <v>1.7399999999999999E-2</v>
      </c>
      <c r="G24" s="16"/>
    </row>
    <row r="25" spans="1:7" x14ac:dyDescent="0.35">
      <c r="A25" s="13" t="s">
        <v>366</v>
      </c>
      <c r="B25" s="33" t="s">
        <v>367</v>
      </c>
      <c r="C25" s="33" t="s">
        <v>185</v>
      </c>
      <c r="D25" s="14">
        <v>13455523</v>
      </c>
      <c r="E25" s="15">
        <v>18775.84</v>
      </c>
      <c r="F25" s="16">
        <v>1.7000000000000001E-2</v>
      </c>
      <c r="G25" s="16"/>
    </row>
    <row r="26" spans="1:7" x14ac:dyDescent="0.35">
      <c r="A26" s="13" t="s">
        <v>344</v>
      </c>
      <c r="B26" s="33" t="s">
        <v>345</v>
      </c>
      <c r="C26" s="33" t="s">
        <v>292</v>
      </c>
      <c r="D26" s="14">
        <v>1169665</v>
      </c>
      <c r="E26" s="15">
        <v>18728.68</v>
      </c>
      <c r="F26" s="16">
        <v>1.7000000000000001E-2</v>
      </c>
      <c r="G26" s="16"/>
    </row>
    <row r="27" spans="1:7" x14ac:dyDescent="0.35">
      <c r="A27" s="13" t="s">
        <v>987</v>
      </c>
      <c r="B27" s="33" t="s">
        <v>988</v>
      </c>
      <c r="C27" s="33" t="s">
        <v>188</v>
      </c>
      <c r="D27" s="14">
        <v>280726</v>
      </c>
      <c r="E27" s="15">
        <v>18693.54</v>
      </c>
      <c r="F27" s="16">
        <v>1.7000000000000001E-2</v>
      </c>
      <c r="G27" s="16"/>
    </row>
    <row r="28" spans="1:7" x14ac:dyDescent="0.35">
      <c r="A28" s="13" t="s">
        <v>862</v>
      </c>
      <c r="B28" s="33" t="s">
        <v>863</v>
      </c>
      <c r="C28" s="33" t="s">
        <v>227</v>
      </c>
      <c r="D28" s="14">
        <v>1218226</v>
      </c>
      <c r="E28" s="15">
        <v>18290.45</v>
      </c>
      <c r="F28" s="16">
        <v>1.66E-2</v>
      </c>
      <c r="G28" s="16"/>
    </row>
    <row r="29" spans="1:7" x14ac:dyDescent="0.35">
      <c r="A29" s="13" t="s">
        <v>191</v>
      </c>
      <c r="B29" s="33" t="s">
        <v>192</v>
      </c>
      <c r="C29" s="33" t="s">
        <v>193</v>
      </c>
      <c r="D29" s="14">
        <v>695484</v>
      </c>
      <c r="E29" s="15">
        <v>18168.13</v>
      </c>
      <c r="F29" s="16">
        <v>1.6500000000000001E-2</v>
      </c>
      <c r="G29" s="16"/>
    </row>
    <row r="30" spans="1:7" x14ac:dyDescent="0.35">
      <c r="A30" s="13" t="s">
        <v>327</v>
      </c>
      <c r="B30" s="33" t="s">
        <v>328</v>
      </c>
      <c r="C30" s="33" t="s">
        <v>329</v>
      </c>
      <c r="D30" s="14">
        <v>657635</v>
      </c>
      <c r="E30" s="15">
        <v>17983.03</v>
      </c>
      <c r="F30" s="16">
        <v>1.6299999999999999E-2</v>
      </c>
      <c r="G30" s="16"/>
    </row>
    <row r="31" spans="1:7" x14ac:dyDescent="0.35">
      <c r="A31" s="13" t="s">
        <v>203</v>
      </c>
      <c r="B31" s="33" t="s">
        <v>204</v>
      </c>
      <c r="C31" s="33" t="s">
        <v>173</v>
      </c>
      <c r="D31" s="14">
        <v>228292</v>
      </c>
      <c r="E31" s="15">
        <v>17562.5</v>
      </c>
      <c r="F31" s="16">
        <v>1.5900000000000001E-2</v>
      </c>
      <c r="G31" s="16"/>
    </row>
    <row r="32" spans="1:7" x14ac:dyDescent="0.35">
      <c r="A32" s="13" t="s">
        <v>947</v>
      </c>
      <c r="B32" s="33" t="s">
        <v>948</v>
      </c>
      <c r="C32" s="33" t="s">
        <v>292</v>
      </c>
      <c r="D32" s="14">
        <v>479331</v>
      </c>
      <c r="E32" s="15">
        <v>17042.61</v>
      </c>
      <c r="F32" s="16">
        <v>1.55E-2</v>
      </c>
      <c r="G32" s="16"/>
    </row>
    <row r="33" spans="1:7" x14ac:dyDescent="0.35">
      <c r="A33" s="13" t="s">
        <v>288</v>
      </c>
      <c r="B33" s="33" t="s">
        <v>289</v>
      </c>
      <c r="C33" s="33" t="s">
        <v>196</v>
      </c>
      <c r="D33" s="14">
        <v>1137434</v>
      </c>
      <c r="E33" s="15">
        <v>16764.64</v>
      </c>
      <c r="F33" s="16">
        <v>1.52E-2</v>
      </c>
      <c r="G33" s="16"/>
    </row>
    <row r="34" spans="1:7" x14ac:dyDescent="0.35">
      <c r="A34" s="13" t="s">
        <v>834</v>
      </c>
      <c r="B34" s="33" t="s">
        <v>835</v>
      </c>
      <c r="C34" s="33" t="s">
        <v>365</v>
      </c>
      <c r="D34" s="14">
        <v>2260186</v>
      </c>
      <c r="E34" s="15">
        <v>16742.330000000002</v>
      </c>
      <c r="F34" s="16">
        <v>1.52E-2</v>
      </c>
      <c r="G34" s="16"/>
    </row>
    <row r="35" spans="1:7" x14ac:dyDescent="0.35">
      <c r="A35" s="13" t="s">
        <v>290</v>
      </c>
      <c r="B35" s="33" t="s">
        <v>291</v>
      </c>
      <c r="C35" s="33" t="s">
        <v>292</v>
      </c>
      <c r="D35" s="14">
        <v>412096</v>
      </c>
      <c r="E35" s="15">
        <v>15841.79</v>
      </c>
      <c r="F35" s="16">
        <v>1.44E-2</v>
      </c>
      <c r="G35" s="16"/>
    </row>
    <row r="36" spans="1:7" x14ac:dyDescent="0.35">
      <c r="A36" s="13" t="s">
        <v>232</v>
      </c>
      <c r="B36" s="33" t="s">
        <v>233</v>
      </c>
      <c r="C36" s="33" t="s">
        <v>193</v>
      </c>
      <c r="D36" s="14">
        <v>2460755</v>
      </c>
      <c r="E36" s="15">
        <v>15523.67</v>
      </c>
      <c r="F36" s="16">
        <v>1.41E-2</v>
      </c>
      <c r="G36" s="16"/>
    </row>
    <row r="37" spans="1:7" x14ac:dyDescent="0.35">
      <c r="A37" s="13" t="s">
        <v>352</v>
      </c>
      <c r="B37" s="33" t="s">
        <v>353</v>
      </c>
      <c r="C37" s="33" t="s">
        <v>317</v>
      </c>
      <c r="D37" s="14">
        <v>508375</v>
      </c>
      <c r="E37" s="15">
        <v>15458.67</v>
      </c>
      <c r="F37" s="16">
        <v>1.4E-2</v>
      </c>
      <c r="G37" s="16"/>
    </row>
    <row r="38" spans="1:7" x14ac:dyDescent="0.35">
      <c r="A38" s="13" t="s">
        <v>320</v>
      </c>
      <c r="B38" s="33" t="s">
        <v>321</v>
      </c>
      <c r="C38" s="33" t="s">
        <v>322</v>
      </c>
      <c r="D38" s="14">
        <v>3406740</v>
      </c>
      <c r="E38" s="15">
        <v>14989.66</v>
      </c>
      <c r="F38" s="16">
        <v>1.3599999999999999E-2</v>
      </c>
      <c r="G38" s="16"/>
    </row>
    <row r="39" spans="1:7" x14ac:dyDescent="0.35">
      <c r="A39" s="13" t="s">
        <v>293</v>
      </c>
      <c r="B39" s="33" t="s">
        <v>294</v>
      </c>
      <c r="C39" s="33" t="s">
        <v>219</v>
      </c>
      <c r="D39" s="14">
        <v>554006</v>
      </c>
      <c r="E39" s="15">
        <v>14136.57</v>
      </c>
      <c r="F39" s="16">
        <v>1.2800000000000001E-2</v>
      </c>
      <c r="G39" s="16"/>
    </row>
    <row r="40" spans="1:7" x14ac:dyDescent="0.35">
      <c r="A40" s="13" t="s">
        <v>325</v>
      </c>
      <c r="B40" s="33" t="s">
        <v>326</v>
      </c>
      <c r="C40" s="33" t="s">
        <v>304</v>
      </c>
      <c r="D40" s="14">
        <v>670377</v>
      </c>
      <c r="E40" s="15">
        <v>14097.36</v>
      </c>
      <c r="F40" s="16">
        <v>1.2800000000000001E-2</v>
      </c>
      <c r="G40" s="16"/>
    </row>
    <row r="41" spans="1:7" x14ac:dyDescent="0.35">
      <c r="A41" s="13" t="s">
        <v>177</v>
      </c>
      <c r="B41" s="33" t="s">
        <v>178</v>
      </c>
      <c r="C41" s="33" t="s">
        <v>179</v>
      </c>
      <c r="D41" s="14">
        <v>3676981</v>
      </c>
      <c r="E41" s="15">
        <v>14086.51</v>
      </c>
      <c r="F41" s="16">
        <v>1.2800000000000001E-2</v>
      </c>
      <c r="G41" s="16"/>
    </row>
    <row r="42" spans="1:7" x14ac:dyDescent="0.35">
      <c r="A42" s="13" t="s">
        <v>856</v>
      </c>
      <c r="B42" s="33" t="s">
        <v>857</v>
      </c>
      <c r="C42" s="33" t="s">
        <v>317</v>
      </c>
      <c r="D42" s="14">
        <v>244609</v>
      </c>
      <c r="E42" s="15">
        <v>12347.37</v>
      </c>
      <c r="F42" s="16">
        <v>1.12E-2</v>
      </c>
      <c r="G42" s="16"/>
    </row>
    <row r="43" spans="1:7" x14ac:dyDescent="0.35">
      <c r="A43" s="13" t="s">
        <v>858</v>
      </c>
      <c r="B43" s="33" t="s">
        <v>859</v>
      </c>
      <c r="C43" s="33" t="s">
        <v>358</v>
      </c>
      <c r="D43" s="14">
        <v>1874798</v>
      </c>
      <c r="E43" s="15">
        <v>12161.81</v>
      </c>
      <c r="F43" s="16">
        <v>1.0999999999999999E-2</v>
      </c>
      <c r="G43" s="16"/>
    </row>
    <row r="44" spans="1:7" x14ac:dyDescent="0.35">
      <c r="A44" s="13" t="s">
        <v>832</v>
      </c>
      <c r="B44" s="33" t="s">
        <v>833</v>
      </c>
      <c r="C44" s="33" t="s">
        <v>365</v>
      </c>
      <c r="D44" s="14">
        <v>1832300</v>
      </c>
      <c r="E44" s="15">
        <v>12010.73</v>
      </c>
      <c r="F44" s="16">
        <v>1.09E-2</v>
      </c>
      <c r="G44" s="16"/>
    </row>
    <row r="45" spans="1:7" x14ac:dyDescent="0.35">
      <c r="A45" s="13" t="s">
        <v>279</v>
      </c>
      <c r="B45" s="33" t="s">
        <v>280</v>
      </c>
      <c r="C45" s="33" t="s">
        <v>193</v>
      </c>
      <c r="D45" s="14">
        <v>955902</v>
      </c>
      <c r="E45" s="15">
        <v>11585.53</v>
      </c>
      <c r="F45" s="16">
        <v>1.0500000000000001E-2</v>
      </c>
      <c r="G45" s="16"/>
    </row>
    <row r="46" spans="1:7" x14ac:dyDescent="0.35">
      <c r="A46" s="13" t="s">
        <v>183</v>
      </c>
      <c r="B46" s="33" t="s">
        <v>184</v>
      </c>
      <c r="C46" s="33" t="s">
        <v>185</v>
      </c>
      <c r="D46" s="14">
        <v>225230</v>
      </c>
      <c r="E46" s="15">
        <v>11302.04</v>
      </c>
      <c r="F46" s="16">
        <v>1.0200000000000001E-2</v>
      </c>
      <c r="G46" s="16"/>
    </row>
    <row r="47" spans="1:7" x14ac:dyDescent="0.35">
      <c r="A47" s="13" t="s">
        <v>208</v>
      </c>
      <c r="B47" s="33" t="s">
        <v>209</v>
      </c>
      <c r="C47" s="33" t="s">
        <v>157</v>
      </c>
      <c r="D47" s="14">
        <v>4242064</v>
      </c>
      <c r="E47" s="15">
        <v>11182.08</v>
      </c>
      <c r="F47" s="16">
        <v>1.01E-2</v>
      </c>
      <c r="G47" s="16"/>
    </row>
    <row r="48" spans="1:7" x14ac:dyDescent="0.35">
      <c r="A48" s="13" t="s">
        <v>633</v>
      </c>
      <c r="B48" s="33" t="s">
        <v>634</v>
      </c>
      <c r="C48" s="33" t="s">
        <v>165</v>
      </c>
      <c r="D48" s="14">
        <v>599298</v>
      </c>
      <c r="E48" s="15">
        <v>11073.23</v>
      </c>
      <c r="F48" s="16">
        <v>0.01</v>
      </c>
      <c r="G48" s="16"/>
    </row>
    <row r="49" spans="1:7" x14ac:dyDescent="0.35">
      <c r="A49" s="13" t="s">
        <v>236</v>
      </c>
      <c r="B49" s="33" t="s">
        <v>237</v>
      </c>
      <c r="C49" s="33" t="s">
        <v>157</v>
      </c>
      <c r="D49" s="14">
        <v>5124284</v>
      </c>
      <c r="E49" s="15">
        <v>10980.32</v>
      </c>
      <c r="F49" s="16">
        <v>0.01</v>
      </c>
      <c r="G49" s="16"/>
    </row>
    <row r="50" spans="1:7" x14ac:dyDescent="0.35">
      <c r="A50" s="13" t="s">
        <v>1016</v>
      </c>
      <c r="B50" s="33" t="s">
        <v>1017</v>
      </c>
      <c r="C50" s="33" t="s">
        <v>297</v>
      </c>
      <c r="D50" s="14">
        <v>1578974</v>
      </c>
      <c r="E50" s="15">
        <v>10959.66</v>
      </c>
      <c r="F50" s="16">
        <v>9.9000000000000008E-3</v>
      </c>
      <c r="G50" s="16"/>
    </row>
    <row r="51" spans="1:7" x14ac:dyDescent="0.35">
      <c r="A51" s="13" t="s">
        <v>260</v>
      </c>
      <c r="B51" s="33" t="s">
        <v>261</v>
      </c>
      <c r="C51" s="33" t="s">
        <v>176</v>
      </c>
      <c r="D51" s="14">
        <v>385561</v>
      </c>
      <c r="E51" s="15">
        <v>10757.92</v>
      </c>
      <c r="F51" s="16">
        <v>9.7999999999999997E-3</v>
      </c>
      <c r="G51" s="16"/>
    </row>
    <row r="52" spans="1:7" x14ac:dyDescent="0.35">
      <c r="A52" s="13" t="s">
        <v>242</v>
      </c>
      <c r="B52" s="33" t="s">
        <v>243</v>
      </c>
      <c r="C52" s="33" t="s">
        <v>193</v>
      </c>
      <c r="D52" s="14">
        <v>737628</v>
      </c>
      <c r="E52" s="15">
        <v>10645.45</v>
      </c>
      <c r="F52" s="16">
        <v>9.7000000000000003E-3</v>
      </c>
      <c r="G52" s="16"/>
    </row>
    <row r="53" spans="1:7" x14ac:dyDescent="0.35">
      <c r="A53" s="13" t="s">
        <v>205</v>
      </c>
      <c r="B53" s="33" t="s">
        <v>206</v>
      </c>
      <c r="C53" s="33" t="s">
        <v>207</v>
      </c>
      <c r="D53" s="14">
        <v>1416457</v>
      </c>
      <c r="E53" s="15">
        <v>10623.43</v>
      </c>
      <c r="F53" s="16">
        <v>9.5999999999999992E-3</v>
      </c>
      <c r="G53" s="16"/>
    </row>
    <row r="54" spans="1:7" x14ac:dyDescent="0.35">
      <c r="A54" s="13" t="s">
        <v>1007</v>
      </c>
      <c r="B54" s="33" t="s">
        <v>1008</v>
      </c>
      <c r="C54" s="33" t="s">
        <v>1009</v>
      </c>
      <c r="D54" s="14">
        <v>14769942</v>
      </c>
      <c r="E54" s="15">
        <v>10455.64</v>
      </c>
      <c r="F54" s="16">
        <v>9.4999999999999998E-3</v>
      </c>
      <c r="G54" s="16"/>
    </row>
    <row r="55" spans="1:7" x14ac:dyDescent="0.35">
      <c r="A55" s="13" t="s">
        <v>350</v>
      </c>
      <c r="B55" s="33" t="s">
        <v>351</v>
      </c>
      <c r="C55" s="33" t="s">
        <v>304</v>
      </c>
      <c r="D55" s="14">
        <v>691563</v>
      </c>
      <c r="E55" s="15">
        <v>10262.790000000001</v>
      </c>
      <c r="F55" s="16">
        <v>9.2999999999999992E-3</v>
      </c>
      <c r="G55" s="16"/>
    </row>
    <row r="56" spans="1:7" x14ac:dyDescent="0.35">
      <c r="A56" s="13" t="s">
        <v>870</v>
      </c>
      <c r="B56" s="33" t="s">
        <v>871</v>
      </c>
      <c r="C56" s="33" t="s">
        <v>188</v>
      </c>
      <c r="D56" s="14">
        <v>32934</v>
      </c>
      <c r="E56" s="15">
        <v>10146.969999999999</v>
      </c>
      <c r="F56" s="16">
        <v>9.1999999999999998E-3</v>
      </c>
      <c r="G56" s="16"/>
    </row>
    <row r="57" spans="1:7" x14ac:dyDescent="0.35">
      <c r="A57" s="13" t="s">
        <v>762</v>
      </c>
      <c r="B57" s="33" t="s">
        <v>763</v>
      </c>
      <c r="C57" s="33" t="s">
        <v>196</v>
      </c>
      <c r="D57" s="14">
        <v>363376</v>
      </c>
      <c r="E57" s="15">
        <v>9997.93</v>
      </c>
      <c r="F57" s="16">
        <v>9.1000000000000004E-3</v>
      </c>
      <c r="G57" s="16"/>
    </row>
    <row r="58" spans="1:7" x14ac:dyDescent="0.35">
      <c r="A58" s="13" t="s">
        <v>1128</v>
      </c>
      <c r="B58" s="33" t="s">
        <v>1129</v>
      </c>
      <c r="C58" s="33" t="s">
        <v>456</v>
      </c>
      <c r="D58" s="14">
        <v>297264</v>
      </c>
      <c r="E58" s="15">
        <v>9985.69</v>
      </c>
      <c r="F58" s="16">
        <v>9.1000000000000004E-3</v>
      </c>
      <c r="G58" s="16"/>
    </row>
    <row r="59" spans="1:7" x14ac:dyDescent="0.35">
      <c r="A59" s="13" t="s">
        <v>248</v>
      </c>
      <c r="B59" s="33" t="s">
        <v>249</v>
      </c>
      <c r="C59" s="33" t="s">
        <v>160</v>
      </c>
      <c r="D59" s="14">
        <v>2364909</v>
      </c>
      <c r="E59" s="15">
        <v>9895.9599999999991</v>
      </c>
      <c r="F59" s="16">
        <v>8.9999999999999993E-3</v>
      </c>
      <c r="G59" s="16"/>
    </row>
    <row r="60" spans="1:7" x14ac:dyDescent="0.35">
      <c r="A60" s="13" t="s">
        <v>963</v>
      </c>
      <c r="B60" s="33" t="s">
        <v>964</v>
      </c>
      <c r="C60" s="33" t="s">
        <v>456</v>
      </c>
      <c r="D60" s="14">
        <v>7347472</v>
      </c>
      <c r="E60" s="15">
        <v>8894.11</v>
      </c>
      <c r="F60" s="16">
        <v>8.0999999999999996E-3</v>
      </c>
      <c r="G60" s="16"/>
    </row>
    <row r="61" spans="1:7" x14ac:dyDescent="0.35">
      <c r="A61" s="13" t="s">
        <v>274</v>
      </c>
      <c r="B61" s="33" t="s">
        <v>275</v>
      </c>
      <c r="C61" s="33" t="s">
        <v>182</v>
      </c>
      <c r="D61" s="14">
        <v>293975</v>
      </c>
      <c r="E61" s="15">
        <v>8236.59</v>
      </c>
      <c r="F61" s="16">
        <v>7.4999999999999997E-3</v>
      </c>
      <c r="G61" s="16"/>
    </row>
    <row r="62" spans="1:7" x14ac:dyDescent="0.35">
      <c r="A62" s="13" t="s">
        <v>912</v>
      </c>
      <c r="B62" s="33" t="s">
        <v>913</v>
      </c>
      <c r="C62" s="33" t="s">
        <v>179</v>
      </c>
      <c r="D62" s="14">
        <v>508381</v>
      </c>
      <c r="E62" s="15">
        <v>8230.69</v>
      </c>
      <c r="F62" s="16">
        <v>7.4999999999999997E-3</v>
      </c>
      <c r="G62" s="16"/>
    </row>
    <row r="63" spans="1:7" x14ac:dyDescent="0.35">
      <c r="A63" s="13" t="s">
        <v>838</v>
      </c>
      <c r="B63" s="33" t="s">
        <v>839</v>
      </c>
      <c r="C63" s="33" t="s">
        <v>304</v>
      </c>
      <c r="D63" s="14">
        <v>494047</v>
      </c>
      <c r="E63" s="15">
        <v>8053.46</v>
      </c>
      <c r="F63" s="16">
        <v>7.3000000000000001E-3</v>
      </c>
      <c r="G63" s="16"/>
    </row>
    <row r="64" spans="1:7" x14ac:dyDescent="0.35">
      <c r="A64" s="13" t="s">
        <v>975</v>
      </c>
      <c r="B64" s="33" t="s">
        <v>976</v>
      </c>
      <c r="C64" s="33" t="s">
        <v>219</v>
      </c>
      <c r="D64" s="14">
        <v>642818</v>
      </c>
      <c r="E64" s="15">
        <v>7515.19</v>
      </c>
      <c r="F64" s="16">
        <v>6.7999999999999996E-3</v>
      </c>
      <c r="G64" s="16"/>
    </row>
    <row r="65" spans="1:7" x14ac:dyDescent="0.35">
      <c r="A65" s="13" t="s">
        <v>866</v>
      </c>
      <c r="B65" s="33" t="s">
        <v>867</v>
      </c>
      <c r="C65" s="33" t="s">
        <v>434</v>
      </c>
      <c r="D65" s="14">
        <v>2131297</v>
      </c>
      <c r="E65" s="15">
        <v>7282.64</v>
      </c>
      <c r="F65" s="16">
        <v>6.6E-3</v>
      </c>
      <c r="G65" s="16"/>
    </row>
    <row r="66" spans="1:7" x14ac:dyDescent="0.35">
      <c r="A66" s="13" t="s">
        <v>868</v>
      </c>
      <c r="B66" s="33" t="s">
        <v>869</v>
      </c>
      <c r="C66" s="33" t="s">
        <v>273</v>
      </c>
      <c r="D66" s="14">
        <v>1212600</v>
      </c>
      <c r="E66" s="15">
        <v>7267.11</v>
      </c>
      <c r="F66" s="16">
        <v>6.6E-3</v>
      </c>
      <c r="G66" s="16"/>
    </row>
    <row r="67" spans="1:7" x14ac:dyDescent="0.35">
      <c r="A67" s="13" t="s">
        <v>1005</v>
      </c>
      <c r="B67" s="33" t="s">
        <v>1006</v>
      </c>
      <c r="C67" s="33" t="s">
        <v>202</v>
      </c>
      <c r="D67" s="14">
        <v>545544</v>
      </c>
      <c r="E67" s="15">
        <v>7146.63</v>
      </c>
      <c r="F67" s="16">
        <v>6.4999999999999997E-3</v>
      </c>
      <c r="G67" s="16"/>
    </row>
    <row r="68" spans="1:7" x14ac:dyDescent="0.35">
      <c r="A68" s="13" t="s">
        <v>2234</v>
      </c>
      <c r="B68" s="33" t="s">
        <v>2235</v>
      </c>
      <c r="C68" s="33" t="s">
        <v>219</v>
      </c>
      <c r="D68" s="14">
        <v>208776</v>
      </c>
      <c r="E68" s="15">
        <v>6917.38</v>
      </c>
      <c r="F68" s="16">
        <v>6.3E-3</v>
      </c>
      <c r="G68" s="16"/>
    </row>
    <row r="69" spans="1:7" x14ac:dyDescent="0.35">
      <c r="A69" s="13" t="s">
        <v>1065</v>
      </c>
      <c r="B69" s="33" t="s">
        <v>1066</v>
      </c>
      <c r="C69" s="33" t="s">
        <v>219</v>
      </c>
      <c r="D69" s="14">
        <v>153049</v>
      </c>
      <c r="E69" s="15">
        <v>6308.22</v>
      </c>
      <c r="F69" s="16">
        <v>5.7000000000000002E-3</v>
      </c>
      <c r="G69" s="16"/>
    </row>
    <row r="70" spans="1:7" x14ac:dyDescent="0.35">
      <c r="A70" s="13" t="s">
        <v>888</v>
      </c>
      <c r="B70" s="33" t="s">
        <v>889</v>
      </c>
      <c r="C70" s="33" t="s">
        <v>219</v>
      </c>
      <c r="D70" s="14">
        <v>87682</v>
      </c>
      <c r="E70" s="15">
        <v>5920.29</v>
      </c>
      <c r="F70" s="16">
        <v>5.4000000000000003E-3</v>
      </c>
      <c r="G70" s="16"/>
    </row>
    <row r="71" spans="1:7" x14ac:dyDescent="0.35">
      <c r="A71" s="13" t="s">
        <v>746</v>
      </c>
      <c r="B71" s="33" t="s">
        <v>747</v>
      </c>
      <c r="C71" s="33" t="s">
        <v>196</v>
      </c>
      <c r="D71" s="14">
        <v>215679</v>
      </c>
      <c r="E71" s="15">
        <v>5536.91</v>
      </c>
      <c r="F71" s="16">
        <v>5.0000000000000001E-3</v>
      </c>
      <c r="G71" s="16"/>
    </row>
    <row r="72" spans="1:7" x14ac:dyDescent="0.35">
      <c r="A72" s="13" t="s">
        <v>394</v>
      </c>
      <c r="B72" s="33" t="s">
        <v>395</v>
      </c>
      <c r="C72" s="33" t="s">
        <v>339</v>
      </c>
      <c r="D72" s="14">
        <v>196458</v>
      </c>
      <c r="E72" s="15">
        <v>5444.24</v>
      </c>
      <c r="F72" s="16">
        <v>4.8999999999999998E-3</v>
      </c>
      <c r="G72" s="16"/>
    </row>
    <row r="73" spans="1:7" x14ac:dyDescent="0.35">
      <c r="A73" s="13" t="s">
        <v>1022</v>
      </c>
      <c r="B73" s="33" t="s">
        <v>1023</v>
      </c>
      <c r="C73" s="33" t="s">
        <v>219</v>
      </c>
      <c r="D73" s="14">
        <v>202831</v>
      </c>
      <c r="E73" s="15">
        <v>5428.16</v>
      </c>
      <c r="F73" s="16">
        <v>4.8999999999999998E-3</v>
      </c>
      <c r="G73" s="16"/>
    </row>
    <row r="74" spans="1:7" x14ac:dyDescent="0.35">
      <c r="A74" s="13" t="s">
        <v>949</v>
      </c>
      <c r="B74" s="33" t="s">
        <v>950</v>
      </c>
      <c r="C74" s="33" t="s">
        <v>165</v>
      </c>
      <c r="D74" s="14">
        <v>1469960</v>
      </c>
      <c r="E74" s="15">
        <v>5335.95</v>
      </c>
      <c r="F74" s="16">
        <v>4.7999999999999996E-3</v>
      </c>
      <c r="G74" s="16"/>
    </row>
    <row r="75" spans="1:7" x14ac:dyDescent="0.35">
      <c r="A75" s="13" t="s">
        <v>1140</v>
      </c>
      <c r="B75" s="33" t="s">
        <v>1141</v>
      </c>
      <c r="C75" s="33" t="s">
        <v>157</v>
      </c>
      <c r="D75" s="14">
        <v>4841299</v>
      </c>
      <c r="E75" s="15">
        <v>5192.29</v>
      </c>
      <c r="F75" s="16">
        <v>4.7000000000000002E-3</v>
      </c>
      <c r="G75" s="16"/>
    </row>
    <row r="76" spans="1:7" x14ac:dyDescent="0.35">
      <c r="A76" s="13" t="s">
        <v>1001</v>
      </c>
      <c r="B76" s="33" t="s">
        <v>1002</v>
      </c>
      <c r="C76" s="33" t="s">
        <v>273</v>
      </c>
      <c r="D76" s="14">
        <v>24985</v>
      </c>
      <c r="E76" s="15">
        <v>5020.74</v>
      </c>
      <c r="F76" s="16">
        <v>4.5999999999999999E-3</v>
      </c>
      <c r="G76" s="16"/>
    </row>
    <row r="77" spans="1:7" x14ac:dyDescent="0.35">
      <c r="A77" s="13" t="s">
        <v>846</v>
      </c>
      <c r="B77" s="33" t="s">
        <v>847</v>
      </c>
      <c r="C77" s="33" t="s">
        <v>292</v>
      </c>
      <c r="D77" s="14">
        <v>353375</v>
      </c>
      <c r="E77" s="15">
        <v>4951.49</v>
      </c>
      <c r="F77" s="16">
        <v>4.4999999999999997E-3</v>
      </c>
      <c r="G77" s="16"/>
    </row>
    <row r="78" spans="1:7" x14ac:dyDescent="0.35">
      <c r="A78" s="13" t="s">
        <v>673</v>
      </c>
      <c r="B78" s="33" t="s">
        <v>674</v>
      </c>
      <c r="C78" s="33" t="s">
        <v>339</v>
      </c>
      <c r="D78" s="14">
        <v>79853</v>
      </c>
      <c r="E78" s="15">
        <v>4928.53</v>
      </c>
      <c r="F78" s="16">
        <v>4.4999999999999997E-3</v>
      </c>
      <c r="G78" s="16"/>
    </row>
    <row r="79" spans="1:7" x14ac:dyDescent="0.35">
      <c r="A79" s="13" t="s">
        <v>402</v>
      </c>
      <c r="B79" s="33" t="s">
        <v>403</v>
      </c>
      <c r="C79" s="33" t="s">
        <v>173</v>
      </c>
      <c r="D79" s="14">
        <v>465178</v>
      </c>
      <c r="E79" s="15">
        <v>4896.93</v>
      </c>
      <c r="F79" s="16">
        <v>4.4000000000000003E-3</v>
      </c>
      <c r="G79" s="16"/>
    </row>
    <row r="80" spans="1:7" x14ac:dyDescent="0.35">
      <c r="A80" s="13" t="s">
        <v>854</v>
      </c>
      <c r="B80" s="33" t="s">
        <v>855</v>
      </c>
      <c r="C80" s="33" t="s">
        <v>193</v>
      </c>
      <c r="D80" s="14">
        <v>481451</v>
      </c>
      <c r="E80" s="15">
        <v>4748.07</v>
      </c>
      <c r="F80" s="16">
        <v>4.3E-3</v>
      </c>
      <c r="G80" s="16"/>
    </row>
    <row r="81" spans="1:7" x14ac:dyDescent="0.35">
      <c r="A81" s="13" t="s">
        <v>828</v>
      </c>
      <c r="B81" s="33" t="s">
        <v>829</v>
      </c>
      <c r="C81" s="33" t="s">
        <v>268</v>
      </c>
      <c r="D81" s="14">
        <v>250243</v>
      </c>
      <c r="E81" s="15">
        <v>4349.47</v>
      </c>
      <c r="F81" s="16">
        <v>3.8999999999999998E-3</v>
      </c>
      <c r="G81" s="16"/>
    </row>
    <row r="82" spans="1:7" x14ac:dyDescent="0.35">
      <c r="A82" s="13" t="s">
        <v>969</v>
      </c>
      <c r="B82" s="33" t="s">
        <v>970</v>
      </c>
      <c r="C82" s="33" t="s">
        <v>273</v>
      </c>
      <c r="D82" s="14">
        <v>138415</v>
      </c>
      <c r="E82" s="15">
        <v>3774.3</v>
      </c>
      <c r="F82" s="16">
        <v>3.3999999999999998E-3</v>
      </c>
      <c r="G82" s="16"/>
    </row>
    <row r="83" spans="1:7" x14ac:dyDescent="0.35">
      <c r="A83" s="13" t="s">
        <v>309</v>
      </c>
      <c r="B83" s="33" t="s">
        <v>310</v>
      </c>
      <c r="C83" s="33" t="s">
        <v>173</v>
      </c>
      <c r="D83" s="14">
        <v>316554</v>
      </c>
      <c r="E83" s="15">
        <v>3427.96</v>
      </c>
      <c r="F83" s="16">
        <v>3.0999999999999999E-3</v>
      </c>
      <c r="G83" s="16"/>
    </row>
    <row r="84" spans="1:7" x14ac:dyDescent="0.35">
      <c r="A84" s="13" t="s">
        <v>332</v>
      </c>
      <c r="B84" s="33" t="s">
        <v>333</v>
      </c>
      <c r="C84" s="33" t="s">
        <v>196</v>
      </c>
      <c r="D84" s="14">
        <v>337384</v>
      </c>
      <c r="E84" s="15">
        <v>3299.28</v>
      </c>
      <c r="F84" s="16">
        <v>3.0000000000000001E-3</v>
      </c>
      <c r="G84" s="16"/>
    </row>
    <row r="85" spans="1:7" x14ac:dyDescent="0.35">
      <c r="A85" s="13" t="s">
        <v>928</v>
      </c>
      <c r="B85" s="33" t="s">
        <v>929</v>
      </c>
      <c r="C85" s="33" t="s">
        <v>185</v>
      </c>
      <c r="D85" s="14">
        <v>312626</v>
      </c>
      <c r="E85" s="15">
        <v>2342.8200000000002</v>
      </c>
      <c r="F85" s="16">
        <v>2.0999999999999999E-3</v>
      </c>
      <c r="G85" s="16"/>
    </row>
    <row r="86" spans="1:7" x14ac:dyDescent="0.35">
      <c r="A86" s="13" t="s">
        <v>361</v>
      </c>
      <c r="B86" s="33" t="s">
        <v>362</v>
      </c>
      <c r="C86" s="33" t="s">
        <v>193</v>
      </c>
      <c r="D86" s="14">
        <v>260475</v>
      </c>
      <c r="E86" s="15">
        <v>1975.83</v>
      </c>
      <c r="F86" s="16">
        <v>1.8E-3</v>
      </c>
      <c r="G86" s="16"/>
    </row>
    <row r="87" spans="1:7" x14ac:dyDescent="0.35">
      <c r="A87" s="13" t="s">
        <v>892</v>
      </c>
      <c r="B87" s="33" t="s">
        <v>893</v>
      </c>
      <c r="C87" s="33" t="s">
        <v>273</v>
      </c>
      <c r="D87" s="14">
        <v>41018</v>
      </c>
      <c r="E87" s="15">
        <v>1616.27</v>
      </c>
      <c r="F87" s="16">
        <v>1.5E-3</v>
      </c>
      <c r="G87" s="16"/>
    </row>
    <row r="88" spans="1:7" x14ac:dyDescent="0.35">
      <c r="A88" s="13" t="s">
        <v>706</v>
      </c>
      <c r="B88" s="33" t="s">
        <v>707</v>
      </c>
      <c r="C88" s="33" t="s">
        <v>196</v>
      </c>
      <c r="D88" s="14">
        <v>148529</v>
      </c>
      <c r="E88" s="15">
        <v>1127.56</v>
      </c>
      <c r="F88" s="16">
        <v>1E-3</v>
      </c>
      <c r="G88" s="16"/>
    </row>
    <row r="89" spans="1:7" x14ac:dyDescent="0.35">
      <c r="A89" s="17" t="s">
        <v>131</v>
      </c>
      <c r="B89" s="34"/>
      <c r="C89" s="34"/>
      <c r="D89" s="20"/>
      <c r="E89" s="37">
        <v>1055445.77</v>
      </c>
      <c r="F89" s="38">
        <v>0.95740000000000003</v>
      </c>
      <c r="G89" s="23"/>
    </row>
    <row r="90" spans="1:7" x14ac:dyDescent="0.35">
      <c r="A90" s="17" t="s">
        <v>368</v>
      </c>
      <c r="B90" s="33"/>
      <c r="C90" s="33"/>
      <c r="D90" s="14"/>
      <c r="E90" s="15"/>
      <c r="F90" s="16"/>
      <c r="G90" s="16"/>
    </row>
    <row r="91" spans="1:7" x14ac:dyDescent="0.35">
      <c r="A91" s="17" t="s">
        <v>131</v>
      </c>
      <c r="B91" s="33"/>
      <c r="C91" s="33"/>
      <c r="D91" s="14"/>
      <c r="E91" s="39" t="s">
        <v>128</v>
      </c>
      <c r="F91" s="40" t="s">
        <v>128</v>
      </c>
      <c r="G91" s="16"/>
    </row>
    <row r="92" spans="1:7" x14ac:dyDescent="0.35">
      <c r="A92" s="24" t="s">
        <v>147</v>
      </c>
      <c r="B92" s="35"/>
      <c r="C92" s="35"/>
      <c r="D92" s="25"/>
      <c r="E92" s="30">
        <v>1055445.77</v>
      </c>
      <c r="F92" s="31">
        <v>0.95740000000000003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7" t="s">
        <v>148</v>
      </c>
      <c r="B95" s="33"/>
      <c r="C95" s="33"/>
      <c r="D95" s="14"/>
      <c r="E95" s="15"/>
      <c r="F95" s="16"/>
      <c r="G95" s="16"/>
    </row>
    <row r="96" spans="1:7" x14ac:dyDescent="0.35">
      <c r="A96" s="13" t="s">
        <v>149</v>
      </c>
      <c r="B96" s="33"/>
      <c r="C96" s="33"/>
      <c r="D96" s="14"/>
      <c r="E96" s="15">
        <v>46830.05</v>
      </c>
      <c r="F96" s="16">
        <v>4.2500000000000003E-2</v>
      </c>
      <c r="G96" s="16">
        <v>5.4205000000000003E-2</v>
      </c>
    </row>
    <row r="97" spans="1:7" x14ac:dyDescent="0.35">
      <c r="A97" s="17" t="s">
        <v>131</v>
      </c>
      <c r="B97" s="34"/>
      <c r="C97" s="34"/>
      <c r="D97" s="20"/>
      <c r="E97" s="37">
        <v>46830.05</v>
      </c>
      <c r="F97" s="38">
        <v>4.2500000000000003E-2</v>
      </c>
      <c r="G97" s="23"/>
    </row>
    <row r="98" spans="1:7" x14ac:dyDescent="0.35">
      <c r="A98" s="13"/>
      <c r="B98" s="33"/>
      <c r="C98" s="33"/>
      <c r="D98" s="14"/>
      <c r="E98" s="15"/>
      <c r="F98" s="16"/>
      <c r="G98" s="16"/>
    </row>
    <row r="99" spans="1:7" x14ac:dyDescent="0.35">
      <c r="A99" s="24" t="s">
        <v>147</v>
      </c>
      <c r="B99" s="35"/>
      <c r="C99" s="35"/>
      <c r="D99" s="25"/>
      <c r="E99" s="21">
        <v>46830.05</v>
      </c>
      <c r="F99" s="22">
        <v>4.2500000000000003E-2</v>
      </c>
      <c r="G99" s="23"/>
    </row>
    <row r="100" spans="1:7" x14ac:dyDescent="0.35">
      <c r="A100" s="13" t="s">
        <v>150</v>
      </c>
      <c r="B100" s="33"/>
      <c r="C100" s="33"/>
      <c r="D100" s="14"/>
      <c r="E100" s="15">
        <v>6.9545824999999999</v>
      </c>
      <c r="F100" s="16">
        <v>6.0000000000000002E-6</v>
      </c>
      <c r="G100" s="16"/>
    </row>
    <row r="101" spans="1:7" x14ac:dyDescent="0.35">
      <c r="A101" s="13" t="s">
        <v>151</v>
      </c>
      <c r="B101" s="33"/>
      <c r="C101" s="33"/>
      <c r="D101" s="14"/>
      <c r="E101" s="15">
        <v>410.5254175</v>
      </c>
      <c r="F101" s="16">
        <v>9.3999999999999994E-5</v>
      </c>
      <c r="G101" s="16">
        <v>5.4204000000000002E-2</v>
      </c>
    </row>
    <row r="102" spans="1:7" x14ac:dyDescent="0.35">
      <c r="A102" s="28" t="s">
        <v>152</v>
      </c>
      <c r="B102" s="36"/>
      <c r="C102" s="36"/>
      <c r="D102" s="29"/>
      <c r="E102" s="30">
        <v>1102693.3</v>
      </c>
      <c r="F102" s="31">
        <v>1</v>
      </c>
      <c r="G102" s="31"/>
    </row>
    <row r="107" spans="1:7" x14ac:dyDescent="0.35">
      <c r="A107" s="1" t="s">
        <v>2855</v>
      </c>
    </row>
    <row r="108" spans="1:7" x14ac:dyDescent="0.35">
      <c r="A108" s="48" t="s">
        <v>2856</v>
      </c>
      <c r="B108" s="3" t="s">
        <v>128</v>
      </c>
    </row>
    <row r="109" spans="1:7" x14ac:dyDescent="0.35">
      <c r="A109" t="s">
        <v>2857</v>
      </c>
    </row>
    <row r="110" spans="1:7" x14ac:dyDescent="0.35">
      <c r="A110" t="s">
        <v>2858</v>
      </c>
      <c r="B110" t="s">
        <v>2859</v>
      </c>
      <c r="C110" t="s">
        <v>2859</v>
      </c>
    </row>
    <row r="111" spans="1:7" x14ac:dyDescent="0.35">
      <c r="B111" s="49">
        <v>45838</v>
      </c>
      <c r="C111" s="49">
        <v>45869</v>
      </c>
    </row>
    <row r="112" spans="1:7" x14ac:dyDescent="0.35">
      <c r="A112" t="s">
        <v>2874</v>
      </c>
      <c r="B112">
        <v>121.004</v>
      </c>
      <c r="C112">
        <v>116.248</v>
      </c>
      <c r="G112"/>
    </row>
    <row r="113" spans="1:7" x14ac:dyDescent="0.35">
      <c r="A113" t="s">
        <v>2861</v>
      </c>
      <c r="B113">
        <v>88.233000000000004</v>
      </c>
      <c r="C113">
        <v>84.765000000000001</v>
      </c>
      <c r="G113"/>
    </row>
    <row r="114" spans="1:7" x14ac:dyDescent="0.35">
      <c r="A114" t="s">
        <v>2875</v>
      </c>
      <c r="B114">
        <v>103.715</v>
      </c>
      <c r="C114">
        <v>99.528000000000006</v>
      </c>
      <c r="G114"/>
    </row>
    <row r="115" spans="1:7" x14ac:dyDescent="0.35">
      <c r="A115" t="s">
        <v>2863</v>
      </c>
      <c r="B115">
        <v>59.793999999999997</v>
      </c>
      <c r="C115">
        <v>57.381</v>
      </c>
      <c r="G115"/>
    </row>
    <row r="116" spans="1:7" x14ac:dyDescent="0.35">
      <c r="G116"/>
    </row>
    <row r="117" spans="1:7" x14ac:dyDescent="0.35">
      <c r="A117" t="s">
        <v>2864</v>
      </c>
      <c r="B117" s="3" t="s">
        <v>128</v>
      </c>
    </row>
    <row r="118" spans="1:7" x14ac:dyDescent="0.35">
      <c r="A118" t="s">
        <v>2865</v>
      </c>
      <c r="B118" s="3" t="s">
        <v>128</v>
      </c>
    </row>
    <row r="119" spans="1:7" ht="29" x14ac:dyDescent="0.35">
      <c r="A119" s="48" t="s">
        <v>2866</v>
      </c>
      <c r="B119" s="3" t="s">
        <v>128</v>
      </c>
    </row>
    <row r="120" spans="1:7" ht="29" x14ac:dyDescent="0.35">
      <c r="A120" s="48" t="s">
        <v>2867</v>
      </c>
      <c r="B120" s="3" t="s">
        <v>128</v>
      </c>
    </row>
    <row r="121" spans="1:7" x14ac:dyDescent="0.35">
      <c r="A121" t="s">
        <v>2876</v>
      </c>
      <c r="B121" s="50">
        <v>0.42899999999999999</v>
      </c>
    </row>
    <row r="122" spans="1:7" ht="43.5" x14ac:dyDescent="0.35">
      <c r="A122" s="48" t="s">
        <v>2869</v>
      </c>
      <c r="B122" s="3" t="s">
        <v>128</v>
      </c>
    </row>
    <row r="123" spans="1:7" x14ac:dyDescent="0.35">
      <c r="B123" s="3"/>
    </row>
    <row r="124" spans="1:7" ht="29" x14ac:dyDescent="0.35">
      <c r="A124" s="48" t="s">
        <v>2870</v>
      </c>
      <c r="B124" s="3" t="s">
        <v>128</v>
      </c>
    </row>
    <row r="125" spans="1:7" ht="29" x14ac:dyDescent="0.35">
      <c r="A125" s="48" t="s">
        <v>2871</v>
      </c>
      <c r="B125" t="s">
        <v>128</v>
      </c>
    </row>
    <row r="126" spans="1:7" ht="29" x14ac:dyDescent="0.35">
      <c r="A126" s="48" t="s">
        <v>2872</v>
      </c>
      <c r="B126" s="3" t="s">
        <v>128</v>
      </c>
    </row>
    <row r="127" spans="1:7" ht="29" x14ac:dyDescent="0.35">
      <c r="A127" s="48" t="s">
        <v>2873</v>
      </c>
      <c r="B127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8D18-E7DA-4AC2-BEFB-CE31FB2C382A}">
  <dimension ref="A1:G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121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122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2784</v>
      </c>
      <c r="B9" s="33" t="s">
        <v>2785</v>
      </c>
      <c r="C9" s="33"/>
      <c r="D9" s="14">
        <v>66305.774999999994</v>
      </c>
      <c r="E9" s="15">
        <v>11704.77</v>
      </c>
      <c r="F9" s="16">
        <v>0.99280000000000002</v>
      </c>
      <c r="G9" s="16"/>
    </row>
    <row r="10" spans="1:7" x14ac:dyDescent="0.35">
      <c r="A10" s="17" t="s">
        <v>131</v>
      </c>
      <c r="B10" s="34"/>
      <c r="C10" s="34"/>
      <c r="D10" s="20"/>
      <c r="E10" s="21">
        <v>11704.77</v>
      </c>
      <c r="F10" s="22">
        <v>0.99280000000000002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11704.77</v>
      </c>
      <c r="F12" s="22">
        <v>0.99280000000000002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103.98</v>
      </c>
      <c r="F15" s="16">
        <v>8.8000000000000005E-3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103.98</v>
      </c>
      <c r="F16" s="22">
        <v>8.8000000000000005E-3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103.98</v>
      </c>
      <c r="F18" s="22">
        <v>8.8000000000000005E-3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1.54424E-2</v>
      </c>
      <c r="F19" s="16">
        <v>9.9999999999999995E-7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-19.265442400000001</v>
      </c>
      <c r="F20" s="27">
        <v>-1.601E-3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11789.5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32.17</v>
      </c>
      <c r="C31">
        <v>33.311</v>
      </c>
      <c r="G31"/>
    </row>
    <row r="32" spans="1:7" x14ac:dyDescent="0.35">
      <c r="A32" t="s">
        <v>2875</v>
      </c>
      <c r="B32">
        <v>28.83</v>
      </c>
      <c r="C32">
        <v>29.835000000000001</v>
      </c>
      <c r="G32"/>
    </row>
    <row r="33" spans="1:7" x14ac:dyDescent="0.35">
      <c r="G33"/>
    </row>
    <row r="34" spans="1:7" x14ac:dyDescent="0.35">
      <c r="A34" t="s">
        <v>2864</v>
      </c>
      <c r="B34" s="3" t="s">
        <v>128</v>
      </c>
    </row>
    <row r="35" spans="1:7" x14ac:dyDescent="0.35">
      <c r="A35" t="s">
        <v>2865</v>
      </c>
      <c r="B35" s="3" t="s">
        <v>128</v>
      </c>
    </row>
    <row r="36" spans="1:7" ht="29" x14ac:dyDescent="0.35">
      <c r="A36" s="48" t="s">
        <v>2866</v>
      </c>
      <c r="B36" s="3" t="s">
        <v>128</v>
      </c>
    </row>
    <row r="37" spans="1:7" ht="29" x14ac:dyDescent="0.35">
      <c r="A37" s="48" t="s">
        <v>2867</v>
      </c>
      <c r="B37" s="50">
        <v>11704.7715673</v>
      </c>
    </row>
    <row r="38" spans="1:7" ht="43.5" x14ac:dyDescent="0.35">
      <c r="A38" s="48" t="s">
        <v>2877</v>
      </c>
      <c r="B38" s="3" t="s">
        <v>128</v>
      </c>
    </row>
    <row r="39" spans="1:7" x14ac:dyDescent="0.35">
      <c r="B39" s="3"/>
    </row>
    <row r="40" spans="1:7" ht="29" x14ac:dyDescent="0.35">
      <c r="A40" s="48" t="s">
        <v>2878</v>
      </c>
      <c r="B40" s="3" t="s">
        <v>128</v>
      </c>
    </row>
    <row r="41" spans="1:7" ht="29" x14ac:dyDescent="0.35">
      <c r="A41" s="48" t="s">
        <v>2879</v>
      </c>
      <c r="B41" t="s">
        <v>128</v>
      </c>
    </row>
    <row r="42" spans="1:7" ht="29" x14ac:dyDescent="0.35">
      <c r="A42" s="48" t="s">
        <v>2880</v>
      </c>
      <c r="B42" s="3" t="s">
        <v>128</v>
      </c>
    </row>
    <row r="43" spans="1:7" ht="29" x14ac:dyDescent="0.35">
      <c r="A43" s="48" t="s">
        <v>2881</v>
      </c>
      <c r="B4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6813-D449-424D-94FA-1BDA57ACAF25}">
  <dimension ref="A1:G4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123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124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457</v>
      </c>
      <c r="B7" s="33"/>
      <c r="C7" s="33"/>
      <c r="D7" s="14"/>
      <c r="E7" s="15"/>
      <c r="F7" s="16"/>
      <c r="G7" s="16"/>
    </row>
    <row r="8" spans="1:7" x14ac:dyDescent="0.35">
      <c r="A8" s="17" t="s">
        <v>458</v>
      </c>
      <c r="B8" s="34"/>
      <c r="C8" s="34"/>
      <c r="D8" s="20"/>
      <c r="E8" s="41"/>
      <c r="F8" s="23"/>
      <c r="G8" s="23"/>
    </row>
    <row r="9" spans="1:7" x14ac:dyDescent="0.35">
      <c r="A9" s="13" t="s">
        <v>2786</v>
      </c>
      <c r="B9" s="33" t="s">
        <v>2787</v>
      </c>
      <c r="C9" s="33"/>
      <c r="D9" s="14">
        <v>49785.873</v>
      </c>
      <c r="E9" s="15">
        <v>17169.560000000001</v>
      </c>
      <c r="F9" s="16">
        <v>0.99609999999999999</v>
      </c>
      <c r="G9" s="16"/>
    </row>
    <row r="10" spans="1:7" x14ac:dyDescent="0.35">
      <c r="A10" s="17" t="s">
        <v>131</v>
      </c>
      <c r="B10" s="34"/>
      <c r="C10" s="34"/>
      <c r="D10" s="20"/>
      <c r="E10" s="21">
        <v>17169.560000000001</v>
      </c>
      <c r="F10" s="22">
        <v>0.99609999999999999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147</v>
      </c>
      <c r="B12" s="35"/>
      <c r="C12" s="35"/>
      <c r="D12" s="25"/>
      <c r="E12" s="21">
        <v>17169.560000000001</v>
      </c>
      <c r="F12" s="22">
        <v>0.99609999999999999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148</v>
      </c>
      <c r="B14" s="33"/>
      <c r="C14" s="33"/>
      <c r="D14" s="14"/>
      <c r="E14" s="15"/>
      <c r="F14" s="16"/>
      <c r="G14" s="16"/>
    </row>
    <row r="15" spans="1:7" x14ac:dyDescent="0.35">
      <c r="A15" s="13" t="s">
        <v>149</v>
      </c>
      <c r="B15" s="33"/>
      <c r="C15" s="33"/>
      <c r="D15" s="14"/>
      <c r="E15" s="15">
        <v>148.97999999999999</v>
      </c>
      <c r="F15" s="16">
        <v>8.6E-3</v>
      </c>
      <c r="G15" s="16">
        <v>5.4205000000000003E-2</v>
      </c>
    </row>
    <row r="16" spans="1:7" x14ac:dyDescent="0.35">
      <c r="A16" s="17" t="s">
        <v>131</v>
      </c>
      <c r="B16" s="34"/>
      <c r="C16" s="34"/>
      <c r="D16" s="20"/>
      <c r="E16" s="21">
        <v>148.97999999999999</v>
      </c>
      <c r="F16" s="22">
        <v>8.6E-3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147</v>
      </c>
      <c r="B18" s="35"/>
      <c r="C18" s="35"/>
      <c r="D18" s="25"/>
      <c r="E18" s="21">
        <v>148.97999999999999</v>
      </c>
      <c r="F18" s="22">
        <v>8.6E-3</v>
      </c>
      <c r="G18" s="23"/>
    </row>
    <row r="19" spans="1:7" x14ac:dyDescent="0.35">
      <c r="A19" s="13" t="s">
        <v>150</v>
      </c>
      <c r="B19" s="33"/>
      <c r="C19" s="33"/>
      <c r="D19" s="14"/>
      <c r="E19" s="15">
        <v>2.21242E-2</v>
      </c>
      <c r="F19" s="16">
        <v>9.9999999999999995E-7</v>
      </c>
      <c r="G19" s="16"/>
    </row>
    <row r="20" spans="1:7" x14ac:dyDescent="0.35">
      <c r="A20" s="13" t="s">
        <v>151</v>
      </c>
      <c r="B20" s="33"/>
      <c r="C20" s="33"/>
      <c r="D20" s="14"/>
      <c r="E20" s="26">
        <v>-81.032124199999998</v>
      </c>
      <c r="F20" s="27">
        <v>-4.7010000000000003E-3</v>
      </c>
      <c r="G20" s="16">
        <v>5.4205000000000003E-2</v>
      </c>
    </row>
    <row r="21" spans="1:7" x14ac:dyDescent="0.35">
      <c r="A21" s="28" t="s">
        <v>152</v>
      </c>
      <c r="B21" s="36"/>
      <c r="C21" s="36"/>
      <c r="D21" s="29"/>
      <c r="E21" s="30">
        <v>17237.53</v>
      </c>
      <c r="F21" s="31">
        <v>1</v>
      </c>
      <c r="G21" s="31"/>
    </row>
    <row r="26" spans="1:7" x14ac:dyDescent="0.35">
      <c r="A26" s="1" t="s">
        <v>2855</v>
      </c>
    </row>
    <row r="27" spans="1:7" x14ac:dyDescent="0.35">
      <c r="A27" s="48" t="s">
        <v>2856</v>
      </c>
      <c r="B27" s="3" t="s">
        <v>128</v>
      </c>
    </row>
    <row r="28" spans="1:7" x14ac:dyDescent="0.35">
      <c r="A28" t="s">
        <v>2857</v>
      </c>
    </row>
    <row r="29" spans="1:7" x14ac:dyDescent="0.35">
      <c r="A29" t="s">
        <v>2858</v>
      </c>
      <c r="B29" t="s">
        <v>2859</v>
      </c>
      <c r="C29" t="s">
        <v>2859</v>
      </c>
    </row>
    <row r="30" spans="1:7" x14ac:dyDescent="0.35">
      <c r="B30" s="49">
        <v>45838</v>
      </c>
      <c r="C30" s="49">
        <v>45869</v>
      </c>
    </row>
    <row r="31" spans="1:7" x14ac:dyDescent="0.35">
      <c r="A31" t="s">
        <v>2874</v>
      </c>
      <c r="B31">
        <v>35.566499999999998</v>
      </c>
      <c r="C31">
        <v>36.883499999999998</v>
      </c>
      <c r="G31"/>
    </row>
    <row r="32" spans="1:7" x14ac:dyDescent="0.35">
      <c r="A32" t="s">
        <v>2875</v>
      </c>
      <c r="B32">
        <v>32.188299999999998</v>
      </c>
      <c r="C32">
        <v>33.354799999999997</v>
      </c>
      <c r="G32"/>
    </row>
    <row r="33" spans="1:7" x14ac:dyDescent="0.35">
      <c r="G33"/>
    </row>
    <row r="34" spans="1:7" x14ac:dyDescent="0.35">
      <c r="A34" t="s">
        <v>2864</v>
      </c>
      <c r="B34" s="3" t="s">
        <v>128</v>
      </c>
    </row>
    <row r="35" spans="1:7" x14ac:dyDescent="0.35">
      <c r="A35" t="s">
        <v>2865</v>
      </c>
      <c r="B35" s="3" t="s">
        <v>128</v>
      </c>
    </row>
    <row r="36" spans="1:7" ht="29" x14ac:dyDescent="0.35">
      <c r="A36" s="48" t="s">
        <v>2866</v>
      </c>
      <c r="B36" s="3" t="s">
        <v>128</v>
      </c>
    </row>
    <row r="37" spans="1:7" ht="29" x14ac:dyDescent="0.35">
      <c r="A37" s="48" t="s">
        <v>2867</v>
      </c>
      <c r="B37" s="50">
        <v>17169.555755699999</v>
      </c>
    </row>
    <row r="38" spans="1:7" ht="43.5" x14ac:dyDescent="0.35">
      <c r="A38" s="48" t="s">
        <v>2877</v>
      </c>
      <c r="B38" s="3" t="s">
        <v>128</v>
      </c>
    </row>
    <row r="39" spans="1:7" x14ac:dyDescent="0.35">
      <c r="B39" s="3"/>
    </row>
    <row r="40" spans="1:7" ht="29" x14ac:dyDescent="0.35">
      <c r="A40" s="48" t="s">
        <v>2878</v>
      </c>
      <c r="B40" s="3" t="s">
        <v>128</v>
      </c>
    </row>
    <row r="41" spans="1:7" ht="29" x14ac:dyDescent="0.35">
      <c r="A41" s="48" t="s">
        <v>2879</v>
      </c>
      <c r="B41" t="s">
        <v>128</v>
      </c>
    </row>
    <row r="42" spans="1:7" ht="29" x14ac:dyDescent="0.35">
      <c r="A42" s="48" t="s">
        <v>2880</v>
      </c>
      <c r="B42" s="3" t="s">
        <v>128</v>
      </c>
    </row>
    <row r="43" spans="1:7" ht="29" x14ac:dyDescent="0.35">
      <c r="A43" s="48" t="s">
        <v>2881</v>
      </c>
      <c r="B43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AC29-105B-4F47-8F73-68CDC431F720}">
  <dimension ref="A1:G4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125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126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56" t="s">
        <v>147</v>
      </c>
      <c r="B8" s="57"/>
      <c r="C8" s="57"/>
      <c r="D8" s="58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2952</v>
      </c>
      <c r="B10" s="34"/>
      <c r="C10" s="34"/>
      <c r="D10" s="20"/>
      <c r="E10" s="41"/>
      <c r="F10" s="23"/>
      <c r="G10" s="16"/>
    </row>
    <row r="11" spans="1:7" x14ac:dyDescent="0.35">
      <c r="A11" s="17" t="s">
        <v>2959</v>
      </c>
      <c r="B11" s="34"/>
      <c r="C11" s="34"/>
      <c r="D11" s="20"/>
      <c r="E11" s="41"/>
      <c r="F11" s="23"/>
      <c r="G11" s="16"/>
    </row>
    <row r="12" spans="1:7" x14ac:dyDescent="0.35">
      <c r="A12" s="55" t="s">
        <v>2957</v>
      </c>
      <c r="B12" s="60" t="s">
        <v>2958</v>
      </c>
      <c r="C12" s="34"/>
      <c r="D12" s="61">
        <v>21539.5448</v>
      </c>
      <c r="E12" s="41">
        <v>23694.576257199999</v>
      </c>
      <c r="F12" s="23">
        <f>+E12/E23</f>
        <v>0.97508825157932544</v>
      </c>
      <c r="G12" s="16"/>
    </row>
    <row r="13" spans="1:7" x14ac:dyDescent="0.35">
      <c r="A13" s="56" t="s">
        <v>147</v>
      </c>
      <c r="B13" s="57"/>
      <c r="C13" s="57"/>
      <c r="D13" s="58"/>
      <c r="E13" s="37">
        <f>SUM(E12)</f>
        <v>23694.576257199999</v>
      </c>
      <c r="F13" s="38">
        <f>SUM(F12)</f>
        <v>0.97508825157932544</v>
      </c>
      <c r="G13" s="16"/>
    </row>
    <row r="14" spans="1:7" x14ac:dyDescent="0.35">
      <c r="A14" s="17"/>
      <c r="B14" s="34"/>
      <c r="C14" s="34"/>
      <c r="D14" s="20"/>
      <c r="E14" s="41"/>
      <c r="F14" s="23"/>
      <c r="G14" s="16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148</v>
      </c>
      <c r="B16" s="33"/>
      <c r="C16" s="33"/>
      <c r="D16" s="14"/>
      <c r="E16" s="15"/>
      <c r="F16" s="16"/>
      <c r="G16" s="16"/>
    </row>
    <row r="17" spans="1:7" x14ac:dyDescent="0.35">
      <c r="A17" s="13" t="s">
        <v>149</v>
      </c>
      <c r="B17" s="33"/>
      <c r="C17" s="33"/>
      <c r="D17" s="14"/>
      <c r="E17" s="15">
        <v>28</v>
      </c>
      <c r="F17" s="16">
        <v>1.152E-3</v>
      </c>
      <c r="G17" s="16">
        <v>5.4205000000000003E-2</v>
      </c>
    </row>
    <row r="18" spans="1:7" x14ac:dyDescent="0.35">
      <c r="A18" s="17" t="s">
        <v>131</v>
      </c>
      <c r="B18" s="34"/>
      <c r="C18" s="34"/>
      <c r="D18" s="20"/>
      <c r="E18" s="21">
        <v>28</v>
      </c>
      <c r="F18" s="22">
        <v>1.152E-3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147</v>
      </c>
      <c r="B20" s="35"/>
      <c r="C20" s="35"/>
      <c r="D20" s="25"/>
      <c r="E20" s="21">
        <v>28</v>
      </c>
      <c r="F20" s="22">
        <v>1.152E-3</v>
      </c>
      <c r="G20" s="23"/>
    </row>
    <row r="21" spans="1:7" x14ac:dyDescent="0.35">
      <c r="A21" s="13" t="s">
        <v>150</v>
      </c>
      <c r="B21" s="33"/>
      <c r="C21" s="33"/>
      <c r="D21" s="14"/>
      <c r="E21" s="15">
        <v>4.1576E-3</v>
      </c>
      <c r="F21" s="16">
        <v>0</v>
      </c>
      <c r="G21" s="16"/>
    </row>
    <row r="22" spans="1:7" x14ac:dyDescent="0.35">
      <c r="A22" s="13" t="s">
        <v>151</v>
      </c>
      <c r="B22" s="33"/>
      <c r="C22" s="33"/>
      <c r="D22" s="14"/>
      <c r="E22" s="15">
        <v>577.34584240000004</v>
      </c>
      <c r="F22" s="16">
        <v>2.3699999999999999E-2</v>
      </c>
      <c r="G22" s="16">
        <v>5.4205000000000003E-2</v>
      </c>
    </row>
    <row r="23" spans="1:7" x14ac:dyDescent="0.35">
      <c r="A23" s="28" t="s">
        <v>152</v>
      </c>
      <c r="B23" s="36"/>
      <c r="C23" s="36"/>
      <c r="D23" s="29"/>
      <c r="E23" s="30">
        <v>24299.93</v>
      </c>
      <c r="F23" s="31">
        <v>1</v>
      </c>
      <c r="G23" s="31"/>
    </row>
    <row r="25" spans="1:7" x14ac:dyDescent="0.35">
      <c r="E25" s="59"/>
      <c r="F25" s="59"/>
    </row>
    <row r="26" spans="1:7" x14ac:dyDescent="0.35">
      <c r="E26" s="59"/>
      <c r="F26" s="59"/>
    </row>
    <row r="28" spans="1:7" x14ac:dyDescent="0.35">
      <c r="A28" s="1" t="s">
        <v>2855</v>
      </c>
    </row>
    <row r="29" spans="1:7" x14ac:dyDescent="0.35">
      <c r="A29" s="48" t="s">
        <v>2856</v>
      </c>
      <c r="B29" s="3" t="s">
        <v>128</v>
      </c>
    </row>
    <row r="30" spans="1:7" x14ac:dyDescent="0.35">
      <c r="A30" t="s">
        <v>2857</v>
      </c>
    </row>
    <row r="31" spans="1:7" x14ac:dyDescent="0.35">
      <c r="A31" t="s">
        <v>2858</v>
      </c>
      <c r="B31" t="s">
        <v>2859</v>
      </c>
      <c r="C31" t="s">
        <v>2859</v>
      </c>
    </row>
    <row r="32" spans="1:7" x14ac:dyDescent="0.35">
      <c r="B32" s="49">
        <v>45838</v>
      </c>
      <c r="C32" s="49">
        <v>45869</v>
      </c>
    </row>
    <row r="33" spans="1:3" x14ac:dyDescent="0.35">
      <c r="A33" t="s">
        <v>2862</v>
      </c>
      <c r="B33">
        <v>106.892</v>
      </c>
      <c r="C33">
        <v>111.075</v>
      </c>
    </row>
    <row r="35" spans="1:3" x14ac:dyDescent="0.35">
      <c r="A35" t="s">
        <v>2864</v>
      </c>
      <c r="B35" s="3" t="s">
        <v>128</v>
      </c>
    </row>
    <row r="36" spans="1:3" x14ac:dyDescent="0.35">
      <c r="A36" t="s">
        <v>2865</v>
      </c>
      <c r="B36" s="3" t="s">
        <v>128</v>
      </c>
    </row>
    <row r="37" spans="1:3" ht="29" x14ac:dyDescent="0.35">
      <c r="A37" s="48" t="s">
        <v>2866</v>
      </c>
      <c r="B37" s="3" t="s">
        <v>128</v>
      </c>
    </row>
    <row r="38" spans="1:3" ht="29" x14ac:dyDescent="0.35">
      <c r="A38" s="48" t="s">
        <v>2867</v>
      </c>
      <c r="B38" s="3" t="s">
        <v>128</v>
      </c>
    </row>
    <row r="39" spans="1:3" ht="43.5" x14ac:dyDescent="0.35">
      <c r="A39" s="48" t="s">
        <v>2869</v>
      </c>
      <c r="B39" s="3" t="s">
        <v>128</v>
      </c>
    </row>
    <row r="40" spans="1:3" x14ac:dyDescent="0.35">
      <c r="B40" s="3"/>
    </row>
    <row r="41" spans="1:3" ht="29" x14ac:dyDescent="0.35">
      <c r="A41" s="48" t="s">
        <v>2870</v>
      </c>
      <c r="B41" s="3" t="s">
        <v>128</v>
      </c>
    </row>
    <row r="42" spans="1:3" ht="29" x14ac:dyDescent="0.35">
      <c r="A42" s="48" t="s">
        <v>2871</v>
      </c>
      <c r="B42">
        <v>23261.71</v>
      </c>
    </row>
    <row r="43" spans="1:3" ht="29" x14ac:dyDescent="0.35">
      <c r="A43" s="48" t="s">
        <v>2872</v>
      </c>
      <c r="B43" s="3" t="s">
        <v>128</v>
      </c>
    </row>
    <row r="44" spans="1:3" ht="29" x14ac:dyDescent="0.35">
      <c r="A44" s="48" t="s">
        <v>2873</v>
      </c>
      <c r="B44" s="3" t="s">
        <v>128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0BC8-7324-43D5-B968-3AA89261176C}">
  <dimension ref="A1:G11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17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3027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462</v>
      </c>
      <c r="B11" s="33" t="s">
        <v>463</v>
      </c>
      <c r="C11" s="33" t="s">
        <v>464</v>
      </c>
      <c r="D11" s="14">
        <v>2000000</v>
      </c>
      <c r="E11" s="15">
        <v>2062.75</v>
      </c>
      <c r="F11" s="16">
        <v>7.7899999999999997E-2</v>
      </c>
      <c r="G11" s="16">
        <v>6.5250000000000002E-2</v>
      </c>
    </row>
    <row r="12" spans="1:7" x14ac:dyDescent="0.35">
      <c r="A12" s="13" t="s">
        <v>465</v>
      </c>
      <c r="B12" s="33" t="s">
        <v>466</v>
      </c>
      <c r="C12" s="33" t="s">
        <v>467</v>
      </c>
      <c r="D12" s="14">
        <v>2000000</v>
      </c>
      <c r="E12" s="15">
        <v>2056.9</v>
      </c>
      <c r="F12" s="16">
        <v>7.7600000000000002E-2</v>
      </c>
      <c r="G12" s="16">
        <v>6.6500000000000004E-2</v>
      </c>
    </row>
    <row r="13" spans="1:7" x14ac:dyDescent="0.35">
      <c r="A13" s="13" t="s">
        <v>468</v>
      </c>
      <c r="B13" s="33" t="s">
        <v>469</v>
      </c>
      <c r="C13" s="33" t="s">
        <v>467</v>
      </c>
      <c r="D13" s="14">
        <v>1990000</v>
      </c>
      <c r="E13" s="15">
        <v>2021.46</v>
      </c>
      <c r="F13" s="16">
        <v>7.6300000000000007E-2</v>
      </c>
      <c r="G13" s="16">
        <v>6.6174999999999998E-2</v>
      </c>
    </row>
    <row r="14" spans="1:7" x14ac:dyDescent="0.35">
      <c r="A14" s="13" t="s">
        <v>470</v>
      </c>
      <c r="B14" s="33" t="s">
        <v>471</v>
      </c>
      <c r="C14" s="33" t="s">
        <v>472</v>
      </c>
      <c r="D14" s="14">
        <v>1900000</v>
      </c>
      <c r="E14" s="15">
        <v>1949.29</v>
      </c>
      <c r="F14" s="16">
        <v>7.3599999999999999E-2</v>
      </c>
      <c r="G14" s="16">
        <v>6.9150000000000003E-2</v>
      </c>
    </row>
    <row r="15" spans="1:7" x14ac:dyDescent="0.35">
      <c r="A15" s="13" t="s">
        <v>473</v>
      </c>
      <c r="B15" s="33" t="s">
        <v>474</v>
      </c>
      <c r="C15" s="33" t="s">
        <v>467</v>
      </c>
      <c r="D15" s="14">
        <v>1500000</v>
      </c>
      <c r="E15" s="15">
        <v>1600.53</v>
      </c>
      <c r="F15" s="16">
        <v>6.0400000000000002E-2</v>
      </c>
      <c r="G15" s="16">
        <v>6.7287E-2</v>
      </c>
    </row>
    <row r="16" spans="1:7" x14ac:dyDescent="0.35">
      <c r="A16" s="13" t="s">
        <v>475</v>
      </c>
      <c r="B16" s="33" t="s">
        <v>476</v>
      </c>
      <c r="C16" s="33" t="s">
        <v>467</v>
      </c>
      <c r="D16" s="14">
        <v>1300000</v>
      </c>
      <c r="E16" s="15">
        <v>1337.28</v>
      </c>
      <c r="F16" s="16">
        <v>5.0500000000000003E-2</v>
      </c>
      <c r="G16" s="16">
        <v>6.6500000000000004E-2</v>
      </c>
    </row>
    <row r="17" spans="1:7" x14ac:dyDescent="0.35">
      <c r="A17" s="13" t="s">
        <v>477</v>
      </c>
      <c r="B17" s="33" t="s">
        <v>478</v>
      </c>
      <c r="C17" s="33" t="s">
        <v>467</v>
      </c>
      <c r="D17" s="14">
        <v>1000000</v>
      </c>
      <c r="E17" s="15">
        <v>1079</v>
      </c>
      <c r="F17" s="16">
        <v>4.07E-2</v>
      </c>
      <c r="G17" s="16">
        <v>6.6250000000000003E-2</v>
      </c>
    </row>
    <row r="18" spans="1:7" x14ac:dyDescent="0.35">
      <c r="A18" s="13" t="s">
        <v>479</v>
      </c>
      <c r="B18" s="33" t="s">
        <v>480</v>
      </c>
      <c r="C18" s="33" t="s">
        <v>481</v>
      </c>
      <c r="D18" s="14">
        <v>1000000</v>
      </c>
      <c r="E18" s="15">
        <v>1057.28</v>
      </c>
      <c r="F18" s="16">
        <v>3.9899999999999998E-2</v>
      </c>
      <c r="G18" s="16">
        <v>6.7086999999999994E-2</v>
      </c>
    </row>
    <row r="19" spans="1:7" x14ac:dyDescent="0.35">
      <c r="A19" s="13" t="s">
        <v>482</v>
      </c>
      <c r="B19" s="33" t="s">
        <v>483</v>
      </c>
      <c r="C19" s="33" t="s">
        <v>484</v>
      </c>
      <c r="D19" s="14">
        <v>1000000</v>
      </c>
      <c r="E19" s="15">
        <v>1053.72</v>
      </c>
      <c r="F19" s="16">
        <v>3.9800000000000002E-2</v>
      </c>
      <c r="G19" s="16">
        <v>6.5387000000000001E-2</v>
      </c>
    </row>
    <row r="20" spans="1:7" x14ac:dyDescent="0.35">
      <c r="A20" s="13" t="s">
        <v>485</v>
      </c>
      <c r="B20" s="33" t="s">
        <v>486</v>
      </c>
      <c r="C20" s="33" t="s">
        <v>467</v>
      </c>
      <c r="D20" s="14">
        <v>1000000</v>
      </c>
      <c r="E20" s="15">
        <v>1052.3599999999999</v>
      </c>
      <c r="F20" s="16">
        <v>3.9699999999999999E-2</v>
      </c>
      <c r="G20" s="16">
        <v>6.5985000000000002E-2</v>
      </c>
    </row>
    <row r="21" spans="1:7" x14ac:dyDescent="0.35">
      <c r="A21" s="13" t="s">
        <v>487</v>
      </c>
      <c r="B21" s="33" t="s">
        <v>488</v>
      </c>
      <c r="C21" s="33" t="s">
        <v>467</v>
      </c>
      <c r="D21" s="14">
        <v>1000000</v>
      </c>
      <c r="E21" s="15">
        <v>1050.48</v>
      </c>
      <c r="F21" s="16">
        <v>3.9600000000000003E-2</v>
      </c>
      <c r="G21" s="16">
        <v>6.6500000000000004E-2</v>
      </c>
    </row>
    <row r="22" spans="1:7" x14ac:dyDescent="0.35">
      <c r="A22" s="13" t="s">
        <v>489</v>
      </c>
      <c r="B22" s="33" t="s">
        <v>490</v>
      </c>
      <c r="C22" s="33" t="s">
        <v>481</v>
      </c>
      <c r="D22" s="14">
        <v>1000000</v>
      </c>
      <c r="E22" s="15">
        <v>1047.9100000000001</v>
      </c>
      <c r="F22" s="16">
        <v>3.9600000000000003E-2</v>
      </c>
      <c r="G22" s="16">
        <v>6.6199999999999995E-2</v>
      </c>
    </row>
    <row r="23" spans="1:7" x14ac:dyDescent="0.35">
      <c r="A23" s="13" t="s">
        <v>491</v>
      </c>
      <c r="B23" s="33" t="s">
        <v>492</v>
      </c>
      <c r="C23" s="33" t="s">
        <v>467</v>
      </c>
      <c r="D23" s="14">
        <v>1000000</v>
      </c>
      <c r="E23" s="15">
        <v>1025</v>
      </c>
      <c r="F23" s="16">
        <v>3.8699999999999998E-2</v>
      </c>
      <c r="G23" s="16">
        <v>6.5974000000000005E-2</v>
      </c>
    </row>
    <row r="24" spans="1:7" x14ac:dyDescent="0.35">
      <c r="A24" s="13" t="s">
        <v>493</v>
      </c>
      <c r="B24" s="33" t="s">
        <v>494</v>
      </c>
      <c r="C24" s="33" t="s">
        <v>467</v>
      </c>
      <c r="D24" s="14">
        <v>1000000</v>
      </c>
      <c r="E24" s="15">
        <v>1022.11</v>
      </c>
      <c r="F24" s="16">
        <v>3.8600000000000002E-2</v>
      </c>
      <c r="G24" s="16">
        <v>6.8150000000000002E-2</v>
      </c>
    </row>
    <row r="25" spans="1:7" x14ac:dyDescent="0.35">
      <c r="A25" s="13" t="s">
        <v>495</v>
      </c>
      <c r="B25" s="33" t="s">
        <v>496</v>
      </c>
      <c r="C25" s="33" t="s">
        <v>467</v>
      </c>
      <c r="D25" s="14">
        <v>800000</v>
      </c>
      <c r="E25" s="15">
        <v>820.94</v>
      </c>
      <c r="F25" s="16">
        <v>3.1E-2</v>
      </c>
      <c r="G25" s="16">
        <v>6.8000000000000005E-2</v>
      </c>
    </row>
    <row r="26" spans="1:7" x14ac:dyDescent="0.35">
      <c r="A26" s="13" t="s">
        <v>497</v>
      </c>
      <c r="B26" s="33" t="s">
        <v>498</v>
      </c>
      <c r="C26" s="33" t="s">
        <v>467</v>
      </c>
      <c r="D26" s="14">
        <v>500000</v>
      </c>
      <c r="E26" s="15">
        <v>535.58000000000004</v>
      </c>
      <c r="F26" s="16">
        <v>2.0199999999999999E-2</v>
      </c>
      <c r="G26" s="16">
        <v>6.5882999999999997E-2</v>
      </c>
    </row>
    <row r="27" spans="1:7" x14ac:dyDescent="0.35">
      <c r="A27" s="13" t="s">
        <v>499</v>
      </c>
      <c r="B27" s="33" t="s">
        <v>500</v>
      </c>
      <c r="C27" s="33" t="s">
        <v>467</v>
      </c>
      <c r="D27" s="14">
        <v>120000</v>
      </c>
      <c r="E27" s="15">
        <v>130.43</v>
      </c>
      <c r="F27" s="16">
        <v>4.8999999999999998E-3</v>
      </c>
      <c r="G27" s="16">
        <v>6.7365999999999995E-2</v>
      </c>
    </row>
    <row r="28" spans="1:7" x14ac:dyDescent="0.35">
      <c r="A28" s="13" t="s">
        <v>501</v>
      </c>
      <c r="B28" s="33" t="s">
        <v>502</v>
      </c>
      <c r="C28" s="33" t="s">
        <v>467</v>
      </c>
      <c r="D28" s="14">
        <v>10000</v>
      </c>
      <c r="E28" s="15">
        <v>10.54</v>
      </c>
      <c r="F28" s="16">
        <v>4.0000000000000002E-4</v>
      </c>
      <c r="G28" s="16">
        <v>6.9500000000000006E-2</v>
      </c>
    </row>
    <row r="29" spans="1:7" x14ac:dyDescent="0.35">
      <c r="A29" s="17" t="s">
        <v>131</v>
      </c>
      <c r="B29" s="34"/>
      <c r="C29" s="34"/>
      <c r="D29" s="20"/>
      <c r="E29" s="21">
        <v>20913.560000000001</v>
      </c>
      <c r="F29" s="22">
        <v>0.78939999999999999</v>
      </c>
      <c r="G29" s="23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132</v>
      </c>
      <c r="B31" s="33"/>
      <c r="C31" s="33"/>
      <c r="D31" s="14"/>
      <c r="E31" s="15"/>
      <c r="F31" s="16"/>
      <c r="G31" s="16"/>
    </row>
    <row r="32" spans="1:7" x14ac:dyDescent="0.35">
      <c r="A32" s="13" t="s">
        <v>503</v>
      </c>
      <c r="B32" s="33" t="s">
        <v>504</v>
      </c>
      <c r="C32" s="33" t="s">
        <v>135</v>
      </c>
      <c r="D32" s="14">
        <v>2400000</v>
      </c>
      <c r="E32" s="15">
        <v>2391.81</v>
      </c>
      <c r="F32" s="16">
        <v>9.0300000000000005E-2</v>
      </c>
      <c r="G32" s="16">
        <v>6.4773999999999998E-2</v>
      </c>
    </row>
    <row r="33" spans="1:7" x14ac:dyDescent="0.35">
      <c r="A33" s="13" t="s">
        <v>505</v>
      </c>
      <c r="B33" s="33" t="s">
        <v>506</v>
      </c>
      <c r="C33" s="33" t="s">
        <v>135</v>
      </c>
      <c r="D33" s="14">
        <v>1000000</v>
      </c>
      <c r="E33" s="15">
        <v>1046.1300000000001</v>
      </c>
      <c r="F33" s="16">
        <v>3.95E-2</v>
      </c>
      <c r="G33" s="16">
        <v>6.5387000000000001E-2</v>
      </c>
    </row>
    <row r="34" spans="1:7" x14ac:dyDescent="0.35">
      <c r="A34" s="13" t="s">
        <v>507</v>
      </c>
      <c r="B34" s="33" t="s">
        <v>508</v>
      </c>
      <c r="C34" s="33" t="s">
        <v>135</v>
      </c>
      <c r="D34" s="14">
        <v>1000000</v>
      </c>
      <c r="E34" s="15">
        <v>1042.25</v>
      </c>
      <c r="F34" s="16">
        <v>3.9300000000000002E-2</v>
      </c>
      <c r="G34" s="16">
        <v>6.5590999999999997E-2</v>
      </c>
    </row>
    <row r="35" spans="1:7" x14ac:dyDescent="0.35">
      <c r="A35" s="17" t="s">
        <v>131</v>
      </c>
      <c r="B35" s="34"/>
      <c r="C35" s="34"/>
      <c r="D35" s="20"/>
      <c r="E35" s="21">
        <v>4480.1899999999996</v>
      </c>
      <c r="F35" s="22">
        <v>0.1691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145</v>
      </c>
      <c r="B37" s="33"/>
      <c r="C37" s="33"/>
      <c r="D37" s="14"/>
      <c r="E37" s="15"/>
      <c r="F37" s="16"/>
      <c r="G37" s="16"/>
    </row>
    <row r="38" spans="1:7" x14ac:dyDescent="0.35">
      <c r="A38" s="17" t="s">
        <v>131</v>
      </c>
      <c r="B38" s="33"/>
      <c r="C38" s="33"/>
      <c r="D38" s="14"/>
      <c r="E38" s="18" t="s">
        <v>128</v>
      </c>
      <c r="F38" s="19" t="s">
        <v>128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146</v>
      </c>
      <c r="B40" s="33"/>
      <c r="C40" s="33"/>
      <c r="D40" s="14"/>
      <c r="E40" s="15"/>
      <c r="F40" s="16"/>
      <c r="G40" s="16"/>
    </row>
    <row r="41" spans="1:7" x14ac:dyDescent="0.35">
      <c r="A41" s="17" t="s">
        <v>131</v>
      </c>
      <c r="B41" s="33"/>
      <c r="C41" s="33"/>
      <c r="D41" s="14"/>
      <c r="E41" s="18" t="s">
        <v>128</v>
      </c>
      <c r="F41" s="19" t="s">
        <v>128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24" t="s">
        <v>147</v>
      </c>
      <c r="B43" s="35"/>
      <c r="C43" s="35"/>
      <c r="D43" s="25"/>
      <c r="E43" s="21">
        <v>25393.75</v>
      </c>
      <c r="F43" s="22">
        <v>0.95850000000000002</v>
      </c>
      <c r="G43" s="23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3034</v>
      </c>
      <c r="B46" s="33"/>
      <c r="C46" s="33"/>
      <c r="D46" s="14"/>
      <c r="E46" s="15"/>
      <c r="F46" s="16"/>
      <c r="G46" s="16"/>
    </row>
    <row r="47" spans="1:7" x14ac:dyDescent="0.35">
      <c r="A47" s="13" t="s">
        <v>510</v>
      </c>
      <c r="B47" s="33" t="s">
        <v>511</v>
      </c>
      <c r="C47" s="33"/>
      <c r="D47" s="14">
        <v>888.45600000000002</v>
      </c>
      <c r="E47" s="15">
        <v>100.3</v>
      </c>
      <c r="F47" s="16">
        <v>3.8E-3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24" t="s">
        <v>147</v>
      </c>
      <c r="B49" s="35"/>
      <c r="C49" s="35"/>
      <c r="D49" s="25"/>
      <c r="E49" s="21">
        <v>100.3</v>
      </c>
      <c r="F49" s="22">
        <v>3.8E-3</v>
      </c>
      <c r="G49" s="23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7" t="s">
        <v>148</v>
      </c>
      <c r="B51" s="33"/>
      <c r="C51" s="33"/>
      <c r="D51" s="14"/>
      <c r="E51" s="15"/>
      <c r="F51" s="16"/>
      <c r="G51" s="16"/>
    </row>
    <row r="52" spans="1:7" x14ac:dyDescent="0.35">
      <c r="A52" s="13" t="s">
        <v>149</v>
      </c>
      <c r="B52" s="33"/>
      <c r="C52" s="33"/>
      <c r="D52" s="14"/>
      <c r="E52" s="15">
        <v>207.97</v>
      </c>
      <c r="F52" s="16">
        <v>7.7999999999999996E-3</v>
      </c>
      <c r="G52" s="16">
        <v>5.4205000000000003E-2</v>
      </c>
    </row>
    <row r="53" spans="1:7" x14ac:dyDescent="0.35">
      <c r="A53" s="17" t="s">
        <v>131</v>
      </c>
      <c r="B53" s="34"/>
      <c r="C53" s="34"/>
      <c r="D53" s="20"/>
      <c r="E53" s="21">
        <v>207.97</v>
      </c>
      <c r="F53" s="22">
        <v>7.7999999999999996E-3</v>
      </c>
      <c r="G53" s="23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147</v>
      </c>
      <c r="B55" s="35"/>
      <c r="C55" s="35"/>
      <c r="D55" s="25"/>
      <c r="E55" s="21">
        <v>207.97</v>
      </c>
      <c r="F55" s="22">
        <v>7.7999999999999996E-3</v>
      </c>
      <c r="G55" s="23"/>
    </row>
    <row r="56" spans="1:7" x14ac:dyDescent="0.35">
      <c r="A56" s="13" t="s">
        <v>150</v>
      </c>
      <c r="B56" s="33"/>
      <c r="C56" s="33"/>
      <c r="D56" s="14"/>
      <c r="E56" s="15">
        <v>805.38851969999996</v>
      </c>
      <c r="F56" s="16">
        <v>3.0398000000000001E-2</v>
      </c>
      <c r="G56" s="16"/>
    </row>
    <row r="57" spans="1:7" x14ac:dyDescent="0.35">
      <c r="A57" s="13" t="s">
        <v>151</v>
      </c>
      <c r="B57" s="33"/>
      <c r="C57" s="33"/>
      <c r="D57" s="14"/>
      <c r="E57" s="26">
        <v>-12.7185197</v>
      </c>
      <c r="F57" s="27">
        <v>-4.9799999999999996E-4</v>
      </c>
      <c r="G57" s="16">
        <v>5.4205000000000003E-2</v>
      </c>
    </row>
    <row r="58" spans="1:7" x14ac:dyDescent="0.35">
      <c r="A58" s="28" t="s">
        <v>152</v>
      </c>
      <c r="B58" s="36"/>
      <c r="C58" s="36"/>
      <c r="D58" s="29"/>
      <c r="E58" s="30">
        <v>26494.69</v>
      </c>
      <c r="F58" s="31">
        <v>1</v>
      </c>
      <c r="G58" s="31"/>
    </row>
    <row r="60" spans="1:7" x14ac:dyDescent="0.35">
      <c r="A60" s="1" t="s">
        <v>153</v>
      </c>
    </row>
    <row r="63" spans="1:7" x14ac:dyDescent="0.35">
      <c r="A63" s="1" t="s">
        <v>2855</v>
      </c>
    </row>
    <row r="64" spans="1:7" x14ac:dyDescent="0.35">
      <c r="A64" s="48" t="s">
        <v>2856</v>
      </c>
      <c r="B64" s="3" t="s">
        <v>128</v>
      </c>
    </row>
    <row r="65" spans="1:7" x14ac:dyDescent="0.35">
      <c r="A65" t="s">
        <v>2857</v>
      </c>
    </row>
    <row r="66" spans="1:7" x14ac:dyDescent="0.35">
      <c r="A66" t="s">
        <v>2858</v>
      </c>
      <c r="B66" t="s">
        <v>2859</v>
      </c>
      <c r="C66" t="s">
        <v>2859</v>
      </c>
    </row>
    <row r="67" spans="1:7" x14ac:dyDescent="0.35">
      <c r="B67" s="49">
        <v>45838</v>
      </c>
      <c r="C67" s="49">
        <v>45869</v>
      </c>
    </row>
    <row r="68" spans="1:7" x14ac:dyDescent="0.35">
      <c r="A68" t="s">
        <v>2882</v>
      </c>
      <c r="B68" t="s">
        <v>2883</v>
      </c>
      <c r="C68" t="s">
        <v>2884</v>
      </c>
      <c r="G68"/>
    </row>
    <row r="69" spans="1:7" x14ac:dyDescent="0.35">
      <c r="A69" t="s">
        <v>2885</v>
      </c>
      <c r="B69">
        <v>14.5139</v>
      </c>
      <c r="C69">
        <v>14.526400000000001</v>
      </c>
      <c r="G69"/>
    </row>
    <row r="70" spans="1:7" x14ac:dyDescent="0.35">
      <c r="A70" t="s">
        <v>2874</v>
      </c>
      <c r="B70">
        <v>25.624500000000001</v>
      </c>
      <c r="C70">
        <v>25.773700000000002</v>
      </c>
      <c r="G70"/>
    </row>
    <row r="71" spans="1:7" x14ac:dyDescent="0.35">
      <c r="A71" t="s">
        <v>2861</v>
      </c>
      <c r="B71">
        <v>18.924800000000001</v>
      </c>
      <c r="C71">
        <v>19.035</v>
      </c>
      <c r="G71"/>
    </row>
    <row r="72" spans="1:7" x14ac:dyDescent="0.35">
      <c r="A72" t="s">
        <v>2886</v>
      </c>
      <c r="B72">
        <v>10.895799999999999</v>
      </c>
      <c r="C72">
        <v>10.9093</v>
      </c>
      <c r="G72"/>
    </row>
    <row r="73" spans="1:7" x14ac:dyDescent="0.35">
      <c r="A73" t="s">
        <v>2887</v>
      </c>
      <c r="B73">
        <v>10.530200000000001</v>
      </c>
      <c r="C73">
        <v>10.535299999999999</v>
      </c>
      <c r="G73"/>
    </row>
    <row r="74" spans="1:7" x14ac:dyDescent="0.35">
      <c r="A74" t="s">
        <v>2888</v>
      </c>
      <c r="B74" t="s">
        <v>2883</v>
      </c>
      <c r="C74" t="s">
        <v>2884</v>
      </c>
      <c r="G74"/>
    </row>
    <row r="75" spans="1:7" x14ac:dyDescent="0.35">
      <c r="A75" t="s">
        <v>2889</v>
      </c>
      <c r="B75">
        <v>14.0464</v>
      </c>
      <c r="C75">
        <v>14.058199999999999</v>
      </c>
      <c r="G75"/>
    </row>
    <row r="76" spans="1:7" x14ac:dyDescent="0.35">
      <c r="A76" t="s">
        <v>2875</v>
      </c>
      <c r="B76">
        <v>24.729299999999999</v>
      </c>
      <c r="C76">
        <v>24.866900000000001</v>
      </c>
      <c r="G76"/>
    </row>
    <row r="77" spans="1:7" x14ac:dyDescent="0.35">
      <c r="A77" t="s">
        <v>2863</v>
      </c>
      <c r="B77">
        <v>18.082599999999999</v>
      </c>
      <c r="C77">
        <v>18.183199999999999</v>
      </c>
      <c r="G77"/>
    </row>
    <row r="78" spans="1:7" x14ac:dyDescent="0.35">
      <c r="A78" t="s">
        <v>2890</v>
      </c>
      <c r="B78">
        <v>11.136699999999999</v>
      </c>
      <c r="C78">
        <v>11.155799999999999</v>
      </c>
      <c r="G78"/>
    </row>
    <row r="79" spans="1:7" x14ac:dyDescent="0.35">
      <c r="A79" t="s">
        <v>2891</v>
      </c>
      <c r="B79">
        <v>10.1233</v>
      </c>
      <c r="C79">
        <v>10.130100000000001</v>
      </c>
      <c r="G79"/>
    </row>
    <row r="80" spans="1:7" x14ac:dyDescent="0.35">
      <c r="A80" t="s">
        <v>2892</v>
      </c>
      <c r="G80"/>
    </row>
    <row r="82" spans="1:4" x14ac:dyDescent="0.35">
      <c r="A82" t="s">
        <v>2893</v>
      </c>
    </row>
    <row r="84" spans="1:4" x14ac:dyDescent="0.35">
      <c r="A84" s="51" t="s">
        <v>2894</v>
      </c>
      <c r="B84" s="51" t="s">
        <v>2895</v>
      </c>
      <c r="C84" s="51" t="s">
        <v>2896</v>
      </c>
      <c r="D84" s="51" t="s">
        <v>2897</v>
      </c>
    </row>
    <row r="85" spans="1:4" x14ac:dyDescent="0.35">
      <c r="A85" s="51" t="s">
        <v>2898</v>
      </c>
      <c r="B85" s="51"/>
      <c r="C85" s="51">
        <v>7.2144600000000003E-2</v>
      </c>
      <c r="D85" s="51">
        <v>7.2144600000000003E-2</v>
      </c>
    </row>
    <row r="86" spans="1:4" x14ac:dyDescent="0.35">
      <c r="A86" s="51" t="s">
        <v>2899</v>
      </c>
      <c r="B86" s="51"/>
      <c r="C86" s="51">
        <v>4.9942899999999998E-2</v>
      </c>
      <c r="D86" s="51">
        <v>4.9942899999999998E-2</v>
      </c>
    </row>
    <row r="87" spans="1:4" x14ac:dyDescent="0.35">
      <c r="A87" s="51" t="s">
        <v>2900</v>
      </c>
      <c r="B87" s="51"/>
      <c r="C87" s="51">
        <v>5.62024E-2</v>
      </c>
      <c r="D87" s="51">
        <v>5.62024E-2</v>
      </c>
    </row>
    <row r="88" spans="1:4" x14ac:dyDescent="0.35">
      <c r="A88" s="51" t="s">
        <v>2901</v>
      </c>
      <c r="B88" s="51"/>
      <c r="C88" s="51">
        <v>6.6379999999999995E-2</v>
      </c>
      <c r="D88" s="51">
        <v>6.6379999999999995E-2</v>
      </c>
    </row>
    <row r="89" spans="1:4" x14ac:dyDescent="0.35">
      <c r="A89" s="51" t="s">
        <v>2902</v>
      </c>
      <c r="B89" s="51"/>
      <c r="C89" s="51">
        <v>4.2973799999999999E-2</v>
      </c>
      <c r="D89" s="51">
        <v>4.2973799999999999E-2</v>
      </c>
    </row>
    <row r="90" spans="1:4" x14ac:dyDescent="0.35">
      <c r="A90" s="51" t="s">
        <v>2903</v>
      </c>
      <c r="B90" s="51"/>
      <c r="C90" s="51">
        <v>4.9638099999999998E-2</v>
      </c>
      <c r="D90" s="51">
        <v>4.9638099999999998E-2</v>
      </c>
    </row>
    <row r="92" spans="1:4" x14ac:dyDescent="0.35">
      <c r="A92" t="s">
        <v>2865</v>
      </c>
      <c r="B92" s="3" t="s">
        <v>128</v>
      </c>
    </row>
    <row r="93" spans="1:4" ht="29" x14ac:dyDescent="0.35">
      <c r="A93" s="48" t="s">
        <v>2866</v>
      </c>
      <c r="B93" s="3" t="s">
        <v>128</v>
      </c>
    </row>
    <row r="94" spans="1:4" ht="29" x14ac:dyDescent="0.35">
      <c r="A94" s="48" t="s">
        <v>2867</v>
      </c>
      <c r="B94" s="3" t="s">
        <v>128</v>
      </c>
    </row>
    <row r="95" spans="1:4" x14ac:dyDescent="0.35">
      <c r="A95" t="s">
        <v>2868</v>
      </c>
      <c r="B95" s="50">
        <f>+B110</f>
        <v>4.9382376182523933</v>
      </c>
    </row>
    <row r="96" spans="1:4" ht="43.5" x14ac:dyDescent="0.35">
      <c r="A96" s="48" t="s">
        <v>2869</v>
      </c>
      <c r="B96" s="3" t="s">
        <v>128</v>
      </c>
    </row>
    <row r="97" spans="1:2" x14ac:dyDescent="0.35">
      <c r="B97" s="3"/>
    </row>
    <row r="98" spans="1:2" ht="29" x14ac:dyDescent="0.35">
      <c r="A98" s="48" t="s">
        <v>2870</v>
      </c>
      <c r="B98" s="3" t="s">
        <v>128</v>
      </c>
    </row>
    <row r="99" spans="1:2" ht="29" x14ac:dyDescent="0.35">
      <c r="A99" s="48" t="s">
        <v>2871</v>
      </c>
      <c r="B99" t="s">
        <v>128</v>
      </c>
    </row>
    <row r="100" spans="1:2" ht="29" x14ac:dyDescent="0.35">
      <c r="A100" s="48" t="s">
        <v>2872</v>
      </c>
      <c r="B100" s="3" t="s">
        <v>128</v>
      </c>
    </row>
    <row r="101" spans="1:2" ht="29" x14ac:dyDescent="0.35">
      <c r="A101" s="48" t="s">
        <v>2873</v>
      </c>
      <c r="B101" s="3" t="s">
        <v>128</v>
      </c>
    </row>
    <row r="103" spans="1:2" x14ac:dyDescent="0.35">
      <c r="A103" t="s">
        <v>2964</v>
      </c>
    </row>
    <row r="104" spans="1:2" ht="43.5" x14ac:dyDescent="0.35">
      <c r="A104" s="65" t="s">
        <v>2965</v>
      </c>
      <c r="B104" s="69" t="s">
        <v>2978</v>
      </c>
    </row>
    <row r="105" spans="1:2" ht="29" x14ac:dyDescent="0.35">
      <c r="A105" s="65" t="s">
        <v>2967</v>
      </c>
      <c r="B105" s="69" t="s">
        <v>2979</v>
      </c>
    </row>
    <row r="106" spans="1:2" x14ac:dyDescent="0.35">
      <c r="A106" s="65"/>
      <c r="B106" s="65"/>
    </row>
    <row r="107" spans="1:2" x14ac:dyDescent="0.35">
      <c r="A107" s="65" t="s">
        <v>2969</v>
      </c>
      <c r="B107" s="66">
        <v>6.6104980036393464</v>
      </c>
    </row>
    <row r="108" spans="1:2" x14ac:dyDescent="0.35">
      <c r="A108" s="65"/>
      <c r="B108" s="65"/>
    </row>
    <row r="109" spans="1:2" x14ac:dyDescent="0.35">
      <c r="A109" s="65" t="s">
        <v>2970</v>
      </c>
      <c r="B109" s="67">
        <v>4.0876999999999999</v>
      </c>
    </row>
    <row r="110" spans="1:2" x14ac:dyDescent="0.35">
      <c r="A110" s="65" t="s">
        <v>2971</v>
      </c>
      <c r="B110" s="67">
        <v>4.9382376182523933</v>
      </c>
    </row>
    <row r="111" spans="1:2" x14ac:dyDescent="0.35">
      <c r="A111" s="65"/>
      <c r="B111" s="65"/>
    </row>
    <row r="112" spans="1:2" x14ac:dyDescent="0.35">
      <c r="A112" s="65" t="s">
        <v>2972</v>
      </c>
      <c r="B112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50A4-A277-4C48-86AA-2B52F243F304}">
  <dimension ref="A1:G7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18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2962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512</v>
      </c>
      <c r="B11" s="33" t="s">
        <v>513</v>
      </c>
      <c r="C11" s="33" t="s">
        <v>481</v>
      </c>
      <c r="D11" s="14">
        <v>1000000</v>
      </c>
      <c r="E11" s="15">
        <v>1017.37</v>
      </c>
      <c r="F11" s="16">
        <v>0.12479999999999999</v>
      </c>
      <c r="G11" s="16">
        <v>7.2449E-2</v>
      </c>
    </row>
    <row r="12" spans="1:7" x14ac:dyDescent="0.35">
      <c r="A12" s="13" t="s">
        <v>514</v>
      </c>
      <c r="B12" s="33" t="s">
        <v>515</v>
      </c>
      <c r="C12" s="33" t="s">
        <v>467</v>
      </c>
      <c r="D12" s="14">
        <v>800000</v>
      </c>
      <c r="E12" s="15">
        <v>810.4</v>
      </c>
      <c r="F12" s="16">
        <v>9.9500000000000005E-2</v>
      </c>
      <c r="G12" s="16">
        <v>7.1050000000000002E-2</v>
      </c>
    </row>
    <row r="13" spans="1:7" x14ac:dyDescent="0.35">
      <c r="A13" s="13" t="s">
        <v>516</v>
      </c>
      <c r="B13" s="33" t="s">
        <v>517</v>
      </c>
      <c r="C13" s="33" t="s">
        <v>467</v>
      </c>
      <c r="D13" s="14">
        <v>500000</v>
      </c>
      <c r="E13" s="15">
        <v>510.83</v>
      </c>
      <c r="F13" s="16">
        <v>6.2700000000000006E-2</v>
      </c>
      <c r="G13" s="16">
        <v>7.0949999999999999E-2</v>
      </c>
    </row>
    <row r="14" spans="1:7" x14ac:dyDescent="0.35">
      <c r="A14" s="13" t="s">
        <v>518</v>
      </c>
      <c r="B14" s="33" t="s">
        <v>519</v>
      </c>
      <c r="C14" s="33" t="s">
        <v>467</v>
      </c>
      <c r="D14" s="14">
        <v>500000</v>
      </c>
      <c r="E14" s="15">
        <v>510.21</v>
      </c>
      <c r="F14" s="16">
        <v>6.2600000000000003E-2</v>
      </c>
      <c r="G14" s="16">
        <v>6.9900000000000004E-2</v>
      </c>
    </row>
    <row r="15" spans="1:7" x14ac:dyDescent="0.35">
      <c r="A15" s="13" t="s">
        <v>520</v>
      </c>
      <c r="B15" s="33" t="s">
        <v>521</v>
      </c>
      <c r="C15" s="33" t="s">
        <v>481</v>
      </c>
      <c r="D15" s="14">
        <v>500000</v>
      </c>
      <c r="E15" s="15">
        <v>509.61</v>
      </c>
      <c r="F15" s="16">
        <v>6.25E-2</v>
      </c>
      <c r="G15" s="16">
        <v>7.1999999999999995E-2</v>
      </c>
    </row>
    <row r="16" spans="1:7" x14ac:dyDescent="0.35">
      <c r="A16" s="13" t="s">
        <v>522</v>
      </c>
      <c r="B16" s="33" t="s">
        <v>523</v>
      </c>
      <c r="C16" s="33" t="s">
        <v>467</v>
      </c>
      <c r="D16" s="14">
        <v>500000</v>
      </c>
      <c r="E16" s="15">
        <v>509.46</v>
      </c>
      <c r="F16" s="16">
        <v>6.25E-2</v>
      </c>
      <c r="G16" s="16">
        <v>7.0000000000000007E-2</v>
      </c>
    </row>
    <row r="17" spans="1:7" x14ac:dyDescent="0.35">
      <c r="A17" s="13" t="s">
        <v>524</v>
      </c>
      <c r="B17" s="33" t="s">
        <v>525</v>
      </c>
      <c r="C17" s="33" t="s">
        <v>484</v>
      </c>
      <c r="D17" s="14">
        <v>500000</v>
      </c>
      <c r="E17" s="15">
        <v>509.37</v>
      </c>
      <c r="F17" s="16">
        <v>6.25E-2</v>
      </c>
      <c r="G17" s="16">
        <v>7.1611999999999995E-2</v>
      </c>
    </row>
    <row r="18" spans="1:7" x14ac:dyDescent="0.35">
      <c r="A18" s="13" t="s">
        <v>526</v>
      </c>
      <c r="B18" s="33" t="s">
        <v>527</v>
      </c>
      <c r="C18" s="33" t="s">
        <v>467</v>
      </c>
      <c r="D18" s="14">
        <v>500000</v>
      </c>
      <c r="E18" s="15">
        <v>509.26</v>
      </c>
      <c r="F18" s="16">
        <v>6.25E-2</v>
      </c>
      <c r="G18" s="16">
        <v>6.8099999999999994E-2</v>
      </c>
    </row>
    <row r="19" spans="1:7" x14ac:dyDescent="0.35">
      <c r="A19" s="13" t="s">
        <v>528</v>
      </c>
      <c r="B19" s="33" t="s">
        <v>529</v>
      </c>
      <c r="C19" s="33" t="s">
        <v>481</v>
      </c>
      <c r="D19" s="14">
        <v>500000</v>
      </c>
      <c r="E19" s="15">
        <v>509.17</v>
      </c>
      <c r="F19" s="16">
        <v>6.25E-2</v>
      </c>
      <c r="G19" s="16">
        <v>7.1485999999999994E-2</v>
      </c>
    </row>
    <row r="20" spans="1:7" x14ac:dyDescent="0.35">
      <c r="A20" s="13" t="s">
        <v>530</v>
      </c>
      <c r="B20" s="33" t="s">
        <v>531</v>
      </c>
      <c r="C20" s="33" t="s">
        <v>467</v>
      </c>
      <c r="D20" s="14">
        <v>500000</v>
      </c>
      <c r="E20" s="15">
        <v>508.41</v>
      </c>
      <c r="F20" s="16">
        <v>6.2399999999999997E-2</v>
      </c>
      <c r="G20" s="16">
        <v>7.0999999999999994E-2</v>
      </c>
    </row>
    <row r="21" spans="1:7" x14ac:dyDescent="0.35">
      <c r="A21" s="13" t="s">
        <v>532</v>
      </c>
      <c r="B21" s="33" t="s">
        <v>533</v>
      </c>
      <c r="C21" s="33" t="s">
        <v>467</v>
      </c>
      <c r="D21" s="14">
        <v>500000</v>
      </c>
      <c r="E21" s="15">
        <v>508.04</v>
      </c>
      <c r="F21" s="16">
        <v>6.2300000000000001E-2</v>
      </c>
      <c r="G21" s="16">
        <v>7.1550000000000002E-2</v>
      </c>
    </row>
    <row r="22" spans="1:7" x14ac:dyDescent="0.35">
      <c r="A22" s="13" t="s">
        <v>534</v>
      </c>
      <c r="B22" s="33" t="s">
        <v>535</v>
      </c>
      <c r="C22" s="33" t="s">
        <v>467</v>
      </c>
      <c r="D22" s="14">
        <v>500000</v>
      </c>
      <c r="E22" s="15">
        <v>507.24</v>
      </c>
      <c r="F22" s="16">
        <v>6.2199999999999998E-2</v>
      </c>
      <c r="G22" s="16">
        <v>6.8398E-2</v>
      </c>
    </row>
    <row r="23" spans="1:7" x14ac:dyDescent="0.35">
      <c r="A23" s="13" t="s">
        <v>536</v>
      </c>
      <c r="B23" s="33" t="s">
        <v>537</v>
      </c>
      <c r="C23" s="33" t="s">
        <v>467</v>
      </c>
      <c r="D23" s="14">
        <v>500000</v>
      </c>
      <c r="E23" s="15">
        <v>506.21</v>
      </c>
      <c r="F23" s="16">
        <v>6.2100000000000002E-2</v>
      </c>
      <c r="G23" s="16">
        <v>6.9199999999999998E-2</v>
      </c>
    </row>
    <row r="24" spans="1:7" x14ac:dyDescent="0.35">
      <c r="A24" s="13" t="s">
        <v>538</v>
      </c>
      <c r="B24" s="33" t="s">
        <v>539</v>
      </c>
      <c r="C24" s="33" t="s">
        <v>467</v>
      </c>
      <c r="D24" s="14">
        <v>500000</v>
      </c>
      <c r="E24" s="15">
        <v>505.67</v>
      </c>
      <c r="F24" s="16">
        <v>6.2100000000000002E-2</v>
      </c>
      <c r="G24" s="16">
        <v>7.0050000000000001E-2</v>
      </c>
    </row>
    <row r="25" spans="1:7" x14ac:dyDescent="0.35">
      <c r="A25" s="17" t="s">
        <v>131</v>
      </c>
      <c r="B25" s="34"/>
      <c r="C25" s="34"/>
      <c r="D25" s="20"/>
      <c r="E25" s="21">
        <v>7931.25</v>
      </c>
      <c r="F25" s="22">
        <v>0.97319999999999995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145</v>
      </c>
      <c r="B27" s="33"/>
      <c r="C27" s="33"/>
      <c r="D27" s="14"/>
      <c r="E27" s="15"/>
      <c r="F27" s="16"/>
      <c r="G27" s="16"/>
    </row>
    <row r="28" spans="1:7" x14ac:dyDescent="0.35">
      <c r="A28" s="17" t="s">
        <v>131</v>
      </c>
      <c r="B28" s="33"/>
      <c r="C28" s="33"/>
      <c r="D28" s="14"/>
      <c r="E28" s="18" t="s">
        <v>128</v>
      </c>
      <c r="F28" s="19" t="s">
        <v>128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17" t="s">
        <v>146</v>
      </c>
      <c r="B30" s="33"/>
      <c r="C30" s="33"/>
      <c r="D30" s="14"/>
      <c r="E30" s="15"/>
      <c r="F30" s="16"/>
      <c r="G30" s="16"/>
    </row>
    <row r="31" spans="1:7" x14ac:dyDescent="0.35">
      <c r="A31" s="17" t="s">
        <v>131</v>
      </c>
      <c r="B31" s="33"/>
      <c r="C31" s="33"/>
      <c r="D31" s="14"/>
      <c r="E31" s="18" t="s">
        <v>128</v>
      </c>
      <c r="F31" s="19" t="s">
        <v>128</v>
      </c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24" t="s">
        <v>147</v>
      </c>
      <c r="B33" s="35"/>
      <c r="C33" s="35"/>
      <c r="D33" s="25"/>
      <c r="E33" s="21">
        <v>7931.25</v>
      </c>
      <c r="F33" s="22">
        <v>0.97319999999999995</v>
      </c>
      <c r="G33" s="23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148</v>
      </c>
      <c r="B36" s="33"/>
      <c r="C36" s="33"/>
      <c r="D36" s="14"/>
      <c r="E36" s="15"/>
      <c r="F36" s="16"/>
      <c r="G36" s="16"/>
    </row>
    <row r="37" spans="1:7" x14ac:dyDescent="0.35">
      <c r="A37" s="13" t="s">
        <v>149</v>
      </c>
      <c r="B37" s="33"/>
      <c r="C37" s="33"/>
      <c r="D37" s="14"/>
      <c r="E37" s="15">
        <v>26</v>
      </c>
      <c r="F37" s="16">
        <v>3.2000000000000002E-3</v>
      </c>
      <c r="G37" s="16">
        <v>5.4205000000000003E-2</v>
      </c>
    </row>
    <row r="38" spans="1:7" x14ac:dyDescent="0.35">
      <c r="A38" s="17" t="s">
        <v>131</v>
      </c>
      <c r="B38" s="34"/>
      <c r="C38" s="34"/>
      <c r="D38" s="20"/>
      <c r="E38" s="21">
        <v>26</v>
      </c>
      <c r="F38" s="22">
        <v>3.2000000000000002E-3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24" t="s">
        <v>147</v>
      </c>
      <c r="B40" s="35"/>
      <c r="C40" s="35"/>
      <c r="D40" s="25"/>
      <c r="E40" s="21">
        <v>26</v>
      </c>
      <c r="F40" s="22">
        <v>3.2000000000000002E-3</v>
      </c>
      <c r="G40" s="23"/>
    </row>
    <row r="41" spans="1:7" x14ac:dyDescent="0.35">
      <c r="A41" s="13" t="s">
        <v>150</v>
      </c>
      <c r="B41" s="33"/>
      <c r="C41" s="33"/>
      <c r="D41" s="14"/>
      <c r="E41" s="15">
        <v>191.9909285</v>
      </c>
      <c r="F41" s="16">
        <v>2.3560000000000001E-2</v>
      </c>
      <c r="G41" s="16"/>
    </row>
    <row r="42" spans="1:7" x14ac:dyDescent="0.35">
      <c r="A42" s="13" t="s">
        <v>151</v>
      </c>
      <c r="B42" s="33"/>
      <c r="C42" s="33"/>
      <c r="D42" s="14"/>
      <c r="E42" s="26">
        <v>-0.47092850000000003</v>
      </c>
      <c r="F42" s="16">
        <v>4.0000000000000003E-5</v>
      </c>
      <c r="G42" s="16">
        <v>5.4205000000000003E-2</v>
      </c>
    </row>
    <row r="43" spans="1:7" x14ac:dyDescent="0.35">
      <c r="A43" s="28" t="s">
        <v>152</v>
      </c>
      <c r="B43" s="36"/>
      <c r="C43" s="36"/>
      <c r="D43" s="29"/>
      <c r="E43" s="30">
        <v>8148.77</v>
      </c>
      <c r="F43" s="31">
        <v>1</v>
      </c>
      <c r="G43" s="31"/>
    </row>
    <row r="45" spans="1:7" x14ac:dyDescent="0.35">
      <c r="A45" s="1" t="s">
        <v>153</v>
      </c>
    </row>
    <row r="46" spans="1:7" x14ac:dyDescent="0.35">
      <c r="A46" s="1" t="s">
        <v>3020</v>
      </c>
    </row>
    <row r="48" spans="1:7" x14ac:dyDescent="0.35">
      <c r="A48" s="1" t="s">
        <v>2855</v>
      </c>
    </row>
    <row r="49" spans="1:7" x14ac:dyDescent="0.35">
      <c r="A49" s="48" t="s">
        <v>2856</v>
      </c>
      <c r="B49" s="3" t="s">
        <v>128</v>
      </c>
    </row>
    <row r="50" spans="1:7" x14ac:dyDescent="0.35">
      <c r="A50" t="s">
        <v>2857</v>
      </c>
    </row>
    <row r="51" spans="1:7" x14ac:dyDescent="0.35">
      <c r="A51" t="s">
        <v>2858</v>
      </c>
      <c r="B51" t="s">
        <v>2859</v>
      </c>
      <c r="C51" t="s">
        <v>2859</v>
      </c>
    </row>
    <row r="52" spans="1:7" x14ac:dyDescent="0.35">
      <c r="B52" s="49">
        <v>45838</v>
      </c>
      <c r="C52" s="49">
        <v>45869</v>
      </c>
    </row>
    <row r="53" spans="1:7" x14ac:dyDescent="0.35">
      <c r="A53" t="s">
        <v>2860</v>
      </c>
      <c r="B53">
        <v>10.386799999999999</v>
      </c>
      <c r="C53">
        <v>10.464700000000001</v>
      </c>
      <c r="G53"/>
    </row>
    <row r="54" spans="1:7" x14ac:dyDescent="0.35">
      <c r="A54" t="s">
        <v>2861</v>
      </c>
      <c r="B54">
        <v>10.386799999999999</v>
      </c>
      <c r="C54">
        <v>10.464700000000001</v>
      </c>
      <c r="G54"/>
    </row>
    <row r="55" spans="1:7" x14ac:dyDescent="0.35">
      <c r="A55" t="s">
        <v>2862</v>
      </c>
      <c r="B55">
        <v>10.379099999999999</v>
      </c>
      <c r="C55">
        <v>10.4552</v>
      </c>
      <c r="G55"/>
    </row>
    <row r="56" spans="1:7" x14ac:dyDescent="0.35">
      <c r="A56" t="s">
        <v>2863</v>
      </c>
      <c r="B56">
        <v>10.379099999999999</v>
      </c>
      <c r="C56">
        <v>10.4552</v>
      </c>
      <c r="G56"/>
    </row>
    <row r="57" spans="1:7" x14ac:dyDescent="0.35">
      <c r="G57"/>
    </row>
    <row r="58" spans="1:7" x14ac:dyDescent="0.35">
      <c r="A58" t="s">
        <v>2864</v>
      </c>
      <c r="B58" s="3" t="s">
        <v>128</v>
      </c>
    </row>
    <row r="59" spans="1:7" x14ac:dyDescent="0.35">
      <c r="A59" t="s">
        <v>2865</v>
      </c>
      <c r="B59" s="3" t="s">
        <v>128</v>
      </c>
    </row>
    <row r="60" spans="1:7" ht="29" x14ac:dyDescent="0.35">
      <c r="A60" s="48" t="s">
        <v>2866</v>
      </c>
      <c r="B60" s="3" t="s">
        <v>128</v>
      </c>
    </row>
    <row r="61" spans="1:7" ht="29" x14ac:dyDescent="0.35">
      <c r="A61" s="48" t="s">
        <v>2867</v>
      </c>
      <c r="B61" s="3" t="s">
        <v>128</v>
      </c>
    </row>
    <row r="62" spans="1:7" x14ac:dyDescent="0.35">
      <c r="A62" t="s">
        <v>2868</v>
      </c>
      <c r="B62" s="50">
        <f>+B77</f>
        <v>1.809745539027116</v>
      </c>
    </row>
    <row r="63" spans="1:7" ht="43.5" x14ac:dyDescent="0.35">
      <c r="A63" s="48" t="s">
        <v>2869</v>
      </c>
      <c r="B63" s="3" t="s">
        <v>128</v>
      </c>
    </row>
    <row r="64" spans="1:7" x14ac:dyDescent="0.35">
      <c r="B64" s="3"/>
    </row>
    <row r="65" spans="1:2" ht="29" x14ac:dyDescent="0.35">
      <c r="A65" s="48" t="s">
        <v>2870</v>
      </c>
      <c r="B65" s="3" t="s">
        <v>128</v>
      </c>
    </row>
    <row r="66" spans="1:2" ht="29" x14ac:dyDescent="0.35">
      <c r="A66" s="48" t="s">
        <v>2871</v>
      </c>
      <c r="B66">
        <v>4940</v>
      </c>
    </row>
    <row r="67" spans="1:2" ht="29" x14ac:dyDescent="0.35">
      <c r="A67" s="48" t="s">
        <v>2872</v>
      </c>
      <c r="B67" s="3" t="s">
        <v>128</v>
      </c>
    </row>
    <row r="68" spans="1:2" ht="29" x14ac:dyDescent="0.35">
      <c r="A68" s="48" t="s">
        <v>2873</v>
      </c>
      <c r="B68" s="3" t="s">
        <v>128</v>
      </c>
    </row>
    <row r="70" spans="1:2" x14ac:dyDescent="0.35">
      <c r="A70" t="s">
        <v>2964</v>
      </c>
    </row>
    <row r="71" spans="1:2" ht="58" x14ac:dyDescent="0.35">
      <c r="A71" s="65" t="s">
        <v>2965</v>
      </c>
      <c r="B71" s="69" t="s">
        <v>3009</v>
      </c>
    </row>
    <row r="72" spans="1:2" ht="43.5" x14ac:dyDescent="0.35">
      <c r="A72" s="65" t="s">
        <v>2967</v>
      </c>
      <c r="B72" s="69" t="s">
        <v>3010</v>
      </c>
    </row>
    <row r="73" spans="1:2" x14ac:dyDescent="0.35">
      <c r="A73" s="65"/>
      <c r="B73" s="65"/>
    </row>
    <row r="74" spans="1:2" x14ac:dyDescent="0.35">
      <c r="A74" s="65" t="s">
        <v>2969</v>
      </c>
      <c r="B74" s="66">
        <v>7.0656135323959628</v>
      </c>
    </row>
    <row r="75" spans="1:2" x14ac:dyDescent="0.35">
      <c r="A75" s="65"/>
      <c r="B75" s="65"/>
    </row>
    <row r="76" spans="1:2" x14ac:dyDescent="0.35">
      <c r="A76" s="65" t="s">
        <v>2970</v>
      </c>
      <c r="B76" s="67">
        <v>1.7182999999999999</v>
      </c>
    </row>
    <row r="77" spans="1:2" x14ac:dyDescent="0.35">
      <c r="A77" s="65" t="s">
        <v>2971</v>
      </c>
      <c r="B77" s="67">
        <v>1.809745539027116</v>
      </c>
    </row>
    <row r="78" spans="1:2" x14ac:dyDescent="0.35">
      <c r="A78" s="65"/>
      <c r="B78" s="65"/>
    </row>
    <row r="79" spans="1:2" x14ac:dyDescent="0.35">
      <c r="A79" s="65" t="s">
        <v>2972</v>
      </c>
      <c r="B79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8141-746B-4551-977E-A38F25E17C75}">
  <dimension ref="A1:G9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15.7265625" customWidth="1"/>
    <col min="3" max="3" width="26.6328125" customWidth="1"/>
    <col min="4" max="4" width="15.26953125" customWidth="1"/>
    <col min="5" max="5" width="16.453125" customWidth="1"/>
    <col min="6" max="6" width="15.26953125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42.5" customHeight="1" x14ac:dyDescent="0.35">
      <c r="A1" s="75" t="s">
        <v>19</v>
      </c>
      <c r="B1" s="75"/>
      <c r="C1" s="75"/>
      <c r="D1" s="75"/>
      <c r="E1" s="75"/>
      <c r="F1" s="75"/>
      <c r="G1" s="75"/>
    </row>
    <row r="2" spans="1:7" ht="49" customHeight="1" x14ac:dyDescent="0.35">
      <c r="A2" s="75" t="s">
        <v>20</v>
      </c>
      <c r="B2" s="75"/>
      <c r="C2" s="75"/>
      <c r="D2" s="75"/>
      <c r="E2" s="75"/>
      <c r="F2" s="75"/>
      <c r="G2" s="75"/>
    </row>
    <row r="4" spans="1:7" ht="48" customHeight="1" x14ac:dyDescent="0.35">
      <c r="A4" s="4" t="s">
        <v>0</v>
      </c>
      <c r="B4" s="4" t="s">
        <v>1</v>
      </c>
      <c r="C4" s="4" t="s">
        <v>5</v>
      </c>
      <c r="D4" s="5" t="s">
        <v>2</v>
      </c>
      <c r="E4" s="6" t="s">
        <v>4</v>
      </c>
      <c r="F4" s="6" t="s">
        <v>3</v>
      </c>
      <c r="G4" s="7" t="s">
        <v>6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127</v>
      </c>
      <c r="B7" s="33"/>
      <c r="C7" s="33"/>
      <c r="D7" s="14"/>
      <c r="E7" s="15" t="s">
        <v>128</v>
      </c>
      <c r="F7" s="16" t="s">
        <v>128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129</v>
      </c>
      <c r="B9" s="33"/>
      <c r="C9" s="33"/>
      <c r="D9" s="14"/>
      <c r="E9" s="15"/>
      <c r="F9" s="16"/>
      <c r="G9" s="16"/>
    </row>
    <row r="10" spans="1:7" x14ac:dyDescent="0.35">
      <c r="A10" s="17" t="s">
        <v>461</v>
      </c>
      <c r="B10" s="33"/>
      <c r="C10" s="33"/>
      <c r="D10" s="14"/>
      <c r="E10" s="15"/>
      <c r="F10" s="16"/>
      <c r="G10" s="16"/>
    </row>
    <row r="11" spans="1:7" x14ac:dyDescent="0.35">
      <c r="A11" s="13" t="s">
        <v>540</v>
      </c>
      <c r="B11" s="33" t="s">
        <v>541</v>
      </c>
      <c r="C11" s="33" t="s">
        <v>467</v>
      </c>
      <c r="D11" s="14">
        <v>9500000</v>
      </c>
      <c r="E11" s="15">
        <v>9529.24</v>
      </c>
      <c r="F11" s="16">
        <v>0.12239999999999999</v>
      </c>
      <c r="G11" s="16">
        <v>6.0464999999999998E-2</v>
      </c>
    </row>
    <row r="12" spans="1:7" x14ac:dyDescent="0.35">
      <c r="A12" s="13" t="s">
        <v>542</v>
      </c>
      <c r="B12" s="33" t="s">
        <v>543</v>
      </c>
      <c r="C12" s="33" t="s">
        <v>481</v>
      </c>
      <c r="D12" s="14">
        <v>5000000</v>
      </c>
      <c r="E12" s="15">
        <v>5017.4799999999996</v>
      </c>
      <c r="F12" s="16">
        <v>6.4399999999999999E-2</v>
      </c>
      <c r="G12" s="16">
        <v>6.0998999999999998E-2</v>
      </c>
    </row>
    <row r="13" spans="1:7" x14ac:dyDescent="0.35">
      <c r="A13" s="13" t="s">
        <v>544</v>
      </c>
      <c r="B13" s="33" t="s">
        <v>545</v>
      </c>
      <c r="C13" s="33" t="s">
        <v>467</v>
      </c>
      <c r="D13" s="14">
        <v>4000000</v>
      </c>
      <c r="E13" s="15">
        <v>4001.06</v>
      </c>
      <c r="F13" s="16">
        <v>5.1400000000000001E-2</v>
      </c>
      <c r="G13" s="16">
        <v>5.9549999999999999E-2</v>
      </c>
    </row>
    <row r="14" spans="1:7" x14ac:dyDescent="0.35">
      <c r="A14" s="13" t="s">
        <v>546</v>
      </c>
      <c r="B14" s="33" t="s">
        <v>547</v>
      </c>
      <c r="C14" s="33" t="s">
        <v>467</v>
      </c>
      <c r="D14" s="14">
        <v>4000000</v>
      </c>
      <c r="E14" s="15">
        <v>4000.91</v>
      </c>
      <c r="F14" s="16">
        <v>5.1400000000000001E-2</v>
      </c>
      <c r="G14" s="16">
        <v>5.8866000000000002E-2</v>
      </c>
    </row>
    <row r="15" spans="1:7" x14ac:dyDescent="0.35">
      <c r="A15" s="13" t="s">
        <v>548</v>
      </c>
      <c r="B15" s="33" t="s">
        <v>549</v>
      </c>
      <c r="C15" s="33" t="s">
        <v>481</v>
      </c>
      <c r="D15" s="14">
        <v>3000000</v>
      </c>
      <c r="E15" s="15">
        <v>3003.87</v>
      </c>
      <c r="F15" s="16">
        <v>3.8600000000000002E-2</v>
      </c>
      <c r="G15" s="16">
        <v>5.9303000000000002E-2</v>
      </c>
    </row>
    <row r="16" spans="1:7" x14ac:dyDescent="0.35">
      <c r="A16" s="13" t="s">
        <v>550</v>
      </c>
      <c r="B16" s="33" t="s">
        <v>551</v>
      </c>
      <c r="C16" s="33" t="s">
        <v>481</v>
      </c>
      <c r="D16" s="14">
        <v>2500000</v>
      </c>
      <c r="E16" s="15">
        <v>2506.13</v>
      </c>
      <c r="F16" s="16">
        <v>3.2199999999999999E-2</v>
      </c>
      <c r="G16" s="16">
        <v>5.7949000000000001E-2</v>
      </c>
    </row>
    <row r="17" spans="1:7" x14ac:dyDescent="0.35">
      <c r="A17" s="13" t="s">
        <v>552</v>
      </c>
      <c r="B17" s="33" t="s">
        <v>553</v>
      </c>
      <c r="C17" s="33" t="s">
        <v>467</v>
      </c>
      <c r="D17" s="14">
        <v>2500000</v>
      </c>
      <c r="E17" s="15">
        <v>2496.2600000000002</v>
      </c>
      <c r="F17" s="16">
        <v>3.2099999999999997E-2</v>
      </c>
      <c r="G17" s="16">
        <v>5.9298999999999998E-2</v>
      </c>
    </row>
    <row r="18" spans="1:7" x14ac:dyDescent="0.35">
      <c r="A18" s="13" t="s">
        <v>554</v>
      </c>
      <c r="B18" s="33" t="s">
        <v>555</v>
      </c>
      <c r="C18" s="33" t="s">
        <v>467</v>
      </c>
      <c r="D18" s="14">
        <v>1000000</v>
      </c>
      <c r="E18" s="15">
        <v>1005.26</v>
      </c>
      <c r="F18" s="16">
        <v>1.29E-2</v>
      </c>
      <c r="G18" s="16">
        <v>5.9722999999999998E-2</v>
      </c>
    </row>
    <row r="19" spans="1:7" x14ac:dyDescent="0.35">
      <c r="A19" s="13" t="s">
        <v>556</v>
      </c>
      <c r="B19" s="33" t="s">
        <v>557</v>
      </c>
      <c r="C19" s="33" t="s">
        <v>467</v>
      </c>
      <c r="D19" s="14">
        <v>1000000</v>
      </c>
      <c r="E19" s="15">
        <v>1000</v>
      </c>
      <c r="F19" s="16">
        <v>1.2800000000000001E-2</v>
      </c>
      <c r="G19" s="16">
        <v>5.7700000000000001E-2</v>
      </c>
    </row>
    <row r="20" spans="1:7" x14ac:dyDescent="0.35">
      <c r="A20" s="17" t="s">
        <v>131</v>
      </c>
      <c r="B20" s="34"/>
      <c r="C20" s="34"/>
      <c r="D20" s="20"/>
      <c r="E20" s="21">
        <v>32560.21</v>
      </c>
      <c r="F20" s="22">
        <v>0.41820000000000002</v>
      </c>
      <c r="G20" s="23"/>
    </row>
    <row r="21" spans="1:7" x14ac:dyDescent="0.35">
      <c r="A21" s="17" t="s">
        <v>138</v>
      </c>
      <c r="B21" s="33"/>
      <c r="C21" s="33"/>
      <c r="D21" s="14"/>
      <c r="E21" s="15"/>
      <c r="F21" s="16"/>
      <c r="G21" s="16"/>
    </row>
    <row r="22" spans="1:7" x14ac:dyDescent="0.35">
      <c r="A22" s="13" t="s">
        <v>558</v>
      </c>
      <c r="B22" s="33" t="s">
        <v>559</v>
      </c>
      <c r="C22" s="33" t="s">
        <v>135</v>
      </c>
      <c r="D22" s="14">
        <v>7000000</v>
      </c>
      <c r="E22" s="15">
        <v>7032.5</v>
      </c>
      <c r="F22" s="16">
        <v>9.0300000000000005E-2</v>
      </c>
      <c r="G22" s="16">
        <v>5.6014000000000001E-2</v>
      </c>
    </row>
    <row r="23" spans="1:7" x14ac:dyDescent="0.35">
      <c r="A23" s="13" t="s">
        <v>560</v>
      </c>
      <c r="B23" s="33" t="s">
        <v>561</v>
      </c>
      <c r="C23" s="33" t="s">
        <v>135</v>
      </c>
      <c r="D23" s="14">
        <v>2900000</v>
      </c>
      <c r="E23" s="15">
        <v>2913.52</v>
      </c>
      <c r="F23" s="16">
        <v>3.7400000000000003E-2</v>
      </c>
      <c r="G23" s="16">
        <v>5.6011999999999999E-2</v>
      </c>
    </row>
    <row r="24" spans="1:7" x14ac:dyDescent="0.35">
      <c r="A24" s="13" t="s">
        <v>562</v>
      </c>
      <c r="B24" s="33" t="s">
        <v>563</v>
      </c>
      <c r="C24" s="33" t="s">
        <v>135</v>
      </c>
      <c r="D24" s="14">
        <v>2500000</v>
      </c>
      <c r="E24" s="15">
        <v>2514.1</v>
      </c>
      <c r="F24" s="16">
        <v>3.2300000000000002E-2</v>
      </c>
      <c r="G24" s="16">
        <v>5.6010999999999998E-2</v>
      </c>
    </row>
    <row r="25" spans="1:7" x14ac:dyDescent="0.35">
      <c r="A25" s="13" t="s">
        <v>564</v>
      </c>
      <c r="B25" s="33" t="s">
        <v>565</v>
      </c>
      <c r="C25" s="33" t="s">
        <v>135</v>
      </c>
      <c r="D25" s="14">
        <v>2500000</v>
      </c>
      <c r="E25" s="15">
        <v>2502</v>
      </c>
      <c r="F25" s="16">
        <v>3.2099999999999997E-2</v>
      </c>
      <c r="G25" s="16">
        <v>5.5878999999999998E-2</v>
      </c>
    </row>
    <row r="26" spans="1:7" x14ac:dyDescent="0.35">
      <c r="A26" s="13" t="s">
        <v>566</v>
      </c>
      <c r="B26" s="33" t="s">
        <v>567</v>
      </c>
      <c r="C26" s="33" t="s">
        <v>135</v>
      </c>
      <c r="D26" s="14">
        <v>2000000</v>
      </c>
      <c r="E26" s="15">
        <v>2009.25</v>
      </c>
      <c r="F26" s="16">
        <v>2.58E-2</v>
      </c>
      <c r="G26" s="16">
        <v>5.6015000000000002E-2</v>
      </c>
    </row>
    <row r="27" spans="1:7" x14ac:dyDescent="0.35">
      <c r="A27" s="13" t="s">
        <v>568</v>
      </c>
      <c r="B27" s="33" t="s">
        <v>569</v>
      </c>
      <c r="C27" s="33" t="s">
        <v>135</v>
      </c>
      <c r="D27" s="14">
        <v>1500000</v>
      </c>
      <c r="E27" s="15">
        <v>1508.49</v>
      </c>
      <c r="F27" s="16">
        <v>1.9400000000000001E-2</v>
      </c>
      <c r="G27" s="16">
        <v>5.6013E-2</v>
      </c>
    </row>
    <row r="28" spans="1:7" x14ac:dyDescent="0.35">
      <c r="A28" s="13" t="s">
        <v>570</v>
      </c>
      <c r="B28" s="33" t="s">
        <v>571</v>
      </c>
      <c r="C28" s="33" t="s">
        <v>135</v>
      </c>
      <c r="D28" s="14">
        <v>1000000</v>
      </c>
      <c r="E28" s="15">
        <v>1003.66</v>
      </c>
      <c r="F28" s="16">
        <v>1.29E-2</v>
      </c>
      <c r="G28" s="16">
        <v>5.4947999999999997E-2</v>
      </c>
    </row>
    <row r="29" spans="1:7" x14ac:dyDescent="0.35">
      <c r="A29" s="17" t="s">
        <v>131</v>
      </c>
      <c r="B29" s="34"/>
      <c r="C29" s="34"/>
      <c r="D29" s="20"/>
      <c r="E29" s="21">
        <v>19483.52</v>
      </c>
      <c r="F29" s="22">
        <v>0.25019999999999998</v>
      </c>
      <c r="G29" s="23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7" t="s">
        <v>145</v>
      </c>
      <c r="B32" s="33"/>
      <c r="C32" s="33"/>
      <c r="D32" s="14"/>
      <c r="E32" s="15"/>
      <c r="F32" s="16"/>
      <c r="G32" s="16"/>
    </row>
    <row r="33" spans="1:7" x14ac:dyDescent="0.35">
      <c r="A33" s="17" t="s">
        <v>131</v>
      </c>
      <c r="B33" s="33"/>
      <c r="C33" s="33"/>
      <c r="D33" s="14"/>
      <c r="E33" s="18" t="s">
        <v>128</v>
      </c>
      <c r="F33" s="19" t="s">
        <v>128</v>
      </c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146</v>
      </c>
      <c r="B35" s="33"/>
      <c r="C35" s="33"/>
      <c r="D35" s="14"/>
      <c r="E35" s="15"/>
      <c r="F35" s="16"/>
      <c r="G35" s="16"/>
    </row>
    <row r="36" spans="1:7" x14ac:dyDescent="0.35">
      <c r="A36" s="17" t="s">
        <v>131</v>
      </c>
      <c r="B36" s="33"/>
      <c r="C36" s="33"/>
      <c r="D36" s="14"/>
      <c r="E36" s="18" t="s">
        <v>128</v>
      </c>
      <c r="F36" s="19" t="s">
        <v>128</v>
      </c>
      <c r="G36" s="16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24" t="s">
        <v>147</v>
      </c>
      <c r="B38" s="35"/>
      <c r="C38" s="35"/>
      <c r="D38" s="25"/>
      <c r="E38" s="21">
        <v>52043.73</v>
      </c>
      <c r="F38" s="22">
        <v>0.66839999999999999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572</v>
      </c>
      <c r="B40" s="33"/>
      <c r="C40" s="33"/>
      <c r="D40" s="14"/>
      <c r="E40" s="15"/>
      <c r="F40" s="16"/>
      <c r="G40" s="16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573</v>
      </c>
      <c r="B42" s="33"/>
      <c r="C42" s="33"/>
      <c r="D42" s="14"/>
      <c r="E42" s="15"/>
      <c r="F42" s="16"/>
      <c r="G42" s="16"/>
    </row>
    <row r="43" spans="1:7" x14ac:dyDescent="0.35">
      <c r="A43" s="13" t="s">
        <v>574</v>
      </c>
      <c r="B43" s="33" t="s">
        <v>575</v>
      </c>
      <c r="C43" s="33" t="s">
        <v>135</v>
      </c>
      <c r="D43" s="14">
        <v>8000000</v>
      </c>
      <c r="E43" s="15">
        <v>7911.38</v>
      </c>
      <c r="F43" s="16">
        <v>0.1016</v>
      </c>
      <c r="G43" s="16">
        <v>5.3800000000000001E-2</v>
      </c>
    </row>
    <row r="44" spans="1:7" x14ac:dyDescent="0.35">
      <c r="A44" s="13" t="s">
        <v>576</v>
      </c>
      <c r="B44" s="33" t="s">
        <v>577</v>
      </c>
      <c r="C44" s="33" t="s">
        <v>135</v>
      </c>
      <c r="D44" s="14">
        <v>5000000</v>
      </c>
      <c r="E44" s="15">
        <v>4949.75</v>
      </c>
      <c r="F44" s="16">
        <v>6.3600000000000004E-2</v>
      </c>
      <c r="G44" s="16">
        <v>5.3705000000000003E-2</v>
      </c>
    </row>
    <row r="45" spans="1:7" x14ac:dyDescent="0.35">
      <c r="A45" s="17" t="s">
        <v>131</v>
      </c>
      <c r="B45" s="34"/>
      <c r="C45" s="34"/>
      <c r="D45" s="20"/>
      <c r="E45" s="21">
        <v>12861.13</v>
      </c>
      <c r="F45" s="22">
        <v>0.16520000000000001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24" t="s">
        <v>147</v>
      </c>
      <c r="B47" s="35"/>
      <c r="C47" s="35"/>
      <c r="D47" s="25"/>
      <c r="E47" s="21">
        <v>12861.13</v>
      </c>
      <c r="F47" s="22">
        <v>0.16520000000000001</v>
      </c>
      <c r="G47" s="23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3"/>
      <c r="B49" s="33"/>
      <c r="C49" s="33"/>
      <c r="D49" s="14"/>
      <c r="E49" s="15"/>
      <c r="F49" s="16"/>
      <c r="G49" s="16"/>
    </row>
    <row r="50" spans="1:7" x14ac:dyDescent="0.35">
      <c r="A50" s="17" t="s">
        <v>148</v>
      </c>
      <c r="B50" s="33"/>
      <c r="C50" s="33"/>
      <c r="D50" s="14"/>
      <c r="E50" s="15"/>
      <c r="F50" s="16"/>
      <c r="G50" s="16"/>
    </row>
    <row r="51" spans="1:7" x14ac:dyDescent="0.35">
      <c r="A51" s="13" t="s">
        <v>149</v>
      </c>
      <c r="B51" s="33"/>
      <c r="C51" s="33"/>
      <c r="D51" s="14"/>
      <c r="E51" s="15">
        <v>10665.42</v>
      </c>
      <c r="F51" s="16">
        <v>0.13689999999999999</v>
      </c>
      <c r="G51" s="16">
        <v>5.4205000000000003E-2</v>
      </c>
    </row>
    <row r="52" spans="1:7" x14ac:dyDescent="0.35">
      <c r="A52" s="17" t="s">
        <v>131</v>
      </c>
      <c r="B52" s="34"/>
      <c r="C52" s="34"/>
      <c r="D52" s="20"/>
      <c r="E52" s="21">
        <v>10665.42</v>
      </c>
      <c r="F52" s="22">
        <v>0.13689999999999999</v>
      </c>
      <c r="G52" s="23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24" t="s">
        <v>147</v>
      </c>
      <c r="B54" s="35"/>
      <c r="C54" s="35"/>
      <c r="D54" s="25"/>
      <c r="E54" s="21">
        <v>10665.42</v>
      </c>
      <c r="F54" s="22">
        <v>0.13689999999999999</v>
      </c>
      <c r="G54" s="23"/>
    </row>
    <row r="55" spans="1:7" x14ac:dyDescent="0.35">
      <c r="A55" s="13" t="s">
        <v>150</v>
      </c>
      <c r="B55" s="33"/>
      <c r="C55" s="33"/>
      <c r="D55" s="14"/>
      <c r="E55" s="15">
        <v>2244.1844666000002</v>
      </c>
      <c r="F55" s="16">
        <v>2.8813999999999999E-2</v>
      </c>
      <c r="G55" s="16"/>
    </row>
    <row r="56" spans="1:7" x14ac:dyDescent="0.35">
      <c r="A56" s="13" t="s">
        <v>151</v>
      </c>
      <c r="B56" s="33"/>
      <c r="C56" s="33"/>
      <c r="D56" s="14"/>
      <c r="E56" s="15">
        <v>70.375533399999995</v>
      </c>
      <c r="F56" s="16">
        <v>6.8599999999999998E-4</v>
      </c>
      <c r="G56" s="16">
        <v>5.4204000000000002E-2</v>
      </c>
    </row>
    <row r="57" spans="1:7" x14ac:dyDescent="0.35">
      <c r="A57" s="28" t="s">
        <v>152</v>
      </c>
      <c r="B57" s="36"/>
      <c r="C57" s="36"/>
      <c r="D57" s="29"/>
      <c r="E57" s="30">
        <v>77884.84</v>
      </c>
      <c r="F57" s="31">
        <v>1</v>
      </c>
      <c r="G57" s="31"/>
    </row>
    <row r="59" spans="1:7" x14ac:dyDescent="0.35">
      <c r="A59" s="1" t="s">
        <v>153</v>
      </c>
    </row>
    <row r="60" spans="1:7" x14ac:dyDescent="0.35">
      <c r="A60" s="1" t="s">
        <v>3021</v>
      </c>
    </row>
    <row r="62" spans="1:7" x14ac:dyDescent="0.35">
      <c r="A62" s="1" t="s">
        <v>2855</v>
      </c>
    </row>
    <row r="63" spans="1:7" x14ac:dyDescent="0.35">
      <c r="A63" s="48" t="s">
        <v>2856</v>
      </c>
      <c r="B63" s="3" t="s">
        <v>128</v>
      </c>
    </row>
    <row r="64" spans="1:7" x14ac:dyDescent="0.35">
      <c r="A64" t="s">
        <v>2857</v>
      </c>
    </row>
    <row r="65" spans="1:7" x14ac:dyDescent="0.35">
      <c r="A65" t="s">
        <v>2858</v>
      </c>
      <c r="B65" t="s">
        <v>2859</v>
      </c>
      <c r="C65" t="s">
        <v>2859</v>
      </c>
    </row>
    <row r="66" spans="1:7" x14ac:dyDescent="0.35">
      <c r="B66" s="49">
        <v>45838</v>
      </c>
      <c r="C66" s="49">
        <v>45869</v>
      </c>
    </row>
    <row r="67" spans="1:7" x14ac:dyDescent="0.35">
      <c r="A67" t="s">
        <v>2860</v>
      </c>
      <c r="B67">
        <v>12.154999999999999</v>
      </c>
      <c r="C67">
        <v>12.215199999999999</v>
      </c>
      <c r="G67"/>
    </row>
    <row r="68" spans="1:7" x14ac:dyDescent="0.35">
      <c r="A68" t="s">
        <v>2861</v>
      </c>
      <c r="B68">
        <v>12.1555</v>
      </c>
      <c r="C68">
        <v>12.2156</v>
      </c>
      <c r="G68"/>
    </row>
    <row r="69" spans="1:7" x14ac:dyDescent="0.35">
      <c r="A69" t="s">
        <v>2862</v>
      </c>
      <c r="B69">
        <v>12.078200000000001</v>
      </c>
      <c r="C69">
        <v>12.136100000000001</v>
      </c>
      <c r="G69"/>
    </row>
    <row r="70" spans="1:7" x14ac:dyDescent="0.35">
      <c r="A70" t="s">
        <v>2863</v>
      </c>
      <c r="B70">
        <v>12.0786</v>
      </c>
      <c r="C70">
        <v>12.1364</v>
      </c>
      <c r="G70"/>
    </row>
    <row r="71" spans="1:7" x14ac:dyDescent="0.35">
      <c r="G71"/>
    </row>
    <row r="72" spans="1:7" x14ac:dyDescent="0.35">
      <c r="A72" t="s">
        <v>2864</v>
      </c>
      <c r="B72" s="3" t="s">
        <v>128</v>
      </c>
    </row>
    <row r="73" spans="1:7" x14ac:dyDescent="0.35">
      <c r="A73" t="s">
        <v>2865</v>
      </c>
      <c r="B73" s="3" t="s">
        <v>128</v>
      </c>
    </row>
    <row r="74" spans="1:7" ht="29" x14ac:dyDescent="0.35">
      <c r="A74" s="48" t="s">
        <v>2866</v>
      </c>
      <c r="B74" s="3" t="s">
        <v>128</v>
      </c>
    </row>
    <row r="75" spans="1:7" ht="29" x14ac:dyDescent="0.35">
      <c r="A75" s="48" t="s">
        <v>2867</v>
      </c>
      <c r="B75" s="3" t="s">
        <v>128</v>
      </c>
    </row>
    <row r="76" spans="1:7" x14ac:dyDescent="0.35">
      <c r="A76" t="s">
        <v>2868</v>
      </c>
      <c r="B76" s="50">
        <f>+B91</f>
        <v>0.15070423309545714</v>
      </c>
    </row>
    <row r="77" spans="1:7" ht="43.5" x14ac:dyDescent="0.35">
      <c r="A77" s="48" t="s">
        <v>2869</v>
      </c>
      <c r="B77" s="3" t="s">
        <v>128</v>
      </c>
    </row>
    <row r="78" spans="1:7" x14ac:dyDescent="0.35">
      <c r="B78" s="3"/>
    </row>
    <row r="79" spans="1:7" ht="29" x14ac:dyDescent="0.35">
      <c r="A79" s="48" t="s">
        <v>2870</v>
      </c>
      <c r="B79" s="3" t="s">
        <v>128</v>
      </c>
    </row>
    <row r="80" spans="1:7" ht="29" x14ac:dyDescent="0.35">
      <c r="A80" s="48" t="s">
        <v>2871</v>
      </c>
      <c r="B80" t="s">
        <v>128</v>
      </c>
    </row>
    <row r="81" spans="1:2" ht="29" x14ac:dyDescent="0.35">
      <c r="A81" s="48" t="s">
        <v>2872</v>
      </c>
      <c r="B81" s="3" t="s">
        <v>128</v>
      </c>
    </row>
    <row r="82" spans="1:2" ht="29" x14ac:dyDescent="0.35">
      <c r="A82" s="48" t="s">
        <v>2873</v>
      </c>
      <c r="B82" s="3" t="s">
        <v>128</v>
      </c>
    </row>
    <row r="84" spans="1:2" x14ac:dyDescent="0.35">
      <c r="A84" t="s">
        <v>2964</v>
      </c>
    </row>
    <row r="85" spans="1:2" ht="43.5" x14ac:dyDescent="0.35">
      <c r="A85" s="65" t="s">
        <v>2965</v>
      </c>
      <c r="B85" s="69" t="s">
        <v>2986</v>
      </c>
    </row>
    <row r="86" spans="1:2" ht="43.5" x14ac:dyDescent="0.35">
      <c r="A86" s="65" t="s">
        <v>2967</v>
      </c>
      <c r="B86" s="69" t="s">
        <v>2987</v>
      </c>
    </row>
    <row r="87" spans="1:2" x14ac:dyDescent="0.35">
      <c r="A87" s="65"/>
      <c r="B87" s="65"/>
    </row>
    <row r="88" spans="1:2" x14ac:dyDescent="0.35">
      <c r="A88" s="65" t="s">
        <v>2969</v>
      </c>
      <c r="B88" s="66">
        <v>5.7017725029979465</v>
      </c>
    </row>
    <row r="89" spans="1:2" x14ac:dyDescent="0.35">
      <c r="A89" s="65"/>
      <c r="B89" s="65"/>
    </row>
    <row r="90" spans="1:2" x14ac:dyDescent="0.35">
      <c r="A90" s="65" t="s">
        <v>2970</v>
      </c>
      <c r="B90" s="67">
        <v>0.15140000000000001</v>
      </c>
    </row>
    <row r="91" spans="1:2" x14ac:dyDescent="0.35">
      <c r="A91" s="65" t="s">
        <v>2971</v>
      </c>
      <c r="B91" s="67">
        <v>0.15070423309545714</v>
      </c>
    </row>
    <row r="92" spans="1:2" x14ac:dyDescent="0.35">
      <c r="A92" s="65"/>
      <c r="B92" s="65"/>
    </row>
    <row r="93" spans="1:2" x14ac:dyDescent="0.35">
      <c r="A93" s="65" t="s">
        <v>2972</v>
      </c>
      <c r="B93" s="68">
        <v>45869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  <headerFooter>
    <oddHeader>&amp;L&amp;"Arial"&amp;9&amp;K0078D7INTERNAL&amp;1#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b20ad83-af1b-4b0e-bfa2-04208f5a56d1">
      <Terms xmlns="http://schemas.microsoft.com/office/infopath/2007/PartnerControls"/>
    </lcf76f155ced4ddcb4097134ff3c332f>
    <TaxCatchAll xmlns="24271c00-d880-4f9e-a67d-41ae7723a8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341F554B408F45BC12AE1CF7FD87CF" ma:contentTypeVersion="24" ma:contentTypeDescription="Create a new document." ma:contentTypeScope="" ma:versionID="ca7b5f2cdc9e46ef2a63edc1b02adbf2">
  <xsd:schema xmlns:xsd="http://www.w3.org/2001/XMLSchema" xmlns:xs="http://www.w3.org/2001/XMLSchema" xmlns:p="http://schemas.microsoft.com/office/2006/metadata/properties" xmlns:ns1="http://schemas.microsoft.com/sharepoint/v3" xmlns:ns2="8b20ad83-af1b-4b0e-bfa2-04208f5a56d1" xmlns:ns3="24271c00-d880-4f9e-a67d-41ae7723a8dd" targetNamespace="http://schemas.microsoft.com/office/2006/metadata/properties" ma:root="true" ma:fieldsID="0d1a13956d8f9e6f8fc1fe317d3309a9" ns1:_="" ns2:_="" ns3:_="">
    <xsd:import namespace="http://schemas.microsoft.com/sharepoint/v3"/>
    <xsd:import namespace="8b20ad83-af1b-4b0e-bfa2-04208f5a56d1"/>
    <xsd:import namespace="24271c00-d880-4f9e-a67d-41ae7723a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0ad83-af1b-4b0e-bfa2-04208f5a5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f38271c-129b-403d-a49d-ebc30db768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71c00-d880-4f9e-a67d-41ae7723a8d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59cb77-3723-45bd-b0a7-1c9dbbed0b57}" ma:internalName="TaxCatchAll" ma:showField="CatchAllData" ma:web="24271c00-d880-4f9e-a67d-41ae7723a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39605-DEF1-4340-B752-2986C51EFC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9C413-536B-49EC-B56B-29B4FE4FF87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b20ad83-af1b-4b0e-bfa2-04208f5a56d1"/>
    <ds:schemaRef ds:uri="24271c00-d880-4f9e-a67d-41ae7723a8dd"/>
  </ds:schemaRefs>
</ds:datastoreItem>
</file>

<file path=customXml/itemProps3.xml><?xml version="1.0" encoding="utf-8"?>
<ds:datastoreItem xmlns:ds="http://schemas.openxmlformats.org/officeDocument/2006/customXml" ds:itemID="{FB61F554-1629-47C4-981C-42656F4FE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20ad83-af1b-4b0e-bfa2-04208f5a56d1"/>
    <ds:schemaRef ds:uri="24271c00-d880-4f9e-a67d-41ae7723a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40e60c6-cef6-4cc0-a98d-364c7249d74b}" enabled="1" method="Privileged" siteId="{b44900f1-2def-4c3b-9ec6-9020d604e19e}" contentBits="1" removed="0"/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Index</vt:lpstr>
      <vt:lpstr>EDCG28</vt:lpstr>
      <vt:lpstr>EEELSS</vt:lpstr>
      <vt:lpstr>EEFOCF</vt:lpstr>
      <vt:lpstr>EEMMQI</vt:lpstr>
      <vt:lpstr>EOEMOP</vt:lpstr>
      <vt:lpstr>EDBPDF</vt:lpstr>
      <vt:lpstr>EDCF27</vt:lpstr>
      <vt:lpstr>EDCPSF</vt:lpstr>
      <vt:lpstr>EDCSDF</vt:lpstr>
      <vt:lpstr>EEIAFF</vt:lpstr>
      <vt:lpstr>EEIF30</vt:lpstr>
      <vt:lpstr>EEMOF1</vt:lpstr>
      <vt:lpstr>EOCHIF</vt:lpstr>
      <vt:lpstr>EODWHF</vt:lpstr>
      <vt:lpstr>EDFF33</vt:lpstr>
      <vt:lpstr>EDGSEC</vt:lpstr>
      <vt:lpstr>EDONTF</vt:lpstr>
      <vt:lpstr>EECONF</vt:lpstr>
      <vt:lpstr>EEESCF</vt:lpstr>
      <vt:lpstr>EELMIF</vt:lpstr>
      <vt:lpstr>EGSFOF</vt:lpstr>
      <vt:lpstr>EDBE30</vt:lpstr>
      <vt:lpstr>EEEQTF</vt:lpstr>
      <vt:lpstr>EEPRUA</vt:lpstr>
      <vt:lpstr>EETECF</vt:lpstr>
      <vt:lpstr>EOEDOF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EDBE31</vt:lpstr>
      <vt:lpstr>EDBE32</vt:lpstr>
      <vt:lpstr>EDLDUF</vt:lpstr>
      <vt:lpstr>EEBCYF</vt:lpstr>
      <vt:lpstr>EEDGEF</vt:lpstr>
      <vt:lpstr>EEMMQE</vt:lpstr>
      <vt:lpstr>EOUSTF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EDCF28</vt:lpstr>
      <vt:lpstr>EDFF32</vt:lpstr>
      <vt:lpstr>EEALVF</vt:lpstr>
      <vt:lpstr>EEARBF</vt:lpstr>
      <vt:lpstr>EEARFD</vt:lpstr>
      <vt:lpstr>EEBCIE</vt:lpstr>
      <vt:lpstr>EEBIEF</vt:lpstr>
      <vt:lpstr>EEESSF</vt:lpstr>
      <vt:lpstr>EEMCPF</vt:lpstr>
      <vt:lpstr>EESMCF</vt:lpstr>
      <vt:lpstr>EOASEF</vt:lpstr>
      <vt:lpstr>EOUSEF</vt:lpstr>
      <vt:lpstr>ESLVRE</vt:lpstr>
    </vt:vector>
  </TitlesOfParts>
  <Company>greysoft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Rithika Kotian - AMC</cp:lastModifiedBy>
  <dcterms:created xsi:type="dcterms:W3CDTF">2015-12-17T12:36:10Z</dcterms:created>
  <dcterms:modified xsi:type="dcterms:W3CDTF">2025-08-07T17:57:15Z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etDate">
    <vt:lpwstr>2022-12-30T16:56:26Z</vt:lpwstr>
  </property>
  <property fmtid="{D5CDD505-2E9C-101B-9397-08002B2CF9AE}" pid="4" name="MSIP_Label_840e60c6-cef6-4cc0-a98d-364c7249d74b_Method">
    <vt:lpwstr>Privileged</vt:lpwstr>
  </property>
  <property fmtid="{D5CDD505-2E9C-101B-9397-08002B2CF9AE}" pid="5" name="MSIP_Label_840e60c6-cef6-4cc0-a98d-364c7249d74b_Name">
    <vt:lpwstr>840e60c6-cef6-4cc0-a98d-364c7249d74b</vt:lpwstr>
  </property>
  <property fmtid="{D5CDD505-2E9C-101B-9397-08002B2CF9AE}" pid="6" name="MSIP_Label_840e60c6-cef6-4cc0-a98d-364c7249d74b_SiteId">
    <vt:lpwstr>b44900f1-2def-4c3b-9ec6-9020d604e19e</vt:lpwstr>
  </property>
  <property fmtid="{D5CDD505-2E9C-101B-9397-08002B2CF9AE}" pid="7" name="MSIP_Label_840e60c6-cef6-4cc0-a98d-364c7249d74b_ActionId">
    <vt:lpwstr>b468514f-ab85-4530-83ef-dc29102cc69a</vt:lpwstr>
  </property>
  <property fmtid="{D5CDD505-2E9C-101B-9397-08002B2CF9AE}" pid="8" name="MSIP_Label_840e60c6-cef6-4cc0-a98d-364c7249d74b_ContentBits">
    <vt:lpwstr>1</vt:lpwstr>
  </property>
  <property fmtid="{D5CDD505-2E9C-101B-9397-08002B2CF9AE}" pid="9" name="ContentTypeId">
    <vt:lpwstr>0x010100C4341F554B408F45BC12AE1CF7FD87CF</vt:lpwstr>
  </property>
</Properties>
</file>