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6. June 2025/EDEL_Portfolio Monthly Notes 30-Jun-2025/"/>
    </mc:Choice>
  </mc:AlternateContent>
  <xr:revisionPtr revIDLastSave="10" documentId="11_43443351BD54DCAD7C74CA712B157804AD2E7937" xr6:coauthVersionLast="47" xr6:coauthVersionMax="47" xr10:uidLastSave="{A074E92B-FD6C-4416-9956-B575287056C1}"/>
  <bookViews>
    <workbookView xWindow="-110" yWindow="-110" windowWidth="19420" windowHeight="11500" xr2:uid="{00000000-000D-0000-FFFF-FFFF00000000}"/>
  </bookViews>
  <sheets>
    <sheet name="Index" sheetId="1" r:id="rId1"/>
    <sheet name="EDBPDF" sheetId="2" r:id="rId2"/>
    <sheet name="EDCF27" sheetId="3" r:id="rId3"/>
    <sheet name="EDCPSF" sheetId="4" r:id="rId4"/>
    <sheet name="EDCSDF" sheetId="5" r:id="rId5"/>
    <sheet name="EEIF30" sheetId="6" r:id="rId6"/>
    <sheet name="EEMOF1" sheetId="7" r:id="rId7"/>
    <sheet name="EOCHIF" sheetId="8" r:id="rId8"/>
    <sheet name="EODWHF" sheetId="9" r:id="rId9"/>
    <sheet name="EDCG28" sheetId="10" r:id="rId10"/>
    <sheet name="EEELSS" sheetId="11" r:id="rId11"/>
    <sheet name="EEFOCF" sheetId="12" r:id="rId12"/>
    <sheet name="EEMMQI" sheetId="13" r:id="rId13"/>
    <sheet name="EOEMOP" sheetId="14" r:id="rId14"/>
    <sheet name="EDACBF" sheetId="15" r:id="rId15"/>
    <sheet name="EDBE33" sheetId="16" r:id="rId16"/>
    <sheet name="EDCG27" sheetId="17" r:id="rId17"/>
    <sheet name="EDNPSF" sheetId="18" r:id="rId18"/>
    <sheet name="EEECRF" sheetId="19" r:id="rId19"/>
    <sheet name="EEIF50" sheetId="20" r:id="rId20"/>
    <sheet name="EEM150" sheetId="21" r:id="rId21"/>
    <sheet name="EENBEF" sheetId="22" r:id="rId22"/>
    <sheet name="EDBE31" sheetId="23" r:id="rId23"/>
    <sheet name="EDBE32" sheetId="24" r:id="rId24"/>
    <sheet name="EDLDUF" sheetId="25" r:id="rId25"/>
    <sheet name="EEBCYF" sheetId="26" r:id="rId26"/>
    <sheet name="EEDGEF" sheetId="27" r:id="rId27"/>
    <sheet name="EEMMQE" sheetId="28" r:id="rId28"/>
    <sheet name="EOUSTF" sheetId="29" r:id="rId29"/>
    <sheet name="EDBE30" sheetId="30" r:id="rId30"/>
    <sheet name="EEEQTF" sheetId="31" r:id="rId31"/>
    <sheet name="EEPRUA" sheetId="32" r:id="rId32"/>
    <sheet name="EETECF" sheetId="33" r:id="rId33"/>
    <sheet name="EOEDOF" sheetId="34" r:id="rId34"/>
    <sheet name="EDCG37" sheetId="35" r:id="rId35"/>
    <sheet name="EDFF30" sheetId="36" r:id="rId36"/>
    <sheet name="EDFF31" sheetId="37" r:id="rId37"/>
    <sheet name="EDNP27" sheetId="38" r:id="rId38"/>
    <sheet name="EEMAAF" sheetId="39" r:id="rId39"/>
    <sheet name="EENN50" sheetId="40" r:id="rId40"/>
    <sheet name="EES250" sheetId="41" r:id="rId41"/>
    <sheet name="EGOLDE" sheetId="42" r:id="rId42"/>
    <sheet name="ELLIQF" sheetId="43" r:id="rId43"/>
    <sheet name="EDFF33" sheetId="44" r:id="rId44"/>
    <sheet name="EDGSEC" sheetId="45" r:id="rId45"/>
    <sheet name="EDONTF" sheetId="46" r:id="rId46"/>
    <sheet name="EECONF" sheetId="47" r:id="rId47"/>
    <sheet name="EEESCF" sheetId="48" r:id="rId48"/>
    <sheet name="EELMIF" sheetId="49" r:id="rId49"/>
    <sheet name="EGSFOF" sheetId="50" r:id="rId50"/>
    <sheet name="EDCF28" sheetId="51" r:id="rId51"/>
    <sheet name="EDFF32" sheetId="52" r:id="rId52"/>
    <sheet name="EEALVF" sheetId="53" r:id="rId53"/>
    <sheet name="EEARBF" sheetId="54" r:id="rId54"/>
    <sheet name="EEARFD" sheetId="55" r:id="rId55"/>
    <sheet name="EEBCIE" sheetId="56" r:id="rId56"/>
    <sheet name="EEBIEF" sheetId="57" r:id="rId57"/>
    <sheet name="EEESSF" sheetId="58" r:id="rId58"/>
    <sheet name="EEMCPF" sheetId="59" r:id="rId59"/>
    <sheet name="EESMCF" sheetId="60" r:id="rId60"/>
    <sheet name="EOASEF" sheetId="61" r:id="rId61"/>
    <sheet name="EOUSEF" sheetId="62" r:id="rId62"/>
    <sheet name="ESLVRE" sheetId="63" r:id="rId63"/>
  </sheets>
  <definedNames>
    <definedName name="Hedging_Positions_through_Futures_AS_ON_MMMM_DD__YYYY___NIL" localSheetId="14">EDACBF!#REF!</definedName>
    <definedName name="Hedging_Positions_through_Futures_AS_ON_MMMM_DD__YYYY___NIL" localSheetId="29">EDBE30!#REF!</definedName>
    <definedName name="Hedging_Positions_through_Futures_AS_ON_MMMM_DD__YYYY___NIL" localSheetId="22">EDBE31!#REF!</definedName>
    <definedName name="Hedging_Positions_through_Futures_AS_ON_MMMM_DD__YYYY___NIL" localSheetId="23">EDBE32!#REF!</definedName>
    <definedName name="Hedging_Positions_through_Futures_AS_ON_MMMM_DD__YYYY___NIL" localSheetId="15">EDBE33!#REF!</definedName>
    <definedName name="Hedging_Positions_through_Futures_AS_ON_MMMM_DD__YYYY___NIL" localSheetId="2">EDCF27!#REF!</definedName>
    <definedName name="Hedging_Positions_through_Futures_AS_ON_MMMM_DD__YYYY___NIL" localSheetId="50">EDCF28!#REF!</definedName>
    <definedName name="Hedging_Positions_through_Futures_AS_ON_MMMM_DD__YYYY___NIL" localSheetId="16">EDCG27!#REF!</definedName>
    <definedName name="Hedging_Positions_through_Futures_AS_ON_MMMM_DD__YYYY___NIL" localSheetId="9">EDCG28!#REF!</definedName>
    <definedName name="Hedging_Positions_through_Futures_AS_ON_MMMM_DD__YYYY___NIL" localSheetId="34">EDCG37!#REF!</definedName>
    <definedName name="Hedging_Positions_through_Futures_AS_ON_MMMM_DD__YYYY___NIL" localSheetId="3">EDCPSF!#REF!</definedName>
    <definedName name="Hedging_Positions_through_Futures_AS_ON_MMMM_DD__YYYY___NIL" localSheetId="4">EDCSDF!#REF!</definedName>
    <definedName name="Hedging_Positions_through_Futures_AS_ON_MMMM_DD__YYYY___NIL" localSheetId="35">EDFF30!#REF!</definedName>
    <definedName name="Hedging_Positions_through_Futures_AS_ON_MMMM_DD__YYYY___NIL" localSheetId="36">EDFF31!#REF!</definedName>
    <definedName name="Hedging_Positions_through_Futures_AS_ON_MMMM_DD__YYYY___NIL" localSheetId="51">EDFF32!#REF!</definedName>
    <definedName name="Hedging_Positions_through_Futures_AS_ON_MMMM_DD__YYYY___NIL" localSheetId="43">EDFF33!#REF!</definedName>
    <definedName name="Hedging_Positions_through_Futures_AS_ON_MMMM_DD__YYYY___NIL" localSheetId="44">EDGSEC!#REF!</definedName>
    <definedName name="Hedging_Positions_through_Futures_AS_ON_MMMM_DD__YYYY___NIL" localSheetId="24">EDLDUF!#REF!</definedName>
    <definedName name="Hedging_Positions_through_Futures_AS_ON_MMMM_DD__YYYY___NIL" localSheetId="37">EDNP27!#REF!</definedName>
    <definedName name="Hedging_Positions_through_Futures_AS_ON_MMMM_DD__YYYY___NIL" localSheetId="17">EDNPSF!#REF!</definedName>
    <definedName name="Hedging_Positions_through_Futures_AS_ON_MMMM_DD__YYYY___NIL" localSheetId="45">EDONTF!#REF!</definedName>
    <definedName name="Hedging_Positions_through_Futures_AS_ON_MMMM_DD__YYYY___NIL" localSheetId="52">EEALVF!#REF!</definedName>
    <definedName name="Hedging_Positions_through_Futures_AS_ON_MMMM_DD__YYYY___NIL" localSheetId="53">EEARBF!#REF!</definedName>
    <definedName name="Hedging_Positions_through_Futures_AS_ON_MMMM_DD__YYYY___NIL" localSheetId="54">EEARFD!#REF!</definedName>
    <definedName name="Hedging_Positions_through_Futures_AS_ON_MMMM_DD__YYYY___NIL" localSheetId="55">EEBCIE!#REF!</definedName>
    <definedName name="Hedging_Positions_through_Futures_AS_ON_MMMM_DD__YYYY___NIL" localSheetId="25">EEBCYF!#REF!</definedName>
    <definedName name="Hedging_Positions_through_Futures_AS_ON_MMMM_DD__YYYY___NIL" localSheetId="56">EEBIEF!#REF!</definedName>
    <definedName name="Hedging_Positions_through_Futures_AS_ON_MMMM_DD__YYYY___NIL" localSheetId="46">EECONF!#REF!</definedName>
    <definedName name="Hedging_Positions_through_Futures_AS_ON_MMMM_DD__YYYY___NIL" localSheetId="26">EEDGEF!#REF!</definedName>
    <definedName name="Hedging_Positions_through_Futures_AS_ON_MMMM_DD__YYYY___NIL" localSheetId="18">EEECRF!#REF!</definedName>
    <definedName name="Hedging_Positions_through_Futures_AS_ON_MMMM_DD__YYYY___NIL" localSheetId="10">EEELSS!#REF!</definedName>
    <definedName name="Hedging_Positions_through_Futures_AS_ON_MMMM_DD__YYYY___NIL" localSheetId="30">EEEQTF!#REF!</definedName>
    <definedName name="Hedging_Positions_through_Futures_AS_ON_MMMM_DD__YYYY___NIL" localSheetId="47">EEESCF!#REF!</definedName>
    <definedName name="Hedging_Positions_through_Futures_AS_ON_MMMM_DD__YYYY___NIL" localSheetId="57">EEESSF!#REF!</definedName>
    <definedName name="Hedging_Positions_through_Futures_AS_ON_MMMM_DD__YYYY___NIL" localSheetId="11">EEFOCF!#REF!</definedName>
    <definedName name="Hedging_Positions_through_Futures_AS_ON_MMMM_DD__YYYY___NIL" localSheetId="5">EEIF30!#REF!</definedName>
    <definedName name="Hedging_Positions_through_Futures_AS_ON_MMMM_DD__YYYY___NIL" localSheetId="19">EEIF50!#REF!</definedName>
    <definedName name="Hedging_Positions_through_Futures_AS_ON_MMMM_DD__YYYY___NIL" localSheetId="48">EELMIF!#REF!</definedName>
    <definedName name="Hedging_Positions_through_Futures_AS_ON_MMMM_DD__YYYY___NIL" localSheetId="20">'EEM150'!#REF!</definedName>
    <definedName name="Hedging_Positions_through_Futures_AS_ON_MMMM_DD__YYYY___NIL" localSheetId="38">EEMAAF!#REF!</definedName>
    <definedName name="Hedging_Positions_through_Futures_AS_ON_MMMM_DD__YYYY___NIL" localSheetId="58">EEMCPF!#REF!</definedName>
    <definedName name="Hedging_Positions_through_Futures_AS_ON_MMMM_DD__YYYY___NIL" localSheetId="27">EEMMQE!#REF!</definedName>
    <definedName name="Hedging_Positions_through_Futures_AS_ON_MMMM_DD__YYYY___NIL" localSheetId="12">EEMMQI!#REF!</definedName>
    <definedName name="Hedging_Positions_through_Futures_AS_ON_MMMM_DD__YYYY___NIL" localSheetId="6">EEMOF1!#REF!</definedName>
    <definedName name="Hedging_Positions_through_Futures_AS_ON_MMMM_DD__YYYY___NIL" localSheetId="21">EENBEF!#REF!</definedName>
    <definedName name="Hedging_Positions_through_Futures_AS_ON_MMMM_DD__YYYY___NIL" localSheetId="39">EENN50!#REF!</definedName>
    <definedName name="Hedging_Positions_through_Futures_AS_ON_MMMM_DD__YYYY___NIL" localSheetId="31">EEPRUA!#REF!</definedName>
    <definedName name="Hedging_Positions_through_Futures_AS_ON_MMMM_DD__YYYY___NIL" localSheetId="40">'EES250'!#REF!</definedName>
    <definedName name="Hedging_Positions_through_Futures_AS_ON_MMMM_DD__YYYY___NIL" localSheetId="59">EESMCF!#REF!</definedName>
    <definedName name="Hedging_Positions_through_Futures_AS_ON_MMMM_DD__YYYY___NIL" localSheetId="32">EETECF!#REF!</definedName>
    <definedName name="Hedging_Positions_through_Futures_AS_ON_MMMM_DD__YYYY___NIL" localSheetId="41">EGOLDE!#REF!</definedName>
    <definedName name="Hedging_Positions_through_Futures_AS_ON_MMMM_DD__YYYY___NIL" localSheetId="49">EGSFOF!#REF!</definedName>
    <definedName name="Hedging_Positions_through_Futures_AS_ON_MMMM_DD__YYYY___NIL" localSheetId="42">ELLIQF!#REF!</definedName>
    <definedName name="Hedging_Positions_through_Futures_AS_ON_MMMM_DD__YYYY___NIL" localSheetId="60">EOASEF!#REF!</definedName>
    <definedName name="Hedging_Positions_through_Futures_AS_ON_MMMM_DD__YYYY___NIL" localSheetId="7">EOCHIF!#REF!</definedName>
    <definedName name="Hedging_Positions_through_Futures_AS_ON_MMMM_DD__YYYY___NIL" localSheetId="8">EODWHF!#REF!</definedName>
    <definedName name="Hedging_Positions_through_Futures_AS_ON_MMMM_DD__YYYY___NIL" localSheetId="33">EOEDOF!#REF!</definedName>
    <definedName name="Hedging_Positions_through_Futures_AS_ON_MMMM_DD__YYYY___NIL" localSheetId="13">EOEMOP!#REF!</definedName>
    <definedName name="Hedging_Positions_through_Futures_AS_ON_MMMM_DD__YYYY___NIL" localSheetId="61">EOUSEF!#REF!</definedName>
    <definedName name="Hedging_Positions_through_Futures_AS_ON_MMMM_DD__YYYY___NIL" localSheetId="28">EOUSTF!#REF!</definedName>
    <definedName name="Hedging_Positions_through_Futures_AS_ON_MMMM_DD__YYYY___NIL" localSheetId="62">ESLVRE!#REF!</definedName>
    <definedName name="Hedging_Positions_through_Futures_AS_ON_MMMM_DD__YYYY___NIL">EDBPDF!#REF!</definedName>
    <definedName name="JPM_Footer_disp" localSheetId="14">EDACBF!#REF!</definedName>
    <definedName name="JPM_Footer_disp" localSheetId="29">EDBE30!#REF!</definedName>
    <definedName name="JPM_Footer_disp" localSheetId="22">EDBE31!#REF!</definedName>
    <definedName name="JPM_Footer_disp" localSheetId="23">EDBE32!#REF!</definedName>
    <definedName name="JPM_Footer_disp" localSheetId="15">EDBE33!#REF!</definedName>
    <definedName name="JPM_Footer_disp" localSheetId="2">EDCF27!#REF!</definedName>
    <definedName name="JPM_Footer_disp" localSheetId="50">EDCF28!#REF!</definedName>
    <definedName name="JPM_Footer_disp" localSheetId="16">EDCG27!#REF!</definedName>
    <definedName name="JPM_Footer_disp" localSheetId="9">EDCG28!#REF!</definedName>
    <definedName name="JPM_Footer_disp" localSheetId="34">EDCG37!#REF!</definedName>
    <definedName name="JPM_Footer_disp" localSheetId="3">EDCPSF!#REF!</definedName>
    <definedName name="JPM_Footer_disp" localSheetId="4">EDCSDF!#REF!</definedName>
    <definedName name="JPM_Footer_disp" localSheetId="35">EDFF30!#REF!</definedName>
    <definedName name="JPM_Footer_disp" localSheetId="36">EDFF31!#REF!</definedName>
    <definedName name="JPM_Footer_disp" localSheetId="51">EDFF32!#REF!</definedName>
    <definedName name="JPM_Footer_disp" localSheetId="43">EDFF33!#REF!</definedName>
    <definedName name="JPM_Footer_disp" localSheetId="44">EDGSEC!#REF!</definedName>
    <definedName name="JPM_Footer_disp" localSheetId="24">EDLDUF!#REF!</definedName>
    <definedName name="JPM_Footer_disp" localSheetId="37">EDNP27!#REF!</definedName>
    <definedName name="JPM_Footer_disp" localSheetId="17">EDNPSF!#REF!</definedName>
    <definedName name="JPM_Footer_disp" localSheetId="45">EDONTF!#REF!</definedName>
    <definedName name="JPM_Footer_disp" localSheetId="52">EEALVF!#REF!</definedName>
    <definedName name="JPM_Footer_disp" localSheetId="53">EEARBF!#REF!</definedName>
    <definedName name="JPM_Footer_disp" localSheetId="54">EEARFD!#REF!</definedName>
    <definedName name="JPM_Footer_disp" localSheetId="55">EEBCIE!#REF!</definedName>
    <definedName name="JPM_Footer_disp" localSheetId="25">EEBCYF!#REF!</definedName>
    <definedName name="JPM_Footer_disp" localSheetId="56">EEBIEF!#REF!</definedName>
    <definedName name="JPM_Footer_disp" localSheetId="46">EECONF!#REF!</definedName>
    <definedName name="JPM_Footer_disp" localSheetId="26">EEDGEF!#REF!</definedName>
    <definedName name="JPM_Footer_disp" localSheetId="18">EEECRF!#REF!</definedName>
    <definedName name="JPM_Footer_disp" localSheetId="10">EEELSS!#REF!</definedName>
    <definedName name="JPM_Footer_disp" localSheetId="30">EEEQTF!#REF!</definedName>
    <definedName name="JPM_Footer_disp" localSheetId="47">EEESCF!#REF!</definedName>
    <definedName name="JPM_Footer_disp" localSheetId="57">EEESSF!#REF!</definedName>
    <definedName name="JPM_Footer_disp" localSheetId="11">EEFOCF!#REF!</definedName>
    <definedName name="JPM_Footer_disp" localSheetId="5">EEIF30!#REF!</definedName>
    <definedName name="JPM_Footer_disp" localSheetId="19">EEIF50!#REF!</definedName>
    <definedName name="JPM_Footer_disp" localSheetId="48">EELMIF!#REF!</definedName>
    <definedName name="JPM_Footer_disp" localSheetId="20">'EEM150'!#REF!</definedName>
    <definedName name="JPM_Footer_disp" localSheetId="38">EEMAAF!#REF!</definedName>
    <definedName name="JPM_Footer_disp" localSheetId="58">EEMCPF!#REF!</definedName>
    <definedName name="JPM_Footer_disp" localSheetId="27">EEMMQE!#REF!</definedName>
    <definedName name="JPM_Footer_disp" localSheetId="12">EEMMQI!#REF!</definedName>
    <definedName name="JPM_Footer_disp" localSheetId="6">EEMOF1!#REF!</definedName>
    <definedName name="JPM_Footer_disp" localSheetId="21">EENBEF!#REF!</definedName>
    <definedName name="JPM_Footer_disp" localSheetId="39">EENN50!#REF!</definedName>
    <definedName name="JPM_Footer_disp" localSheetId="31">EEPRUA!#REF!</definedName>
    <definedName name="JPM_Footer_disp" localSheetId="40">'EES250'!#REF!</definedName>
    <definedName name="JPM_Footer_disp" localSheetId="59">EESMCF!#REF!</definedName>
    <definedName name="JPM_Footer_disp" localSheetId="32">EETECF!#REF!</definedName>
    <definedName name="JPM_Footer_disp" localSheetId="41">EGOLDE!#REF!</definedName>
    <definedName name="JPM_Footer_disp" localSheetId="49">EGSFOF!#REF!</definedName>
    <definedName name="JPM_Footer_disp" localSheetId="42">ELLIQF!#REF!</definedName>
    <definedName name="JPM_Footer_disp" localSheetId="60">EOASEF!#REF!</definedName>
    <definedName name="JPM_Footer_disp" localSheetId="7">EOCHIF!#REF!</definedName>
    <definedName name="JPM_Footer_disp" localSheetId="8">EODWHF!#REF!</definedName>
    <definedName name="JPM_Footer_disp" localSheetId="33">EOEDOF!#REF!</definedName>
    <definedName name="JPM_Footer_disp" localSheetId="13">EOEMOP!#REF!</definedName>
    <definedName name="JPM_Footer_disp" localSheetId="61">EOUSEF!#REF!</definedName>
    <definedName name="JPM_Footer_disp" localSheetId="28">EOUSTF!#REF!</definedName>
    <definedName name="JPM_Footer_disp" localSheetId="62">ESLVRE!#REF!</definedName>
    <definedName name="JPM_Footer_disp">EDBPDF!#REF!</definedName>
    <definedName name="JPM_Footer_disp12" localSheetId="14">EDACBF!#REF!</definedName>
    <definedName name="JPM_Footer_disp12" localSheetId="29">EDBE30!#REF!</definedName>
    <definedName name="JPM_Footer_disp12" localSheetId="22">EDBE31!#REF!</definedName>
    <definedName name="JPM_Footer_disp12" localSheetId="23">EDBE32!#REF!</definedName>
    <definedName name="JPM_Footer_disp12" localSheetId="15">EDBE33!#REF!</definedName>
    <definedName name="JPM_Footer_disp12" localSheetId="2">EDCF27!#REF!</definedName>
    <definedName name="JPM_Footer_disp12" localSheetId="50">EDCF28!#REF!</definedName>
    <definedName name="JPM_Footer_disp12" localSheetId="16">EDCG27!#REF!</definedName>
    <definedName name="JPM_Footer_disp12" localSheetId="9">EDCG28!#REF!</definedName>
    <definedName name="JPM_Footer_disp12" localSheetId="34">EDCG37!#REF!</definedName>
    <definedName name="JPM_Footer_disp12" localSheetId="3">EDCPSF!#REF!</definedName>
    <definedName name="JPM_Footer_disp12" localSheetId="4">EDCSDF!#REF!</definedName>
    <definedName name="JPM_Footer_disp12" localSheetId="35">EDFF30!#REF!</definedName>
    <definedName name="JPM_Footer_disp12" localSheetId="36">EDFF31!#REF!</definedName>
    <definedName name="JPM_Footer_disp12" localSheetId="51">EDFF32!#REF!</definedName>
    <definedName name="JPM_Footer_disp12" localSheetId="43">EDFF33!#REF!</definedName>
    <definedName name="JPM_Footer_disp12" localSheetId="44">EDGSEC!#REF!</definedName>
    <definedName name="JPM_Footer_disp12" localSheetId="24">EDLDUF!#REF!</definedName>
    <definedName name="JPM_Footer_disp12" localSheetId="37">EDNP27!#REF!</definedName>
    <definedName name="JPM_Footer_disp12" localSheetId="17">EDNPSF!#REF!</definedName>
    <definedName name="JPM_Footer_disp12" localSheetId="45">EDONTF!#REF!</definedName>
    <definedName name="JPM_Footer_disp12" localSheetId="52">EEALVF!#REF!</definedName>
    <definedName name="JPM_Footer_disp12" localSheetId="53">EEARBF!#REF!</definedName>
    <definedName name="JPM_Footer_disp12" localSheetId="54">EEARFD!#REF!</definedName>
    <definedName name="JPM_Footer_disp12" localSheetId="55">EEBCIE!#REF!</definedName>
    <definedName name="JPM_Footer_disp12" localSheetId="25">EEBCYF!#REF!</definedName>
    <definedName name="JPM_Footer_disp12" localSheetId="56">EEBIEF!#REF!</definedName>
    <definedName name="JPM_Footer_disp12" localSheetId="46">EECONF!#REF!</definedName>
    <definedName name="JPM_Footer_disp12" localSheetId="26">EEDGEF!#REF!</definedName>
    <definedName name="JPM_Footer_disp12" localSheetId="18">EEECRF!#REF!</definedName>
    <definedName name="JPM_Footer_disp12" localSheetId="10">EEELSS!#REF!</definedName>
    <definedName name="JPM_Footer_disp12" localSheetId="30">EEEQTF!#REF!</definedName>
    <definedName name="JPM_Footer_disp12" localSheetId="47">EEESCF!#REF!</definedName>
    <definedName name="JPM_Footer_disp12" localSheetId="57">EEESSF!#REF!</definedName>
    <definedName name="JPM_Footer_disp12" localSheetId="11">EEFOCF!#REF!</definedName>
    <definedName name="JPM_Footer_disp12" localSheetId="5">EEIF30!#REF!</definedName>
    <definedName name="JPM_Footer_disp12" localSheetId="19">EEIF50!#REF!</definedName>
    <definedName name="JPM_Footer_disp12" localSheetId="48">EELMIF!#REF!</definedName>
    <definedName name="JPM_Footer_disp12" localSheetId="20">'EEM150'!#REF!</definedName>
    <definedName name="JPM_Footer_disp12" localSheetId="38">EEMAAF!#REF!</definedName>
    <definedName name="JPM_Footer_disp12" localSheetId="58">EEMCPF!#REF!</definedName>
    <definedName name="JPM_Footer_disp12" localSheetId="27">EEMMQE!#REF!</definedName>
    <definedName name="JPM_Footer_disp12" localSheetId="12">EEMMQI!#REF!</definedName>
    <definedName name="JPM_Footer_disp12" localSheetId="6">EEMOF1!#REF!</definedName>
    <definedName name="JPM_Footer_disp12" localSheetId="21">EENBEF!#REF!</definedName>
    <definedName name="JPM_Footer_disp12" localSheetId="39">EENN50!#REF!</definedName>
    <definedName name="JPM_Footer_disp12" localSheetId="31">EEPRUA!#REF!</definedName>
    <definedName name="JPM_Footer_disp12" localSheetId="40">'EES250'!#REF!</definedName>
    <definedName name="JPM_Footer_disp12" localSheetId="59">EESMCF!#REF!</definedName>
    <definedName name="JPM_Footer_disp12" localSheetId="32">EETECF!#REF!</definedName>
    <definedName name="JPM_Footer_disp12" localSheetId="41">EGOLDE!#REF!</definedName>
    <definedName name="JPM_Footer_disp12" localSheetId="49">EGSFOF!#REF!</definedName>
    <definedName name="JPM_Footer_disp12" localSheetId="42">ELLIQF!#REF!</definedName>
    <definedName name="JPM_Footer_disp12" localSheetId="60">EOASEF!#REF!</definedName>
    <definedName name="JPM_Footer_disp12" localSheetId="7">EOCHIF!#REF!</definedName>
    <definedName name="JPM_Footer_disp12" localSheetId="8">EODWHF!#REF!</definedName>
    <definedName name="JPM_Footer_disp12" localSheetId="33">EOEDOF!#REF!</definedName>
    <definedName name="JPM_Footer_disp12" localSheetId="13">EOEMOP!#REF!</definedName>
    <definedName name="JPM_Footer_disp12" localSheetId="61">EOUSEF!#REF!</definedName>
    <definedName name="JPM_Footer_disp12" localSheetId="28">EOUSTF!#REF!</definedName>
    <definedName name="JPM_Footer_disp12" localSheetId="62">ESLVRE!#REF!</definedName>
    <definedName name="JPM_Footer_disp12">EDBPDF!#REF!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3" l="1"/>
  <c r="E13" i="63"/>
  <c r="F12" i="63"/>
  <c r="F8" i="63"/>
  <c r="E8" i="63"/>
  <c r="F148" i="55"/>
  <c r="F163" i="55" s="1"/>
  <c r="E148" i="55"/>
  <c r="E163" i="55" s="1"/>
  <c r="F112" i="55"/>
  <c r="E112" i="55"/>
  <c r="F110" i="55"/>
  <c r="E110" i="55"/>
  <c r="B40" i="52"/>
  <c r="B61" i="51"/>
  <c r="B77" i="45"/>
  <c r="B40" i="44"/>
  <c r="B172" i="43"/>
  <c r="E13" i="42"/>
  <c r="F12" i="42"/>
  <c r="F13" i="42" s="1"/>
  <c r="F8" i="42"/>
  <c r="E8" i="42"/>
  <c r="B250" i="39"/>
  <c r="F230" i="39"/>
  <c r="E214" i="39"/>
  <c r="E216" i="39" s="1"/>
  <c r="F213" i="39"/>
  <c r="F211" i="39"/>
  <c r="F214" i="39" s="1"/>
  <c r="F216" i="39" s="1"/>
  <c r="F165" i="39"/>
  <c r="F167" i="39" s="1"/>
  <c r="E165" i="39"/>
  <c r="E167" i="39" s="1"/>
  <c r="B78" i="38"/>
  <c r="B40" i="37"/>
  <c r="B40" i="36"/>
  <c r="B70" i="35"/>
  <c r="B126" i="30"/>
  <c r="B70" i="25"/>
  <c r="B78" i="24"/>
  <c r="B93" i="23"/>
  <c r="B114" i="18"/>
  <c r="B61" i="17"/>
  <c r="B72" i="16"/>
  <c r="B119" i="15"/>
  <c r="B59" i="10"/>
  <c r="B63" i="5"/>
  <c r="B86" i="4"/>
  <c r="B62" i="3"/>
  <c r="B86" i="2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<sst xmlns="http://schemas.openxmlformats.org/spreadsheetml/2006/main" count="14183" uniqueCount="3166">
  <si>
    <t>EDELWEISS MUTUAL FUND</t>
  </si>
  <si>
    <t>PORTFOLIO STATEMENT as on 30 Jun 02025</t>
  </si>
  <si>
    <t>Fund Id</t>
  </si>
  <si>
    <t>Fund Desc</t>
  </si>
  <si>
    <t>Scheme Risk- O - Meter</t>
  </si>
  <si>
    <t>Benchmark of the Scheme</t>
  </si>
  <si>
    <t>Benchmark Risk-o-meter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</si>
  <si>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</si>
  <si>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</si>
  <si>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</si>
  <si>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</si>
  <si>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</si>
  <si>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-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</si>
  <si>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</si>
  <si>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</si>
  <si>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</si>
  <si>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</si>
  <si>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</si>
  <si>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</si>
  <si>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</si>
  <si>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</si>
  <si>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</si>
  <si>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</si>
  <si>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</si>
  <si>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</si>
  <si>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EDCG28</t>
  </si>
  <si>
    <t>CRISIL IBX 50:50 Gilt Plus SDL Index - Sep 2028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</si>
  <si>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</si>
  <si>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</si>
  <si>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</si>
  <si>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</si>
  <si>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</si>
  <si>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</si>
  <si>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</si>
  <si>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</si>
  <si>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</si>
  <si>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</si>
  <si>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</si>
  <si>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</si>
  <si>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</si>
  <si>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</si>
  <si>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</si>
  <si>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</si>
  <si>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</si>
  <si>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</si>
  <si>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</si>
  <si>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</si>
  <si>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</si>
  <si>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</si>
  <si>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</si>
  <si>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EDBE31</t>
  </si>
  <si>
    <t>NIFTY BHARAT Bond Index - April 2031</t>
  </si>
  <si>
    <t>EDBE32</t>
  </si>
  <si>
    <t>Nifty BHARAT Bond Index - April 2032</t>
  </si>
  <si>
    <t>EDLDUF</t>
  </si>
  <si>
    <t>CRISIL Low Duration Debt A-I Index (Tier I Benchmark)</t>
  </si>
  <si>
    <t>EEBCYF</t>
  </si>
  <si>
    <t>EEDGEF</t>
  </si>
  <si>
    <t>NIFTY 100 TRI</t>
  </si>
  <si>
    <t>EEMMQE</t>
  </si>
  <si>
    <t>EOUSTF</t>
  </si>
  <si>
    <t>Russell 1000 Equal Weighted Technology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</si>
  <si>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</si>
  <si>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</si>
  <si>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</si>
  <si>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</si>
  <si>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</si>
  <si>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</si>
  <si>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</si>
  <si>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</si>
  <si>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</si>
  <si>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</si>
  <si>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</si>
  <si>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</si>
  <si>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</si>
  <si>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</si>
  <si>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</si>
  <si>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</si>
  <si>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</si>
  <si>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</si>
  <si>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</si>
  <si>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</si>
  <si>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</si>
  <si>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Nifty Smallcap 250 - TRI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</si>
  <si>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</si>
  <si>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</si>
  <si>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</si>
  <si>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</si>
  <si>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</si>
  <si>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</si>
  <si>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</si>
  <si>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</si>
  <si>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</si>
  <si>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</si>
  <si>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</si>
  <si>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</si>
  <si>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</si>
  <si>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</si>
  <si>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EELMIF</t>
  </si>
  <si>
    <t>EGSFOF</t>
  </si>
  <si>
    <t>Domestic Gold and Silver Prices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</si>
  <si>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</si>
  <si>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</si>
  <si>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</si>
  <si>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</si>
  <si>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</si>
  <si>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</si>
  <si>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</si>
  <si>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</si>
  <si>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</si>
  <si>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</si>
  <si>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</si>
  <si>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EEBIEF</t>
  </si>
  <si>
    <t>BSE Internet Economy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</si>
  <si>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</si>
  <si>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</si>
  <si>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</si>
  <si>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</si>
  <si>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</si>
  <si>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</si>
  <si>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</si>
  <si>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</si>
  <si>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</si>
  <si>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</si>
  <si>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</si>
  <si>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</si>
  <si>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PORTFOLIO STATEMENT OF EDELWEISS  BANKING AND PSU DEBT FUND AS ON JUNE 30, 2025</t>
  </si>
  <si>
    <t>(An open ended debt scheme predominantly investing in Debt Instruments of Banks, Public Sector Undertakings,
Public Financial Institutions and Municipa)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</si>
  <si>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</si>
  <si>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</si>
  <si>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</si>
  <si>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</si>
  <si>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</si>
  <si>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</si>
  <si>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</si>
  <si>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</si>
  <si>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</si>
  <si>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</si>
  <si>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</si>
  <si>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7.41% IOC NCD RED 22-10-2029**</t>
  </si>
  <si>
    <t>INE242A08437</t>
  </si>
  <si>
    <t>FITCH AAA</t>
  </si>
  <si>
    <t>7.48% IRFC NCD RED 13-08-2029**</t>
  </si>
  <si>
    <t>INE053F07BU3</t>
  </si>
  <si>
    <t>CRISIL AAA</t>
  </si>
  <si>
    <t>7.03% HPCL NCD RED 12-04-2030**</t>
  </si>
  <si>
    <t>INE094A08069</t>
  </si>
  <si>
    <t>7.64% FOOD CORP GOI GRNT NCD 12-12-2029**</t>
  </si>
  <si>
    <t>INE861G08050</t>
  </si>
  <si>
    <t>CRISIL AAA(CE)</t>
  </si>
  <si>
    <t>8.85% REC LTD. NCD RED 16-04-2029**</t>
  </si>
  <si>
    <t>INE020B08BQ7</t>
  </si>
  <si>
    <t>7.49% NHAI NCD RED 01-08-2029**</t>
  </si>
  <si>
    <t>INE906B07HG7</t>
  </si>
  <si>
    <t>8.83% EXIM BK OF INDIA NCD RED 03-11-29**</t>
  </si>
  <si>
    <t>INE514E08EE3</t>
  </si>
  <si>
    <t>8.41% HUDCO NCD GOI SERVICED 15-03-2029**</t>
  </si>
  <si>
    <t>INE031A08699</t>
  </si>
  <si>
    <t>ICRA AAA</t>
  </si>
  <si>
    <t>8.13% NUCLEAR POWER CORP NCD 28-03-2029**</t>
  </si>
  <si>
    <t>INE206D08386</t>
  </si>
  <si>
    <t>8.27% NHAI NCD RED 28-03-2029**</t>
  </si>
  <si>
    <t>INE906B07GP0</t>
  </si>
  <si>
    <t>8.12% NHPC NCD GOI SERVICED 22-03-2029**</t>
  </si>
  <si>
    <t>INE848E08136</t>
  </si>
  <si>
    <t>CARE AAA</t>
  </si>
  <si>
    <t>8.09% NLC INDIA LTD NCD RED 29-05-2029**</t>
  </si>
  <si>
    <t>INE589A07037</t>
  </si>
  <si>
    <t>7.34% POWER GRID CORP NCD 13-07-2029**</t>
  </si>
  <si>
    <t>INE752E08577</t>
  </si>
  <si>
    <t>7.41% POWER FIN CORP NCD RED 25-02-2030**</t>
  </si>
  <si>
    <t>INE134E08KL2</t>
  </si>
  <si>
    <t>7.50% REC LTD. NCD RED 28-02-2030**</t>
  </si>
  <si>
    <t>INE020B08CP7</t>
  </si>
  <si>
    <t>8.40% NUCLEAR POW COR IN LTD NCD28-11-29**</t>
  </si>
  <si>
    <t>INE206D08253</t>
  </si>
  <si>
    <t>8.79% INDIAN RAIL FIN NCD RED 04-05-2030**</t>
  </si>
  <si>
    <t>INE053F09GX2</t>
  </si>
  <si>
    <t>8.7% LIC HOUS FIN NCD RED 23-03-2029</t>
  </si>
  <si>
    <t>INE115A07OB4</t>
  </si>
  <si>
    <t>Sub Total</t>
  </si>
  <si>
    <t>Government Securities</t>
  </si>
  <si>
    <t>7.18% GOVT OF INDIA RED 14-08-2033</t>
  </si>
  <si>
    <t>IN0020230085</t>
  </si>
  <si>
    <t>SOVEREIGN</t>
  </si>
  <si>
    <t>7.10% GOVT OF INDIA RED 08-04-2034</t>
  </si>
  <si>
    <t>IN0020240019</t>
  </si>
  <si>
    <t>6.33% GOVT OF INDIA RED 05-05-2035</t>
  </si>
  <si>
    <t>IN0020250026</t>
  </si>
  <si>
    <t>(b)Privately Placed/Unlisted</t>
  </si>
  <si>
    <t>(c)Securitised Debt Instruments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</si>
  <si>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</si>
  <si>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</si>
  <si>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</si>
  <si>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</si>
  <si>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</si>
  <si>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</si>
  <si>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</si>
  <si>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</si>
  <si>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</si>
  <si>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</si>
  <si>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</si>
  <si>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</si>
  <si>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</si>
  <si>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</si>
  <si>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</si>
  <si>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</si>
  <si>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</si>
  <si>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</si>
  <si>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</si>
  <si>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Growth Option</t>
  </si>
  <si>
    <t>Direct Plan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</si>
  <si>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</si>
  <si>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</si>
  <si>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</si>
  <si>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</si>
  <si>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</si>
  <si>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</si>
  <si>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</si>
  <si>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</si>
  <si>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</si>
  <si>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</si>
  <si>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</si>
  <si>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June 30,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</si>
  <si>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</si>
  <si>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</si>
  <si>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</si>
  <si>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</si>
  <si>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</si>
  <si>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</si>
  <si>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</si>
  <si>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</si>
  <si>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</si>
  <si>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Banking and PSU Debt Fund</t>
  </si>
  <si>
    <t>Description (if any)</t>
  </si>
  <si>
    <t>Banking and PSU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</si>
  <si>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</si>
  <si>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</si>
  <si>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</si>
  <si>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</si>
  <si>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</si>
  <si>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</si>
  <si>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Edelweiss Banking &amp; PSU Debt Fund</t>
  </si>
  <si>
    <t>PORTFOLIO STATEMENT OF EDELWEISS CRISIL-IBX AAA BOND NBFC-HFC - JUN 2027 INDEX FUND AS ON JUNE 30, 2025</t>
  </si>
  <si>
    <t>(An open-ended Target Maturity Debt Index Fund predominantly investing in the constituents of CRISIL-IBX AAA NBFCHFC
Index – Jun 2027. A moderate interest rate risk and relatively low credit risk)</t>
  </si>
  <si>
    <t>8.33% ADITYA BIRLA CAP SR L1 NCD19-05-27**</t>
  </si>
  <si>
    <t>INE860H07IY4</t>
  </si>
  <si>
    <t>7.8989% ADITYA BIRLA HSG SR K2 08-06-27**</t>
  </si>
  <si>
    <t>INE831R07557</t>
  </si>
  <si>
    <t>8.3774% KOTAK MAHINDRA INV NCD 21-06-27**</t>
  </si>
  <si>
    <t>INE975F07IR8</t>
  </si>
  <si>
    <t>8.285% TATA CAPITAL LTD NCD 10-05-2027**</t>
  </si>
  <si>
    <t>INE976I07CT9</t>
  </si>
  <si>
    <t>8.24% L&amp;T FIN LTD SR J NCD RED 16-06-27**</t>
  </si>
  <si>
    <t>INE498L07038</t>
  </si>
  <si>
    <t>8.12% KOTAK MAH PRIME TR GID01 R21-06-27**</t>
  </si>
  <si>
    <t>INE916DA7SU4</t>
  </si>
  <si>
    <t>7.90% LIC HSG FIN TR421 NCD R 23-06-2027**</t>
  </si>
  <si>
    <t>INE115A07PV9</t>
  </si>
  <si>
    <t>8.30% SMFG IND CRD SR109 OP I R 30-06-27**</t>
  </si>
  <si>
    <t>INE535H07CJ6</t>
  </si>
  <si>
    <t>8.2378% HDB FIN SER SR 207 R 06-04-27**</t>
  </si>
  <si>
    <t>INE756I07EX3</t>
  </si>
  <si>
    <t>8.35% AXIS FIN SR 14 NCD OP B 07-05-27**</t>
  </si>
  <si>
    <t>INE891K07952</t>
  </si>
  <si>
    <t>8.25% MAH &amp; MAH FIN SR RED 25-03-2027**</t>
  </si>
  <si>
    <t>INE774D07VE1</t>
  </si>
  <si>
    <t>7.7% BAJAJ HOUSING FIN NCD RED 21-05-27**</t>
  </si>
  <si>
    <t>INE377Y07300</t>
  </si>
  <si>
    <t>7.75% TATA CAP HSG FIN SR A 18-05-2027**</t>
  </si>
  <si>
    <t>INE033L07HQ8</t>
  </si>
  <si>
    <t>7.70% BAJAJ FIN LTD OP I NCD R 07-06-27**</t>
  </si>
  <si>
    <t>INE296A07RZ4</t>
  </si>
  <si>
    <t>In accordance with SEBI Circular no. SEBI/HO/IMD/PoD2/P/CIR/2024/183 dated December 13, 2024, Debt Index Replication Factor (DIRF) is 73.25%.</t>
  </si>
  <si>
    <t>Direct Plan  Growth Option</t>
  </si>
  <si>
    <t>Regular Plan  Growth Option</t>
  </si>
  <si>
    <t>Edelweiss CRISIL-IBX AAA Bond NBFC-HFC - Jun 2027 Index Fund</t>
  </si>
  <si>
    <t>CRISIL-IBX AAA NBFC-HFC
Index – Jun 2027</t>
  </si>
  <si>
    <t>PORTFOLIO STATEMENT OF EDELWEISS CRL PSU PL SDL 50:50 OCT-25 FD AS ON JUNE 30, 2025</t>
  </si>
  <si>
    <t>(An open-ended target maturity Index Fund investing in the constituents of CRISIL [IBX] 50:50 PSU + SDL Index – October 2025. A moderate interest rate risk and relatively low credit risk.)</t>
  </si>
  <si>
    <t>7.25% SIDBI NCD RED 31-07-2025**</t>
  </si>
  <si>
    <t>INE556F08KA6</t>
  </si>
  <si>
    <t>5.7% NABARD NCD RED SR 22D 31-07-2025**</t>
  </si>
  <si>
    <t>INE261F08DK7</t>
  </si>
  <si>
    <t>8.11% REC LTD NCD 07-10-2025 SR136**</t>
  </si>
  <si>
    <t>INE020B08963</t>
  </si>
  <si>
    <t>7.75% SIDBI NCD RED 27-10-2025**</t>
  </si>
  <si>
    <t>INE556F08KD0</t>
  </si>
  <si>
    <t>7.34% NHB LTD NCD RED 07-08-2025**</t>
  </si>
  <si>
    <t>INE557F08FN7</t>
  </si>
  <si>
    <t>6.50% POWER FIN CORP NCD RED 17-09-2025**</t>
  </si>
  <si>
    <t>INE134E08LD7</t>
  </si>
  <si>
    <t>7.20% NABARD NCD RED 23-09-2025**</t>
  </si>
  <si>
    <t>INE261F08DR2</t>
  </si>
  <si>
    <t>7.50% NHPC LTD SR Y STR A NCD 07-10-2025**</t>
  </si>
  <si>
    <t>INE848E07AO4</t>
  </si>
  <si>
    <t>5.45% NTPC LTD NCD RED 15-10-2025**</t>
  </si>
  <si>
    <t>INE733E08163</t>
  </si>
  <si>
    <t>7.12% HPCL NCD RED 30-07-2025**</t>
  </si>
  <si>
    <t>INE094A08127</t>
  </si>
  <si>
    <t>8.85% POWER GRID CORP NCD JRED 19-10-25**</t>
  </si>
  <si>
    <t>INE752E07KK5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</si>
  <si>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</si>
  <si>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</si>
  <si>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</si>
  <si>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</si>
  <si>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</si>
  <si>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</si>
  <si>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</si>
  <si>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</si>
  <si>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State Development Loan</t>
  </si>
  <si>
    <t>7.97% TAMIL NADU SDL RED 14-10-2025</t>
  </si>
  <si>
    <t>IN3120150112</t>
  </si>
  <si>
    <t>7.98% KARNATAKA SDL RED 14-10-2025</t>
  </si>
  <si>
    <t>IN1920150019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</si>
  <si>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</si>
  <si>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</si>
  <si>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</si>
  <si>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</si>
  <si>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</si>
  <si>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</si>
  <si>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</si>
  <si>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</si>
  <si>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7.96% MAHARASHTRA SDL RED 14-10-2025</t>
  </si>
  <si>
    <t>IN2220150105</t>
  </si>
  <si>
    <t>8% TAMIL NADU SDL RED 28-10-2025</t>
  </si>
  <si>
    <t>IN3120150120</t>
  </si>
  <si>
    <t>8.16% MAHARASHTRA SDL RED 23-09-2025</t>
  </si>
  <si>
    <t>IN2220150097</t>
  </si>
  <si>
    <t>8.36% MADHYA PRADESH SDL RED 15-07-2025</t>
  </si>
  <si>
    <t>IN2120150023</t>
  </si>
  <si>
    <t>8.28% MAHARASHTRA SDL RED 29-07-2025</t>
  </si>
  <si>
    <t>IN2220150055</t>
  </si>
  <si>
    <t>8.29% KERALA SDL RED 29-07-2025</t>
  </si>
  <si>
    <t>IN2020150065</t>
  </si>
  <si>
    <t>Money Market Instruments</t>
  </si>
  <si>
    <t>Treasury bills</t>
  </si>
  <si>
    <t>364 DAYS TBILL RED 09-10-2025</t>
  </si>
  <si>
    <t>IN002024Z263</t>
  </si>
  <si>
    <t>In accordance with SEBI Circular no. SEBI/HO/IMD/PoD2/P/CIR/2024/183 dated December 13, 2024, Debt Index Replication Factor (DIRF) is 62.71%.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</si>
  <si>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</si>
  <si>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</si>
  <si>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</si>
  <si>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JUNE 30, 2025</t>
  </si>
  <si>
    <t>(An open-ended debt Index Fund investing in the constituents of CRISIL IBX 50:50 Gilt Plus SDL Short Duration Index. A relatively high interest rate ri)</t>
  </si>
  <si>
    <t>(a) Listed / Awaiting listing on Stock Exchanges</t>
  </si>
  <si>
    <t>7.06% GOVT OF INDIA RED 10-04-2028</t>
  </si>
  <si>
    <t>IN0020230010</t>
  </si>
  <si>
    <t>7.17% GOVT OF INDIA RED 17-04-2030</t>
  </si>
  <si>
    <t>IN0020230036</t>
  </si>
  <si>
    <t>7.32% GOVT OF INDIA RED 13-11-2030</t>
  </si>
  <si>
    <t>IN0020230135</t>
  </si>
  <si>
    <t>7.10% GOVT OF INDIA RED 18-04-2029</t>
  </si>
  <si>
    <t>IN0020220011</t>
  </si>
  <si>
    <t>7.38% GOVT OF INDIA RED 20-06-2027</t>
  </si>
  <si>
    <t>IN0020220037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</si>
  <si>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</si>
  <si>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</si>
  <si>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</si>
  <si>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</si>
  <si>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</si>
  <si>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</si>
  <si>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</si>
  <si>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</si>
  <si>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In accordance with SEBI Circular no. SEBI/HO/IMD/PoD2/P/CIR/2024/183 dated December 13, 2024, Debt Index Replication Factor (DIRF) is 97.04%.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</si>
  <si>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</si>
  <si>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</si>
  <si>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</si>
  <si>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JUNE 30, 2025</t>
  </si>
  <si>
    <t>(An open ended scheme replicating Nifty 100 Quality 30 Index)</t>
  </si>
  <si>
    <t>(a)Listed / Awaiting listing on Stock Exchanges</t>
  </si>
  <si>
    <t>Nestle India Ltd.</t>
  </si>
  <si>
    <t>INE239A01024</t>
  </si>
  <si>
    <t>Food Products</t>
  </si>
  <si>
    <t>HDFC Bank Ltd.</t>
  </si>
  <si>
    <t>INE040A01034</t>
  </si>
  <si>
    <t>Banks</t>
  </si>
  <si>
    <t>Tata Consultancy Services Ltd.</t>
  </si>
  <si>
    <t>INE467B01029</t>
  </si>
  <si>
    <t>IT - Software</t>
  </si>
  <si>
    <t>ITC Ltd.</t>
  </si>
  <si>
    <t>INE154A01025</t>
  </si>
  <si>
    <t>Diversified FMCG</t>
  </si>
  <si>
    <t>Infosys Ltd.</t>
  </si>
  <si>
    <t>INE009A01021</t>
  </si>
  <si>
    <t>Hindustan Unilever Ltd.</t>
  </si>
  <si>
    <t>INE030A01027</t>
  </si>
  <si>
    <t>HCL Technologies Ltd.</t>
  </si>
  <si>
    <t>INE860A01027</t>
  </si>
  <si>
    <t>Bharat Electronics Ltd.</t>
  </si>
  <si>
    <t>INE263A01024</t>
  </si>
  <si>
    <t>Aerospace &amp; Defense</t>
  </si>
  <si>
    <t>Coal India Ltd.</t>
  </si>
  <si>
    <t>INE522F01014</t>
  </si>
  <si>
    <t>Consumable Fuels</t>
  </si>
  <si>
    <t>Britannia Industries Ltd.</t>
  </si>
  <si>
    <t>INE216A01030</t>
  </si>
  <si>
    <t>Asian Paints Ltd.</t>
  </si>
  <si>
    <t>INE021A01026</t>
  </si>
  <si>
    <t>Consumer Durables</t>
  </si>
  <si>
    <t>Maruti Suzuki India Ltd.</t>
  </si>
  <si>
    <t>INE585B01010</t>
  </si>
  <si>
    <t>Automobiles</t>
  </si>
  <si>
    <t>Bajaj Auto Ltd.</t>
  </si>
  <si>
    <t>INE917I01010</t>
  </si>
  <si>
    <t>Hindustan Aeronautics Ltd.</t>
  </si>
  <si>
    <t>INE066F01020</t>
  </si>
  <si>
    <t>Eicher Motors Ltd.</t>
  </si>
  <si>
    <t>INE066A01021</t>
  </si>
  <si>
    <t>Dr. Reddy's Laboratories Ltd.</t>
  </si>
  <si>
    <t>INE089A01031</t>
  </si>
  <si>
    <t>Pharmaceuticals &amp; Biotechnology</t>
  </si>
  <si>
    <t>Tech Mahindra Ltd.</t>
  </si>
  <si>
    <t>INE669C01036</t>
  </si>
  <si>
    <t>Divi's Laboratories Ltd.</t>
  </si>
  <si>
    <t>INE361B01024</t>
  </si>
  <si>
    <t>Hero MotoCorp Ltd.</t>
  </si>
  <si>
    <t>INE158A01026</t>
  </si>
  <si>
    <t>VARUN BEVERAGES LIMITED</t>
  </si>
  <si>
    <t>INE200M01039</t>
  </si>
  <si>
    <t>Beverages</t>
  </si>
  <si>
    <t>Pidilite Industries Ltd.</t>
  </si>
  <si>
    <t>INE318A01026</t>
  </si>
  <si>
    <t>Chemicals &amp; Petrochemicals</t>
  </si>
  <si>
    <t>Wipro Ltd.</t>
  </si>
  <si>
    <t>INE075A01022</t>
  </si>
  <si>
    <t>LTIMindtree Ltd.</t>
  </si>
  <si>
    <t>INE214T01019</t>
  </si>
  <si>
    <t>ABB India Ltd.</t>
  </si>
  <si>
    <t>INE117A01022</t>
  </si>
  <si>
    <t>Electrical Equipment</t>
  </si>
  <si>
    <t>United Spirits Ltd.</t>
  </si>
  <si>
    <t>INE854D01024</t>
  </si>
  <si>
    <t>Havells India Ltd.</t>
  </si>
  <si>
    <t>INE176B01034</t>
  </si>
  <si>
    <t>Godrej Consumer Products Ltd.</t>
  </si>
  <si>
    <t>INE102D01028</t>
  </si>
  <si>
    <t>Personal Products</t>
  </si>
  <si>
    <t>Dabur India Ltd.</t>
  </si>
  <si>
    <t>INE016A01026</t>
  </si>
  <si>
    <t>Bosch Ltd.</t>
  </si>
  <si>
    <t>INE323A01026</t>
  </si>
  <si>
    <t>Auto Components</t>
  </si>
  <si>
    <t>Zydus Lifesciences Ltd.</t>
  </si>
  <si>
    <t>INE010B01027</t>
  </si>
  <si>
    <t>(b) Unlisted</t>
  </si>
  <si>
    <t>7. Portfolio Turnover Ratio</t>
  </si>
  <si>
    <t>Edelweiss NIFTY 100 Quality 30 Index Fund</t>
  </si>
  <si>
    <t>PORTFOLIO STATEMENT OF EDELWEISS RECENTLY LISTED IPO FUND AS ON JUNE 30, 2025</t>
  </si>
  <si>
    <t>(An open ended equity scheme following investment theme of investing in recently listed 100 companies or upcoming Initial Public Offer (IPOs).)</t>
  </si>
  <si>
    <t>Bharti Hexacom Ltd.</t>
  </si>
  <si>
    <t>INE343G01021</t>
  </si>
  <si>
    <t>Telecom - Services</t>
  </si>
  <si>
    <t>Hyundai Motor India Ltd.</t>
  </si>
  <si>
    <t>INE0V6F01027</t>
  </si>
  <si>
    <t>Vishal Mega Mart Ltd</t>
  </si>
  <si>
    <t>INE01EA01019</t>
  </si>
  <si>
    <t>Retailing</t>
  </si>
  <si>
    <t>Bajaj Housing Finance Ltd.</t>
  </si>
  <si>
    <t>INE377Y01014</t>
  </si>
  <si>
    <t>Finance</t>
  </si>
  <si>
    <t>Aadhar Housing Finance Ltd.</t>
  </si>
  <si>
    <t>INE883F01010</t>
  </si>
  <si>
    <t>Go Digit General Insurance Ltd.</t>
  </si>
  <si>
    <t>INE03JT01014</t>
  </si>
  <si>
    <t>Insurance</t>
  </si>
  <si>
    <t>NTPC Green Energy Ltd.</t>
  </si>
  <si>
    <t>INE0ONG01011</t>
  </si>
  <si>
    <t>Power</t>
  </si>
  <si>
    <t>TBO Tek Ltd.</t>
  </si>
  <si>
    <t>INE673O01025</t>
  </si>
  <si>
    <t>Leisure Services</t>
  </si>
  <si>
    <t>Premier Energies Ltd.</t>
  </si>
  <si>
    <t>INE0BS701011</t>
  </si>
  <si>
    <t>Dr Agarwal's Health Care Ltd.</t>
  </si>
  <si>
    <t>INE943P01029</t>
  </si>
  <si>
    <t>Healthcare Services</t>
  </si>
  <si>
    <t>Sagility India Ltd.</t>
  </si>
  <si>
    <t>INE0W2G01015</t>
  </si>
  <si>
    <t>IT - Services</t>
  </si>
  <si>
    <t>Swiggy Ltd.</t>
  </si>
  <si>
    <t>INE00H001014</t>
  </si>
  <si>
    <t>Sai Life Sciences Ltd</t>
  </si>
  <si>
    <t>INE570L01029</t>
  </si>
  <si>
    <t>Jyoti CNC Automation Ltd.</t>
  </si>
  <si>
    <t>INE980O01024</t>
  </si>
  <si>
    <t>Industrial Manufacturing</t>
  </si>
  <si>
    <t>Acme Solar Holdings Ltd.</t>
  </si>
  <si>
    <t>INE622W01025</t>
  </si>
  <si>
    <t>Baazar Style Retail Ltd.</t>
  </si>
  <si>
    <t>INE01FR01028</t>
  </si>
  <si>
    <t>Inventurus Knowledge Solutions Ltd.</t>
  </si>
  <si>
    <t>INE115Q01022</t>
  </si>
  <si>
    <t>AWFIS Space Solutions Ltd.</t>
  </si>
  <si>
    <t>INE108V01019</t>
  </si>
  <si>
    <t>Commercial Services &amp; Supplies</t>
  </si>
  <si>
    <t>Doms Industries Ltd.</t>
  </si>
  <si>
    <t>INE321T01012</t>
  </si>
  <si>
    <t>Household Products</t>
  </si>
  <si>
    <t>Azad Engineering Ltd.</t>
  </si>
  <si>
    <t>INE02IJ01035</t>
  </si>
  <si>
    <t>Indegene Ltd.</t>
  </si>
  <si>
    <t>INE065X01017</t>
  </si>
  <si>
    <t>Ask Automotive Ltd.</t>
  </si>
  <si>
    <t>INE491J01022</t>
  </si>
  <si>
    <t>JSW Infrastructure Ltd.</t>
  </si>
  <si>
    <t>INE880J01026</t>
  </si>
  <si>
    <t>Transport Infrastructure</t>
  </si>
  <si>
    <t>Bansal Wire Industries Ltd.</t>
  </si>
  <si>
    <t>INE0B9K01025</t>
  </si>
  <si>
    <t>Industrial Products</t>
  </si>
  <si>
    <t>Hexaware Technologies Ltd.</t>
  </si>
  <si>
    <t>INE093A01041</t>
  </si>
  <si>
    <t>Unimech Aerospace And Manufacturing Ltd.</t>
  </si>
  <si>
    <t>INE0U3I01011</t>
  </si>
  <si>
    <t>Kaynes Technology India Ltd.</t>
  </si>
  <si>
    <t>INE918Z01012</t>
  </si>
  <si>
    <t>P N Gadgil Jewellers Ltd.</t>
  </si>
  <si>
    <t>INE953R01016</t>
  </si>
  <si>
    <t>Bikaji Foods International Ltd.</t>
  </si>
  <si>
    <t>INE00E101023</t>
  </si>
  <si>
    <t>Emcure Pharmaceuticals Ltd.</t>
  </si>
  <si>
    <t>INE168P01015</t>
  </si>
  <si>
    <t>Oswal Pumps Ltd.</t>
  </si>
  <si>
    <t>INE0BYP01024</t>
  </si>
  <si>
    <t>International Gemmological Inst Ind Ltd.</t>
  </si>
  <si>
    <t>INE0Q9301021</t>
  </si>
  <si>
    <t>Ajax Engineering Ltd.</t>
  </si>
  <si>
    <t>INE274Y01021</t>
  </si>
  <si>
    <t>Agricultural, Commercial &amp; Construction Vehicles</t>
  </si>
  <si>
    <t>Waaree Energies Ltd.</t>
  </si>
  <si>
    <t>INE377N01017</t>
  </si>
  <si>
    <t>Kross Ltd.</t>
  </si>
  <si>
    <t>INE0O6601022</t>
  </si>
  <si>
    <t>Happy Forgings Ltd.</t>
  </si>
  <si>
    <t>INE330T01021</t>
  </si>
  <si>
    <t>Sanathan Textiles Ltd.</t>
  </si>
  <si>
    <t>INE0JPD01013</t>
  </si>
  <si>
    <t>Textiles &amp; Apparels</t>
  </si>
  <si>
    <t>Belrise Industries Ltd.</t>
  </si>
  <si>
    <t>INE894V01022</t>
  </si>
  <si>
    <t>DAM Capital Advisors Ltd.</t>
  </si>
  <si>
    <t>INE284H01025</t>
  </si>
  <si>
    <t>Capital Markets</t>
  </si>
  <si>
    <t>Carraro India Ltd.</t>
  </si>
  <si>
    <t>INE0V7W01012</t>
  </si>
  <si>
    <t>ECOS (India) Mobility &amp; Hospitality Ltd.</t>
  </si>
  <si>
    <t>INE06HJ01020</t>
  </si>
  <si>
    <t>Transport Services</t>
  </si>
  <si>
    <t>Zinka Logistics Solutions Ltd</t>
  </si>
  <si>
    <t>INE0UIZ01018</t>
  </si>
  <si>
    <t>Godavari Biorefineries Ltd.</t>
  </si>
  <si>
    <t>INE497S01012</t>
  </si>
  <si>
    <t>Ather Energy Ltd.</t>
  </si>
  <si>
    <t>INE0LEZ01016</t>
  </si>
  <si>
    <t>JNK India Ltd.</t>
  </si>
  <si>
    <t>INE0OAF01028</t>
  </si>
  <si>
    <t>Akums Drugs And Pharmaceuticals Ltd.</t>
  </si>
  <si>
    <t>INE09XN01023</t>
  </si>
  <si>
    <t>Ellenbarrie Industrial Gases Ltd.</t>
  </si>
  <si>
    <t>INE236E01022</t>
  </si>
  <si>
    <t>Industrial Gases</t>
  </si>
  <si>
    <t>Derivatives</t>
  </si>
  <si>
    <t>(a) Index/Stock Future</t>
  </si>
  <si>
    <t>NIFTY 31-Jul-2025</t>
  </si>
  <si>
    <t>INDEX FUTURES</t>
  </si>
  <si>
    <t>91 DAYS TBILL RED 17-07-2025</t>
  </si>
  <si>
    <t>IN002025X034</t>
  </si>
  <si>
    <t>Net Receivables/(Payables) include Net Current Assets as well as the Mark to Market on derivative trades.</t>
  </si>
  <si>
    <t>Edelweiss Recently Listed IPO Fund</t>
  </si>
  <si>
    <t>PORTFOLIO STATEMENT OF EDELWEISS  GREATER CHINA EQUITY OFF-SHORE FUND AS ON JUNE 30, 2025</t>
  </si>
  <si>
    <t>(An open ended fund of fund scheme investing in JPMorgan Funds – Greater China Fund)</t>
  </si>
  <si>
    <t>Foreign Securities and/or Overseas ETFs</t>
  </si>
  <si>
    <t>International  Mutual Fund Units</t>
  </si>
  <si>
    <t>JPM GREATER CHINA-I-I2 USD</t>
  </si>
  <si>
    <t>LU1727356906</t>
  </si>
  <si>
    <t>JPM GREATER CHINA-I AC</t>
  </si>
  <si>
    <t>LU0248053877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</si>
  <si>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</si>
  <si>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</si>
  <si>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</si>
  <si>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</si>
  <si>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</si>
  <si>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Greater China Equity Off-Shore Fund</t>
  </si>
  <si>
    <t>PORTFOLIO STATEMENT OF EDELWEISS MSCI INDIA DOMESTIC &amp; WORLD HEALTHCARE 45 INDEX AS ON JUNE 30, 2025</t>
  </si>
  <si>
    <t>(An Open-ended Equity Scheme replicating MSCI India Domestic &amp; World Healthcare 45 Index)</t>
  </si>
  <si>
    <t>Sun Pharmaceutical Industries Ltd.</t>
  </si>
  <si>
    <t>INE044A01036</t>
  </si>
  <si>
    <t>Max Healthcare Institute Ltd.</t>
  </si>
  <si>
    <t>INE027H01010</t>
  </si>
  <si>
    <t>Cipla Ltd.</t>
  </si>
  <si>
    <t>INE059A01026</t>
  </si>
  <si>
    <t>Apollo Hospitals Enterprise Ltd.</t>
  </si>
  <si>
    <t>INE437A01024</t>
  </si>
  <si>
    <t>Lupin Ltd.</t>
  </si>
  <si>
    <t>INE326A01037</t>
  </si>
  <si>
    <t>Torrent Pharmaceuticals Ltd.</t>
  </si>
  <si>
    <t>INE685A01028</t>
  </si>
  <si>
    <t>Fortis Healthcare Ltd.</t>
  </si>
  <si>
    <t>INE061F01013</t>
  </si>
  <si>
    <t>Aurobindo Pharma Ltd.</t>
  </si>
  <si>
    <t>INE406A01037</t>
  </si>
  <si>
    <t>Mankind Pharma Ltd.</t>
  </si>
  <si>
    <t>INE634S01028</t>
  </si>
  <si>
    <t>Laurus Labs Ltd.</t>
  </si>
  <si>
    <t>INE947Q01028</t>
  </si>
  <si>
    <t>Glenmark Pharmaceuticals Ltd.</t>
  </si>
  <si>
    <t>INE935A01035</t>
  </si>
  <si>
    <t>Alkem Laboratories Ltd.</t>
  </si>
  <si>
    <t>INE540L01014</t>
  </si>
  <si>
    <t>IPCA Laboratories Ltd.</t>
  </si>
  <si>
    <t>INE571A01038</t>
  </si>
  <si>
    <t>Biocon Ltd.</t>
  </si>
  <si>
    <t>INE376G01013</t>
  </si>
  <si>
    <t>Narayana Hrudayalaya ltd.</t>
  </si>
  <si>
    <t>INE410P01011</t>
  </si>
  <si>
    <t>GlaxoSmithKline Pharmaceuticals Ltd.</t>
  </si>
  <si>
    <t>INE159A01016</t>
  </si>
  <si>
    <t>Gland Pharma Ltd.</t>
  </si>
  <si>
    <t>INE068V01023</t>
  </si>
  <si>
    <t>Piramal Pharma Ltd.</t>
  </si>
  <si>
    <t>INE0DK501011</t>
  </si>
  <si>
    <t>Syngene International Ltd.</t>
  </si>
  <si>
    <t>INE398R01022</t>
  </si>
  <si>
    <t>Ajanta Pharma Ltd.</t>
  </si>
  <si>
    <t>INE031B01049</t>
  </si>
  <si>
    <t>Cohance Lifesciences Ltd.</t>
  </si>
  <si>
    <t>INE03QK01018</t>
  </si>
  <si>
    <t>Global Health Ltd.</t>
  </si>
  <si>
    <t>INE474Q01031</t>
  </si>
  <si>
    <t>(c) Listed / Awaiting listing on International Stock Exchanges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</si>
  <si>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</si>
  <si>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</si>
  <si>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</si>
  <si>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</si>
  <si>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</si>
  <si>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</si>
  <si>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</si>
  <si>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</si>
  <si>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ABBOTT LABORATORIES</t>
  </si>
  <si>
    <t>US0028241000</t>
  </si>
  <si>
    <t>Health Care Equipment &amp; Supplies</t>
  </si>
  <si>
    <t>NOVARTIS AG</t>
  </si>
  <si>
    <t>US66987V1098</t>
  </si>
  <si>
    <t>Novo Nordisk A/S</t>
  </si>
  <si>
    <t>US6701002056</t>
  </si>
  <si>
    <t>MERCK &amp; CO.INC</t>
  </si>
  <si>
    <t>US58933Y1055</t>
  </si>
  <si>
    <t>INTUITIVE SURGICAL INC</t>
  </si>
  <si>
    <t>US46120E6023</t>
  </si>
  <si>
    <t>THERMO FISHER SCIENTIFIC INC</t>
  </si>
  <si>
    <t>US8835561023</t>
  </si>
  <si>
    <t>Life Sciences Tools &amp; Services</t>
  </si>
  <si>
    <t>AMGEN INC</t>
  </si>
  <si>
    <t>US0311621009</t>
  </si>
  <si>
    <t>STRYKER CORP</t>
  </si>
  <si>
    <t>US8636671013</t>
  </si>
  <si>
    <t>GILEAD SCIENCES INC</t>
  </si>
  <si>
    <t>US3755581036</t>
  </si>
  <si>
    <t>DANAHER CORP</t>
  </si>
  <si>
    <t>US2358511028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</si>
  <si>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</si>
  <si>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</si>
  <si>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</si>
  <si>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</si>
  <si>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</si>
  <si>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</si>
  <si>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</si>
  <si>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</si>
  <si>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</si>
  <si>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</si>
  <si>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</si>
  <si>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</si>
  <si>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</si>
  <si>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</si>
  <si>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</si>
  <si>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EDELWEISS CRISIL IBX 50:50 GILT PLUS SDL SEP 2028 INDEX FUND AS ON JUNE 30, 2025</t>
  </si>
  <si>
    <t>(An open-ended target maturity Index Fund investing in the constituents of CRISIL IBX 50:50 Gilt Plus SDL Index – Sep 2028. A relatively high interest)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</si>
  <si>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</si>
  <si>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</si>
  <si>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</si>
  <si>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</si>
  <si>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</si>
  <si>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</si>
  <si>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</si>
  <si>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</si>
  <si>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In accordance with SEBI Circular no. SEBI/HO/IMD/PoD2/P/CIR/2024/183 dated December 13, 2024, Debt Index Replication Factor (DIRF) is 99.54%.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</si>
  <si>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</si>
  <si>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</si>
  <si>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</si>
  <si>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JUNE 30, 2025</t>
  </si>
  <si>
    <t>(An open ended equity linked saving scheme with a statutory lock in of 3 years and tax benefit)</t>
  </si>
  <si>
    <t>Reliance Industries Ltd.</t>
  </si>
  <si>
    <t>INE002A01018</t>
  </si>
  <si>
    <t>Petroleum Products</t>
  </si>
  <si>
    <t>ICICI Bank Ltd.</t>
  </si>
  <si>
    <t>INE090A01021</t>
  </si>
  <si>
    <t>Bharti Airtel Ltd.</t>
  </si>
  <si>
    <t>INE397D01024</t>
  </si>
  <si>
    <t>Larsen &amp; Toubro Ltd.</t>
  </si>
  <si>
    <t>INE018A01030</t>
  </si>
  <si>
    <t>Construction</t>
  </si>
  <si>
    <t>State Bank of India</t>
  </si>
  <si>
    <t>INE062A01020</t>
  </si>
  <si>
    <t>BSE Ltd.</t>
  </si>
  <si>
    <t>INE118H01025</t>
  </si>
  <si>
    <t>Trent Ltd.</t>
  </si>
  <si>
    <t>INE849A01020</t>
  </si>
  <si>
    <t>Axis Bank Ltd.</t>
  </si>
  <si>
    <t>INE238A01034</t>
  </si>
  <si>
    <t>Kotak Mahindra Bank Ltd.</t>
  </si>
  <si>
    <t>INE237A01028</t>
  </si>
  <si>
    <t>Mahindra &amp; Mahindra Ltd.</t>
  </si>
  <si>
    <t>INE101A01026</t>
  </si>
  <si>
    <t>Ultratech Cement Ltd.</t>
  </si>
  <si>
    <t>INE481G01011</t>
  </si>
  <si>
    <t>Cement &amp; Cement Products</t>
  </si>
  <si>
    <t>Muthoot Finance Ltd.</t>
  </si>
  <si>
    <t>INE414G01012</t>
  </si>
  <si>
    <t>Multi Commodity Exchange Of India Ltd.</t>
  </si>
  <si>
    <t>INE745G01035</t>
  </si>
  <si>
    <t>NTPC Ltd.</t>
  </si>
  <si>
    <t>INE733E01010</t>
  </si>
  <si>
    <t>Karur Vysya Bank Ltd.</t>
  </si>
  <si>
    <t>INE036D01028</t>
  </si>
  <si>
    <t>Shriram Finance Ltd.</t>
  </si>
  <si>
    <t>INE721A01047</t>
  </si>
  <si>
    <t>Persistent Systems Ltd.</t>
  </si>
  <si>
    <t>INE262H01021</t>
  </si>
  <si>
    <t>Power Finance Corporation Ltd.</t>
  </si>
  <si>
    <t>INE134E01011</t>
  </si>
  <si>
    <t>PB Fintech Ltd.</t>
  </si>
  <si>
    <t>INE417T01026</t>
  </si>
  <si>
    <t>Financial Technology (Fintech)</t>
  </si>
  <si>
    <t>Cholamandalam Investment &amp; Finance Company Ltd.</t>
  </si>
  <si>
    <t>INE121A01024</t>
  </si>
  <si>
    <t>SBI Life Insurance Company Ltd.</t>
  </si>
  <si>
    <t>INE123W01016</t>
  </si>
  <si>
    <t>Coforge Ltd.</t>
  </si>
  <si>
    <t>INE591G01025</t>
  </si>
  <si>
    <t>Samvardhana Motherson International Ltd.</t>
  </si>
  <si>
    <t>INE775A01035</t>
  </si>
  <si>
    <t>City Union Bank Ltd.</t>
  </si>
  <si>
    <t>INE491A01021</t>
  </si>
  <si>
    <t>Hindustan Petroleum Corporation Ltd.</t>
  </si>
  <si>
    <t>INE094A01015</t>
  </si>
  <si>
    <t>Power Mech Projects Ltd.</t>
  </si>
  <si>
    <t>INE211R01019</t>
  </si>
  <si>
    <t>Zensar Technologies Ltd.</t>
  </si>
  <si>
    <t>INE520A01027</t>
  </si>
  <si>
    <t>Indian Bank</t>
  </si>
  <si>
    <t>INE562A01011</t>
  </si>
  <si>
    <t>Titan Company Ltd.</t>
  </si>
  <si>
    <t>INE280A01028</t>
  </si>
  <si>
    <t>India Shelter Finance Corporation Ltd.</t>
  </si>
  <si>
    <t>INE922K01024</t>
  </si>
  <si>
    <t>Mphasis Ltd.</t>
  </si>
  <si>
    <t>INE356A01018</t>
  </si>
  <si>
    <t>Bharat Heavy Electricals Ltd.</t>
  </si>
  <si>
    <t>INE257A01026</t>
  </si>
  <si>
    <t>Abbott India Ltd.</t>
  </si>
  <si>
    <t>INE358A01014</t>
  </si>
  <si>
    <t>Home First Finance Company India Ltd.</t>
  </si>
  <si>
    <t>INE481N01025</t>
  </si>
  <si>
    <t>Creditaccess Grameen Ltd.</t>
  </si>
  <si>
    <t>INE741K01010</t>
  </si>
  <si>
    <t>TVS Motor Company Ltd.</t>
  </si>
  <si>
    <t>INE494B01023</t>
  </si>
  <si>
    <t>UNO Minda Ltd.</t>
  </si>
  <si>
    <t>INE405E01023</t>
  </si>
  <si>
    <t>Bajaj Finance Ltd.</t>
  </si>
  <si>
    <t>INE296A01032</t>
  </si>
  <si>
    <t>Tata Consumer Products Ltd.</t>
  </si>
  <si>
    <t>INE192A01025</t>
  </si>
  <si>
    <t>Agricultural Food &amp; other Products</t>
  </si>
  <si>
    <t>Endurance Technologies Ltd.</t>
  </si>
  <si>
    <t>INE913H01037</t>
  </si>
  <si>
    <t>Netweb Technologies India Ltd.</t>
  </si>
  <si>
    <t>INE0NT901020</t>
  </si>
  <si>
    <t>KEI Industries Ltd.</t>
  </si>
  <si>
    <t>INE878B01027</t>
  </si>
  <si>
    <t>Brigade Enterprises Ltd.</t>
  </si>
  <si>
    <t>INE791I01019</t>
  </si>
  <si>
    <t>Realty</t>
  </si>
  <si>
    <t>Tata Steel Ltd.</t>
  </si>
  <si>
    <t>INE081A01020</t>
  </si>
  <si>
    <t>Ferrous Metals</t>
  </si>
  <si>
    <t>Jindal Steel &amp; Power Ltd.</t>
  </si>
  <si>
    <t>INE749A01030</t>
  </si>
  <si>
    <t>JB Chemicals &amp; Pharmaceuticals Ltd.</t>
  </si>
  <si>
    <t>INE572A01036</t>
  </si>
  <si>
    <t>Concord Biotech Ltd.</t>
  </si>
  <si>
    <t>INE338H01029</t>
  </si>
  <si>
    <t>JSW Steel Ltd.</t>
  </si>
  <si>
    <t>INE019A01038</t>
  </si>
  <si>
    <t>Jubilant Ingrevia Ltd.</t>
  </si>
  <si>
    <t>INE0BY001018</t>
  </si>
  <si>
    <t>Krishna Inst of Medical Sciences Ltd.</t>
  </si>
  <si>
    <t>INE967H01025</t>
  </si>
  <si>
    <t>Godrej Properties Ltd.</t>
  </si>
  <si>
    <t>INE484J01027</t>
  </si>
  <si>
    <t>Oil India Ltd.</t>
  </si>
  <si>
    <t>INE274J01014</t>
  </si>
  <si>
    <t>Oil</t>
  </si>
  <si>
    <t>JSW Energy Ltd.</t>
  </si>
  <si>
    <t>INE121E01018</t>
  </si>
  <si>
    <t>Alembic Pharmaceuticals Ltd.</t>
  </si>
  <si>
    <t>INE901L01018</t>
  </si>
  <si>
    <t>Jio Financial Services Ltd.</t>
  </si>
  <si>
    <t>INE758E01017</t>
  </si>
  <si>
    <t>APL Apollo Tubes Ltd.</t>
  </si>
  <si>
    <t>INE702C01027</t>
  </si>
  <si>
    <t>Radico Khaitan Ltd.</t>
  </si>
  <si>
    <t>INE944F01028</t>
  </si>
  <si>
    <t>CG Power and Industrial Solutions Ltd.</t>
  </si>
  <si>
    <t>INE067A01029</t>
  </si>
  <si>
    <t>Hindalco Industries Ltd.</t>
  </si>
  <si>
    <t>INE038A01020</t>
  </si>
  <si>
    <t>Non - Ferrous Metals</t>
  </si>
  <si>
    <t>Balkrishna Industries Ltd.</t>
  </si>
  <si>
    <t>INE787D01026</t>
  </si>
  <si>
    <t>The Phoenix Mills Ltd.</t>
  </si>
  <si>
    <t>INE211B01039</t>
  </si>
  <si>
    <t>Dixon Technologies (India) Ltd.</t>
  </si>
  <si>
    <t>INE935N01020</t>
  </si>
  <si>
    <t>SRF Ltd.</t>
  </si>
  <si>
    <t>INE647A01010</t>
  </si>
  <si>
    <t>KFIN Technologies Ltd.</t>
  </si>
  <si>
    <t>INE138Y01010</t>
  </si>
  <si>
    <t>Siemens Ltd.</t>
  </si>
  <si>
    <t>INE003A01024</t>
  </si>
  <si>
    <t>P I INDUSTRIES LIMITED</t>
  </si>
  <si>
    <t>INE603J01030</t>
  </si>
  <si>
    <t>Fertilizers &amp; Agrochemicals</t>
  </si>
  <si>
    <t>Siemens Energy India Ltd.</t>
  </si>
  <si>
    <t>INE1NPP01017</t>
  </si>
  <si>
    <t>ITC Hotels Ltd.</t>
  </si>
  <si>
    <t>INE379A01028</t>
  </si>
  <si>
    <t>Edelweiss ELSS Tax saver Fund</t>
  </si>
  <si>
    <t>PORTFOLIO STATEMENT OF EDELWEISS FOCUSED FUND AS ON JUNE 30, 2025</t>
  </si>
  <si>
    <t>(An open-ended equity scheme investing in maximum 30 stocks, with focus in multi-cap space)</t>
  </si>
  <si>
    <t>Marico Ltd.</t>
  </si>
  <si>
    <t>INE196A01026</t>
  </si>
  <si>
    <t>Edelweiss Focused Fund</t>
  </si>
  <si>
    <t>PORTFOLIO STATEMENT OF EDELWEISS NIFTY500 MULTICAP MOMENTUM QUALITY 50 INDEX FUND AS ON JUNE 30, 2025</t>
  </si>
  <si>
    <t>(An open-ended index scheme replicating Nifty500 Multicap Momentum Quality 50 Index)</t>
  </si>
  <si>
    <t>Suzlon Energy Ltd.</t>
  </si>
  <si>
    <t>INE040H01021</t>
  </si>
  <si>
    <t>Solar Industries India Ltd.</t>
  </si>
  <si>
    <t>INE343H01029</t>
  </si>
  <si>
    <t>Bharat Petroleum Corporation Ltd.</t>
  </si>
  <si>
    <t>INE029A01011</t>
  </si>
  <si>
    <t>HDFC Asset Management Company Ltd.</t>
  </si>
  <si>
    <t>INE127D01025</t>
  </si>
  <si>
    <t>Coromandel International Ltd.</t>
  </si>
  <si>
    <t>INE169A01031</t>
  </si>
  <si>
    <t>Page Industries Ltd.</t>
  </si>
  <si>
    <t>INE761H01022</t>
  </si>
  <si>
    <t>Mazagon Dock Shipbuilders Ltd.</t>
  </si>
  <si>
    <t>INE249Z01020</t>
  </si>
  <si>
    <t>Central Depository Services (I) Ltd.</t>
  </si>
  <si>
    <t>INE736A01011</t>
  </si>
  <si>
    <t>Manappuram Finance Ltd.</t>
  </si>
  <si>
    <t>INE522D01027</t>
  </si>
  <si>
    <t>360 One Wam Ltd.</t>
  </si>
  <si>
    <t>INE466L01038</t>
  </si>
  <si>
    <t>Computer Age Management Services Ltd.</t>
  </si>
  <si>
    <t>INE596I01012</t>
  </si>
  <si>
    <t>Indian Energy Exchange Ltd.</t>
  </si>
  <si>
    <t>INE022Q01020</t>
  </si>
  <si>
    <t>Godfrey Phillips India Ltd.</t>
  </si>
  <si>
    <t>INE260B01028</t>
  </si>
  <si>
    <t>Cigarettes &amp; Tobacco Products</t>
  </si>
  <si>
    <t>Angel One Ltd.</t>
  </si>
  <si>
    <t>INE732I01013</t>
  </si>
  <si>
    <t>Intellect Design Arena Ltd.</t>
  </si>
  <si>
    <t>INE306R01017</t>
  </si>
  <si>
    <t>Garden Reach Shipbuilders &amp; Engineers</t>
  </si>
  <si>
    <t>INE382Z01011</t>
  </si>
  <si>
    <t>Nippon Life India Asset Management Ltd.</t>
  </si>
  <si>
    <t>INE298J01013</t>
  </si>
  <si>
    <t>Affle 3i Ltd.</t>
  </si>
  <si>
    <t>INE00WC01027</t>
  </si>
  <si>
    <t>Motilal Oswal Financial Services Ltd.</t>
  </si>
  <si>
    <t>INE338I01027</t>
  </si>
  <si>
    <t>Zen Technologies Ltd.</t>
  </si>
  <si>
    <t>INE251B01027</t>
  </si>
  <si>
    <t>Castrol India Ltd.</t>
  </si>
  <si>
    <t>INE172A01027</t>
  </si>
  <si>
    <t>Gillette India Ltd.</t>
  </si>
  <si>
    <t>INE322A01010</t>
  </si>
  <si>
    <t>LT Foods Ltd.</t>
  </si>
  <si>
    <t>INE818H01020</t>
  </si>
  <si>
    <t>Eclerx Services Ltd.</t>
  </si>
  <si>
    <t>INE738I01010</t>
  </si>
  <si>
    <t>Mahanagar Gas Ltd.</t>
  </si>
  <si>
    <t>INE002S01010</t>
  </si>
  <si>
    <t>Gas</t>
  </si>
  <si>
    <t>Newgen Software Technologies Ltd.</t>
  </si>
  <si>
    <t>INE619B01017</t>
  </si>
  <si>
    <t>Astrazeneca Pharma India Ltd.</t>
  </si>
  <si>
    <t>INE203A01020</t>
  </si>
  <si>
    <t>Elecon Engineering Company Ltd.</t>
  </si>
  <si>
    <t>INE205B01031</t>
  </si>
  <si>
    <t>Schneider Electric Infrastructure Ltd.</t>
  </si>
  <si>
    <t>INE839M01018</t>
  </si>
  <si>
    <t>BLS International Services Ltd.</t>
  </si>
  <si>
    <t>INE153T01027</t>
  </si>
  <si>
    <t>Caplin Point Laboratories Ltd.</t>
  </si>
  <si>
    <t>INE475E01026</t>
  </si>
  <si>
    <t>Action Construction Equipment Ltd.</t>
  </si>
  <si>
    <t>INE731H01025</t>
  </si>
  <si>
    <t>Edelweiss Nifty500 Multicap Momentum Quality 50 Index Fund</t>
  </si>
  <si>
    <t>PORTFOLIO STATEMENT OF EDELWEISS  EMERGING MARKETS OPPORTUNITIES EQUITY OFF-SHORE FUND AS ON JUNE 30, 2025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</si>
  <si>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</si>
  <si>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</si>
  <si>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</si>
  <si>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</si>
  <si>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MONEY MARKET FUND AS ON JUNE 30, 2025</t>
  </si>
  <si>
    <t>(An open-ended debt scheme investing in money market instruments)</t>
  </si>
  <si>
    <t>8.27% KARNATAKA SDL RED 23-12-2025</t>
  </si>
  <si>
    <t>IN1920150068</t>
  </si>
  <si>
    <t>364 DAYS TBILL RED 26-03-2026</t>
  </si>
  <si>
    <t>IN002024Z503</t>
  </si>
  <si>
    <t>91 DAYS TBILL RED 25-09-2025</t>
  </si>
  <si>
    <t>IN002025X133</t>
  </si>
  <si>
    <t>364 DAYS TBILL RED 19-03-2026</t>
  </si>
  <si>
    <t>IN002024Z495</t>
  </si>
  <si>
    <t>364 DAYS TBILL RED 05-02-2026</t>
  </si>
  <si>
    <t>IN002024Z438</t>
  </si>
  <si>
    <t>364 DAYS TBILL RED 12-03-2026</t>
  </si>
  <si>
    <t>IN002024Z487</t>
  </si>
  <si>
    <t>364 DAYS TBILL RED 28-05-2026</t>
  </si>
  <si>
    <t>IN002025Z096</t>
  </si>
  <si>
    <t>364 DAYS TBILL RED 04-06-2026</t>
  </si>
  <si>
    <t>IN002025Z104</t>
  </si>
  <si>
    <t>Certificate of Deposit</t>
  </si>
  <si>
    <t>BANK OF BARODA CD RED 13-03-2026#**</t>
  </si>
  <si>
    <t>INE028A16IC0</t>
  </si>
  <si>
    <t>ICRA A1+</t>
  </si>
  <si>
    <t>EXIM BANK CD RED 11-06-2026#**</t>
  </si>
  <si>
    <t>INE514E16CM3</t>
  </si>
  <si>
    <t>CRISIL A1+</t>
  </si>
  <si>
    <t>KOTAK MAHINDRA BANK CD RED 11-12-2025#**</t>
  </si>
  <si>
    <t>INE237A160Z6</t>
  </si>
  <si>
    <t>NABARD CD RED 10-03-2026#**</t>
  </si>
  <si>
    <t>INE261F16975</t>
  </si>
  <si>
    <t>HDFC BANK CD RED 12-03-2026#**</t>
  </si>
  <si>
    <t>INE040A16GN6</t>
  </si>
  <si>
    <t>CARE A1+</t>
  </si>
  <si>
    <t>PUNJAB NATIONAL BK CD RD 18-03-26#**</t>
  </si>
  <si>
    <t>INE160A16RK5</t>
  </si>
  <si>
    <t>PUNJAB NATIONAL BANK CD RED 25-03-2026#**</t>
  </si>
  <si>
    <t>INE160A16RP4</t>
  </si>
  <si>
    <t>HDFC BANK CD RED 24-03-2026#</t>
  </si>
  <si>
    <t>INE040A16GS5</t>
  </si>
  <si>
    <t>SIDBI CD RED 05-05-2026#**</t>
  </si>
  <si>
    <t>INE556F16BH3</t>
  </si>
  <si>
    <t>UNION BANK OF INDIA CD R 25-06-26#**</t>
  </si>
  <si>
    <t>INE692A16JQ1</t>
  </si>
  <si>
    <t>KOTAK MAHINDRA BANK CD RED 28-01-2026#**</t>
  </si>
  <si>
    <t>INE237A163Z0</t>
  </si>
  <si>
    <t>INDIAN BANK CD RED 04-02-2026#**</t>
  </si>
  <si>
    <t>INE562A16OA0</t>
  </si>
  <si>
    <t>FITCH A1+</t>
  </si>
  <si>
    <t>AXIS BANK LTD CD RED 05-03-2026#**</t>
  </si>
  <si>
    <t>INE238AD6AO8</t>
  </si>
  <si>
    <t>SIDBI CD RED 06-03-2026#**</t>
  </si>
  <si>
    <t>INE556F16BC4</t>
  </si>
  <si>
    <t>CANARA BANK CD RED 18-03-2026#**</t>
  </si>
  <si>
    <t>INE476A16B64</t>
  </si>
  <si>
    <t>EXIM BANK CD RED 20-03-2026#**</t>
  </si>
  <si>
    <t>INE514E16CK7</t>
  </si>
  <si>
    <t>AXIS BANK LTD CD RED 11-06-2026#**</t>
  </si>
  <si>
    <t>INE238AD6AT7</t>
  </si>
  <si>
    <t>INDUSIND BANK LTD CD RED 21-11-2025#**</t>
  </si>
  <si>
    <t>INE095A16X69</t>
  </si>
  <si>
    <t>CANARA BANK CD RED 21-01-2026#**</t>
  </si>
  <si>
    <t>INE476A16A08</t>
  </si>
  <si>
    <t>KOTAK MAHINDRA BANK CD RED 27-02-2026#**</t>
  </si>
  <si>
    <t>INE237A166Z3</t>
  </si>
  <si>
    <t>CANARA BANK CD RED 04-03-2026#**</t>
  </si>
  <si>
    <t>INE476A16A73</t>
  </si>
  <si>
    <t>CANARA BANK CD RED 06-03-2026#**</t>
  </si>
  <si>
    <t>INE476A16A99</t>
  </si>
  <si>
    <t>SIDBI CD RED 11-03-2026#**</t>
  </si>
  <si>
    <t>INE556F16BD2</t>
  </si>
  <si>
    <t>HDFC BANK CD RED 24-06-2026#</t>
  </si>
  <si>
    <t>INE040A16HB9</t>
  </si>
  <si>
    <t>AXIS BANK LTD CD RED 25-06-2026#**</t>
  </si>
  <si>
    <t>INE238AD6AZ4</t>
  </si>
  <si>
    <t>Commercial Paper</t>
  </si>
  <si>
    <t>HDB FINANCIAL SERV CP RED 16-03-2026**</t>
  </si>
  <si>
    <t>INE756I14EZ4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</si>
  <si>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</si>
  <si>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</si>
  <si>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</si>
  <si>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</si>
  <si>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</si>
  <si>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</si>
  <si>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</si>
  <si>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</si>
  <si>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</si>
  <si>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</si>
  <si>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L&amp;T FINANCE LTD CP RED 21-05-2026**</t>
  </si>
  <si>
    <t>INE498L14DY2</t>
  </si>
  <si>
    <t>ADITYA BIRLA CAPITAL CP RED 18-03-2026**</t>
  </si>
  <si>
    <t>INE674K14974</t>
  </si>
  <si>
    <t>CHOLAMANDALAM INV &amp; FI CP RED 22-05-2026**</t>
  </si>
  <si>
    <t>INE121A14XK0</t>
  </si>
  <si>
    <t>#  Unlisted Security</t>
  </si>
  <si>
    <t>Direct Plan Annual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</si>
  <si>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</si>
  <si>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</si>
  <si>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</si>
  <si>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</si>
  <si>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</si>
  <si>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</si>
  <si>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</si>
  <si>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</si>
  <si>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</si>
  <si>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JUNE 30,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</si>
  <si>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</si>
  <si>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</si>
  <si>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</si>
  <si>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6.90% HUDCO NCD RED 23-04-2032**</t>
  </si>
  <si>
    <t>INE031A08962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</si>
  <si>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</si>
  <si>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</si>
  <si>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</si>
  <si>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</si>
  <si>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</si>
  <si>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</si>
  <si>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</si>
  <si>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</si>
  <si>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7.44% NTPC LTD. SR 79 NCD RED 15-04-2033**</t>
  </si>
  <si>
    <t>INE733E08239</t>
  </si>
  <si>
    <t>7.75% IRFC NCD RED 15-04-2033**</t>
  </si>
  <si>
    <t>INE053F08270</t>
  </si>
  <si>
    <t>7.52% HUDCO SERIES B NCD RED 15-04-2033**</t>
  </si>
  <si>
    <t>INE031A08863</t>
  </si>
  <si>
    <t>7.53% RECL SR 217 NCD RED 31-03-2033**</t>
  </si>
  <si>
    <t>INE020B08EC1</t>
  </si>
  <si>
    <t>6.92% REC LTD NCD RED 20-03-2032**</t>
  </si>
  <si>
    <t>INE020B08DV3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</si>
  <si>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</si>
  <si>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</si>
  <si>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</si>
  <si>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</si>
  <si>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</si>
  <si>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</si>
  <si>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</si>
  <si>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</si>
  <si>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6.92% POWER FINANCE NCD 14-04-32**</t>
  </si>
  <si>
    <t>INE134E08LN6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</si>
  <si>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</si>
  <si>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</si>
  <si>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</si>
  <si>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</si>
  <si>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</si>
  <si>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</si>
  <si>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</si>
  <si>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</si>
  <si>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7.65% IRFC SR 168B NCD RED 18-04-2033**</t>
  </si>
  <si>
    <t>INE053F08247</t>
  </si>
  <si>
    <t>7.40% NABARD NCD SR 25D RED 29-04-30**</t>
  </si>
  <si>
    <t>INE261F08EL3</t>
  </si>
  <si>
    <t>7.69% NABARD NCD SR LTIF 1E 31-03-2032**</t>
  </si>
  <si>
    <t>INE261F08832</t>
  </si>
  <si>
    <t>7.26% GOVT OF INDIA RED 06-02-2033</t>
  </si>
  <si>
    <t>IN0020220151</t>
  </si>
  <si>
    <t>In accordance with SEBI Circular no. SEBI/HO/IMD/PoD2/P/CIR/2024/183 dated December 13, 2024, Debt Index Replication Factor (DIRF) is 68.52%.</t>
  </si>
  <si>
    <t>Plan /option (Face Value 1000)</t>
  </si>
  <si>
    <t>Growth Option</t>
  </si>
  <si>
    <t>BHARAT Bond ETF - April 2033</t>
  </si>
  <si>
    <t>Debt ETFs</t>
  </si>
  <si>
    <t>BHARAT Bond ETF – April 2033</t>
  </si>
  <si>
    <t>PORTFOLIO STATEMENT OF EDELWEISS CRISIL IBX 50:50 GILT PLUS SDL JUNE 2027 INDEX FUND AS ON JUNE 30,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</si>
  <si>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</si>
  <si>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</si>
  <si>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</si>
  <si>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</si>
  <si>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</si>
  <si>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</si>
  <si>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</si>
  <si>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</si>
  <si>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</si>
  <si>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</si>
  <si>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</si>
  <si>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</si>
  <si>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</si>
  <si>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In accordance with SEBI Circular no. SEBI/HO/IMD/PoD2/P/CIR/2024/183 dated December 13, 2024, Debt Index Replication Factor (DIRF) is 95.8%.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</si>
  <si>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</si>
  <si>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</si>
  <si>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</si>
  <si>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JUNE 30,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</si>
  <si>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</si>
  <si>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</si>
  <si>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</si>
  <si>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7.40% NABARD NCD RED 30-01-2026</t>
  </si>
  <si>
    <t>INE261F08DO9</t>
  </si>
  <si>
    <t>7.10% EXIM NCD RED 18-03-2026**</t>
  </si>
  <si>
    <t>INE514E08GA6</t>
  </si>
  <si>
    <t>7.23% SIDBI NCD RED 09-03-2026**</t>
  </si>
  <si>
    <t>INE556F08KC2</t>
  </si>
  <si>
    <t>7.54% SIDBI NCD SR VIII RED 12-01-2026**</t>
  </si>
  <si>
    <t>INE556F08KF5</t>
  </si>
  <si>
    <t>7.35% NTPC LTD. SR 80 NCD RED 17-04-2026**</t>
  </si>
  <si>
    <t>INE733E08247</t>
  </si>
  <si>
    <t>7.54% HUDCO NCD RED 11-02-2026**</t>
  </si>
  <si>
    <t>INE031A08855</t>
  </si>
  <si>
    <t>7.57% NABARD NCD SR 23 G RED 19-03-2026**</t>
  </si>
  <si>
    <t>INE261F08DW2</t>
  </si>
  <si>
    <t>7.60% REC LTD. NCD SR 219 RED 27-02-2026**</t>
  </si>
  <si>
    <t>INE020B08EF4</t>
  </si>
  <si>
    <t>5.94% REC LTD. NCD RED 31-01-2026**</t>
  </si>
  <si>
    <t>INE020B08DK6</t>
  </si>
  <si>
    <t>9.18% NUCLEAR POWER NCD RED 23-01-2026**</t>
  </si>
  <si>
    <t>INE206D08188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</si>
  <si>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</si>
  <si>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</si>
  <si>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</si>
  <si>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</si>
  <si>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</si>
  <si>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</si>
  <si>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</si>
  <si>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</si>
  <si>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</si>
  <si>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</si>
  <si>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</si>
  <si>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</si>
  <si>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</si>
  <si>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</si>
  <si>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</si>
  <si>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</si>
  <si>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</si>
  <si>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</si>
  <si>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30-04-2026**</t>
  </si>
  <si>
    <t>INE020B08EL2</t>
  </si>
  <si>
    <t>7.11% SIDBI NCD RED 27-02-2026</t>
  </si>
  <si>
    <t>INE556F08KB4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</si>
  <si>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</si>
  <si>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</si>
  <si>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</si>
  <si>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</si>
  <si>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</si>
  <si>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</si>
  <si>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</si>
  <si>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</si>
  <si>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</si>
  <si>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</si>
  <si>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</si>
  <si>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</si>
  <si>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</si>
  <si>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</si>
  <si>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</si>
  <si>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</si>
  <si>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</si>
  <si>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</si>
  <si>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</si>
  <si>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</si>
  <si>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</si>
  <si>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</si>
  <si>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</si>
  <si>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</si>
  <si>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</si>
  <si>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</si>
  <si>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</si>
  <si>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</si>
  <si>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</si>
  <si>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</si>
  <si>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</si>
  <si>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</si>
  <si>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</si>
  <si>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</si>
  <si>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</si>
  <si>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</si>
  <si>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</si>
  <si>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</si>
  <si>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</si>
  <si>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</si>
  <si>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</si>
  <si>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</si>
  <si>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</si>
  <si>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</si>
  <si>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</si>
  <si>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</si>
  <si>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</si>
  <si>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</si>
  <si>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</si>
  <si>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</si>
  <si>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</si>
  <si>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</si>
  <si>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</si>
  <si>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</si>
  <si>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</si>
  <si>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</si>
  <si>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8.36% MAHARASHTRA SDL RED 27-01-2026</t>
  </si>
  <si>
    <t>IN2220150170</t>
  </si>
  <si>
    <t>8.40% WEST BENGAL SDL RED 27-01-2026</t>
  </si>
  <si>
    <t>IN3420150135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</si>
  <si>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</si>
  <si>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</si>
  <si>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</si>
  <si>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</si>
  <si>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</si>
  <si>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</si>
  <si>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</si>
  <si>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</si>
  <si>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7.90% RAJASTHAN SDL RED 08-04-2026</t>
  </si>
  <si>
    <t>IN2920200028</t>
  </si>
  <si>
    <t>8.46% GUJARAT SDL RED 10-02-2026</t>
  </si>
  <si>
    <t>IN1520150120</t>
  </si>
  <si>
    <t>7.96% TAMIL NADU SDL RED 27-04-2026</t>
  </si>
  <si>
    <t>IN3120160020</t>
  </si>
  <si>
    <t>7.96% GUJARAT SDL RED 27-04-2026</t>
  </si>
  <si>
    <t>IN1520160020</t>
  </si>
  <si>
    <t>8.09% RAJASTHAN SDL RED 23-03-2026</t>
  </si>
  <si>
    <t>IN2920150363</t>
  </si>
  <si>
    <t>8.09% ANDHRA PRADESH SDL RED 23-03-2026</t>
  </si>
  <si>
    <t>IN1020150158</t>
  </si>
  <si>
    <t>6.70% ANDHRA PRADESH SDL RED 22-04-2026</t>
  </si>
  <si>
    <t>IN1020200078</t>
  </si>
  <si>
    <t>In accordance with SEBI Circular no. SEBI/HO/IMD/PoD2/P/CIR/2024/183 dated December 13, 2024, Debt Index Replication Factor (DIRF) is 74.21%.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</si>
  <si>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</si>
  <si>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</si>
  <si>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</si>
  <si>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JUNE 30, 2025</t>
  </si>
  <si>
    <t>(An open ended dynamic equity scheme investing across large cap, mid cap, small cap stocks)</t>
  </si>
  <si>
    <t>Sundaram Finance Ltd.</t>
  </si>
  <si>
    <t>INE660A01013</t>
  </si>
  <si>
    <t>Info Edge (India) Ltd.</t>
  </si>
  <si>
    <t>INE663F01032</t>
  </si>
  <si>
    <t>The Indian Hotels Company Ltd.</t>
  </si>
  <si>
    <t>INE053A01029</t>
  </si>
  <si>
    <t>Navin Fluorine International Ltd.</t>
  </si>
  <si>
    <t>INE048G01026</t>
  </si>
  <si>
    <t>Eternal Ltd.</t>
  </si>
  <si>
    <t>INE758T01015</t>
  </si>
  <si>
    <t>The Federal Bank Ltd.</t>
  </si>
  <si>
    <t>INE171A01029</t>
  </si>
  <si>
    <t>Ashok Leyland Ltd.</t>
  </si>
  <si>
    <t>INE208A01029</t>
  </si>
  <si>
    <t>Tata Motors Ltd.</t>
  </si>
  <si>
    <t>INE155A01022</t>
  </si>
  <si>
    <t>Escorts Kubota Ltd.</t>
  </si>
  <si>
    <t>INE042A01014</t>
  </si>
  <si>
    <t>Kajaria Ceramics Ltd.</t>
  </si>
  <si>
    <t>INE217B01036</t>
  </si>
  <si>
    <t>Vedant Fashions Ltd.</t>
  </si>
  <si>
    <t>INE825V01034</t>
  </si>
  <si>
    <t>Cummins India Ltd.</t>
  </si>
  <si>
    <t>INE298A01020</t>
  </si>
  <si>
    <t>Edelweiss Flexi Cap Fund</t>
  </si>
  <si>
    <t>PORTFOLIO STATEMENT OF EDELWEISS NIFTY 50 INDEX FUND AS ON JUNE 30, 2025</t>
  </si>
  <si>
    <t>(An open ended scheme replicating Nifty 50 Index)</t>
  </si>
  <si>
    <t>Power Grid Corporation of India Ltd.</t>
  </si>
  <si>
    <t>INE752E01010</t>
  </si>
  <si>
    <t>Bajaj Finserv Ltd.</t>
  </si>
  <si>
    <t>INE918I01026</t>
  </si>
  <si>
    <t>Grasim Industries Ltd.</t>
  </si>
  <si>
    <t>INE047A01021</t>
  </si>
  <si>
    <t>Adani Ports &amp; Special Economic Zone Ltd.</t>
  </si>
  <si>
    <t>INE742F01042</t>
  </si>
  <si>
    <t>Oil &amp; Natural Gas Corporation Ltd.</t>
  </si>
  <si>
    <t>INE213A01029</t>
  </si>
  <si>
    <t>HDFC Life Insurance Company Ltd.</t>
  </si>
  <si>
    <t>INE795G01014</t>
  </si>
  <si>
    <t>Adani Enterprises Ltd.</t>
  </si>
  <si>
    <t>INE423A01024</t>
  </si>
  <si>
    <t>Metals &amp; Minerals Trading</t>
  </si>
  <si>
    <t>IndusInd Bank Ltd.</t>
  </si>
  <si>
    <t>INE095A01012</t>
  </si>
  <si>
    <t>Edelweiss NIFTY 50 Index Fund</t>
  </si>
  <si>
    <t>PORTFOLIO STATEMENT OF EDELWEISS NIFTY MIDCAP150 MOMENTUM 50 INDEX FUND AS ON JUNE 30, 2025</t>
  </si>
  <si>
    <t>(An Open-ended Equity Scheme replicating Nifty Midcap150 Momentum 50 Index)</t>
  </si>
  <si>
    <t>Max Financial Services Ltd.</t>
  </si>
  <si>
    <t>INE180A01020</t>
  </si>
  <si>
    <t>SBI Cards &amp; Payment Services Ltd.</t>
  </si>
  <si>
    <t>INE018E01016</t>
  </si>
  <si>
    <t>One 97 Communications Ltd.</t>
  </si>
  <si>
    <t>INE982J01020</t>
  </si>
  <si>
    <t>JK Cement Ltd.</t>
  </si>
  <si>
    <t>INE823G01014</t>
  </si>
  <si>
    <t>Hitachi Energy India Ltd.</t>
  </si>
  <si>
    <t>INE07Y701011</t>
  </si>
  <si>
    <t>AU Small Finance Bank Ltd.</t>
  </si>
  <si>
    <t>INE949L01017</t>
  </si>
  <si>
    <t>Indus Towers Ltd.</t>
  </si>
  <si>
    <t>INE121J01017</t>
  </si>
  <si>
    <t>Lloyds Metals And Energy Ltd.</t>
  </si>
  <si>
    <t>INE281B01032</t>
  </si>
  <si>
    <t>Minerals &amp; Mining</t>
  </si>
  <si>
    <t>UPL Ltd.</t>
  </si>
  <si>
    <t>INE628A01036</t>
  </si>
  <si>
    <t>FSN E-Commerce Ventures Ltd.</t>
  </si>
  <si>
    <t>INE388Y01029</t>
  </si>
  <si>
    <t>Bharat Dynamics Ltd.</t>
  </si>
  <si>
    <t>INE171Z01026</t>
  </si>
  <si>
    <t>MRF Ltd.</t>
  </si>
  <si>
    <t>INE883A01011</t>
  </si>
  <si>
    <t>Jubilant Foodworks Ltd.</t>
  </si>
  <si>
    <t>INE797F01020</t>
  </si>
  <si>
    <t>Berger Paints (I) Ltd.</t>
  </si>
  <si>
    <t>INE463A01038</t>
  </si>
  <si>
    <t>L&amp;T Finance Ltd.</t>
  </si>
  <si>
    <t>INE498L01015</t>
  </si>
  <si>
    <t>Dalmia Bharat Ltd.</t>
  </si>
  <si>
    <t>INE00R701025</t>
  </si>
  <si>
    <t>K.P.R. Mill Ltd.</t>
  </si>
  <si>
    <t>INE930H01031</t>
  </si>
  <si>
    <t>Indraprastha Gas Ltd.</t>
  </si>
  <si>
    <t>INE203G01027</t>
  </si>
  <si>
    <t>Kalyan Jewellers India Ltd.</t>
  </si>
  <si>
    <t>INE303R01014</t>
  </si>
  <si>
    <t>CRISIL Ltd.</t>
  </si>
  <si>
    <t>INE007A01025</t>
  </si>
  <si>
    <t>Rail Vikas Nigam Ltd.</t>
  </si>
  <si>
    <t>INE415G01027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</si>
  <si>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</si>
  <si>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</si>
  <si>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</si>
  <si>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</si>
  <si>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JUNE 30, 2025</t>
  </si>
  <si>
    <t>(An open-ended exchange traded scheme replicating/tracking Nifty Bank Total return index)</t>
  </si>
  <si>
    <t>IDFC First Bank Ltd.</t>
  </si>
  <si>
    <t>INE092T01019</t>
  </si>
  <si>
    <t>Bank of Baroda</t>
  </si>
  <si>
    <t>INE028A01039</t>
  </si>
  <si>
    <t>Canara Bank</t>
  </si>
  <si>
    <t>INE476A01022</t>
  </si>
  <si>
    <t>Punjab National Bank</t>
  </si>
  <si>
    <t>INE160A01022</t>
  </si>
  <si>
    <t>Edelweiss Nifty Bank ETF</t>
  </si>
  <si>
    <t>PORTFOLIO STATEMENT OF BHARAT BOND ETF – APRIL 2031 AS ON JUNE 30, 2025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</si>
  <si>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</si>
  <si>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</si>
  <si>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</si>
  <si>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</si>
  <si>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</si>
  <si>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</si>
  <si>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</si>
  <si>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</si>
  <si>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</si>
  <si>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</si>
  <si>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</si>
  <si>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</si>
  <si>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</si>
  <si>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</si>
  <si>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</si>
  <si>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</si>
  <si>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</si>
  <si>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</si>
  <si>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</si>
  <si>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</si>
  <si>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</si>
  <si>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</si>
  <si>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</si>
  <si>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</si>
  <si>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</si>
  <si>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</si>
  <si>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</si>
  <si>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</si>
  <si>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</si>
  <si>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</si>
  <si>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</si>
  <si>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</si>
  <si>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</si>
  <si>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</si>
  <si>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</si>
  <si>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</si>
  <si>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</si>
  <si>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</si>
  <si>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</si>
  <si>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</si>
  <si>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</si>
  <si>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</si>
  <si>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8.20% PGCIL NCD 23-01-2030 STRPPS D**</t>
  </si>
  <si>
    <t>INE752E07MH7</t>
  </si>
  <si>
    <t>7.75% PFC LTD NCD RED 11-06-2030</t>
  </si>
  <si>
    <t>INE134E08KV1</t>
  </si>
  <si>
    <t>7.79% REC LTD. NCD RED 21-05-2030**</t>
  </si>
  <si>
    <t>INE020B08CW3</t>
  </si>
  <si>
    <t>7.89% REC LTD. NCD RED 30-03-2030**</t>
  </si>
  <si>
    <t>INE020B08CI2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</si>
  <si>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</si>
  <si>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</si>
  <si>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</si>
  <si>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</si>
  <si>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</si>
  <si>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</si>
  <si>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</si>
  <si>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</si>
  <si>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</si>
  <si>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</si>
  <si>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9.3% POWER GRID CORP NCD RED 04-09-2029**</t>
  </si>
  <si>
    <t>INE752E07LR8</t>
  </si>
  <si>
    <t>8.4% POWER GRID CORP NCD RED 27-05-2030**</t>
  </si>
  <si>
    <t>INE752E07MW6</t>
  </si>
  <si>
    <t>8.15% POWER GRID CORP NCD RED 09-03-2030**</t>
  </si>
  <si>
    <t>INE752E07MK1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</si>
  <si>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</si>
  <si>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</si>
  <si>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</si>
  <si>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</si>
  <si>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</si>
  <si>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</si>
  <si>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</si>
  <si>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</si>
  <si>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8.14% NUCLEAR POWER NCD RED 25-03-2030**</t>
  </si>
  <si>
    <t>INE206D08303</t>
  </si>
  <si>
    <t>8.37% HUDCO NCD RED 23-03-2029**</t>
  </si>
  <si>
    <t>INE031A08707</t>
  </si>
  <si>
    <t>8.3% NTPC LTD NCD RED 15-01-2029**</t>
  </si>
  <si>
    <t>INE733E07KJ7</t>
  </si>
  <si>
    <t>8.13% PGCIL NCD 25-04-2029 LIII J**</t>
  </si>
  <si>
    <t>INE752E07NV6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</si>
  <si>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</si>
  <si>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</si>
  <si>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</si>
  <si>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</si>
  <si>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</si>
  <si>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</si>
  <si>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In accordance with SEBI Circular no. SEBI/HO/IMD/PoD2/P/CIR/2024/183 dated December 13, 2024, Debt Index Replication Factor (DIRF) is 70.32%.</t>
  </si>
  <si>
    <t>BHARAT Bond ETF - April 2031</t>
  </si>
  <si>
    <t>PORTFOLIO STATEMENT OF BHARAT BOND ETF – APRIL 2032 AS ON JUNE 30, 2025</t>
  </si>
  <si>
    <t>(An open ended Target Maturity Exchange Traded Bond Fund predominantly investing in constituents of Nifty BHARAT Bond Index - April 2032)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</si>
  <si>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</si>
  <si>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</si>
  <si>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</si>
  <si>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</si>
  <si>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</si>
  <si>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</si>
  <si>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</si>
  <si>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</si>
  <si>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</si>
  <si>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</si>
  <si>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</si>
  <si>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</si>
  <si>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</si>
  <si>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</si>
  <si>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</si>
  <si>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</si>
  <si>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</t>
  </si>
  <si>
    <t>INE053F08122</t>
  </si>
  <si>
    <t>7.82% PFC SR BS225 NCD RED 12-03-2032**</t>
  </si>
  <si>
    <t>INE134E08ME3</t>
  </si>
  <si>
    <t>7.2% NAT HSG BANK NCD RED 03-10-2031**</t>
  </si>
  <si>
    <t>INE557F08GB0</t>
  </si>
  <si>
    <t>6.89% IRFC NCD RED 18-07-2031**</t>
  </si>
  <si>
    <t>INE053F08106</t>
  </si>
  <si>
    <t>7.35% NHB NCD RED 02-01-2032**</t>
  </si>
  <si>
    <t>INE557F08GD6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</si>
  <si>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</si>
  <si>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</si>
  <si>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</si>
  <si>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</si>
  <si>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</si>
  <si>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</si>
  <si>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</si>
  <si>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</si>
  <si>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</si>
  <si>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</si>
  <si>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</si>
  <si>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</si>
  <si>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</si>
  <si>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</si>
  <si>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</si>
  <si>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</si>
  <si>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</si>
  <si>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</si>
  <si>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</si>
  <si>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</si>
  <si>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</si>
  <si>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</si>
  <si>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</si>
  <si>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</si>
  <si>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</si>
  <si>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</si>
  <si>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</si>
  <si>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</si>
  <si>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</si>
  <si>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</si>
  <si>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In accordance with SEBI Circular no. SEBI/HO/IMD/PoD2/P/CIR/2024/183 dated December 13, 2024, Debt Index Replication Factor (DIRF) is 64.71%.</t>
  </si>
  <si>
    <t>BHARAT Bond ETF - April 2032</t>
  </si>
  <si>
    <t>PORTFOLIO STATEMENT OF EDELWEISS LOW DURATION FUND AS ON JUNE 30, 2025</t>
  </si>
  <si>
    <t>(An open-ended low duration debt scheme investing in debt and money market instruments such that the Macaulay duration of the portfolio is between 6 - 12 months. A relatively high interest rate risk and moderate credit risk)</t>
  </si>
  <si>
    <t>7.7% NABARD NCD SR 25A RED 30-09-2027**</t>
  </si>
  <si>
    <t>INE261F08EI9</t>
  </si>
  <si>
    <t>7.74% LIC HSG TR448 NCD 22-10-27**</t>
  </si>
  <si>
    <t>INE115A07QZ8</t>
  </si>
  <si>
    <t>7.123% TATA CAP HSG FI SR B R 21-07-2027**</t>
  </si>
  <si>
    <t>INE033L07IO1</t>
  </si>
  <si>
    <t>6.6%REC LTD SR 250A NCD 30-06-27</t>
  </si>
  <si>
    <t>INE020B08FZ9</t>
  </si>
  <si>
    <t>364 DAYS TBILL RED 15-08-2025</t>
  </si>
  <si>
    <t>IN002024Z206</t>
  </si>
  <si>
    <t>KOTAK MAHINDRA BANK CD RED 13-03-2026#**</t>
  </si>
  <si>
    <t>INE237A167Z1</t>
  </si>
  <si>
    <t>INDIAN BANK CD RED 19-03-2026#**</t>
  </si>
  <si>
    <t>INE562A16OL7</t>
  </si>
  <si>
    <t>NABARD CD RED 25-03-2026#**</t>
  </si>
  <si>
    <t>INE261F16AA7</t>
  </si>
  <si>
    <t>ICICI SECURITIES CP RED 06-03-2026**</t>
  </si>
  <si>
    <t>INE763G14XX9</t>
  </si>
  <si>
    <t>Edelweiss Low Duration Fund</t>
  </si>
  <si>
    <t>CRISIL Low Duration Debt A-I Index</t>
  </si>
  <si>
    <t>As on (Date)</t>
  </si>
  <si>
    <t>PORTFOLIO STATEMENT OF EDELWEISS BUSINESS CYCLE FUND AS ON JUNE 30, 2025</t>
  </si>
  <si>
    <t>(An open-ended equity scheme following business cycle-based investing theme))</t>
  </si>
  <si>
    <t>GE Vernova T&amp;D India Limited</t>
  </si>
  <si>
    <t>INE200A01026</t>
  </si>
  <si>
    <t>InterGlobe Aviation Ltd.</t>
  </si>
  <si>
    <t>INE646L01027</t>
  </si>
  <si>
    <t>Anant Raj Ltd.</t>
  </si>
  <si>
    <t>INE242C01024</t>
  </si>
  <si>
    <t>PG Electroplast Ltd.</t>
  </si>
  <si>
    <t>INE457L01029</t>
  </si>
  <si>
    <t>Cholamandalam Financial Holdings Ltd.</t>
  </si>
  <si>
    <t>INE149A01033</t>
  </si>
  <si>
    <t>Avenue Supermarts Ltd.</t>
  </si>
  <si>
    <t>INE192R01011</t>
  </si>
  <si>
    <t>Union Bank of India</t>
  </si>
  <si>
    <t>INE692A01016</t>
  </si>
  <si>
    <t>Life Insurance Corporation of India</t>
  </si>
  <si>
    <t>INE0J1Y01017</t>
  </si>
  <si>
    <t>IN9397D01014</t>
  </si>
  <si>
    <t>Aster DM Healthcare Ltd.</t>
  </si>
  <si>
    <t>INE914M01019</t>
  </si>
  <si>
    <t>Schaeffler India Ltd.</t>
  </si>
  <si>
    <t>INE513A01022</t>
  </si>
  <si>
    <t>United Breweries Ltd.</t>
  </si>
  <si>
    <t>INE686F01025</t>
  </si>
  <si>
    <t>PNB Housing Finance Ltd.</t>
  </si>
  <si>
    <t>INE572E01012</t>
  </si>
  <si>
    <t>Poly Medicure Ltd.</t>
  </si>
  <si>
    <t>INE205C01021</t>
  </si>
  <si>
    <t>Healthcare Equipment &amp; Supplies</t>
  </si>
  <si>
    <t>IN9628A01026</t>
  </si>
  <si>
    <t>FSN E-Commerce Ventures Ltd.31/07/2025</t>
  </si>
  <si>
    <t>SBI Cards &amp; Payment Services Ltd.31/07/2025</t>
  </si>
  <si>
    <t>Page Industries Ltd.31/07/2025</t>
  </si>
  <si>
    <t>Max Financial Services Ltd.31/07/2025</t>
  </si>
  <si>
    <t>364 DAYS TBILL RED 10-07-2025</t>
  </si>
  <si>
    <t>IN002024Z156</t>
  </si>
  <si>
    <t>Edelweiss Business Cycle Fund</t>
  </si>
  <si>
    <t>PORTFOLIO STATEMENT OF EDELWEISS LARGE CAP FUND AS ON JUNE 30, 2025</t>
  </si>
  <si>
    <t>(An open ended equity scheme predominantly investing in large cap stocks)</t>
  </si>
  <si>
    <t>Indian Railway Catering &amp;Tou. Corp. Ltd.</t>
  </si>
  <si>
    <t>INE335Y01020</t>
  </si>
  <si>
    <t>Vedanta Ltd.</t>
  </si>
  <si>
    <t>INE205A01025</t>
  </si>
  <si>
    <t>Diversified Metals</t>
  </si>
  <si>
    <t>ICICI Lombard General Insurance Co. Ltd.</t>
  </si>
  <si>
    <t>INE765G01017</t>
  </si>
  <si>
    <t>Cholamandalam Investment &amp; Finance Company Ltd.31/07/2025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</si>
  <si>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</si>
  <si>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</si>
  <si>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</si>
  <si>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</si>
  <si>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</si>
  <si>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NIFTY500 MULTICAP MOMENTUM QUALITY 50 ETF AS ON JUNE 30,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</si>
  <si>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</si>
  <si>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</si>
  <si>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JUNE 30,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</si>
  <si>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</si>
  <si>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</si>
  <si>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</si>
  <si>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</si>
  <si>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BHARAT BOND ETF – APRIL 2030 AS ON JUNE 30, 2025</t>
  </si>
  <si>
    <t>(An open ended Target Maturity Exchange Traded Bond Fund predominately investing in constituents of Nifty BHARAT Bond Index - April 2030)</t>
  </si>
  <si>
    <t>7.39% SIDBI SR IX NCD RED 21-03-2030**</t>
  </si>
  <si>
    <t>INE556F08KY6</t>
  </si>
  <si>
    <t>7.86% PFC LTD NCD RED 12-04-2030**</t>
  </si>
  <si>
    <t>INE134E08KK4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</si>
  <si>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</si>
  <si>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</si>
  <si>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</si>
  <si>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</si>
  <si>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</si>
  <si>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</si>
  <si>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7.64% NABARD NCD SR 25B RED 06-12-2029**</t>
  </si>
  <si>
    <t>INE261F08EJ7</t>
  </si>
  <si>
    <t>7.54% NHAI NCD RED 25-01-2030**</t>
  </si>
  <si>
    <t>INE906B07HK9</t>
  </si>
  <si>
    <t>7.32% NTPC LTD NCD RED 17-07-2029**</t>
  </si>
  <si>
    <t>INE733E07KL3</t>
  </si>
  <si>
    <t>7.70% NHAI NCD RED 13-09-2029**</t>
  </si>
  <si>
    <t>INE906B07HH5</t>
  </si>
  <si>
    <t>7.4% MANGALORE REF &amp; PET NCD 12-04-2030**</t>
  </si>
  <si>
    <t>INE103A08019</t>
  </si>
  <si>
    <t>7.08% IRFC NCD RED 28-02-2030**</t>
  </si>
  <si>
    <t>INE053F07CA3</t>
  </si>
  <si>
    <t>7.49% SIDBI SR VIII NCD RED 11-06-2029</t>
  </si>
  <si>
    <t>INE556F08KX8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</si>
  <si>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</si>
  <si>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</si>
  <si>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</si>
  <si>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</si>
  <si>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</si>
  <si>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</si>
  <si>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7.43% NABARD GOI SERV NCD RED 31-01-2030**</t>
  </si>
  <si>
    <t>INE261F08BX4</t>
  </si>
  <si>
    <t>7.47% SIDBI SR II NCD RED 05-09-2029</t>
  </si>
  <si>
    <t>INE556F08KR0</t>
  </si>
  <si>
    <t>7.68% NABARD NCD SR 24F RED 30-04-2029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</si>
  <si>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</si>
  <si>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</si>
  <si>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</si>
  <si>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</si>
  <si>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</si>
  <si>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</si>
  <si>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</si>
  <si>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8.36% NHAI NCD RED 20-05-2029**</t>
  </si>
  <si>
    <t>INE906B07HD4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</si>
  <si>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</si>
  <si>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</si>
  <si>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</si>
  <si>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</si>
  <si>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</si>
  <si>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</si>
  <si>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7.48% SIDBI SR VI NCD RED 24-05-2029**</t>
  </si>
  <si>
    <t>INE556F08KV2</t>
  </si>
  <si>
    <t>7.10% NABARD GOI SERV NCD RED 08-02-2030**</t>
  </si>
  <si>
    <t>INE261F08BY2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</si>
  <si>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</si>
  <si>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</si>
  <si>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</si>
  <si>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</si>
  <si>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</si>
  <si>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</si>
  <si>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7.49% POWER GRID CORP NCD 25-10-2029**</t>
  </si>
  <si>
    <t>INE752E08601</t>
  </si>
  <si>
    <t>7.92% REC LTD. NCD RED 30-03-2030**</t>
  </si>
  <si>
    <t>INE020B08CJ0</t>
  </si>
  <si>
    <t>8.23% IRFC NCD RED 29-03-2029</t>
  </si>
  <si>
    <t>INE053F07BE7</t>
  </si>
  <si>
    <t>7.14% EXIM BOND SR AA01 NCD 13-12-2029**</t>
  </si>
  <si>
    <t>INE514E08GD0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</si>
  <si>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</si>
  <si>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</si>
  <si>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</si>
  <si>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</si>
  <si>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</si>
  <si>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</si>
  <si>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</si>
  <si>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</si>
  <si>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</si>
  <si>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</si>
  <si>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</si>
  <si>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</si>
  <si>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</si>
  <si>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</si>
  <si>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6.7% REC LTD SR 249B NCD 31-12-29**</t>
  </si>
  <si>
    <t>INE020B08FY2</t>
  </si>
  <si>
    <t>8.4% POWER GRID NCD RED 26-05-2029**</t>
  </si>
  <si>
    <t>INE752E07MV8</t>
  </si>
  <si>
    <t>7.38% NHPC LTD NCD 03-01-2030**</t>
  </si>
  <si>
    <t>INE848E07AX5</t>
  </si>
  <si>
    <t>8.15% EXIM NCB 21-01-2030 R21 - 2030**</t>
  </si>
  <si>
    <t>INE514E08EJ2</t>
  </si>
  <si>
    <t>8.13% NUCLEAR POWER CORP NCD 28-03-2030**</t>
  </si>
  <si>
    <t>INE206D08394</t>
  </si>
  <si>
    <t>7.95% IRFC NCD RED 12-06-2029**</t>
  </si>
  <si>
    <t>INE053F07BR9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</si>
  <si>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</si>
  <si>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</si>
  <si>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</si>
  <si>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</si>
  <si>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</si>
  <si>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</si>
  <si>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</si>
  <si>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</si>
  <si>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</si>
  <si>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</si>
  <si>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</si>
  <si>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</si>
  <si>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7.8% NHAI NCD RED 26-06-2029**</t>
  </si>
  <si>
    <t>INE906B07HF9</t>
  </si>
  <si>
    <t>6.75% GOVT OF INDIA RED 23-12-2029</t>
  </si>
  <si>
    <t>IN0020240183</t>
  </si>
  <si>
    <t>7.04% GOVT OF INDIA RED 03-06-2029</t>
  </si>
  <si>
    <t>IN0020240050</t>
  </si>
  <si>
    <t>In accordance with SEBI Circular no. SEBI/HO/IMD/PoD2/P/CIR/2024/183 dated December 13, 2024, Debt Index Replication Factor (DIRF) is 75.66%.</t>
  </si>
  <si>
    <t>BHARAT Bond ETF - April 2030</t>
  </si>
  <si>
    <t>PORTFOLIO STATEMENT OF EDELWEISS LARGE &amp; MID CAP FUND AS ON JUNE 30, 2025</t>
  </si>
  <si>
    <t>(An open ended equity scheme investing in both large cap and mid cap stocks)</t>
  </si>
  <si>
    <t>Can Fin Homes Ltd.</t>
  </si>
  <si>
    <t>INE477A01020</t>
  </si>
  <si>
    <t>Birlasoft Ltd.</t>
  </si>
  <si>
    <t>INE836A01035</t>
  </si>
  <si>
    <t>Cera Sanitaryware Ltd.</t>
  </si>
  <si>
    <t>INE739E01017</t>
  </si>
  <si>
    <t>Century Plyboards (India) Ltd.</t>
  </si>
  <si>
    <t>INE348B01021</t>
  </si>
  <si>
    <t>Aether Industries Ltd.</t>
  </si>
  <si>
    <t>INE0BWX01014</t>
  </si>
  <si>
    <t>Mahindra &amp; Mahindra Financial Services Ltd</t>
  </si>
  <si>
    <t>INE774D01024</t>
  </si>
  <si>
    <t>Metro Brands Ltd.</t>
  </si>
  <si>
    <t>INE317I01021</t>
  </si>
  <si>
    <t>Triveni Turbine Ltd.</t>
  </si>
  <si>
    <t>INE152M01016</t>
  </si>
  <si>
    <t>Titagarh Rail Systems Ltd.</t>
  </si>
  <si>
    <t>INE615H01020</t>
  </si>
  <si>
    <t>Sona BLW Precision Forgings Ltd.</t>
  </si>
  <si>
    <t>INE073K01018</t>
  </si>
  <si>
    <t>Grindwell Norton Ltd.</t>
  </si>
  <si>
    <t>INE536A01023</t>
  </si>
  <si>
    <t>GMM Pfaudler Ltd.</t>
  </si>
  <si>
    <t>INE541A01023</t>
  </si>
  <si>
    <t>Investment in Mutual fund</t>
  </si>
  <si>
    <t>EDELWEISS LOW DURATION FUND</t>
  </si>
  <si>
    <t>INF754K01UP8</t>
  </si>
  <si>
    <t>EDELWEISS MONEY MARKET FUND - DIRECT PL</t>
  </si>
  <si>
    <t>INF843K01CE1</t>
  </si>
  <si>
    <t>Edelweiss Large and Mid Cap Fund</t>
  </si>
  <si>
    <t>PORTFOLIO STATEMENT OF EDELWEISS AGGRESSIVE HYBRID FUND AS ON JUNE 30, 2025</t>
  </si>
  <si>
    <t>(An open ended hybrid scheme investing predominantly in equity and equity related instruments)</t>
  </si>
  <si>
    <t>Tata Chemicals Ltd.</t>
  </si>
  <si>
    <t>INE092A01019</t>
  </si>
  <si>
    <t>Astral Ltd.</t>
  </si>
  <si>
    <t>INE006I01046</t>
  </si>
  <si>
    <t>Granules India Ltd.</t>
  </si>
  <si>
    <t>INE101D01020</t>
  </si>
  <si>
    <t>Shree Cement Ltd.</t>
  </si>
  <si>
    <t>INE070A01015</t>
  </si>
  <si>
    <t>Minda Corporation Ltd.</t>
  </si>
  <si>
    <t>INE842C01021</t>
  </si>
  <si>
    <t>ZF Commercial Vehicle Ctrl Sys Ind Ltd.</t>
  </si>
  <si>
    <t>INE342J01019</t>
  </si>
  <si>
    <t>GAIL (India) Ltd.</t>
  </si>
  <si>
    <t>INE129A01019</t>
  </si>
  <si>
    <t>CCL Products (India) Ltd.</t>
  </si>
  <si>
    <t>INE421D01022</t>
  </si>
  <si>
    <t>National Aluminium Company Ltd.</t>
  </si>
  <si>
    <t>INE139A01034</t>
  </si>
  <si>
    <t>Craftsman Automation Ltd.</t>
  </si>
  <si>
    <t>INE00LO01017</t>
  </si>
  <si>
    <t>BROOKFIELD INDIA REAL ESTATE TRUST</t>
  </si>
  <si>
    <t>INE0FDU25010</t>
  </si>
  <si>
    <t>SJVN Ltd.</t>
  </si>
  <si>
    <t>INE002L01015</t>
  </si>
  <si>
    <t>SJVN Ltd.31/07/2025</t>
  </si>
  <si>
    <t>Shree Cement Ltd.31/07/2025</t>
  </si>
  <si>
    <t>7.92% ADITYA BIRLA CAP NCD RED 27-12-27**</t>
  </si>
  <si>
    <t>INE860H07IG1</t>
  </si>
  <si>
    <t>7.65% HDB FIN SERV NCD 10-09-27**</t>
  </si>
  <si>
    <t>INE756I07EJ2</t>
  </si>
  <si>
    <t>8.1701% ABHFL SR D1 NCD 25-08-27**</t>
  </si>
  <si>
    <t>INE831R07466</t>
  </si>
  <si>
    <t>EDEL CRIS-IBX AAA NBFC-HFC-JUN 27 IND FD</t>
  </si>
  <si>
    <t>INF754K01UG7</t>
  </si>
  <si>
    <t>EDEL CRI IBX AAA FIN S JN 28-DIRECT-GR</t>
  </si>
  <si>
    <t>INF754K01TP0</t>
  </si>
  <si>
    <t>EDELWEISS-NIFTY 50-INDEX FUND</t>
  </si>
  <si>
    <t>INF754K01NB3</t>
  </si>
  <si>
    <t>EDELWEISS LIQUID FUND - DIRECT PL -GR</t>
  </si>
  <si>
    <t>INF754K01GM4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</si>
  <si>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</si>
  <si>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</si>
  <si>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</si>
  <si>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</si>
  <si>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</si>
  <si>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</si>
  <si>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</si>
  <si>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</si>
  <si>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JUNE 30, 2025</t>
  </si>
  <si>
    <t>(An open-ended equity scheme investing in technology &amp; technology-related companies)</t>
  </si>
  <si>
    <t>Teamlease Services Ltd.</t>
  </si>
  <si>
    <t>INE985S01024</t>
  </si>
  <si>
    <t>Cyient Ltd.</t>
  </si>
  <si>
    <t>INE136B01020</t>
  </si>
  <si>
    <t>Data Patterns (India) Ltd.</t>
  </si>
  <si>
    <t>INE0IX101010</t>
  </si>
  <si>
    <t>Oracle Financial Services Software Ltd.</t>
  </si>
  <si>
    <t>INE881D01027</t>
  </si>
  <si>
    <t>KPIT Technologies Ltd.</t>
  </si>
  <si>
    <t>INE04I401011</t>
  </si>
  <si>
    <t>Tejas Networks Ltd.</t>
  </si>
  <si>
    <t>INE010J01012</t>
  </si>
  <si>
    <t>Telecom - Equipment &amp; Accessories</t>
  </si>
  <si>
    <t>NVIDIA CORP</t>
  </si>
  <si>
    <t>US67066G1040</t>
  </si>
  <si>
    <t>IT-Hardware</t>
  </si>
  <si>
    <t>MICROSOFT CORP</t>
  </si>
  <si>
    <t>US5949181045</t>
  </si>
  <si>
    <t>Computers Hardware &amp; Equipments</t>
  </si>
  <si>
    <t>APPLE INC</t>
  </si>
  <si>
    <t>US0378331005</t>
  </si>
  <si>
    <t>Software Products</t>
  </si>
  <si>
    <t>BROADCOM INC</t>
  </si>
  <si>
    <t>US11135F1012</t>
  </si>
  <si>
    <t>ORACLE CORPORATION</t>
  </si>
  <si>
    <t>US68389X1054</t>
  </si>
  <si>
    <t>PALANTIR TECHNOLOGIES INC</t>
  </si>
  <si>
    <t>US69608A1088</t>
  </si>
  <si>
    <t>IBM</t>
  </si>
  <si>
    <t>US4592001014</t>
  </si>
  <si>
    <t>Computers - Software &amp; Consulting</t>
  </si>
  <si>
    <t>CISCO SYSTEMS INC</t>
  </si>
  <si>
    <t>US17275R1023</t>
  </si>
  <si>
    <t>SALESFORCE INC</t>
  </si>
  <si>
    <t>US79466L3024</t>
  </si>
  <si>
    <t>ADVANCED MICRO DEVICES INC</t>
  </si>
  <si>
    <t>US0079031078</t>
  </si>
  <si>
    <t>INTUIT INC</t>
  </si>
  <si>
    <t>US4612021034</t>
  </si>
  <si>
    <t>SERVICENOW INC.</t>
  </si>
  <si>
    <t>US81762P1021</t>
  </si>
  <si>
    <t>TEXAS INSTRUMENTS INC</t>
  </si>
  <si>
    <t>US8825081040</t>
  </si>
  <si>
    <t>ACCENTURE PLC</t>
  </si>
  <si>
    <t>IE00B4BNMY34</t>
  </si>
  <si>
    <t>QUALCOMM INC</t>
  </si>
  <si>
    <t>US7475251036</t>
  </si>
  <si>
    <t>ADOBE INC</t>
  </si>
  <si>
    <t>US00724F1012</t>
  </si>
  <si>
    <t>APPLIED MATERIALS INC</t>
  </si>
  <si>
    <t>US0382221051</t>
  </si>
  <si>
    <t>MICRON TECHNOLOGY INC</t>
  </si>
  <si>
    <t>US5951121038</t>
  </si>
  <si>
    <t>PALO ALTO NETWORKS INC</t>
  </si>
  <si>
    <t>US6974351057</t>
  </si>
  <si>
    <t>LAM RESEARCH CORPORATION</t>
  </si>
  <si>
    <t>US5128073062</t>
  </si>
  <si>
    <t>CROWDSTRIKE HOLDINGS INC</t>
  </si>
  <si>
    <t>US22788C1053</t>
  </si>
  <si>
    <t>KLA CORP</t>
  </si>
  <si>
    <t>US4824801009</t>
  </si>
  <si>
    <t>AMPHENOL CORP</t>
  </si>
  <si>
    <t>US0320951017</t>
  </si>
  <si>
    <t>ANALOG DEVICES INC</t>
  </si>
  <si>
    <t>US0326541051</t>
  </si>
  <si>
    <t>ARISTA NETWORKS INC.</t>
  </si>
  <si>
    <t>US0404132054</t>
  </si>
  <si>
    <t>INTEL CORP</t>
  </si>
  <si>
    <t>US4581401001</t>
  </si>
  <si>
    <t>CADENCE DESIGN SYS INC</t>
  </si>
  <si>
    <t>US1273871087</t>
  </si>
  <si>
    <t>DELL TECHNOLOGIES INC</t>
  </si>
  <si>
    <t>US24703L2025</t>
  </si>
  <si>
    <t>SYNOPSYS INC</t>
  </si>
  <si>
    <t>US8716071076</t>
  </si>
  <si>
    <t>MOTOROLA SOLUTIONS INC</t>
  </si>
  <si>
    <t>US6200763075</t>
  </si>
  <si>
    <t>FORTINET INC</t>
  </si>
  <si>
    <t>US34959E1091</t>
  </si>
  <si>
    <t>AUTODESK INC</t>
  </si>
  <si>
    <t>US0527691069</t>
  </si>
  <si>
    <t>ROPER TECHNOLOGIES INC</t>
  </si>
  <si>
    <t>US7766961061</t>
  </si>
  <si>
    <t>NXP SEMICONDUCTORS NV</t>
  </si>
  <si>
    <t>NL0009538784</t>
  </si>
  <si>
    <t>TE CONNECTIVITY PLC</t>
  </si>
  <si>
    <t>IE000IVNQZ81</t>
  </si>
  <si>
    <t>FAIR ISAAC CORP</t>
  </si>
  <si>
    <t>US3032501047</t>
  </si>
  <si>
    <t>CORNING INC</t>
  </si>
  <si>
    <t>US2193501051</t>
  </si>
  <si>
    <t>COGNIZANT TECH SOLUTIONS</t>
  </si>
  <si>
    <t>US1924461023</t>
  </si>
  <si>
    <t>MICROCHIP TECHNOLOGY INC</t>
  </si>
  <si>
    <t>US5950171042</t>
  </si>
  <si>
    <t>MONOLITHIC POWER SYSTEM INC</t>
  </si>
  <si>
    <t>US6098391054</t>
  </si>
  <si>
    <t>ANSYS INC</t>
  </si>
  <si>
    <t>US03662Q1058</t>
  </si>
  <si>
    <t>GARTNER INC</t>
  </si>
  <si>
    <t>US3666511072</t>
  </si>
  <si>
    <t>KEYSIGHT TECHNOLOGIES INC</t>
  </si>
  <si>
    <t>US49338L1035</t>
  </si>
  <si>
    <t>HEWLETT PACKARD ENTERPRISE CO</t>
  </si>
  <si>
    <t>US42824C1099</t>
  </si>
  <si>
    <t>IT Enabled Services</t>
  </si>
  <si>
    <t>TYLER TECHNOLOGIES INC.</t>
  </si>
  <si>
    <t>US9022521051</t>
  </si>
  <si>
    <t>CDW CORP/DE</t>
  </si>
  <si>
    <t>US12514G1085</t>
  </si>
  <si>
    <t>HP INC</t>
  </si>
  <si>
    <t>US40434L1052</t>
  </si>
  <si>
    <t>ON SEMICONDUCTOR CORPORATION</t>
  </si>
  <si>
    <t>US6821891057</t>
  </si>
  <si>
    <t>NETAPP INC</t>
  </si>
  <si>
    <t>US64110D1046</t>
  </si>
  <si>
    <t>FIRST SOLAR INC</t>
  </si>
  <si>
    <t>US3364331070</t>
  </si>
  <si>
    <t>Edelweiss Technology Fund</t>
  </si>
  <si>
    <t>PORTFOLIO STATEMENT OF EDELWEISS  EUROPE DYNAMIC EQUITY OFF-SHORE FUND AS ON JUNE 30,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</si>
  <si>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</si>
  <si>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</si>
  <si>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</si>
  <si>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</si>
  <si>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CRISIL IBX 50:50 GILT PLUS SDL APRIL 2037 INDEX FUND AS ON JUNE 30,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</si>
  <si>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</si>
  <si>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</si>
  <si>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</si>
  <si>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</si>
  <si>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</si>
  <si>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</si>
  <si>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</si>
  <si>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</si>
  <si>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</si>
  <si>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</si>
  <si>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</si>
  <si>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</si>
  <si>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</si>
  <si>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</si>
  <si>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</si>
  <si>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</si>
  <si>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</si>
  <si>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</si>
  <si>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</si>
  <si>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</si>
  <si>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</si>
  <si>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7.24% KARNATAKA SDL RED 10-03-2037</t>
  </si>
  <si>
    <t>IN1920200657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</si>
  <si>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</si>
  <si>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</si>
  <si>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</si>
  <si>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</si>
  <si>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</si>
  <si>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</si>
  <si>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</si>
  <si>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</si>
  <si>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</si>
  <si>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</si>
  <si>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>In accordance with SEBI Circular no. SEBI/HO/IMD/PoD2/P/CIR/2024/183 dated December 13, 2024, Debt Index Replication Factor (DIRF) is 97.31%.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</si>
  <si>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</si>
  <si>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</si>
  <si>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</si>
  <si>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JUNE 30,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</si>
  <si>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</si>
  <si>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</si>
  <si>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</si>
  <si>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</si>
  <si>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Fund of funds scheme (Domestic)</t>
  </si>
  <si>
    <t>PORTFOLIO STATEMENT OF BHARAT BOND FOF – APRIL 2031 AS ON JUNE 30,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</si>
  <si>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</si>
  <si>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</si>
  <si>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</si>
  <si>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</si>
  <si>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JUNE 30,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</si>
  <si>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</si>
  <si>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</si>
  <si>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</si>
  <si>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</si>
  <si>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</si>
  <si>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</si>
  <si>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</si>
  <si>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15-03-2027**</t>
  </si>
  <si>
    <t>INE261F08EF5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</si>
  <si>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</si>
  <si>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</si>
  <si>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</si>
  <si>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</si>
  <si>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</si>
  <si>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</si>
  <si>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</si>
  <si>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</si>
  <si>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</si>
  <si>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</si>
  <si>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</si>
  <si>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</si>
  <si>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</si>
  <si>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</si>
  <si>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</si>
  <si>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</si>
  <si>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</si>
  <si>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</si>
  <si>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</si>
  <si>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</si>
  <si>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</si>
  <si>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</si>
  <si>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</si>
  <si>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</si>
  <si>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</si>
  <si>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</si>
  <si>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</si>
  <si>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</si>
  <si>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</si>
  <si>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</si>
  <si>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</si>
  <si>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</si>
  <si>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</si>
  <si>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</si>
  <si>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</si>
  <si>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</si>
  <si>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</si>
  <si>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</si>
  <si>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7.74% TAMIL NADU SDL RED 01-03-2027</t>
  </si>
  <si>
    <t>IN3120161309</t>
  </si>
  <si>
    <t>7.64% HARYANA SDL RED 29-03-2027</t>
  </si>
  <si>
    <t>IN1620160292</t>
  </si>
  <si>
    <t>7.61% TAMIL NADU SDL RED 15-02-2027</t>
  </si>
  <si>
    <t>IN3120160194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</si>
  <si>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</si>
  <si>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</si>
  <si>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</si>
  <si>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</si>
  <si>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</si>
  <si>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</si>
  <si>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</si>
  <si>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</si>
  <si>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</si>
  <si>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</si>
  <si>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</si>
  <si>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</si>
  <si>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</si>
  <si>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</si>
  <si>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In accordance with SEBI Circular no. SEBI/HO/IMD/PoD2/P/CIR/2024/183 dated December 13, 2024, Debt Index Replication Factor (DIRF) is 75.68%.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</si>
  <si>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</si>
  <si>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</si>
  <si>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</si>
  <si>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JUNE 30, 2025</t>
  </si>
  <si>
    <t>(An open-ended scheme investing in Equity, Debt, Commodities and in units of REITs &amp; InvITs)</t>
  </si>
  <si>
    <t>Vodafone Idea Ltd.</t>
  </si>
  <si>
    <t>INE669E01016</t>
  </si>
  <si>
    <t>Hindustan Copper Ltd.</t>
  </si>
  <si>
    <t>INE531E01026</t>
  </si>
  <si>
    <t>RBL Bank Ltd.</t>
  </si>
  <si>
    <t>INE976G01028</t>
  </si>
  <si>
    <t>Steel Authority of India Ltd.</t>
  </si>
  <si>
    <t>INE114A01011</t>
  </si>
  <si>
    <t>ICICI Prudential Life Insurance Co Ltd.</t>
  </si>
  <si>
    <t>INE726G01019</t>
  </si>
  <si>
    <t>Polycab India Ltd.</t>
  </si>
  <si>
    <t>INE455K01017</t>
  </si>
  <si>
    <t>Aarti Industries Ltd.</t>
  </si>
  <si>
    <t>INE769A01020</t>
  </si>
  <si>
    <t>Piramal Enterprises Ltd.</t>
  </si>
  <si>
    <t>INE140A01024</t>
  </si>
  <si>
    <t>ACC Ltd.</t>
  </si>
  <si>
    <t>INE012A01025</t>
  </si>
  <si>
    <t>Ambuja Cements Ltd.</t>
  </si>
  <si>
    <t>INE079A01024</t>
  </si>
  <si>
    <t>GMR Airports Ltd.</t>
  </si>
  <si>
    <t>INE776C01039</t>
  </si>
  <si>
    <t>GMR Airports Ltd.31/07/2025</t>
  </si>
  <si>
    <t>JSW Energy Ltd.31/07/2025</t>
  </si>
  <si>
    <t>Vedanta Ltd.31/07/2025</t>
  </si>
  <si>
    <t>Godrej Consumer Products Ltd.31/07/2025</t>
  </si>
  <si>
    <t>Ambuja Cements Ltd.31/07/2025</t>
  </si>
  <si>
    <t>Samvardhana Motherson International Ltd.31/07/2025</t>
  </si>
  <si>
    <t>Jubilant Foodworks Ltd.31/07/2025</t>
  </si>
  <si>
    <t>ACC Ltd.31/07/2025</t>
  </si>
  <si>
    <t>Piramal Enterprises Ltd.31/07/2025</t>
  </si>
  <si>
    <t>Sun Pharmaceutical Industries Ltd.31/07/2025</t>
  </si>
  <si>
    <t>Hindustan Unilever Ltd.31/07/2025</t>
  </si>
  <si>
    <t>Aarti Industries Ltd.31/07/2025</t>
  </si>
  <si>
    <t>VARUN BEVERAGES LIMITED31/07/2025</t>
  </si>
  <si>
    <t>Jindal Steel &amp; Power Ltd.31/07/2025</t>
  </si>
  <si>
    <t>NTPC Ltd.31/07/2025</t>
  </si>
  <si>
    <t>InterGlobe Aviation Ltd.31/07/2025</t>
  </si>
  <si>
    <t>Polycab India Ltd.31/07/2025</t>
  </si>
  <si>
    <t>ICICI Prudential Life Insurance Co Ltd.31/07/2025</t>
  </si>
  <si>
    <t>Indus Towers Ltd.31/07/2025</t>
  </si>
  <si>
    <t>Bharat Heavy Electricals Ltd.31/07/2025</t>
  </si>
  <si>
    <t>Coforge Ltd.31/07/2025</t>
  </si>
  <si>
    <t>Canara Bank31/07/2025</t>
  </si>
  <si>
    <t>CG Power and Industrial Solutions Ltd.31/07/2025</t>
  </si>
  <si>
    <t>Steel Authority of India Ltd.31/07/2025</t>
  </si>
  <si>
    <t>Oil &amp; Natural Gas Corporation Ltd.31/07/2025</t>
  </si>
  <si>
    <t>Mahindra &amp; Mahindra Financial Services Ltd31/07/2025</t>
  </si>
  <si>
    <t>TVS Motor Company Ltd.31/07/2025</t>
  </si>
  <si>
    <t>RBL Bank Ltd.31/07/2025</t>
  </si>
  <si>
    <t>Mphasis Ltd.31/07/2025</t>
  </si>
  <si>
    <t>Indian Railway Catering &amp;Tou. Corp. Ltd.31/07/2025</t>
  </si>
  <si>
    <t>Power Finance Corporation Ltd.31/07/2025</t>
  </si>
  <si>
    <t>Cummins India Ltd.31/07/2025</t>
  </si>
  <si>
    <t>Persistent Systems Ltd.31/07/2025</t>
  </si>
  <si>
    <t>JSW Steel Ltd.31/07/2025</t>
  </si>
  <si>
    <t>Tata Steel Ltd.31/07/2025</t>
  </si>
  <si>
    <t>Divi's Laboratories Ltd.31/07/2025</t>
  </si>
  <si>
    <t>Tata Consultancy Services Ltd.31/07/2025</t>
  </si>
  <si>
    <t>Lupin Ltd.31/07/2025</t>
  </si>
  <si>
    <t>BSE Ltd.31/07/2025</t>
  </si>
  <si>
    <t>Aurobindo Pharma Ltd.31/07/2025</t>
  </si>
  <si>
    <t>The Federal Bank Ltd.31/07/2025</t>
  </si>
  <si>
    <t>PB Fintech Ltd.31/07/2025</t>
  </si>
  <si>
    <t>Infosys Ltd.31/07/2025</t>
  </si>
  <si>
    <t>IndusInd Bank Ltd.31/07/2025</t>
  </si>
  <si>
    <t>HDFC Life Insurance Company Ltd.31/07/2025</t>
  </si>
  <si>
    <t>Adani Ports &amp; Special Economic Zone Ltd.31/07/2025</t>
  </si>
  <si>
    <t>Bajaj Finance Ltd.31/07/2025</t>
  </si>
  <si>
    <t>Titan Company Ltd.31/07/2025</t>
  </si>
  <si>
    <t>Hindustan Copper Ltd.31/07/2025</t>
  </si>
  <si>
    <t>Hindustan Petroleum Corporation Ltd.31/07/2025</t>
  </si>
  <si>
    <t>Tata Motors Ltd.31/07/2025</t>
  </si>
  <si>
    <t>Shriram Finance Ltd.31/07/2025</t>
  </si>
  <si>
    <t>Cipla Ltd.31/07/2025</t>
  </si>
  <si>
    <t>Hindalco Industries Ltd.31/07/2025</t>
  </si>
  <si>
    <t>Marico Ltd.31/07/2025</t>
  </si>
  <si>
    <t>Mahindra &amp; Mahindra Ltd.31/07/2025</t>
  </si>
  <si>
    <t>Ultratech Cement Ltd.31/07/2025</t>
  </si>
  <si>
    <t>Jio Financial Services Ltd.31/07/2025</t>
  </si>
  <si>
    <t>Bharat Electronics Ltd.31/07/2025</t>
  </si>
  <si>
    <t>Coal India Ltd.28/08/2025</t>
  </si>
  <si>
    <t>ICICI Bank Ltd.31/07/2025</t>
  </si>
  <si>
    <t>HDFC Bank Ltd.31/07/2025</t>
  </si>
  <si>
    <t>Adani Enterprises Ltd.31/07/2025</t>
  </si>
  <si>
    <t>Grasim Industries Ltd.31/07/2025</t>
  </si>
  <si>
    <t>State Bank of India31/07/2025</t>
  </si>
  <si>
    <t>Hindustan Aeronautics Ltd.31/07/2025</t>
  </si>
  <si>
    <t>Bharti Airtel Ltd.31/07/2025</t>
  </si>
  <si>
    <t>Eternal Ltd.31/07/2025</t>
  </si>
  <si>
    <t>Vodafone Idea Ltd.31/07/2025</t>
  </si>
  <si>
    <t>Axis Bank Ltd.31/07/2025</t>
  </si>
  <si>
    <t>Reliance Industries Ltd.31/07/2025</t>
  </si>
  <si>
    <t>(b) Exchange Traded Commodity Derivatives</t>
  </si>
  <si>
    <t>SILVERMINI-29Aug2025-MCX1</t>
  </si>
  <si>
    <t>SILVER-05Sep2025-MCX</t>
  </si>
  <si>
    <t>GOLD-05Aug2025-MCX</t>
  </si>
  <si>
    <t>SILVER-04Jul2025-MCX</t>
  </si>
  <si>
    <t>SILVERMIC-29Aug2025-MCX</t>
  </si>
  <si>
    <t>7.62% NABARD NCD SR 24H RED 10-05-2029**</t>
  </si>
  <si>
    <t>INE261F08EH1</t>
  </si>
  <si>
    <t>8.3333%HDB FIN SR 213 A1 NCD 06-08-27**</t>
  </si>
  <si>
    <t>INE756I07FA8</t>
  </si>
  <si>
    <t>7.53% NABARD NCD SR 25E RED 24-03-28**</t>
  </si>
  <si>
    <t>INE261F08EM1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</si>
  <si>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</si>
  <si>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</si>
  <si>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</si>
  <si>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</si>
  <si>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</si>
  <si>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</si>
  <si>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</si>
  <si>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</si>
  <si>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</si>
  <si>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</si>
  <si>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</si>
  <si>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</si>
  <si>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</si>
  <si>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</si>
  <si>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CAP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</si>
  <si>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</si>
  <si>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</si>
  <si>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</si>
  <si>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</si>
  <si>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</si>
  <si>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Others</t>
  </si>
  <si>
    <t>a) Gold</t>
  </si>
  <si>
    <t>Gold</t>
  </si>
  <si>
    <t>IDIA00500001</t>
  </si>
  <si>
    <t>a) Silver</t>
  </si>
  <si>
    <t>Silver</t>
  </si>
  <si>
    <t>IDIA00500002</t>
  </si>
  <si>
    <t>Edelweiss Multi Asset Allocation Fund</t>
  </si>
  <si>
    <t>Multi Asset Allocation Fund</t>
  </si>
  <si>
    <t>PORTFOLIO STATEMENT OF EDELWEISS NIFTY NEXT 50 INDEX FUND AS ON JUNE 30, 2025</t>
  </si>
  <si>
    <t>(An Open-ended Equity Scheme replicating Nifty Next 50 Index)</t>
  </si>
  <si>
    <t>Tata Power Company Ltd.</t>
  </si>
  <si>
    <t>INE245A01021</t>
  </si>
  <si>
    <t>Bajaj Holdings &amp; Investment Ltd.</t>
  </si>
  <si>
    <t>INE118A01012</t>
  </si>
  <si>
    <t>Indian Oil Corporation Ltd.</t>
  </si>
  <si>
    <t>INE242A01010</t>
  </si>
  <si>
    <t>DLF Ltd.</t>
  </si>
  <si>
    <t>INE271C01023</t>
  </si>
  <si>
    <t>REC Ltd.</t>
  </si>
  <si>
    <t>INE020B01018</t>
  </si>
  <si>
    <t>Adani Power Ltd.</t>
  </si>
  <si>
    <t>INE814H01011</t>
  </si>
  <si>
    <t>Macrotech Developers Ltd.</t>
  </si>
  <si>
    <t>INE670K01029</t>
  </si>
  <si>
    <t>Adani Energy Solutions Ltd.</t>
  </si>
  <si>
    <t>INE931S01010</t>
  </si>
  <si>
    <t>Adani Green Energy Ltd.</t>
  </si>
  <si>
    <t>INE364U01010</t>
  </si>
  <si>
    <t>Indian Railway Finance Corporation Ltd.</t>
  </si>
  <si>
    <t>INE053F01010</t>
  </si>
  <si>
    <t>Edelweiss NIFTY Next 50 Index Fund</t>
  </si>
  <si>
    <t>Nifty Next 50 Index</t>
  </si>
  <si>
    <t>PORTFOLIO STATEMENT OF EDELWEISS NIFTY SMALLCAP 250 INDEX FUND AS ON JUNE 30, 2025</t>
  </si>
  <si>
    <t>(An Open-ended Equity Scheme replicating Nifty Smallcap 250 Index)</t>
  </si>
  <si>
    <t>Crompton Greaves Cons Electrical Ltd.</t>
  </si>
  <si>
    <t>INE299U01018</t>
  </si>
  <si>
    <t>Delhivery Ltd.</t>
  </si>
  <si>
    <t>INE148O01028</t>
  </si>
  <si>
    <t>Reliance Power Ltd.</t>
  </si>
  <si>
    <t>INE614G01033</t>
  </si>
  <si>
    <t>REDINGTON LIMITED</t>
  </si>
  <si>
    <t>INE891D01026</t>
  </si>
  <si>
    <t>Five Star Business Finance Ltd.</t>
  </si>
  <si>
    <t>INE128S01021</t>
  </si>
  <si>
    <t>Wockhardt Ltd.</t>
  </si>
  <si>
    <t>INE049B01025</t>
  </si>
  <si>
    <t>Kalpataru Projects International Ltd.</t>
  </si>
  <si>
    <t>INE220B01022</t>
  </si>
  <si>
    <t>Amber Enterprises India Ltd.</t>
  </si>
  <si>
    <t>INE371P01015</t>
  </si>
  <si>
    <t>The Ramco Cements Ltd.</t>
  </si>
  <si>
    <t>INE331A01037</t>
  </si>
  <si>
    <t>Zee Entertainment Enterprises Ltd.</t>
  </si>
  <si>
    <t>INE256A01028</t>
  </si>
  <si>
    <t>Entertainment</t>
  </si>
  <si>
    <t>Poonawalla Fincorp Ltd.</t>
  </si>
  <si>
    <t>INE511C01022</t>
  </si>
  <si>
    <t>Aditya Birla Real Estate Ltd.</t>
  </si>
  <si>
    <t>INE055A01016</t>
  </si>
  <si>
    <t>Paper, Forest &amp; Jute Products</t>
  </si>
  <si>
    <t>National Buildings Construction Corporation Ltd.</t>
  </si>
  <si>
    <t>INE095N01031</t>
  </si>
  <si>
    <t>Timken India Ltd.</t>
  </si>
  <si>
    <t>INE325A01013</t>
  </si>
  <si>
    <t>Nuvama Wealth Management Ltd.</t>
  </si>
  <si>
    <t>INE531F01015</t>
  </si>
  <si>
    <t>Himadri Speciality Chemical Ltd.</t>
  </si>
  <si>
    <t>INE019C01026</t>
  </si>
  <si>
    <t>Welspun Corp Ltd.</t>
  </si>
  <si>
    <t>INE191B01025</t>
  </si>
  <si>
    <t>KEC International Ltd.</t>
  </si>
  <si>
    <t>INE389H01022</t>
  </si>
  <si>
    <t>Atul Ltd.</t>
  </si>
  <si>
    <t>INE100A01010</t>
  </si>
  <si>
    <t>Firstsource Solutions Ltd.</t>
  </si>
  <si>
    <t>INE684F01012</t>
  </si>
  <si>
    <t>Amara Raja Energy &amp; Mobility Ltd.</t>
  </si>
  <si>
    <t>INE885A01032</t>
  </si>
  <si>
    <t>Inox Wind Ltd.</t>
  </si>
  <si>
    <t>INE066P01011</t>
  </si>
  <si>
    <t>Elgi Equipments Ltd.</t>
  </si>
  <si>
    <t>INE285A01027</t>
  </si>
  <si>
    <t>Sundram Fasteners Ltd.</t>
  </si>
  <si>
    <t>INE387A01021</t>
  </si>
  <si>
    <t>Deepak Fertilizers &amp; Petrochem Corp Ltd.</t>
  </si>
  <si>
    <t>INE501A01019</t>
  </si>
  <si>
    <t>EID Parry India Ltd.</t>
  </si>
  <si>
    <t>INE126A01031</t>
  </si>
  <si>
    <t>SKF India Ltd.</t>
  </si>
  <si>
    <t>INE640A01023</t>
  </si>
  <si>
    <t>Authum Investment &amp; Infrastructure Ltd.</t>
  </si>
  <si>
    <t>INE206F01022</t>
  </si>
  <si>
    <t>Carborundum Universal Ltd.</t>
  </si>
  <si>
    <t>INE120A01034</t>
  </si>
  <si>
    <t>Sammaan Capital Ltd.</t>
  </si>
  <si>
    <t>INE148I01020</t>
  </si>
  <si>
    <t>Gujarat State Petronet Ltd.</t>
  </si>
  <si>
    <t>INE246F01010</t>
  </si>
  <si>
    <t>IIFL Finance Ltd.</t>
  </si>
  <si>
    <t>INE530B01024</t>
  </si>
  <si>
    <t>CESC Ltd.</t>
  </si>
  <si>
    <t>INE486A01021</t>
  </si>
  <si>
    <t>Dr. Lal Path Labs Ltd.</t>
  </si>
  <si>
    <t>INE600L01024</t>
  </si>
  <si>
    <t>Neuland Laboratories Ltd.</t>
  </si>
  <si>
    <t>INE794A01010</t>
  </si>
  <si>
    <t>Aegis Logistics Ltd.</t>
  </si>
  <si>
    <t>INE208C01025</t>
  </si>
  <si>
    <t>The Great Eastern Shipping Company Ltd.</t>
  </si>
  <si>
    <t>INE017A01032</t>
  </si>
  <si>
    <t>NCC Ltd.</t>
  </si>
  <si>
    <t>INE868B01028</t>
  </si>
  <si>
    <t>PTC Industries Ltd.</t>
  </si>
  <si>
    <t>INE596F01018</t>
  </si>
  <si>
    <t>Jubilant Pharmova Ltd.</t>
  </si>
  <si>
    <t>INE700A01033</t>
  </si>
  <si>
    <t>Eris Lifesciences Ltd.</t>
  </si>
  <si>
    <t>INE406M01024</t>
  </si>
  <si>
    <t>Jaiprakash Power Ventures Ltd.</t>
  </si>
  <si>
    <t>INE351F01018</t>
  </si>
  <si>
    <t>Whirlpool of India Ltd.</t>
  </si>
  <si>
    <t>INE716A01013</t>
  </si>
  <si>
    <t>Chambal Fertilizers &amp; Chemicals Ltd.</t>
  </si>
  <si>
    <t>INE085A01013</t>
  </si>
  <si>
    <t>Pfizer Ltd.</t>
  </si>
  <si>
    <t>INE182A01018</t>
  </si>
  <si>
    <t>BEML Ltd.</t>
  </si>
  <si>
    <t>INE258A01016</t>
  </si>
  <si>
    <t>Aavas Financiers Ltd.</t>
  </si>
  <si>
    <t>INE216P01012</t>
  </si>
  <si>
    <t>JSW Holdings Ltd.</t>
  </si>
  <si>
    <t>INE824G01012</t>
  </si>
  <si>
    <t>Nava Ltd.</t>
  </si>
  <si>
    <t>INE725A01030</t>
  </si>
  <si>
    <t>Asahi India Glass Ltd.</t>
  </si>
  <si>
    <t>INE439A01020</t>
  </si>
  <si>
    <t>Natco Pharma Ltd.</t>
  </si>
  <si>
    <t>INE987B01026</t>
  </si>
  <si>
    <t>HFCL Ltd.</t>
  </si>
  <si>
    <t>INE548A01028</t>
  </si>
  <si>
    <t>Brainbees Solutions Ltd.</t>
  </si>
  <si>
    <t>INE02RE01045</t>
  </si>
  <si>
    <t>Anand Rathi Wealth Ltd.</t>
  </si>
  <si>
    <t>INE463V01026</t>
  </si>
  <si>
    <t>Bayer Cropscience Ltd.</t>
  </si>
  <si>
    <t>INE462A01022</t>
  </si>
  <si>
    <t>Techno Electric &amp; Engineering Co. Ltd.</t>
  </si>
  <si>
    <t>INE285K01026</t>
  </si>
  <si>
    <t>Sonata Software Ltd.</t>
  </si>
  <si>
    <t>INE269A01021</t>
  </si>
  <si>
    <t>Indiamart Intermesh Ltd.</t>
  </si>
  <si>
    <t>INE933S01016</t>
  </si>
  <si>
    <t>Rainbow Children's Medicare Ltd.</t>
  </si>
  <si>
    <t>INE961O01016</t>
  </si>
  <si>
    <t>Bata India Ltd.</t>
  </si>
  <si>
    <t>INE176A01028</t>
  </si>
  <si>
    <t>Sapphire Foods India Ltd.</t>
  </si>
  <si>
    <t>INE806T01020</t>
  </si>
  <si>
    <t>CEAT Ltd.</t>
  </si>
  <si>
    <t>INE482A01020</t>
  </si>
  <si>
    <t>Finolex Cables Ltd.</t>
  </si>
  <si>
    <t>INE235A01022</t>
  </si>
  <si>
    <t>PCBL Chemical Ltd.</t>
  </si>
  <si>
    <t>INE602A01031</t>
  </si>
  <si>
    <t>EIH Ltd.</t>
  </si>
  <si>
    <t>INE230A01023</t>
  </si>
  <si>
    <t>V-Guard Industries Ltd.</t>
  </si>
  <si>
    <t>INE951I01027</t>
  </si>
  <si>
    <t>Kirloskar Oil Engines Ltd.</t>
  </si>
  <si>
    <t>INE146L01010</t>
  </si>
  <si>
    <t>Lemon Tree Hotels Ltd.</t>
  </si>
  <si>
    <t>INE970X01018</t>
  </si>
  <si>
    <t>Ramkrishna Forgings Ltd.</t>
  </si>
  <si>
    <t>INE399G01023</t>
  </si>
  <si>
    <t>PVR Inox Ltd.</t>
  </si>
  <si>
    <t>INE191H01014</t>
  </si>
  <si>
    <t>Balrampur Chini Mills Ltd.</t>
  </si>
  <si>
    <t>INE119A01028</t>
  </si>
  <si>
    <t>Devyani International Ltd.</t>
  </si>
  <si>
    <t>INE872J01023</t>
  </si>
  <si>
    <t>HBL Engineering Ltd.</t>
  </si>
  <si>
    <t>INE292B01021</t>
  </si>
  <si>
    <t>Aptus Value Housing Finance India Ltd.</t>
  </si>
  <si>
    <t>INE852O01025</t>
  </si>
  <si>
    <t>Ircon International Ltd.</t>
  </si>
  <si>
    <t>INE962Y01021</t>
  </si>
  <si>
    <t>Engineers India Ltd.</t>
  </si>
  <si>
    <t>INE510A01028</t>
  </si>
  <si>
    <t>Chalet Hotels Ltd.</t>
  </si>
  <si>
    <t>INE427F01016</t>
  </si>
  <si>
    <t>Sobha Ltd.</t>
  </si>
  <si>
    <t>INE671H01015</t>
  </si>
  <si>
    <t>Sumitomo Chemical India Ltd.</t>
  </si>
  <si>
    <t>INE258G01013</t>
  </si>
  <si>
    <t>JM Financial Ltd.</t>
  </si>
  <si>
    <t>INE780C01023</t>
  </si>
  <si>
    <t>Usha Martin Ltd.</t>
  </si>
  <si>
    <t>INE228A01035</t>
  </si>
  <si>
    <t>Praj Industries Ltd.</t>
  </si>
  <si>
    <t>INE074A01025</t>
  </si>
  <si>
    <t>Swan Energy Ltd.</t>
  </si>
  <si>
    <t>INE665A01038</t>
  </si>
  <si>
    <t>Finolex Industries Ltd.</t>
  </si>
  <si>
    <t>INE183A01024</t>
  </si>
  <si>
    <t>Shyam Metalics And Energy Ltd.</t>
  </si>
  <si>
    <t>INE810G01011</t>
  </si>
  <si>
    <t>Fertilizers &amp; Chemicals Travancore Ltd.</t>
  </si>
  <si>
    <t>INE188A01015</t>
  </si>
  <si>
    <t>Kirloskar Brothers Ltd.</t>
  </si>
  <si>
    <t>INE732A01036</t>
  </si>
  <si>
    <t>BASF India Ltd.</t>
  </si>
  <si>
    <t>INE373A01013</t>
  </si>
  <si>
    <t>Aditya Birla Sun Life AMC Ltd.</t>
  </si>
  <si>
    <t>INE404A01024</t>
  </si>
  <si>
    <t>IDBI Bank Ltd.</t>
  </si>
  <si>
    <t>INE008A01015</t>
  </si>
  <si>
    <t>Valor Estate Ltd.</t>
  </si>
  <si>
    <t>INE879I01012</t>
  </si>
  <si>
    <t>Jindal Saw Ltd.</t>
  </si>
  <si>
    <t>INE324A01032</t>
  </si>
  <si>
    <t>Gravita India Ltd.</t>
  </si>
  <si>
    <t>INE024L01027</t>
  </si>
  <si>
    <t>Happiest Minds Technologies Ltd.</t>
  </si>
  <si>
    <t>INE419U01012</t>
  </si>
  <si>
    <t>UTI Asset Management Company Ltd.</t>
  </si>
  <si>
    <t>INE094J01016</t>
  </si>
  <si>
    <t>Jupiter Wagons Ltd.</t>
  </si>
  <si>
    <t>INE209L01016</t>
  </si>
  <si>
    <t>Transformers And Rectifiers (India) Ltd.</t>
  </si>
  <si>
    <t>INE763I01026</t>
  </si>
  <si>
    <t>The Jammu &amp; Kashmir Bank Ltd.</t>
  </si>
  <si>
    <t>INE168A01041</t>
  </si>
  <si>
    <t>Afcons Infrastructure Ltd.</t>
  </si>
  <si>
    <t>INE101I01011</t>
  </si>
  <si>
    <t>Vardhman Textiles Ltd.</t>
  </si>
  <si>
    <t>INE825A01020</t>
  </si>
  <si>
    <t>Kansai Nerolac Paints Ltd.</t>
  </si>
  <si>
    <t>INE531A01024</t>
  </si>
  <si>
    <t>Westlife Foodworld Ltd.</t>
  </si>
  <si>
    <t>INE274F01020</t>
  </si>
  <si>
    <t>Capri Global Capital Ltd.</t>
  </si>
  <si>
    <t>INE180C01042</t>
  </si>
  <si>
    <t>DCM Shriram Ltd.</t>
  </si>
  <si>
    <t>INE499A01024</t>
  </si>
  <si>
    <t>Signatureglobal (India) Ltd.</t>
  </si>
  <si>
    <t>INE903U01023</t>
  </si>
  <si>
    <t>JK Tyre &amp; Industries Ltd.</t>
  </si>
  <si>
    <t>INE573A01042</t>
  </si>
  <si>
    <t>Olectra Greentech Ltd.</t>
  </si>
  <si>
    <t>INE260D01016</t>
  </si>
  <si>
    <t>Vijaya Diagnostic Centre Ltd.</t>
  </si>
  <si>
    <t>INE043W01024</t>
  </si>
  <si>
    <t>NMDC Steel Ltd.</t>
  </si>
  <si>
    <t>INE0NNS01018</t>
  </si>
  <si>
    <t>Jyothy Labs Ltd.</t>
  </si>
  <si>
    <t>INE668F01031</t>
  </si>
  <si>
    <t>Tanla Platforms Ltd.</t>
  </si>
  <si>
    <t>INE483C01032</t>
  </si>
  <si>
    <t>Godawari Power And Ispat Ltd.</t>
  </si>
  <si>
    <t>INE177H01039</t>
  </si>
  <si>
    <t>Gujarat Narmada Valley Fert &amp; Chem Ltd.</t>
  </si>
  <si>
    <t>INE113A01013</t>
  </si>
  <si>
    <t>R R Kabel Ltd.</t>
  </si>
  <si>
    <t>INE777K01022</t>
  </si>
  <si>
    <t>Welspun Living Ltd.</t>
  </si>
  <si>
    <t>INE192B01031</t>
  </si>
  <si>
    <t>Metropolis Healthcare Ltd.</t>
  </si>
  <si>
    <t>INE112L01020</t>
  </si>
  <si>
    <t>Gujarat Pipavav Port Ltd.</t>
  </si>
  <si>
    <t>INE517F01014</t>
  </si>
  <si>
    <t>HEG Ltd.</t>
  </si>
  <si>
    <t>INE545A01024</t>
  </si>
  <si>
    <t>Honasa Consumer Ltd.</t>
  </si>
  <si>
    <t>INE0J5401028</t>
  </si>
  <si>
    <t>IFCI Ltd.</t>
  </si>
  <si>
    <t>INE039A01010</t>
  </si>
  <si>
    <t>Sarda Energy &amp; Minerals Ltd.</t>
  </si>
  <si>
    <t>INE385C01021</t>
  </si>
  <si>
    <t>Sterling &amp; Wilson Renewable Energy Ltd.</t>
  </si>
  <si>
    <t>INE00M201021</t>
  </si>
  <si>
    <t>SBFC Finance Ltd.</t>
  </si>
  <si>
    <t>INE423Y01016</t>
  </si>
  <si>
    <t>Indian Overseas Bank</t>
  </si>
  <si>
    <t>INE565A01014</t>
  </si>
  <si>
    <t>Trident Ltd.</t>
  </si>
  <si>
    <t>INE064C01022</t>
  </si>
  <si>
    <t>Network18 Media &amp; Investments Ltd.</t>
  </si>
  <si>
    <t>INE870H01013</t>
  </si>
  <si>
    <t>Central Bank of India</t>
  </si>
  <si>
    <t>INE483A01010</t>
  </si>
  <si>
    <t>Shipping Corporation Of India Ltd.</t>
  </si>
  <si>
    <t>INE109A01011</t>
  </si>
  <si>
    <t>Blue Dart Express Ltd.</t>
  </si>
  <si>
    <t>INE233B01017</t>
  </si>
  <si>
    <t>Graphite India Ltd.</t>
  </si>
  <si>
    <t>INE371A01025</t>
  </si>
  <si>
    <t>RITES LTD.</t>
  </si>
  <si>
    <t>INE320J01015</t>
  </si>
  <si>
    <t>RailTel Corporation of India Ltd.</t>
  </si>
  <si>
    <t>INE0DD101019</t>
  </si>
  <si>
    <t>Saregama India Ltd.</t>
  </si>
  <si>
    <t>INE979A01025</t>
  </si>
  <si>
    <t>UCO Bank</t>
  </si>
  <si>
    <t>INE691A01018</t>
  </si>
  <si>
    <t>Raymond Lifestyle Ltd.</t>
  </si>
  <si>
    <t>INE02ID01020</t>
  </si>
  <si>
    <t>Syrma Sgs Technology Ltd.</t>
  </si>
  <si>
    <t>INE0DYJ01015</t>
  </si>
  <si>
    <t>PNC Infratech Ltd.</t>
  </si>
  <si>
    <t>INE195J01029</t>
  </si>
  <si>
    <t>Bombay Burmah Trading Corporation Ltd.</t>
  </si>
  <si>
    <t>INE050A01025</t>
  </si>
  <si>
    <t>Gujarat Mineral Development Corporation Ltd.</t>
  </si>
  <si>
    <t>INE131A01031</t>
  </si>
  <si>
    <t>Mastek Ltd.</t>
  </si>
  <si>
    <t>INE759A01021</t>
  </si>
  <si>
    <t>Godrej Agrovet Ltd.</t>
  </si>
  <si>
    <t>INE850D01014</t>
  </si>
  <si>
    <t>Tata Teleservices (Maharashtra) Ltd.</t>
  </si>
  <si>
    <t>INE517B01013</t>
  </si>
  <si>
    <t>Clean Science and Technology Ltd.</t>
  </si>
  <si>
    <t>INE227W01023</t>
  </si>
  <si>
    <t>Alkyl Amines Chemicals Ltd.</t>
  </si>
  <si>
    <t>INE150B01039</t>
  </si>
  <si>
    <t>Chennai Petroleum Corporation Ltd.</t>
  </si>
  <si>
    <t>INE178A01016</t>
  </si>
  <si>
    <t>Triveni Engineering &amp; Industries Ltd.</t>
  </si>
  <si>
    <t>INE256C01024</t>
  </si>
  <si>
    <t>ITI Ltd.</t>
  </si>
  <si>
    <t>INE248A01017</t>
  </si>
  <si>
    <t>KNR Constructions Ltd.</t>
  </si>
  <si>
    <t>INE634I01029</t>
  </si>
  <si>
    <t>Niva Bupa Health Insurance Company Ltd.</t>
  </si>
  <si>
    <t>INE995S01015</t>
  </si>
  <si>
    <t>Maharashtra Seamless Ltd.</t>
  </si>
  <si>
    <t>INE271B01025</t>
  </si>
  <si>
    <t>Alivus Life Sciences Ltd.</t>
  </si>
  <si>
    <t>INE03Q201024</t>
  </si>
  <si>
    <t>Latent View Analytics Ltd.</t>
  </si>
  <si>
    <t>INE0I7C01011</t>
  </si>
  <si>
    <t>RHI Magnesita India Ltd.</t>
  </si>
  <si>
    <t>INE743M01012</t>
  </si>
  <si>
    <t>INOX India Limited</t>
  </si>
  <si>
    <t>INE616N01034</t>
  </si>
  <si>
    <t>Shree Renuka Sugars Ltd.</t>
  </si>
  <si>
    <t>INE087H01022</t>
  </si>
  <si>
    <t>Jbm Auto Ltd.</t>
  </si>
  <si>
    <t>INE927D01051</t>
  </si>
  <si>
    <t>Alok Industries Ltd.</t>
  </si>
  <si>
    <t>INE270A01029</t>
  </si>
  <si>
    <t>C.E. Info Systems Ltd.</t>
  </si>
  <si>
    <t>INE0BV301023</t>
  </si>
  <si>
    <t>Campus Activewear Ltd.</t>
  </si>
  <si>
    <t>INE278Y01022</t>
  </si>
  <si>
    <t>Raymond Ltd.</t>
  </si>
  <si>
    <t>INE301A01014</t>
  </si>
  <si>
    <t>RattanIndia Enterprises Ltd.</t>
  </si>
  <si>
    <t>INE834M01019</t>
  </si>
  <si>
    <t>Rashtriya Chemicals and Fertilizers Ltd.</t>
  </si>
  <si>
    <t>INE027A01015</t>
  </si>
  <si>
    <t>Just Dial Ltd.</t>
  </si>
  <si>
    <t>INE599M01018</t>
  </si>
  <si>
    <t>The India Cements Ltd.</t>
  </si>
  <si>
    <t>INE383A01012</t>
  </si>
  <si>
    <t>Route Mobile Ltd.</t>
  </si>
  <si>
    <t>INE450U01017</t>
  </si>
  <si>
    <t>MMTC Ltd.</t>
  </si>
  <si>
    <t>INE123F01029</t>
  </si>
  <si>
    <t>Raymond Realty Ltd.</t>
  </si>
  <si>
    <t>INE1SY401010</t>
  </si>
  <si>
    <t>Edelweiss NIFTY Smallcap 250 Index Fund</t>
  </si>
  <si>
    <t>PORTFOLIO STATEMENT OF EDELWEISS GOLD ETF FUND AS ON JUNE 30, 2025</t>
  </si>
  <si>
    <t>((An open ended exchange traded fund replicating/tracking domestic prices of Gold))</t>
  </si>
  <si>
    <t xml:space="preserve">a) Gold </t>
  </si>
  <si>
    <t>Edelweiss Gold ETF</t>
  </si>
  <si>
    <t>PORTFOLIO STATEMENT OF EDELWEISS  LIQUID FUND AS ON JUNE 30, 2025</t>
  </si>
  <si>
    <t>(An open-ended liquid scheme)</t>
  </si>
  <si>
    <t>91 DAYS TBILL RED 01-08-2025</t>
  </si>
  <si>
    <t>IN002025X059</t>
  </si>
  <si>
    <t>182 DAYS TBILL RED 07-08-2025</t>
  </si>
  <si>
    <t>IN002024Y431</t>
  </si>
  <si>
    <t>182 DAYS TBILL RED 31-07-2025</t>
  </si>
  <si>
    <t>IN002024Y423</t>
  </si>
  <si>
    <t>91 DAYS TBILL RED 04-09-2025</t>
  </si>
  <si>
    <t>IN002025X109</t>
  </si>
  <si>
    <t>91 DAYS TBILL RED 24-07-2025</t>
  </si>
  <si>
    <t>IN002025X042</t>
  </si>
  <si>
    <t>91 DAYS TBILL RED 11-09-2025</t>
  </si>
  <si>
    <t>IN002025X117</t>
  </si>
  <si>
    <t>91 DAYS TBILL RED 21-08-2025</t>
  </si>
  <si>
    <t>IN002025X083</t>
  </si>
  <si>
    <t>91 DAYS TBILL RED 18-09-2025</t>
  </si>
  <si>
    <t>IN002025X125</t>
  </si>
  <si>
    <t>182 DAYS TBILL RED 14-08-2025</t>
  </si>
  <si>
    <t>IN002024Y449</t>
  </si>
  <si>
    <t>91 DAYS TBILL RED 28-08-2025</t>
  </si>
  <si>
    <t>IN002025X091</t>
  </si>
  <si>
    <t>364 DAYS TBILL RED 24-07-2025</t>
  </si>
  <si>
    <t>IN002024Z172</t>
  </si>
  <si>
    <t>364 DAYS TBILL RED 28-08-2025</t>
  </si>
  <si>
    <t>IN002024Z222</t>
  </si>
  <si>
    <t>INDIAN BANK CD RED 03-09-2025#**</t>
  </si>
  <si>
    <t>INE562A16OW4</t>
  </si>
  <si>
    <t>CANARA BANK CD RED 26-08-25#</t>
  </si>
  <si>
    <t>INE476A16C22</t>
  </si>
  <si>
    <t>HDFC BANK CD RED 18-09-2025#**</t>
  </si>
  <si>
    <t>INE040A16HA1</t>
  </si>
  <si>
    <t>BANK OF BARODA CD RED 04-09-2025#**</t>
  </si>
  <si>
    <t>INE028A16IY4</t>
  </si>
  <si>
    <t>BANK OF BARODA CD RED 04-08-2025#**</t>
  </si>
  <si>
    <t>INE028A16IN7</t>
  </si>
  <si>
    <t>BANK OF BARODA CD RED 08-08-2025#**</t>
  </si>
  <si>
    <t>INE028A16IQ0</t>
  </si>
  <si>
    <t>PUNJAB NATIONAL BANK CD RED 12-08-2025#**</t>
  </si>
  <si>
    <t>INE160A16RU4</t>
  </si>
  <si>
    <t>BANK OF BARODA CD RED 18-08-2025#**</t>
  </si>
  <si>
    <t>INE028A16IT4</t>
  </si>
  <si>
    <t>PUNJAB NATIONAL BANK CD RED 19-08-2025#**</t>
  </si>
  <si>
    <t>INE160A16RY6</t>
  </si>
  <si>
    <t>INDIAN BANK CD RED 20-08-2025#**</t>
  </si>
  <si>
    <t>INE562A16NH7</t>
  </si>
  <si>
    <t>UNION BANK OF INDIA CD 24-09-2025#**</t>
  </si>
  <si>
    <t>INE692A16JO6</t>
  </si>
  <si>
    <t>AXIS BANK LTD CD RED 13-08-2025#**</t>
  </si>
  <si>
    <t>INE238AD6AR1</t>
  </si>
  <si>
    <t>PUNJAB NATIONAL BANK CD RED 04-09-2025#**</t>
  </si>
  <si>
    <t>INE160A16SE6</t>
  </si>
  <si>
    <t>CANARA BANK CD RED 18-09-2025#**</t>
  </si>
  <si>
    <t>INE476A16C71</t>
  </si>
  <si>
    <t>PUNJAB NATIONAL BANK CD 22-09-25#**</t>
  </si>
  <si>
    <t>INE160A16SK3</t>
  </si>
  <si>
    <t>LARSEN &amp; TOUBRO LTD CP R 05-08-25**</t>
  </si>
  <si>
    <t>INE018A14LL1</t>
  </si>
  <si>
    <t>INDIAN OIL CORP LTD CP RED 04-09-2025</t>
  </si>
  <si>
    <t>INE242A14XX7</t>
  </si>
  <si>
    <t>RELIANCE IND CP RED 08-09-2025**</t>
  </si>
  <si>
    <t>INE002A14LJ9</t>
  </si>
  <si>
    <t>NTPC LTD CP RED 30-07-2025**</t>
  </si>
  <si>
    <t>INE733E14BV7</t>
  </si>
  <si>
    <t>NABARD CP RED 03-09-2025**</t>
  </si>
  <si>
    <t>INE261F14NU3</t>
  </si>
  <si>
    <t>RELIANCE RETAIL VENTURES CP RED 07-07-25**</t>
  </si>
  <si>
    <t>INE929O14DJ1</t>
  </si>
  <si>
    <t>TATA CAPITAL HSNG FN CP 11-07-25**</t>
  </si>
  <si>
    <t>INE033L14NY6</t>
  </si>
  <si>
    <t>RELIANCE JIO INFO LTD CP RED 22-07-2025**</t>
  </si>
  <si>
    <t>INE110L14TO0</t>
  </si>
  <si>
    <t>ICICI SECURITIES CP RED 08-08-25**</t>
  </si>
  <si>
    <t>INE763G14YG2</t>
  </si>
  <si>
    <t>GRASIM IND LTD CP RED 24-07-2025**</t>
  </si>
  <si>
    <t>INE047A14AI9</t>
  </si>
  <si>
    <t>KOTAK SECURITIES LTD CP RED 09-09-2025**</t>
  </si>
  <si>
    <t>INE028E14RN5</t>
  </si>
  <si>
    <t>BAJAJ HOUSING FINANCE CP RED 23-07-2025**</t>
  </si>
  <si>
    <t>INE377Y14BG2</t>
  </si>
  <si>
    <t>ADITYA BIRLA CAP CP RD 29-07-25**</t>
  </si>
  <si>
    <t>INE674K14958</t>
  </si>
  <si>
    <t>ICICI SECURITIES CP RED 05-08-2025**</t>
  </si>
  <si>
    <t>INE763G14YE7</t>
  </si>
  <si>
    <t>CHENNAI PETROLEUM COR CP 18-08-25**</t>
  </si>
  <si>
    <t>INE178A14HO5</t>
  </si>
  <si>
    <t>RELIANCE RETAIL VENT CP 26-08-25**</t>
  </si>
  <si>
    <t>INE929O14DM5</t>
  </si>
  <si>
    <t>SUNDARAM HOME FIN CP 26-08-2025**</t>
  </si>
  <si>
    <t>INE667F14GQ3</t>
  </si>
  <si>
    <t>TATA CAPITAL LTD CP RED 25-08-2025**</t>
  </si>
  <si>
    <t>INE976I14ON3</t>
  </si>
  <si>
    <t>KOTAK SECURITIES LTD CP RED 25-08-2025**</t>
  </si>
  <si>
    <t>INE028E14RF1</t>
  </si>
  <si>
    <t>KOTAK SEC LTD CP RED 26-08-2025**</t>
  </si>
  <si>
    <t>INE028E14RE4</t>
  </si>
  <si>
    <t>SIDBI CP RED 04-09-2025**</t>
  </si>
  <si>
    <t>INE556F14LE4</t>
  </si>
  <si>
    <t>RELIANCE JIO INFO LTD CP RED 04-09-2025**</t>
  </si>
  <si>
    <t>INE110L14TT9</t>
  </si>
  <si>
    <t>KOTAK SECURITIES LTD CP RED 04-09-2025**</t>
  </si>
  <si>
    <t>INE028E14RJ3</t>
  </si>
  <si>
    <t>MOTILAL OSWAL FIN SER CP RED 03-09-2025**</t>
  </si>
  <si>
    <t>INE338I14KK0</t>
  </si>
  <si>
    <t>INDIAN OIL CORP CP RED 10-09-25**</t>
  </si>
  <si>
    <t>INE242A14XZ2</t>
  </si>
  <si>
    <t>LARSEN &amp; TOUBRO LTD CP R 17-09-25**</t>
  </si>
  <si>
    <t>INE018A14LO5</t>
  </si>
  <si>
    <t>NABARD CP RED 17-09-2025**</t>
  </si>
  <si>
    <t>INE261F14NZ2</t>
  </si>
  <si>
    <t>NETWORK18 MED&amp;INV CP RED 04-07-25**</t>
  </si>
  <si>
    <t>INE870H14UY4</t>
  </si>
  <si>
    <t>GODREJ INDUSTRIES LTD CP RED 23-07-2025**</t>
  </si>
  <si>
    <t>INE233A141E5</t>
  </si>
  <si>
    <t>RELIANCE JIO INFO CP RD 29-07-25**</t>
  </si>
  <si>
    <t>INE110L14TS1</t>
  </si>
  <si>
    <t>ADITYA BIRLA CAPITAL CP RED 01-09-2025**</t>
  </si>
  <si>
    <t>INE674K14AD0</t>
  </si>
  <si>
    <t>LIC HSG FIN CP RED 19-09-2025**</t>
  </si>
  <si>
    <t>INE115A14FO1</t>
  </si>
  <si>
    <t>NABARD CP RED 24-09-2025**</t>
  </si>
  <si>
    <t>INE261F14OB1</t>
  </si>
  <si>
    <t>ICICI SECURITIES CP RED 07-07-2025</t>
  </si>
  <si>
    <t>INE763G14YC1</t>
  </si>
  <si>
    <t>ADITYA BIRLA HSG FIN CP RED 09-07-2025**</t>
  </si>
  <si>
    <t>INE831R14EU7</t>
  </si>
  <si>
    <t>POWER FIN CORP CP RED 15-07-2025</t>
  </si>
  <si>
    <t>INE134E14AW8</t>
  </si>
  <si>
    <t>MANGALORE REF &amp; PETRO CP RED 06-08-2025**</t>
  </si>
  <si>
    <t>INE103A14454</t>
  </si>
  <si>
    <t>ADITYA BIRLA HSG FIN CP RED 07-08-2025**</t>
  </si>
  <si>
    <t>INE831R14EX1</t>
  </si>
  <si>
    <t>ADITYA BIRLA CAPITAL CP RED 18-08-2025**</t>
  </si>
  <si>
    <t>INE674K14AB4</t>
  </si>
  <si>
    <t>BAJAJ AUTO CREDIT LTD. CP RED 20-08-25**</t>
  </si>
  <si>
    <t>INE18UV14018</t>
  </si>
  <si>
    <t>LIC HSG FIN CP RED 11-09-2025**</t>
  </si>
  <si>
    <t>INE115A14FF9</t>
  </si>
  <si>
    <t>ADITYA BIRLA HSG FIN CP 18-09-25**</t>
  </si>
  <si>
    <t>INE831R14FA6</t>
  </si>
  <si>
    <t>TATA POWER COMPANY CP RD 18-09-25**</t>
  </si>
  <si>
    <t>INE245A14JY7</t>
  </si>
  <si>
    <t>ICICI SECURITIES CP RED 16-09-25**</t>
  </si>
  <si>
    <t>INE763G14ZC8</t>
  </si>
  <si>
    <t>ADITYA BIRLA MONEY CP RD 15-09-25**</t>
  </si>
  <si>
    <t>INE865C14OA8</t>
  </si>
  <si>
    <t>GODREJ AGROVET CP RED 25-09-2025**</t>
  </si>
  <si>
    <t>INE850D14UB3</t>
  </si>
  <si>
    <t>ICICI SEC PRIMARY DEALER LTD CP 09-09-25**</t>
  </si>
  <si>
    <t>INE849D14HU2</t>
  </si>
  <si>
    <t>Direct Plan Daily IDCW Option</t>
  </si>
  <si>
    <t>Regular Plan Annual IDCW</t>
  </si>
  <si>
    <t>Regular Plan Daily IDCW</t>
  </si>
  <si>
    <t>Regular Plan Fortnightly IDCW</t>
  </si>
  <si>
    <t>Regular Plan Growth</t>
  </si>
  <si>
    <t>Regular Plan Monthly IDCW</t>
  </si>
  <si>
    <t>Regular Plan Weekly IDCW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</si>
  <si>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</si>
  <si>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</si>
  <si>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</si>
  <si>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</si>
  <si>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</si>
  <si>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</si>
  <si>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</si>
  <si>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</si>
  <si>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</si>
  <si>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</si>
  <si>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</si>
  <si>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</si>
  <si>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Plan daily IDCW</t>
  </si>
  <si>
    <t>Direct Plan Fortnightly IDCW</t>
  </si>
  <si>
    <t>Direct Plan Monthly IDCW</t>
  </si>
  <si>
    <t>Direct Plan weekly IDCW</t>
  </si>
  <si>
    <t>Retail Plan Monthly IDCW</t>
  </si>
  <si>
    <t>Retail Plan Weekly IDCW</t>
  </si>
  <si>
    <t>Edelweiss Liquid Fund</t>
  </si>
  <si>
    <t>Liquid Fund</t>
  </si>
  <si>
    <t>PORTFOLIO STATEMENT OF BHARAT BOND FOF – APRIL 2033 AS ON JUNE 30,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</si>
  <si>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</si>
  <si>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</si>
  <si>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</si>
  <si>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</si>
  <si>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</si>
  <si>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JUNE 30, 2025</t>
  </si>
  <si>
    <t>(An open ended debt scheme investing in government securities across maturity)</t>
  </si>
  <si>
    <t>7.34% GOVT OF INDIA RED 22-04-2064</t>
  </si>
  <si>
    <t>IN0020240035</t>
  </si>
  <si>
    <t>6.79% GOVT OF INDIA RED 07-10-2034</t>
  </si>
  <si>
    <t>IN0020240126</t>
  </si>
  <si>
    <t>7.18% GOVT OF INDIA RED 24-07-2037</t>
  </si>
  <si>
    <t>IN0020230077</t>
  </si>
  <si>
    <t>7.23% GOVT OF INDIA RED 15-04-2039</t>
  </si>
  <si>
    <t>IN0020240027</t>
  </si>
  <si>
    <t>6.9% GOVT OF INDIA RED 15-04-2065</t>
  </si>
  <si>
    <t>IN0020250018</t>
  </si>
  <si>
    <t>8.38% GUJARAT SDL RED 27-02-2029</t>
  </si>
  <si>
    <t>IN1520180309</t>
  </si>
  <si>
    <t>Edelweiss Government Securities Fund</t>
  </si>
  <si>
    <t>Gilt Fund</t>
  </si>
  <si>
    <t>PORTFOLIO STATEMENT OF EDELWEISS OVERNIGHT FUND AS ON JUNE 30, 2025</t>
  </si>
  <si>
    <t>(An open-ended debt scheme investing in overnight instruments.)</t>
  </si>
  <si>
    <t>Regular Annual IDCW Option</t>
  </si>
  <si>
    <t>Regular Daily IDCW Option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</si>
  <si>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</si>
  <si>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</si>
  <si>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</si>
  <si>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</si>
  <si>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</si>
  <si>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</si>
  <si>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</si>
  <si>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</si>
  <si>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</si>
  <si>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JUNE 30, 2025</t>
  </si>
  <si>
    <t>(An open-ended equity scheme following consumption theme)</t>
  </si>
  <si>
    <t>Blue Star Ltd.</t>
  </si>
  <si>
    <t>INE472A01039</t>
  </si>
  <si>
    <t>Oberoi Realty Ltd.</t>
  </si>
  <si>
    <t>INE093I01010</t>
  </si>
  <si>
    <t>Cartrade Tech Ltd.</t>
  </si>
  <si>
    <t>INE290S01011</t>
  </si>
  <si>
    <t>Edelweiss Consumption Fund</t>
  </si>
  <si>
    <t>PORTFOLIO STATEMENT OF EDELWEISS SMALL CAP FUND AS ON JUNE 30, 2025</t>
  </si>
  <si>
    <t>(An open ended scheme predominantly investing in small cap stocks)</t>
  </si>
  <si>
    <t>Dodla Dairy Ltd.</t>
  </si>
  <si>
    <t>INE021O01019</t>
  </si>
  <si>
    <t>Kirloskar Pneumatic Co.Ltd.</t>
  </si>
  <si>
    <t>INE811A01020</t>
  </si>
  <si>
    <t>V-Mart Retail Ltd.</t>
  </si>
  <si>
    <t>INE665J01013</t>
  </si>
  <si>
    <t>Gabriel India Ltd.</t>
  </si>
  <si>
    <t>INE524A01029</t>
  </si>
  <si>
    <t>Ahluwalia Contracts (India) Ltd.</t>
  </si>
  <si>
    <t>INE758C01029</t>
  </si>
  <si>
    <t>JK Lakshmi Cement Ltd.</t>
  </si>
  <si>
    <t>INE786A01032</t>
  </si>
  <si>
    <t>Avalon Technologies Ltd.</t>
  </si>
  <si>
    <t>INE0LCL01028</t>
  </si>
  <si>
    <t>Arvind Fashions Ltd.</t>
  </si>
  <si>
    <t>INE955V01021</t>
  </si>
  <si>
    <t>Voltas Ltd.</t>
  </si>
  <si>
    <t>INE226A01021</t>
  </si>
  <si>
    <t>Thermax Ltd.</t>
  </si>
  <si>
    <t>INE152A01029</t>
  </si>
  <si>
    <t>Garware Technical Fibres Ltd.</t>
  </si>
  <si>
    <t>INE276A01018</t>
  </si>
  <si>
    <t>Ratnamani Metals &amp; Tubes Ltd.</t>
  </si>
  <si>
    <t>INE703B01027</t>
  </si>
  <si>
    <t>Mold-Tek Packaging Ltd.</t>
  </si>
  <si>
    <t>INE893J01029</t>
  </si>
  <si>
    <t>Voltamp Transformers Ltd.</t>
  </si>
  <si>
    <t>INE540H01012</t>
  </si>
  <si>
    <t>Jamna Auto Industries Ltd.</t>
  </si>
  <si>
    <t>INE039C01032</t>
  </si>
  <si>
    <t>Emami Ltd.</t>
  </si>
  <si>
    <t>INE548C01032</t>
  </si>
  <si>
    <t>Rolex Rings Ltd.</t>
  </si>
  <si>
    <t>INE645S01016</t>
  </si>
  <si>
    <t>Rajratan Global Wire Ltd.</t>
  </si>
  <si>
    <t>INE451D01029</t>
  </si>
  <si>
    <t>Edelweiss Small Cap Fund</t>
  </si>
  <si>
    <t>PORTFOLIO STATEMENT OF EDELWEISS NIFTY LARGE MID CAP 250 INDEX FUND AS ON JUNE 30, 2025</t>
  </si>
  <si>
    <t>(An Open-ended Equity Scheme replicating Nifty LargeMidcap 250 Index)</t>
  </si>
  <si>
    <t>Yes Bank Ltd.</t>
  </si>
  <si>
    <t>INE528G01035</t>
  </si>
  <si>
    <t>Bharat Forge Ltd.</t>
  </si>
  <si>
    <t>INE465A01025</t>
  </si>
  <si>
    <t>Tube Investments Of India Ltd.</t>
  </si>
  <si>
    <t>INE974X01010</t>
  </si>
  <si>
    <t>Colgate Palmolive (India) Ltd.</t>
  </si>
  <si>
    <t>INE259A01022</t>
  </si>
  <si>
    <t>Supreme Industries Ltd.</t>
  </si>
  <si>
    <t>INE195A01028</t>
  </si>
  <si>
    <t>Prestige Estates Projects Ltd.</t>
  </si>
  <si>
    <t>INE811K01011</t>
  </si>
  <si>
    <t>Torrent Power Ltd.</t>
  </si>
  <si>
    <t>INE813H01021</t>
  </si>
  <si>
    <t>NHPC Ltd.</t>
  </si>
  <si>
    <t>INE848E01016</t>
  </si>
  <si>
    <t>NMDC Ltd.</t>
  </si>
  <si>
    <t>INE584A01023</t>
  </si>
  <si>
    <t>Jindal Stainless Ltd.</t>
  </si>
  <si>
    <t>INE220G01021</t>
  </si>
  <si>
    <t>Petronet LNG Ltd.</t>
  </si>
  <si>
    <t>INE347G01014</t>
  </si>
  <si>
    <t>Tata Elxsi Ltd.</t>
  </si>
  <si>
    <t>INE670A01012</t>
  </si>
  <si>
    <t>Container Corporation Of India Ltd.</t>
  </si>
  <si>
    <t>INE111A01025</t>
  </si>
  <si>
    <t>Tata Communications Ltd.</t>
  </si>
  <si>
    <t>INE151A01013</t>
  </si>
  <si>
    <t>Aditya Birla Capital Ltd.</t>
  </si>
  <si>
    <t>INE674K01013</t>
  </si>
  <si>
    <t>Adani Total Gas Ltd.</t>
  </si>
  <si>
    <t>INE399L01023</t>
  </si>
  <si>
    <t>LIC Housing Finance Ltd.</t>
  </si>
  <si>
    <t>INE115A01026</t>
  </si>
  <si>
    <t>Patanjali Foods Ltd.</t>
  </si>
  <si>
    <t>INE619A01035</t>
  </si>
  <si>
    <t>Exide Industries Ltd.</t>
  </si>
  <si>
    <t>INE302A01020</t>
  </si>
  <si>
    <t>Cochin Shipyard Ltd.</t>
  </si>
  <si>
    <t>INE704P01025</t>
  </si>
  <si>
    <t>Hindustan Zinc Ltd.</t>
  </si>
  <si>
    <t>INE267A01025</t>
  </si>
  <si>
    <t>Bandhan Bank Ltd.</t>
  </si>
  <si>
    <t>INE545U01014</t>
  </si>
  <si>
    <t>Gujarat Fluorochemicals Ltd.</t>
  </si>
  <si>
    <t>INE09N301011</t>
  </si>
  <si>
    <t>Apar Industries Ltd.</t>
  </si>
  <si>
    <t>INE372A01015</t>
  </si>
  <si>
    <t>Apollo Tyres Ltd.</t>
  </si>
  <si>
    <t>INE438A01022</t>
  </si>
  <si>
    <t>Bank of India</t>
  </si>
  <si>
    <t>INE084A01016</t>
  </si>
  <si>
    <t>Linde India Ltd.</t>
  </si>
  <si>
    <t>INE473A01011</t>
  </si>
  <si>
    <t>Deepak Nitrite Ltd.</t>
  </si>
  <si>
    <t>INE288B01029</t>
  </si>
  <si>
    <t>Indian Renewable Energy Dev Agency Ltd.</t>
  </si>
  <si>
    <t>INE202E01016</t>
  </si>
  <si>
    <t>AIA Engineering Ltd.</t>
  </si>
  <si>
    <t>INE212H01026</t>
  </si>
  <si>
    <t>L&amp;T Technology Services Ltd.</t>
  </si>
  <si>
    <t>INE010V01017</t>
  </si>
  <si>
    <t>Housing &amp; Urban Development Corp Ltd.</t>
  </si>
  <si>
    <t>INE031A01017</t>
  </si>
  <si>
    <t>General Insurance Corporation of India</t>
  </si>
  <si>
    <t>INE481Y01014</t>
  </si>
  <si>
    <t>Tata Technologies Ltd.</t>
  </si>
  <si>
    <t>INE142M01025</t>
  </si>
  <si>
    <t>Motherson Sumi Wiring India Ltd.</t>
  </si>
  <si>
    <t>INE0FS801015</t>
  </si>
  <si>
    <t>IRB Infrastructure Developers Ltd.</t>
  </si>
  <si>
    <t>INE821I01022</t>
  </si>
  <si>
    <t>Star Health &amp; Allied Insurance Co Ltd.</t>
  </si>
  <si>
    <t>INE575P01011</t>
  </si>
  <si>
    <t>Bank of Maharashtra</t>
  </si>
  <si>
    <t>INE457A01014</t>
  </si>
  <si>
    <t>Tata Investment Corporation Ltd.</t>
  </si>
  <si>
    <t>INE672A01018</t>
  </si>
  <si>
    <t>Honeywell Automation India Ltd.</t>
  </si>
  <si>
    <t>INE671A01010</t>
  </si>
  <si>
    <t>AWL Agri Business Ltd.</t>
  </si>
  <si>
    <t>INE699H01024</t>
  </si>
  <si>
    <t>Gujarat Gas Ltd.</t>
  </si>
  <si>
    <t>INE844O01030</t>
  </si>
  <si>
    <t>3M India Ltd.</t>
  </si>
  <si>
    <t>INE470A01017</t>
  </si>
  <si>
    <t>NLC India Ltd.</t>
  </si>
  <si>
    <t>INE589A01014</t>
  </si>
  <si>
    <t>Sun TV Network Ltd.</t>
  </si>
  <si>
    <t>INE424H01027</t>
  </si>
  <si>
    <t>The New India Assurance Company Ltd.</t>
  </si>
  <si>
    <t>INE470Y01017</t>
  </si>
  <si>
    <t>Ola Electric Mobility Ltd.</t>
  </si>
  <si>
    <t>INE0LXG01040</t>
  </si>
  <si>
    <t>Aditya Birla Fashion and Retail Ltd.</t>
  </si>
  <si>
    <t>INE647O01011</t>
  </si>
  <si>
    <t>Mangalore Refinery &amp; Petrochemicals Ltd.</t>
  </si>
  <si>
    <t>INE103A01014</t>
  </si>
  <si>
    <t>Edelweiss NIFTY Large Mid Cap 250 Index Fund</t>
  </si>
  <si>
    <t>PORTFOLIO STATEMENT OF EDELWEISS GOLD AND SILVER ETF FOF AS ON JUNE 30, 2025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</si>
  <si>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</si>
  <si>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</si>
  <si>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</si>
  <si>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</si>
  <si>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</si>
  <si>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</si>
  <si>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CRISIL IBX AAA FINANCIAL SERVICES BOND – JAN 2028 INDEX FUND AS ON JUNE 30,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</si>
  <si>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</si>
  <si>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</si>
  <si>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</si>
  <si>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</si>
  <si>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</si>
  <si>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8.3721% KOTAK MAH INVEST NCD R 20-08-27**</t>
  </si>
  <si>
    <t>INE975F07IS6</t>
  </si>
  <si>
    <t>7.7951% BAJAJ FIN LTD NCD RED 10-12-2027**</t>
  </si>
  <si>
    <t>INE296A07TF2</t>
  </si>
  <si>
    <t>7.712% TATA CAP HSG FIN SR D 14-01-2028**</t>
  </si>
  <si>
    <t>INE033L07IK9</t>
  </si>
  <si>
    <t>7.74% PFC SR 172 NCD RED 29-01-2028**</t>
  </si>
  <si>
    <t>INE134E08JI0</t>
  </si>
  <si>
    <t>7.70% RECL NCD SR156 RED 10-12-2027**</t>
  </si>
  <si>
    <t>INE020B08AQ9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</si>
  <si>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</si>
  <si>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</si>
  <si>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</si>
  <si>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</si>
  <si>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</si>
  <si>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</si>
  <si>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62.12%.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</si>
  <si>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</si>
  <si>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</si>
  <si>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</si>
  <si>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JUNE 30,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</si>
  <si>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</si>
  <si>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</si>
  <si>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</si>
  <si>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</si>
  <si>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</si>
  <si>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JUNE 30, 2025</t>
  </si>
  <si>
    <t>(An Open-ended Scheme replicating Nifty Alpha Low Volatility 30 Index.)</t>
  </si>
  <si>
    <t>Edelweiss Nifty Alpha Low Volatility 30 Index Fund</t>
  </si>
  <si>
    <t>PORTFOLIO STATEMENT OF EDELWEISS ARBITRAGE FUND AS ON JUNE 30, 2025</t>
  </si>
  <si>
    <t>(An open ended scheme investing in arbitrage opportunities)</t>
  </si>
  <si>
    <t>P I INDUSTRIES LIMITED31/07/2025</t>
  </si>
  <si>
    <t>Torrent Power Ltd.31/07/2025</t>
  </si>
  <si>
    <t>Supreme Industries Ltd.31/07/2025</t>
  </si>
  <si>
    <t>Bharat Petroleum Corporation Ltd.31/07/2025</t>
  </si>
  <si>
    <t>Havells India Ltd.31/07/2025</t>
  </si>
  <si>
    <t>Blue Star Ltd.31/07/2025</t>
  </si>
  <si>
    <t>UNO Minda Ltd.31/07/2025</t>
  </si>
  <si>
    <t>HCL Technologies Ltd.31/07/2025</t>
  </si>
  <si>
    <t>Avenue Supermarts Ltd.31/07/2025</t>
  </si>
  <si>
    <t>HDFC Asset Management Company Ltd.31/07/2025</t>
  </si>
  <si>
    <t>Hindalco Industries Ltd.28/08/2025</t>
  </si>
  <si>
    <t>Trent Ltd.31/07/2025</t>
  </si>
  <si>
    <t>Oil India Ltd.31/07/2025</t>
  </si>
  <si>
    <t>Colgate Palmolive (India) Ltd.31/07/2025</t>
  </si>
  <si>
    <t>Jindal Stainless Ltd.31/07/2025</t>
  </si>
  <si>
    <t>Mankind Pharma Ltd.31/07/2025</t>
  </si>
  <si>
    <t>Adani Total Gas Ltd.31/07/2025</t>
  </si>
  <si>
    <t>Piramal Pharma Ltd.31/07/2025</t>
  </si>
  <si>
    <t>Siemens Ltd.31/07/2025</t>
  </si>
  <si>
    <t>HDFC Bank Ltd.28/08/2025</t>
  </si>
  <si>
    <t>Wipro Ltd.31/07/2025</t>
  </si>
  <si>
    <t>PG Electroplast Ltd.31/07/2025</t>
  </si>
  <si>
    <t>KEI Industries Ltd.31/07/2025</t>
  </si>
  <si>
    <t>CESC Ltd.31/07/2025</t>
  </si>
  <si>
    <t>UPL Ltd.28/08/2025</t>
  </si>
  <si>
    <t>Indian Bank31/07/2025</t>
  </si>
  <si>
    <t>Alkem Laboratories Ltd.31/07/2025</t>
  </si>
  <si>
    <t>KPIT Technologies Ltd.31/07/2025</t>
  </si>
  <si>
    <t>Poonawalla Fincorp Ltd.31/07/2025</t>
  </si>
  <si>
    <t>Indian Railway Finance Corporation Ltd.31/07/2025</t>
  </si>
  <si>
    <t>KFIN Technologies Ltd.31/07/2025</t>
  </si>
  <si>
    <t>Amber Enterprises India Ltd.31/07/2025</t>
  </si>
  <si>
    <t>Zydus Lifesciences Ltd.31/07/2025</t>
  </si>
  <si>
    <t>Fortis Healthcare Ltd.31/07/2025</t>
  </si>
  <si>
    <t>NCC Ltd.31/07/2025</t>
  </si>
  <si>
    <t>Delhivery Ltd.31/07/2025</t>
  </si>
  <si>
    <t>LTIMindtree Ltd.31/07/2025</t>
  </si>
  <si>
    <t>Central Depository Services (I) Ltd.31/07/2025</t>
  </si>
  <si>
    <t>Mazagon Dock Shipbuilders Ltd.31/07/2025</t>
  </si>
  <si>
    <t>Aditya Birla Fashion and Retail Ltd.31/07/2025</t>
  </si>
  <si>
    <t>Tata Technologies Ltd.31/07/2025</t>
  </si>
  <si>
    <t>Container Corporation Of India Ltd.31/07/2025</t>
  </si>
  <si>
    <t>Tube Investments Of India Ltd.31/07/2025</t>
  </si>
  <si>
    <t>360 One Wam Ltd.31/07/2025</t>
  </si>
  <si>
    <t>Kaynes Technology India Ltd.31/07/2025</t>
  </si>
  <si>
    <t>Tata Communications Ltd.31/07/2025</t>
  </si>
  <si>
    <t>Ultratech Cement Ltd.28/08/2025</t>
  </si>
  <si>
    <t>IRB Infrastructure Developers Ltd.31/07/2025</t>
  </si>
  <si>
    <t>Chambal Fertilizers &amp; Chemicals Ltd.31/07/2025</t>
  </si>
  <si>
    <t>Bharat Dynamics Ltd.31/07/2025</t>
  </si>
  <si>
    <t>National Buildings Construction Corporation Ltd.31/07/2025</t>
  </si>
  <si>
    <t>Eicher Motors Ltd.31/07/2025</t>
  </si>
  <si>
    <t>Bharat Forge Ltd.31/07/2025</t>
  </si>
  <si>
    <t>Exide Industries Ltd.31/07/2025</t>
  </si>
  <si>
    <t>Cyient Ltd.31/07/2025</t>
  </si>
  <si>
    <t>NHPC Ltd.31/07/2025</t>
  </si>
  <si>
    <t>Macrotech Developers Ltd.31/07/2025</t>
  </si>
  <si>
    <t>Life Insurance Corporation of India31/07/2025</t>
  </si>
  <si>
    <t>Dr. Reddy's Laboratories Ltd.31/07/2025</t>
  </si>
  <si>
    <t>The Phoenix Mills Ltd.31/07/2025</t>
  </si>
  <si>
    <t>Coal India Ltd.31/07/2025</t>
  </si>
  <si>
    <t>Voltas Ltd.31/07/2025</t>
  </si>
  <si>
    <t>Tata Power Company Ltd.31/07/2025</t>
  </si>
  <si>
    <t>Pidilite Industries Ltd.31/07/2025</t>
  </si>
  <si>
    <t>Angel One Ltd.31/07/2025</t>
  </si>
  <si>
    <t>Prestige Estates Projects Ltd.31/07/2025</t>
  </si>
  <si>
    <t>Indian Renewable Energy Dev Agency Ltd.31/07/2025</t>
  </si>
  <si>
    <t>Bajaj Auto Ltd.31/07/2025</t>
  </si>
  <si>
    <t>Computer Age Management Services Ltd.31/07/2025</t>
  </si>
  <si>
    <t>APL Apollo Tubes Ltd.31/07/2025</t>
  </si>
  <si>
    <t>Housing &amp; Urban Development Corp Ltd.31/07/2025</t>
  </si>
  <si>
    <t>Oracle Financial Services Software Ltd.31/07/2025</t>
  </si>
  <si>
    <t>Biocon Ltd.31/07/2025</t>
  </si>
  <si>
    <t>Nestle India Ltd.31/07/2025</t>
  </si>
  <si>
    <t>Syngene International Ltd.31/07/2025</t>
  </si>
  <si>
    <t>SBI Life Insurance Company Ltd.31/07/2025</t>
  </si>
  <si>
    <t>Granules India Ltd.31/07/2025</t>
  </si>
  <si>
    <t>Maruti Suzuki India Ltd.31/07/2025</t>
  </si>
  <si>
    <t>UPL Ltd.31/07/2025</t>
  </si>
  <si>
    <t>Aditya Birla Capital Ltd.31/07/2025</t>
  </si>
  <si>
    <t>Bank of India31/07/2025</t>
  </si>
  <si>
    <t>Bank of Baroda31/07/2025</t>
  </si>
  <si>
    <t>Bandhan Bank Ltd.31/07/2025</t>
  </si>
  <si>
    <t>ICICI Lombard General Insurance Co. Ltd.31/07/2025</t>
  </si>
  <si>
    <t>Dabur India Ltd.31/07/2025</t>
  </si>
  <si>
    <t>Petronet LNG Ltd.31/07/2025</t>
  </si>
  <si>
    <t>Union Bank of India31/07/2025</t>
  </si>
  <si>
    <t>Solar Industries India Ltd.31/07/2025</t>
  </si>
  <si>
    <t>Mahanagar Gas Ltd.31/07/2025</t>
  </si>
  <si>
    <t>Tata Chemicals Ltd.31/07/2025</t>
  </si>
  <si>
    <t>Hindustan Zinc Ltd.31/07/2025</t>
  </si>
  <si>
    <t>Asian Paints Ltd.31/07/2025</t>
  </si>
  <si>
    <t>Dalmia Bharat Ltd.31/07/2025</t>
  </si>
  <si>
    <t>Tata Consumer Products Ltd.31/07/2025</t>
  </si>
  <si>
    <t>DLF Ltd.31/07/2025</t>
  </si>
  <si>
    <t>ABB India Ltd.31/07/2025</t>
  </si>
  <si>
    <t>National Aluminium Company Ltd.31/07/2025</t>
  </si>
  <si>
    <t>Info Edge (India) Ltd.31/07/2025</t>
  </si>
  <si>
    <t>Godrej Properties Ltd.31/07/2025</t>
  </si>
  <si>
    <t>Punjab National Bank31/07/2025</t>
  </si>
  <si>
    <t>Indian Oil Corporation Ltd.31/07/2025</t>
  </si>
  <si>
    <t>United Spirits Ltd.31/07/2025</t>
  </si>
  <si>
    <t>Bosch Ltd.31/07/2025</t>
  </si>
  <si>
    <t>Laurus Labs Ltd.31/07/2025</t>
  </si>
  <si>
    <t>Torrent Pharmaceuticals Ltd.31/07/2025</t>
  </si>
  <si>
    <t>Ashok Leyland Ltd.31/07/2025</t>
  </si>
  <si>
    <t>Manappuram Finance Ltd.31/07/2025</t>
  </si>
  <si>
    <t>Indian Energy Exchange Ltd.31/07/2025</t>
  </si>
  <si>
    <t>Patanjali Foods Ltd.31/07/2025</t>
  </si>
  <si>
    <t>ICICI Bank Ltd.28/08/2025</t>
  </si>
  <si>
    <t>GAIL (India) Ltd.31/07/2025</t>
  </si>
  <si>
    <t>Dixon Technologies (India) Ltd.31/07/2025</t>
  </si>
  <si>
    <t>Yes Bank Ltd.31/07/2025</t>
  </si>
  <si>
    <t>Power Grid Corporation of India Ltd.31/07/2025</t>
  </si>
  <si>
    <t>LIC Housing Finance Ltd.31/07/2025</t>
  </si>
  <si>
    <t>The Indian Hotels Company Ltd.31/07/2025</t>
  </si>
  <si>
    <t>HFCL Ltd.31/07/2025</t>
  </si>
  <si>
    <t>Max Healthcare Institute Ltd.31/07/2025</t>
  </si>
  <si>
    <t>PNB Housing Finance Ltd.31/07/2025</t>
  </si>
  <si>
    <t>Kalyan Jewellers India Ltd.31/07/2025</t>
  </si>
  <si>
    <t>ITC Ltd.31/07/2025</t>
  </si>
  <si>
    <t>Tech Mahindra Ltd.31/07/2025</t>
  </si>
  <si>
    <t>Larsen &amp; Toubro Ltd.31/07/2025</t>
  </si>
  <si>
    <t>SRF Ltd.31/07/2025</t>
  </si>
  <si>
    <t>IIFL Finance Ltd.31/07/2025</t>
  </si>
  <si>
    <t>Apollo Hospitals Enterprise Ltd.31/07/2025</t>
  </si>
  <si>
    <t>Kotak Mahindra Bank Ltd.31/07/2025</t>
  </si>
  <si>
    <t>NMDC Ltd.31/07/2025</t>
  </si>
  <si>
    <t>Crompton Greaves Cons Electrical Ltd.31/07/2025</t>
  </si>
  <si>
    <t>Glenmark Pharmaceuticals Ltd.31/07/2025</t>
  </si>
  <si>
    <t>Bajaj Finserv Ltd.31/07/2025</t>
  </si>
  <si>
    <t>Multi Commodity Exchange Of India Ltd.31/07/2025</t>
  </si>
  <si>
    <t>Adani Green Energy Ltd.31/07/2025</t>
  </si>
  <si>
    <t>Adani Energy Solutions Ltd.31/07/2025</t>
  </si>
  <si>
    <t>Britannia Industries Ltd.31/07/2025</t>
  </si>
  <si>
    <t>One 97 Communications Ltd.31/07/2025</t>
  </si>
  <si>
    <t>REC Ltd.31/07/2025</t>
  </si>
  <si>
    <t>IDFC First Bank Ltd.31/07/2025</t>
  </si>
  <si>
    <t>7.19% JIO CRDT LTD NCD SR I RED 15-03-28**</t>
  </si>
  <si>
    <t>INE282H07018</t>
  </si>
  <si>
    <t>7.02% GOVT OF INDIA RED 27-05-2027</t>
  </si>
  <si>
    <t>IN0020240043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</si>
  <si>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</si>
  <si>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</si>
  <si>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</si>
  <si>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</si>
  <si>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</si>
  <si>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</si>
  <si>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</si>
  <si>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</si>
  <si>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SIDBI CD RED 20-05-2026#**</t>
  </si>
  <si>
    <t>INE556F16BI1</t>
  </si>
  <si>
    <t>NABARD CD RED 20-01-2026#**</t>
  </si>
  <si>
    <t>INE261F16892</t>
  </si>
  <si>
    <t>HDFC BANK CD RED 19-05-2026#**</t>
  </si>
  <si>
    <t>INE040A16GW7</t>
  </si>
  <si>
    <t>NABARD CD RED 27-02-2026#**</t>
  </si>
  <si>
    <t>INE261F16967</t>
  </si>
  <si>
    <t>AXIS BANK LTD CD RED 04-02-2026#**</t>
  </si>
  <si>
    <t>INE238AD6AM2</t>
  </si>
  <si>
    <t>NABARD CD RED 13-03-2026#</t>
  </si>
  <si>
    <t>INE261F16983</t>
  </si>
  <si>
    <t>SIDBI CD RED 26-03-2026#</t>
  </si>
  <si>
    <t>INE556F16BG5</t>
  </si>
  <si>
    <t>L&amp;T FINANCE LTD CP RED 15-05-2026**</t>
  </si>
  <si>
    <t>INE498L14DW6</t>
  </si>
  <si>
    <t>EDEL NIFTY PSU BND PL SDL IDX FD 2026 DP</t>
  </si>
  <si>
    <t>INF754K01MD1</t>
  </si>
  <si>
    <t>Edelweiss Arbitrage Fund</t>
  </si>
  <si>
    <t>PORTFOLIO STATEMENT OF EDELWEISS BALANCED ADVANTAGE FUND AS ON JUNE 30,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</si>
  <si>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</si>
  <si>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</si>
  <si>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</si>
  <si>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</si>
  <si>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</si>
  <si>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</si>
  <si>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Hero MotoCorp Ltd.31/07/2025</t>
  </si>
  <si>
    <t>(B)Index / Stock Option</t>
  </si>
  <si>
    <t>PUT NIFTY 31-Jul-2025 26000</t>
  </si>
  <si>
    <t>INDEX OPTIONS</t>
  </si>
  <si>
    <t>CALL MARUTI 31-Jul-2025 13000</t>
  </si>
  <si>
    <t>SHARE OPTIONS</t>
  </si>
  <si>
    <t>CALL HCLTECH 31-Jul-2025 1700</t>
  </si>
  <si>
    <t>CALL RELIANCE 31-Jul-2025 1420</t>
  </si>
  <si>
    <t>7.51% RECL NCD SR221 RED 31-07-2026**</t>
  </si>
  <si>
    <t>INE020B08EI8</t>
  </si>
  <si>
    <t>7.3789% ADITYA BIRLA CAP SR B2 14-02-28**</t>
  </si>
  <si>
    <t>INE674K07036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</si>
  <si>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</si>
  <si>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</si>
  <si>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</si>
  <si>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</si>
  <si>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</si>
  <si>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</si>
  <si>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</si>
  <si>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</si>
  <si>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</si>
  <si>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</si>
  <si>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</si>
  <si>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</si>
  <si>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</si>
  <si>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</si>
  <si>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Monthly IDCW</t>
  </si>
  <si>
    <t>Direct Plan - Quarterly IDCW</t>
  </si>
  <si>
    <t>Regular Plan - Monthly IDCW</t>
  </si>
  <si>
    <t>Regular Plan - Quarterly IDCW</t>
  </si>
  <si>
    <t>Edelweiss Balanced Advantage Fund</t>
  </si>
  <si>
    <t>PORTFOLIO STATEMENT OF EDEL BSE CAPITAL MARKETS &amp; INSURANCE ETF AS ON JUNE 30,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</si>
  <si>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</si>
  <si>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</si>
  <si>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BSE INTERNET ECONOMY INDEX FUND AS ON JUNE 30, 2025</t>
  </si>
  <si>
    <t>(An open-ended index scheme replicating BSE Internet Economy Index)</t>
  </si>
  <si>
    <t>Edelweiss BSE Internet Economy Index Fund</t>
  </si>
  <si>
    <t>PORTFOLIO STATEMENT OF EDELWEISS EQUITY SAVINGS FUND AS ON JUNE 30, 2025</t>
  </si>
  <si>
    <t>(An Open ended scheme investing in equity, arbitrage and debt)</t>
  </si>
  <si>
    <t>Stylam Industries Ltd.</t>
  </si>
  <si>
    <t>INE239C01020</t>
  </si>
  <si>
    <t>MINDSPACE BUSINESS PARKS REIT</t>
  </si>
  <si>
    <t>INE0CCU25019</t>
  </si>
  <si>
    <t>AU Small Finance Bank Ltd.31/07/2025</t>
  </si>
  <si>
    <t>Edelweiss Equity Savings Fund</t>
  </si>
  <si>
    <t>PORTFOLIO STATEMENT OF EDELWEISS MULTI CAP FUND AS ON JUNE 30, 2025</t>
  </si>
  <si>
    <t>(An open-ended equity scheme investing across large cap, mid cap, small cap stocks)</t>
  </si>
  <si>
    <t>Birla Corporation Ltd.</t>
  </si>
  <si>
    <t>INE340A01012</t>
  </si>
  <si>
    <t>Edelweiss Multi Cap Fund</t>
  </si>
  <si>
    <t>Nifty 500 MultiCap 50:25:25 TRI</t>
  </si>
  <si>
    <t>PORTFOLIO STATEMENT OF EDELWEISS MID CAP FUND AS ON JUNE 30, 2025</t>
  </si>
  <si>
    <t>(An open ended equity scheme predominantly investing in mid cap stocks)</t>
  </si>
  <si>
    <t>Edelweiss Mid Cap Fund</t>
  </si>
  <si>
    <t>PORTFOLIO STATEMENT OF EDELWEISS  ASEAN EQUITY OFF-SHORE FUND AS ON JUNE 30,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</si>
  <si>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</si>
  <si>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</si>
  <si>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</si>
  <si>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</si>
  <si>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JUNE 30,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</si>
  <si>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</si>
  <si>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</si>
  <si>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</si>
  <si>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</si>
  <si>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JUNE 30, 2025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</si>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</sst>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9" fontId="6" fillId="0" borderId="0"/>
    <xf numFmtId="0" fontId="1" fillId="0" borderId="0"/>
    <xf numFmtId="9" fontId="1" fillId="0" borderId="0"/>
  </cellStyleXfs>
  <cellXfs count="82">
    <xf numFmtId="0" fontId="0" fillId="0" borderId="0" xfId="0"/>
    <xf numFmtId="0" fontId="4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4" fillId="0" borderId="4" xfId="0" applyFont="1" applyBorder="1"/>
    <xf numFmtId="164" fontId="4" fillId="0" borderId="4" xfId="0" applyNumberFormat="1" applyFont="1" applyBorder="1"/>
    <xf numFmtId="4" fontId="4" fillId="0" borderId="5" xfId="0" applyNumberFormat="1" applyFont="1" applyBorder="1"/>
    <xf numFmtId="10" fontId="4" fillId="0" borderId="5" xfId="0" applyNumberFormat="1" applyFont="1" applyBorder="1"/>
    <xf numFmtId="10" fontId="4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4" fillId="0" borderId="5" xfId="0" applyFont="1" applyBorder="1"/>
    <xf numFmtId="164" fontId="4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4" fillId="0" borderId="6" xfId="0" applyFont="1" applyBorder="1"/>
    <xf numFmtId="164" fontId="4" fillId="0" borderId="6" xfId="0" applyNumberFormat="1" applyFont="1" applyBorder="1"/>
    <xf numFmtId="4" fontId="4" fillId="0" borderId="6" xfId="0" applyNumberFormat="1" applyFont="1" applyBorder="1"/>
    <xf numFmtId="10" fontId="4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7" xfId="0" applyNumberFormat="1" applyFont="1" applyBorder="1"/>
    <xf numFmtId="10" fontId="4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4" fillId="0" borderId="4" xfId="0" applyNumberFormat="1" applyFont="1" applyBorder="1"/>
    <xf numFmtId="166" fontId="4" fillId="0" borderId="7" xfId="0" applyNumberFormat="1" applyFont="1" applyBorder="1"/>
    <xf numFmtId="167" fontId="4" fillId="0" borderId="7" xfId="0" applyNumberFormat="1" applyFont="1" applyBorder="1"/>
    <xf numFmtId="165" fontId="0" fillId="0" borderId="4" xfId="0" applyNumberFormat="1" applyBorder="1"/>
    <xf numFmtId="166" fontId="4" fillId="0" borderId="5" xfId="0" applyNumberFormat="1" applyFont="1" applyBorder="1"/>
    <xf numFmtId="167" fontId="4" fillId="0" borderId="5" xfId="0" applyNumberFormat="1" applyFont="1" applyBorder="1"/>
    <xf numFmtId="0" fontId="0" fillId="0" borderId="0" xfId="0" applyAlignment="1">
      <alignment wrapText="1"/>
    </xf>
    <xf numFmtId="168" fontId="4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166" fontId="4" fillId="0" borderId="4" xfId="0" applyNumberFormat="1" applyFont="1" applyBorder="1"/>
    <xf numFmtId="167" fontId="4" fillId="0" borderId="4" xfId="0" applyNumberFormat="1" applyFont="1" applyBorder="1"/>
    <xf numFmtId="4" fontId="0" fillId="0" borderId="0" xfId="0" applyNumberFormat="1"/>
    <xf numFmtId="0" fontId="0" fillId="3" borderId="0" xfId="0" applyFill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1" fillId="0" borderId="7" xfId="3" applyBorder="1" applyAlignment="1">
      <alignment vertical="center" wrapText="1"/>
    </xf>
    <xf numFmtId="4" fontId="1" fillId="0" borderId="7" xfId="4" applyNumberFormat="1" applyBorder="1"/>
    <xf numFmtId="2" fontId="1" fillId="0" borderId="7" xfId="3" applyNumberFormat="1" applyBorder="1" applyAlignment="1">
      <alignment vertical="center" wrapText="1"/>
    </xf>
    <xf numFmtId="15" fontId="1" fillId="0" borderId="7" xfId="3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4" fillId="0" borderId="0" xfId="0" applyFont="1" applyAlignment="1">
      <alignment wrapText="1"/>
    </xf>
    <xf numFmtId="0" fontId="5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270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191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G5" sqref="G5"/>
    </sheetView>
  </sheetViews>
  <sheetFormatPr defaultRowHeight="14.5" x14ac:dyDescent="0.35"/>
  <cols>
    <col min="1" max="1" width="8.6328125" bestFit="1" customWidth="1"/>
    <col min="2" max="2" width="37.90625" style="47" customWidth="1"/>
    <col min="3" max="3" width="22" customWidth="1"/>
    <col min="4" max="4" width="21.08984375" style="47" customWidth="1"/>
    <col min="5" max="5" width="19.6328125" style="47" customWidth="1"/>
    <col min="6" max="6" width="20.26953125" style="47" customWidth="1"/>
    <col min="7" max="7" width="20.7265625" customWidth="1"/>
  </cols>
  <sheetData>
    <row r="1" spans="1:7" s="1" customFormat="1" x14ac:dyDescent="0.35">
      <c r="A1" s="74" t="s">
        <v>0</v>
      </c>
      <c r="B1" s="74"/>
      <c r="D1" s="78"/>
      <c r="E1" s="78"/>
      <c r="F1" s="78"/>
    </row>
    <row r="2" spans="1:7" s="1" customFormat="1" x14ac:dyDescent="0.35">
      <c r="A2" s="74" t="s">
        <v>1</v>
      </c>
      <c r="B2" s="74"/>
      <c r="D2" s="78"/>
      <c r="E2" s="78"/>
      <c r="F2" s="78"/>
    </row>
    <row r="3" spans="1:7" s="1" customFormat="1" ht="29" x14ac:dyDescent="0.35">
      <c r="A3" s="1" t="s">
        <v>2</v>
      </c>
      <c r="B3" s="78" t="s">
        <v>3</v>
      </c>
      <c r="C3" s="72" t="s">
        <v>4</v>
      </c>
      <c r="D3" s="80" t="s">
        <v>5</v>
      </c>
      <c r="E3" s="80" t="s">
        <v>6</v>
      </c>
      <c r="F3" s="80" t="s">
        <v>5</v>
      </c>
      <c r="G3" s="72" t="s">
        <v>6</v>
      </c>
    </row>
    <row r="4" spans="1:7" ht="70" customHeight="1" x14ac:dyDescent="0.35">
      <c r="A4" t="s">
        <v>7</v>
      </c>
      <c r="B4" s="79" t="str">
        <f>HYPERLINK("[EDEL_Portfolio Monthly Notes 30-Jun-2025.xlsx]EDBPDF!A1","Edelweiss Banking and PSU Debt Fund")</f>
        <v>Edelweiss Banking and PSU Debt Fund</v>
      </c>
      <c r="C4" s="72"/>
      <c r="D4" s="80" t="s">
        <v>8</v>
      </c>
      <c r="E4" s="80"/>
      <c r="F4" s="80" t="s">
        <v>9</v>
      </c>
      <c r="G4" s="72"/>
    </row>
    <row r="5" spans="1:7" ht="70" customHeight="1" x14ac:dyDescent="0.35">
      <c r="A5" t="s">
        <v>10</v>
      </c>
      <c r="B5" s="79" t="str">
        <f>HYPERLINK("[EDEL_Portfolio Monthly Notes 30-Jun-2025.xlsx]EDCF27!A1","Edelweiss CRISIL-IBX AAA Bond NBFC-HFC - Jun 2027 Index Fund")</f>
        <v>Edelweiss CRISIL-IBX AAA Bond NBFC-HFC - Jun 2027 Index Fund</v>
      </c>
      <c r="C5" s="72"/>
      <c r="D5" s="80" t="s">
        <v>11</v>
      </c>
      <c r="E5" s="80"/>
      <c r="F5" s="81" t="s">
        <v>12</v>
      </c>
      <c r="G5" s="73" t="s">
        <v>12</v>
      </c>
    </row>
    <row r="6" spans="1:7" ht="70" customHeight="1" x14ac:dyDescent="0.35">
      <c r="A6" t="s">
        <v>13</v>
      </c>
      <c r="B6" s="79" t="str">
        <f>HYPERLINK("[EDEL_Portfolio Monthly Notes 30-Jun-2025.xlsx]EDCPSF!A1","Edelweiss CRL PSU PL SDL 50 50 Oct-25 FD")</f>
        <v>Edelweiss CRL PSU PL SDL 50 50 Oct-25 FD</v>
      </c>
      <c r="C6" s="72"/>
      <c r="D6" s="80" t="s">
        <v>14</v>
      </c>
      <c r="E6" s="80"/>
      <c r="F6" s="81" t="s">
        <v>12</v>
      </c>
      <c r="G6" s="73" t="s">
        <v>12</v>
      </c>
    </row>
    <row r="7" spans="1:7" ht="70" customHeight="1" x14ac:dyDescent="0.35">
      <c r="A7" t="s">
        <v>15</v>
      </c>
      <c r="B7" s="79" t="str">
        <f>HYPERLINK("[EDEL_Portfolio Monthly Notes 30-Jun-2025.xlsx]EDCSDF!A1","Edelweiss CRL IBX 50 50 Gilt Plus SDL Short Duration Index Fund")</f>
        <v>Edelweiss CRL IBX 50 50 Gilt Plus SDL Short Duration Index Fund</v>
      </c>
      <c r="C7" s="72"/>
      <c r="D7" s="80" t="s">
        <v>16</v>
      </c>
      <c r="E7" s="80"/>
      <c r="F7" s="81" t="s">
        <v>12</v>
      </c>
      <c r="G7" s="73" t="s">
        <v>12</v>
      </c>
    </row>
    <row r="8" spans="1:7" ht="70" customHeight="1" x14ac:dyDescent="0.35">
      <c r="A8" t="s">
        <v>17</v>
      </c>
      <c r="B8" s="79" t="str">
        <f>HYPERLINK("[EDEL_Portfolio Monthly Notes 30-Jun-2025.xlsx]EEIF30!A1","Edelweiss Nifty 100 Quality 30 Index Fnd")</f>
        <v>Edelweiss Nifty 100 Quality 30 Index Fnd</v>
      </c>
      <c r="C8" s="72"/>
      <c r="D8" s="80" t="s">
        <v>18</v>
      </c>
      <c r="E8" s="80"/>
      <c r="F8" s="81" t="s">
        <v>12</v>
      </c>
      <c r="G8" s="73" t="s">
        <v>12</v>
      </c>
    </row>
    <row r="9" spans="1:7" ht="70" customHeight="1" x14ac:dyDescent="0.35">
      <c r="A9" t="s">
        <v>19</v>
      </c>
      <c r="B9" s="79" t="str">
        <f>HYPERLINK("[EDEL_Portfolio Monthly Notes 30-Jun-2025.xlsx]EEMOF1!A1","EDELWEISS RECENTLY LISTED IPO FUND")</f>
        <v>EDELWEISS RECENTLY LISTED IPO FUND</v>
      </c>
      <c r="C9" s="72"/>
      <c r="D9" s="80" t="s">
        <v>20</v>
      </c>
      <c r="E9" s="80"/>
      <c r="F9" s="81" t="s">
        <v>12</v>
      </c>
      <c r="G9" s="73" t="s">
        <v>12</v>
      </c>
    </row>
    <row r="10" spans="1:7" ht="70" customHeight="1" x14ac:dyDescent="0.35">
      <c r="A10" t="s">
        <v>21</v>
      </c>
      <c r="B10" s="79" t="str">
        <f>HYPERLINK("[EDEL_Portfolio Monthly Notes 30-Jun-2025.xlsx]EOCHIF!A1","Edelweiss Greater China Equity Off-shore Fund")</f>
        <v>Edelweiss Greater China Equity Off-shore Fund</v>
      </c>
      <c r="C10" s="72"/>
      <c r="D10" s="80" t="s">
        <v>22</v>
      </c>
      <c r="E10" s="80"/>
      <c r="F10" s="81" t="s">
        <v>12</v>
      </c>
      <c r="G10" s="73" t="s">
        <v>12</v>
      </c>
    </row>
    <row r="11" spans="1:7" ht="70" customHeight="1" x14ac:dyDescent="0.35">
      <c r="A11" t="s">
        <v>23</v>
      </c>
      <c r="B11" s="79" t="str">
        <f>HYPERLINK("[EDEL_Portfolio Monthly Notes 30-Jun-2025.xlsx]EODWHF!A1","Edelweiss MSCI (I) DM &amp; WD HC 45 ID Fund")</f>
        <v>Edelweiss MSCI (I) DM &amp; WD HC 45 ID Fund</v>
      </c>
      <c r="C11" s="72"/>
      <c r="D11" s="80" t="s">
        <v>24</v>
      </c>
      <c r="E11" s="80"/>
      <c r="F11" s="81" t="s">
        <v>12</v>
      </c>
      <c r="G11" s="73" t="s">
        <v>12</v>
      </c>
    </row>
    <row r="12" spans="1:7" ht="70" customHeight="1" x14ac:dyDescent="0.35">
      <c r="A12" t="s">
        <v>25</v>
      </c>
      <c r="B12" s="79" t="str">
        <f>HYPERLINK("[EDEL_Portfolio Monthly Notes 30-Jun-2025.xlsx]EDCG28!A1","Edelweiss_CRISIL_IBX 50 50 Gilt Plus SDL Sep 2028 Index Fund")</f>
        <v>Edelweiss_CRISIL_IBX 50 50 Gilt Plus SDL Sep 2028 Index Fund</v>
      </c>
      <c r="C12" s="72"/>
      <c r="D12" s="80" t="s">
        <v>26</v>
      </c>
      <c r="E12" s="80"/>
      <c r="F12" s="81" t="s">
        <v>12</v>
      </c>
      <c r="G12" s="73" t="s">
        <v>12</v>
      </c>
    </row>
    <row r="13" spans="1:7" ht="70" customHeight="1" x14ac:dyDescent="0.35">
      <c r="A13" t="s">
        <v>27</v>
      </c>
      <c r="B13" s="79" t="str">
        <f>HYPERLINK("[EDEL_Portfolio Monthly Notes 30-Jun-2025.xlsx]EEELSS!A1","Edelweiss ELSS Tax saver Fund")</f>
        <v>Edelweiss ELSS Tax saver Fund</v>
      </c>
      <c r="C13" s="72"/>
      <c r="D13" s="80" t="s">
        <v>28</v>
      </c>
      <c r="E13" s="80"/>
      <c r="F13" s="81" t="s">
        <v>12</v>
      </c>
      <c r="G13" s="73" t="s">
        <v>12</v>
      </c>
    </row>
    <row r="14" spans="1:7" ht="70" customHeight="1" x14ac:dyDescent="0.35">
      <c r="A14" t="s">
        <v>29</v>
      </c>
      <c r="B14" s="79" t="str">
        <f>HYPERLINK("[EDEL_Portfolio Monthly Notes 30-Jun-2025.xlsx]EEFOCF!A1","Edelweiss Focused Fund")</f>
        <v>Edelweiss Focused Fund</v>
      </c>
      <c r="C14" s="72"/>
      <c r="D14" s="80" t="s">
        <v>28</v>
      </c>
      <c r="E14" s="80"/>
      <c r="F14" s="81" t="s">
        <v>12</v>
      </c>
      <c r="G14" s="73" t="s">
        <v>12</v>
      </c>
    </row>
    <row r="15" spans="1:7" ht="70" customHeight="1" x14ac:dyDescent="0.35">
      <c r="A15" t="s">
        <v>30</v>
      </c>
      <c r="B15" s="79" t="str">
        <f>HYPERLINK("[EDEL_Portfolio Monthly Notes 30-Jun-2025.xlsx]EEMMQI!A1","Edelweiss Nifty500 Multicap Momentum Quality 50 Index Fund")</f>
        <v>Edelweiss Nifty500 Multicap Momentum Quality 50 Index Fund</v>
      </c>
      <c r="C15" s="72"/>
      <c r="D15" s="80" t="s">
        <v>31</v>
      </c>
      <c r="E15" s="80"/>
      <c r="F15" s="81" t="s">
        <v>12</v>
      </c>
      <c r="G15" s="73" t="s">
        <v>12</v>
      </c>
    </row>
    <row r="16" spans="1:7" ht="70" customHeight="1" x14ac:dyDescent="0.35">
      <c r="A16" t="s">
        <v>32</v>
      </c>
      <c r="B16" s="79" t="str">
        <f>HYPERLINK("[EDEL_Portfolio Monthly Notes 30-Jun-2025.xlsx]EOEMOP!A1","Edelweiss Emerging Markets Opportunities Equity Offshore Fund")</f>
        <v>Edelweiss Emerging Markets Opportunities Equity Offshore Fund</v>
      </c>
      <c r="C16" s="72"/>
      <c r="D16" s="80" t="s">
        <v>33</v>
      </c>
      <c r="E16" s="80"/>
      <c r="F16" s="81" t="s">
        <v>12</v>
      </c>
      <c r="G16" s="73" t="s">
        <v>12</v>
      </c>
    </row>
    <row r="17" spans="1:7" ht="70" customHeight="1" x14ac:dyDescent="0.35">
      <c r="A17" t="s">
        <v>34</v>
      </c>
      <c r="B17" s="79" t="str">
        <f>HYPERLINK("[EDEL_Portfolio Monthly Notes 30-Jun-2025.xlsx]EDACBF!A1","Edelweiss Money Market Fund")</f>
        <v>Edelweiss Money Market Fund</v>
      </c>
      <c r="C17" s="72"/>
      <c r="D17" s="80" t="s">
        <v>35</v>
      </c>
      <c r="E17" s="80"/>
      <c r="F17" s="80" t="s">
        <v>36</v>
      </c>
      <c r="G17" s="72"/>
    </row>
    <row r="18" spans="1:7" ht="70" customHeight="1" x14ac:dyDescent="0.35">
      <c r="A18" t="s">
        <v>37</v>
      </c>
      <c r="B18" s="79" t="str">
        <f>HYPERLINK("[EDEL_Portfolio Monthly Notes 30-Jun-2025.xlsx]EDBE33!A1","BHARAT Bond ETF - April 2033")</f>
        <v>BHARAT Bond ETF - April 2033</v>
      </c>
      <c r="C18" s="72"/>
      <c r="D18" s="80" t="s">
        <v>38</v>
      </c>
      <c r="E18" s="80"/>
      <c r="F18" s="81" t="s">
        <v>12</v>
      </c>
      <c r="G18" s="73" t="s">
        <v>12</v>
      </c>
    </row>
    <row r="19" spans="1:7" ht="70" customHeight="1" x14ac:dyDescent="0.35">
      <c r="A19" t="s">
        <v>39</v>
      </c>
      <c r="B19" s="79" t="str">
        <f>HYPERLINK("[EDEL_Portfolio Monthly Notes 30-Jun-2025.xlsx]EDCG27!A1","Edelweiss CRISIL IBX 50 50 Gilt Plus SDL June 2027 Index Fund")</f>
        <v>Edelweiss CRISIL IBX 50 50 Gilt Plus SDL June 2027 Index Fund</v>
      </c>
      <c r="C19" s="72"/>
      <c r="D19" s="80" t="s">
        <v>40</v>
      </c>
      <c r="E19" s="80"/>
      <c r="F19" s="81" t="s">
        <v>12</v>
      </c>
      <c r="G19" s="73" t="s">
        <v>12</v>
      </c>
    </row>
    <row r="20" spans="1:7" ht="70" customHeight="1" x14ac:dyDescent="0.35">
      <c r="A20" t="s">
        <v>41</v>
      </c>
      <c r="B20" s="79" t="str">
        <f>HYPERLINK("[EDEL_Portfolio Monthly Notes 30-Jun-2025.xlsx]EDNPSF!A1","Edelweiss Nifty PSU Bond Plus SDL Apr2026 50 50 Index Fund")</f>
        <v>Edelweiss Nifty PSU Bond Plus SDL Apr2026 50 50 Index Fund</v>
      </c>
      <c r="C20" s="72"/>
      <c r="D20" s="80" t="s">
        <v>42</v>
      </c>
      <c r="E20" s="80"/>
      <c r="F20" s="81" t="s">
        <v>12</v>
      </c>
      <c r="G20" s="73" t="s">
        <v>12</v>
      </c>
    </row>
    <row r="21" spans="1:7" ht="70" customHeight="1" x14ac:dyDescent="0.35">
      <c r="A21" t="s">
        <v>43</v>
      </c>
      <c r="B21" s="79" t="str">
        <f>HYPERLINK("[EDEL_Portfolio Monthly Notes 30-Jun-2025.xlsx]EEECRF!A1","Edelweiss Flexi-Cap Fund")</f>
        <v>Edelweiss Flexi-Cap Fund</v>
      </c>
      <c r="C21" s="72"/>
      <c r="D21" s="80" t="s">
        <v>28</v>
      </c>
      <c r="E21" s="80"/>
      <c r="F21" s="81" t="s">
        <v>12</v>
      </c>
      <c r="G21" s="73" t="s">
        <v>12</v>
      </c>
    </row>
    <row r="22" spans="1:7" ht="70" customHeight="1" x14ac:dyDescent="0.35">
      <c r="A22" t="s">
        <v>44</v>
      </c>
      <c r="B22" s="79" t="str">
        <f>HYPERLINK("[EDEL_Portfolio Monthly Notes 30-Jun-2025.xlsx]EEIF50!A1","Edelweiss Nifty 50 Index Fund")</f>
        <v>Edelweiss Nifty 50 Index Fund</v>
      </c>
      <c r="C22" s="72"/>
      <c r="D22" s="80" t="s">
        <v>45</v>
      </c>
      <c r="E22" s="80"/>
      <c r="F22" s="81" t="s">
        <v>12</v>
      </c>
      <c r="G22" s="73" t="s">
        <v>12</v>
      </c>
    </row>
    <row r="23" spans="1:7" ht="70" customHeight="1" x14ac:dyDescent="0.35">
      <c r="A23" t="s">
        <v>46</v>
      </c>
      <c r="B23" s="79" t="str">
        <f>HYPERLINK("[EDEL_Portfolio Monthly Notes 30-Jun-2025.xlsx]EEM150!A1","Edelweiss Nifty Midcap150 Momentum 50 Index Fund")</f>
        <v>Edelweiss Nifty Midcap150 Momentum 50 Index Fund</v>
      </c>
      <c r="C23" s="72"/>
      <c r="D23" s="80" t="s">
        <v>47</v>
      </c>
      <c r="E23" s="80"/>
      <c r="F23" s="81" t="s">
        <v>12</v>
      </c>
      <c r="G23" s="73" t="s">
        <v>12</v>
      </c>
    </row>
    <row r="24" spans="1:7" ht="70" customHeight="1" x14ac:dyDescent="0.35">
      <c r="A24" t="s">
        <v>48</v>
      </c>
      <c r="B24" s="79" t="str">
        <f>HYPERLINK("[EDEL_Portfolio Monthly Notes 30-Jun-2025.xlsx]EENBEF!A1","Edelweiss Nifty Bank ETF")</f>
        <v>Edelweiss Nifty Bank ETF</v>
      </c>
      <c r="C24" s="72"/>
      <c r="D24" s="80" t="s">
        <v>49</v>
      </c>
      <c r="E24" s="80"/>
      <c r="F24" s="81" t="s">
        <v>12</v>
      </c>
      <c r="G24" s="73" t="s">
        <v>12</v>
      </c>
    </row>
    <row r="25" spans="1:7" ht="70" customHeight="1" x14ac:dyDescent="0.35">
      <c r="A25" t="s">
        <v>50</v>
      </c>
      <c r="B25" s="79" t="str">
        <f>HYPERLINK("[EDEL_Portfolio Monthly Notes 30-Jun-2025.xlsx]EDBE31!A1","BHARAT Bond ETF - April 2031")</f>
        <v>BHARAT Bond ETF - April 2031</v>
      </c>
      <c r="C25" s="72"/>
      <c r="D25" s="80" t="s">
        <v>51</v>
      </c>
      <c r="E25" s="80"/>
      <c r="F25" s="81" t="s">
        <v>12</v>
      </c>
      <c r="G25" s="73" t="s">
        <v>12</v>
      </c>
    </row>
    <row r="26" spans="1:7" ht="70" customHeight="1" x14ac:dyDescent="0.35">
      <c r="A26" t="s">
        <v>52</v>
      </c>
      <c r="B26" s="79" t="str">
        <f>HYPERLINK("[EDEL_Portfolio Monthly Notes 30-Jun-2025.xlsx]EDBE32!A1","BHARAT Bond ETF - April 2032")</f>
        <v>BHARAT Bond ETF - April 2032</v>
      </c>
      <c r="C26" s="72"/>
      <c r="D26" s="80" t="s">
        <v>53</v>
      </c>
      <c r="E26" s="80"/>
      <c r="F26" s="81" t="s">
        <v>12</v>
      </c>
      <c r="G26" s="73" t="s">
        <v>12</v>
      </c>
    </row>
    <row r="27" spans="1:7" ht="70" customHeight="1" x14ac:dyDescent="0.35">
      <c r="A27" t="s">
        <v>54</v>
      </c>
      <c r="B27" s="79" t="str">
        <f>HYPERLINK("[EDEL_Portfolio Monthly Notes 30-Jun-2025.xlsx]EDLDUF!A1","Edelweiss Low Duration Fund")</f>
        <v>Edelweiss Low Duration Fund</v>
      </c>
      <c r="C27" s="72"/>
      <c r="D27" s="80" t="s">
        <v>55</v>
      </c>
      <c r="E27" s="80"/>
      <c r="F27" s="81" t="s">
        <v>12</v>
      </c>
      <c r="G27" s="73" t="s">
        <v>12</v>
      </c>
    </row>
    <row r="28" spans="1:7" ht="70" customHeight="1" x14ac:dyDescent="0.35">
      <c r="A28" t="s">
        <v>56</v>
      </c>
      <c r="B28" s="79" t="str">
        <f>HYPERLINK("[EDEL_Portfolio Monthly Notes 30-Jun-2025.xlsx]EEBCYF!A1","Edelweiss Business Cycle Fund")</f>
        <v>Edelweiss Business Cycle Fund</v>
      </c>
      <c r="C28" s="72"/>
      <c r="D28" s="80" t="s">
        <v>28</v>
      </c>
      <c r="E28" s="80"/>
      <c r="F28" s="81" t="s">
        <v>12</v>
      </c>
      <c r="G28" s="73" t="s">
        <v>12</v>
      </c>
    </row>
    <row r="29" spans="1:7" ht="70" customHeight="1" x14ac:dyDescent="0.35">
      <c r="A29" t="s">
        <v>57</v>
      </c>
      <c r="B29" s="79" t="str">
        <f>HYPERLINK("[EDEL_Portfolio Monthly Notes 30-Jun-2025.xlsx]EEDGEF!A1","Edelweiss Large Cap Fund")</f>
        <v>Edelweiss Large Cap Fund</v>
      </c>
      <c r="C29" s="72"/>
      <c r="D29" s="80" t="s">
        <v>58</v>
      </c>
      <c r="E29" s="80"/>
      <c r="F29" s="81" t="s">
        <v>12</v>
      </c>
      <c r="G29" s="73" t="s">
        <v>12</v>
      </c>
    </row>
    <row r="30" spans="1:7" ht="70" customHeight="1" x14ac:dyDescent="0.35">
      <c r="A30" t="s">
        <v>59</v>
      </c>
      <c r="B30" s="79" t="str">
        <f>HYPERLINK("[EDEL_Portfolio Monthly Notes 30-Jun-2025.xlsx]EEMMQE!A1","Edelweiss Nifty500 Multicap Momentum Quality 50 ETF")</f>
        <v>Edelweiss Nifty500 Multicap Momentum Quality 50 ETF</v>
      </c>
      <c r="C30" s="72"/>
      <c r="D30" s="80" t="s">
        <v>31</v>
      </c>
      <c r="E30" s="80"/>
      <c r="F30" s="81" t="s">
        <v>12</v>
      </c>
      <c r="G30" s="73" t="s">
        <v>12</v>
      </c>
    </row>
    <row r="31" spans="1:7" ht="70" customHeight="1" x14ac:dyDescent="0.35">
      <c r="A31" t="s">
        <v>60</v>
      </c>
      <c r="B31" s="79" t="str">
        <f>HYPERLINK("[EDEL_Portfolio Monthly Notes 30-Jun-2025.xlsx]EOUSTF!A1","EDELWEISS US TECHNOLOGY EQUITY FOF")</f>
        <v>EDELWEISS US TECHNOLOGY EQUITY FOF</v>
      </c>
      <c r="C31" s="72"/>
      <c r="D31" s="80" t="s">
        <v>61</v>
      </c>
      <c r="E31" s="80"/>
      <c r="F31" s="81" t="s">
        <v>12</v>
      </c>
      <c r="G31" s="73" t="s">
        <v>12</v>
      </c>
    </row>
    <row r="32" spans="1:7" ht="70" customHeight="1" x14ac:dyDescent="0.35">
      <c r="A32" t="s">
        <v>62</v>
      </c>
      <c r="B32" s="79" t="str">
        <f>HYPERLINK("[EDEL_Portfolio Monthly Notes 30-Jun-2025.xlsx]EDBE30!A1","BHARAT Bond ETF - April 2030")</f>
        <v>BHARAT Bond ETF - April 2030</v>
      </c>
      <c r="C32" s="72"/>
      <c r="D32" s="80" t="s">
        <v>63</v>
      </c>
      <c r="E32" s="80"/>
      <c r="F32" s="81" t="s">
        <v>12</v>
      </c>
      <c r="G32" s="73" t="s">
        <v>12</v>
      </c>
    </row>
    <row r="33" spans="1:7" ht="70" customHeight="1" x14ac:dyDescent="0.35">
      <c r="A33" t="s">
        <v>64</v>
      </c>
      <c r="B33" s="79" t="str">
        <f>HYPERLINK("[EDEL_Portfolio Monthly Notes 30-Jun-2025.xlsx]EEEQTF!A1","Edelweiss Large &amp; Mid Cap Fund")</f>
        <v>Edelweiss Large &amp; Mid Cap Fund</v>
      </c>
      <c r="C33" s="72"/>
      <c r="D33" s="80" t="s">
        <v>65</v>
      </c>
      <c r="E33" s="80"/>
      <c r="F33" s="81" t="s">
        <v>12</v>
      </c>
      <c r="G33" s="73" t="s">
        <v>12</v>
      </c>
    </row>
    <row r="34" spans="1:7" ht="70" customHeight="1" x14ac:dyDescent="0.35">
      <c r="A34" t="s">
        <v>66</v>
      </c>
      <c r="B34" s="79" t="str">
        <f>HYPERLINK("[EDEL_Portfolio Monthly Notes 30-Jun-2025.xlsx]EEPRUA!A1","Edelweiss Aggressive Hybrid Fund")</f>
        <v>Edelweiss Aggressive Hybrid Fund</v>
      </c>
      <c r="C34" s="72"/>
      <c r="D34" s="80" t="s">
        <v>67</v>
      </c>
      <c r="E34" s="80"/>
      <c r="F34" s="81" t="s">
        <v>12</v>
      </c>
      <c r="G34" s="73" t="s">
        <v>12</v>
      </c>
    </row>
    <row r="35" spans="1:7" ht="70" customHeight="1" x14ac:dyDescent="0.35">
      <c r="A35" t="s">
        <v>68</v>
      </c>
      <c r="B35" s="79" t="str">
        <f>HYPERLINK("[EDEL_Portfolio Monthly Notes 30-Jun-2025.xlsx]EETECF!A1","Edelweiss Technology Fund")</f>
        <v>Edelweiss Technology Fund</v>
      </c>
      <c r="C35" s="72"/>
      <c r="D35" s="80" t="s">
        <v>69</v>
      </c>
      <c r="E35" s="80"/>
      <c r="F35" s="81" t="s">
        <v>12</v>
      </c>
      <c r="G35" s="73" t="s">
        <v>12</v>
      </c>
    </row>
    <row r="36" spans="1:7" ht="70" customHeight="1" x14ac:dyDescent="0.35">
      <c r="A36" t="s">
        <v>70</v>
      </c>
      <c r="B36" s="79" t="str">
        <f>HYPERLINK("[EDEL_Portfolio Monthly Notes 30-Jun-2025.xlsx]EOEDOF!A1","Edelweiss Europe Dynamic Equity Offshore Fund")</f>
        <v>Edelweiss Europe Dynamic Equity Offshore Fund</v>
      </c>
      <c r="C36" s="72"/>
      <c r="D36" s="80" t="s">
        <v>71</v>
      </c>
      <c r="E36" s="80"/>
      <c r="F36" s="81" t="s">
        <v>12</v>
      </c>
      <c r="G36" s="73" t="s">
        <v>12</v>
      </c>
    </row>
    <row r="37" spans="1:7" ht="70" customHeight="1" x14ac:dyDescent="0.35">
      <c r="A37" t="s">
        <v>72</v>
      </c>
      <c r="B37" s="79" t="str">
        <f>HYPERLINK("[EDEL_Portfolio Monthly Notes 30-Jun-2025.xlsx]EDCG37!A1","Edelweiss_CRISIL IBX 50 50 Gilt Plus SDL April 2037 Index Fund")</f>
        <v>Edelweiss_CRISIL IBX 50 50 Gilt Plus SDL April 2037 Index Fund</v>
      </c>
      <c r="C37" s="72"/>
      <c r="D37" s="80" t="s">
        <v>73</v>
      </c>
      <c r="E37" s="80"/>
      <c r="F37" s="81" t="s">
        <v>12</v>
      </c>
      <c r="G37" s="73" t="s">
        <v>12</v>
      </c>
    </row>
    <row r="38" spans="1:7" ht="70" customHeight="1" x14ac:dyDescent="0.35">
      <c r="A38" t="s">
        <v>74</v>
      </c>
      <c r="B38" s="79" t="str">
        <f>HYPERLINK("[EDEL_Portfolio Monthly Notes 30-Jun-2025.xlsx]EDFF30!A1","BHARAT Bond FOF - April 2030")</f>
        <v>BHARAT Bond FOF - April 2030</v>
      </c>
      <c r="C38" s="72"/>
      <c r="D38" s="80" t="s">
        <v>63</v>
      </c>
      <c r="E38" s="80"/>
      <c r="F38" s="81" t="s">
        <v>12</v>
      </c>
      <c r="G38" s="73" t="s">
        <v>12</v>
      </c>
    </row>
    <row r="39" spans="1:7" ht="70" customHeight="1" x14ac:dyDescent="0.35">
      <c r="A39" t="s">
        <v>75</v>
      </c>
      <c r="B39" s="79" t="str">
        <f>HYPERLINK("[EDEL_Portfolio Monthly Notes 30-Jun-2025.xlsx]EDFF31!A1","BHARAT Bond FOF - April 2031")</f>
        <v>BHARAT Bond FOF - April 2031</v>
      </c>
      <c r="C39" s="72"/>
      <c r="D39" s="80" t="s">
        <v>51</v>
      </c>
      <c r="E39" s="80"/>
      <c r="F39" s="81" t="s">
        <v>12</v>
      </c>
      <c r="G39" s="73" t="s">
        <v>12</v>
      </c>
    </row>
    <row r="40" spans="1:7" ht="70" customHeight="1" x14ac:dyDescent="0.35">
      <c r="A40" t="s">
        <v>76</v>
      </c>
      <c r="B40" s="79" t="str">
        <f>HYPERLINK("[EDEL_Portfolio Monthly Notes 30-Jun-2025.xlsx]EDNP27!A1","Edelweiss Nifty PSU Bond Plus SDL Apr2027 50 50 Index")</f>
        <v>Edelweiss Nifty PSU Bond Plus SDL Apr2027 50 50 Index</v>
      </c>
      <c r="C40" s="72"/>
      <c r="D40" s="80" t="s">
        <v>77</v>
      </c>
      <c r="E40" s="80"/>
      <c r="F40" s="81" t="s">
        <v>12</v>
      </c>
      <c r="G40" s="73" t="s">
        <v>12</v>
      </c>
    </row>
    <row r="41" spans="1:7" ht="70" customHeight="1" x14ac:dyDescent="0.35">
      <c r="A41" t="s">
        <v>78</v>
      </c>
      <c r="B41" s="79" t="str">
        <f>HYPERLINK("[EDEL_Portfolio Monthly Notes 30-Jun-2025.xlsx]EEMAAF!A1","Edelweiss Multi Asset Allocation Fund")</f>
        <v>Edelweiss Multi Asset Allocation Fund</v>
      </c>
      <c r="C41" s="72"/>
      <c r="D41" s="80" t="s">
        <v>79</v>
      </c>
      <c r="E41" s="80"/>
      <c r="F41" s="81" t="s">
        <v>12</v>
      </c>
      <c r="G41" s="73" t="s">
        <v>12</v>
      </c>
    </row>
    <row r="42" spans="1:7" ht="70" customHeight="1" x14ac:dyDescent="0.35">
      <c r="A42" t="s">
        <v>80</v>
      </c>
      <c r="B42" s="79" t="str">
        <f>HYPERLINK("[EDEL_Portfolio Monthly Notes 30-Jun-2025.xlsx]EENN50!A1","Edelweiss Nifty Next 50 Index Fund")</f>
        <v>Edelweiss Nifty Next 50 Index Fund</v>
      </c>
      <c r="C42" s="72"/>
      <c r="D42" s="80" t="s">
        <v>81</v>
      </c>
      <c r="E42" s="80"/>
      <c r="F42" s="81" t="s">
        <v>12</v>
      </c>
      <c r="G42" s="73" t="s">
        <v>12</v>
      </c>
    </row>
    <row r="43" spans="1:7" ht="70" customHeight="1" x14ac:dyDescent="0.35">
      <c r="A43" t="s">
        <v>82</v>
      </c>
      <c r="B43" s="79" t="str">
        <f>HYPERLINK("[EDEL_Portfolio Monthly Notes 30-Jun-2025.xlsx]EES250!A1","Edelweiss Nifty Smallcap 250 Index Fund")</f>
        <v>Edelweiss Nifty Smallcap 250 Index Fund</v>
      </c>
      <c r="C43" s="72"/>
      <c r="D43" s="80" t="s">
        <v>83</v>
      </c>
      <c r="E43" s="80"/>
      <c r="F43" s="81" t="s">
        <v>12</v>
      </c>
      <c r="G43" s="73" t="s">
        <v>12</v>
      </c>
    </row>
    <row r="44" spans="1:7" ht="70" customHeight="1" x14ac:dyDescent="0.35">
      <c r="A44" t="s">
        <v>84</v>
      </c>
      <c r="B44" s="79" t="str">
        <f>HYPERLINK("[EDEL_Portfolio Monthly Notes 30-Jun-2025.xlsx]EGOLDE!A1","Edelweiss Gold ETF Fund")</f>
        <v>Edelweiss Gold ETF Fund</v>
      </c>
      <c r="C44" s="72"/>
      <c r="D44" s="80" t="s">
        <v>85</v>
      </c>
      <c r="E44" s="80"/>
      <c r="F44" s="81" t="s">
        <v>12</v>
      </c>
      <c r="G44" s="73" t="s">
        <v>12</v>
      </c>
    </row>
    <row r="45" spans="1:7" ht="70" customHeight="1" x14ac:dyDescent="0.35">
      <c r="A45" t="s">
        <v>86</v>
      </c>
      <c r="B45" s="79" t="str">
        <f>HYPERLINK("[EDEL_Portfolio Monthly Notes 30-Jun-2025.xlsx]ELLIQF!A1","Edelweiss Liquid Fund")</f>
        <v>Edelweiss Liquid Fund</v>
      </c>
      <c r="C45" s="72"/>
      <c r="D45" s="80" t="s">
        <v>87</v>
      </c>
      <c r="E45" s="80"/>
      <c r="F45" s="80" t="s">
        <v>88</v>
      </c>
      <c r="G45" s="72"/>
    </row>
    <row r="46" spans="1:7" ht="70" customHeight="1" x14ac:dyDescent="0.35">
      <c r="A46" t="s">
        <v>89</v>
      </c>
      <c r="B46" s="79" t="str">
        <f>HYPERLINK("[EDEL_Portfolio Monthly Notes 30-Jun-2025.xlsx]EDFF33!A1","BHARAT Bond FOF - April 2033")</f>
        <v>BHARAT Bond FOF - April 2033</v>
      </c>
      <c r="C46" s="72"/>
      <c r="D46" s="80" t="s">
        <v>38</v>
      </c>
      <c r="E46" s="80"/>
      <c r="F46" s="81" t="s">
        <v>12</v>
      </c>
      <c r="G46" s="73" t="s">
        <v>12</v>
      </c>
    </row>
    <row r="47" spans="1:7" ht="70" customHeight="1" x14ac:dyDescent="0.35">
      <c r="A47" t="s">
        <v>90</v>
      </c>
      <c r="B47" s="79" t="str">
        <f>HYPERLINK("[EDEL_Portfolio Monthly Notes 30-Jun-2025.xlsx]EDGSEC!A1","Edelweiss Government Securities Fund")</f>
        <v>Edelweiss Government Securities Fund</v>
      </c>
      <c r="C47" s="72"/>
      <c r="D47" s="80" t="s">
        <v>91</v>
      </c>
      <c r="E47" s="80"/>
      <c r="F47" s="80" t="s">
        <v>92</v>
      </c>
      <c r="G47" s="72"/>
    </row>
    <row r="48" spans="1:7" ht="70" customHeight="1" x14ac:dyDescent="0.35">
      <c r="A48" t="s">
        <v>93</v>
      </c>
      <c r="B48" s="79" t="str">
        <f>HYPERLINK("[EDEL_Portfolio Monthly Notes 30-Jun-2025.xlsx]EDONTF!A1","EDELWEISS OVERNIGHT FUND")</f>
        <v>EDELWEISS OVERNIGHT FUND</v>
      </c>
      <c r="C48" s="72"/>
      <c r="D48" s="80" t="s">
        <v>94</v>
      </c>
      <c r="E48" s="80"/>
      <c r="F48" s="81" t="s">
        <v>12</v>
      </c>
      <c r="G48" s="73" t="s">
        <v>12</v>
      </c>
    </row>
    <row r="49" spans="1:7" ht="70" customHeight="1" x14ac:dyDescent="0.35">
      <c r="A49" t="s">
        <v>95</v>
      </c>
      <c r="B49" s="79" t="str">
        <f>HYPERLINK("[EDEL_Portfolio Monthly Notes 30-Jun-2025.xlsx]EECONF!A1","Edelweiss Consumption Fund")</f>
        <v>Edelweiss Consumption Fund</v>
      </c>
      <c r="C49" s="72"/>
      <c r="D49" s="80" t="s">
        <v>96</v>
      </c>
      <c r="E49" s="80"/>
      <c r="F49" s="81" t="s">
        <v>12</v>
      </c>
      <c r="G49" s="73" t="s">
        <v>12</v>
      </c>
    </row>
    <row r="50" spans="1:7" ht="70" customHeight="1" x14ac:dyDescent="0.35">
      <c r="A50" t="s">
        <v>97</v>
      </c>
      <c r="B50" s="79" t="str">
        <f>HYPERLINK("[EDEL_Portfolio Monthly Notes 30-Jun-2025.xlsx]EEESCF!A1","Edelweiss Small Cap Fund")</f>
        <v>Edelweiss Small Cap Fund</v>
      </c>
      <c r="C50" s="72"/>
      <c r="D50" s="80" t="s">
        <v>83</v>
      </c>
      <c r="E50" s="80"/>
      <c r="F50" s="81" t="s">
        <v>12</v>
      </c>
      <c r="G50" s="73" t="s">
        <v>12</v>
      </c>
    </row>
    <row r="51" spans="1:7" ht="70" customHeight="1" x14ac:dyDescent="0.35">
      <c r="A51" t="s">
        <v>98</v>
      </c>
      <c r="B51" s="79" t="str">
        <f>HYPERLINK("[EDEL_Portfolio Monthly Notes 30-Jun-2025.xlsx]EELMIF!A1","Edelweiss NIFTY Large Mid Cap 250 Index Fund")</f>
        <v>Edelweiss NIFTY Large Mid Cap 250 Index Fund</v>
      </c>
      <c r="C51" s="72"/>
      <c r="D51" s="80" t="s">
        <v>65</v>
      </c>
      <c r="E51" s="80"/>
      <c r="F51" s="81" t="s">
        <v>12</v>
      </c>
      <c r="G51" s="73" t="s">
        <v>12</v>
      </c>
    </row>
    <row r="52" spans="1:7" ht="70" customHeight="1" x14ac:dyDescent="0.35">
      <c r="A52" t="s">
        <v>99</v>
      </c>
      <c r="B52" s="79" t="str">
        <f>HYPERLINK("[EDEL_Portfolio Monthly Notes 30-Jun-2025.xlsx]EGSFOF!A1","Edelweiss Gold and Silver ETF FOF")</f>
        <v>Edelweiss Gold and Silver ETF FOF</v>
      </c>
      <c r="C52" s="72"/>
      <c r="D52" s="80" t="s">
        <v>100</v>
      </c>
      <c r="E52" s="80"/>
      <c r="F52" s="81" t="s">
        <v>12</v>
      </c>
      <c r="G52" s="73" t="s">
        <v>12</v>
      </c>
    </row>
    <row r="53" spans="1:7" ht="70" customHeight="1" x14ac:dyDescent="0.35">
      <c r="A53" t="s">
        <v>101</v>
      </c>
      <c r="B53" s="79" t="str">
        <f>HYPERLINK("[EDEL_Portfolio Monthly Notes 30-Jun-2025.xlsx]EDCF28!A1","Edelweiss CRISIL IBX AAA Financial Services Bond – Jan 2028 Index Fund")</f>
        <v>Edelweiss CRISIL IBX AAA Financial Services Bond – Jan 2028 Index Fund</v>
      </c>
      <c r="C53" s="72"/>
      <c r="D53" s="80" t="s">
        <v>102</v>
      </c>
      <c r="E53" s="80"/>
      <c r="F53" s="81" t="s">
        <v>12</v>
      </c>
      <c r="G53" s="73" t="s">
        <v>12</v>
      </c>
    </row>
    <row r="54" spans="1:7" ht="70" customHeight="1" x14ac:dyDescent="0.35">
      <c r="A54" t="s">
        <v>103</v>
      </c>
      <c r="B54" s="79" t="str">
        <f>HYPERLINK("[EDEL_Portfolio Monthly Notes 30-Jun-2025.xlsx]EDFF32!A1","BHARAT Bond FOF - April 2032")</f>
        <v>BHARAT Bond FOF - April 2032</v>
      </c>
      <c r="C54" s="72"/>
      <c r="D54" s="80" t="s">
        <v>53</v>
      </c>
      <c r="E54" s="80"/>
      <c r="F54" s="81" t="s">
        <v>12</v>
      </c>
      <c r="G54" s="73" t="s">
        <v>12</v>
      </c>
    </row>
    <row r="55" spans="1:7" ht="70" customHeight="1" x14ac:dyDescent="0.35">
      <c r="A55" t="s">
        <v>104</v>
      </c>
      <c r="B55" s="79" t="str">
        <f>HYPERLINK("[EDEL_Portfolio Monthly Notes 30-Jun-2025.xlsx]EEALVF!A1","Edel Nifty Alpha Low Volatility 30 Index Fund")</f>
        <v>Edel Nifty Alpha Low Volatility 30 Index Fund</v>
      </c>
      <c r="C55" s="72"/>
      <c r="D55" s="80" t="s">
        <v>105</v>
      </c>
      <c r="E55" s="80"/>
      <c r="F55" s="81" t="s">
        <v>12</v>
      </c>
      <c r="G55" s="73" t="s">
        <v>12</v>
      </c>
    </row>
    <row r="56" spans="1:7" ht="70" customHeight="1" x14ac:dyDescent="0.35">
      <c r="A56" t="s">
        <v>106</v>
      </c>
      <c r="B56" s="79" t="str">
        <f>HYPERLINK("[EDEL_Portfolio Monthly Notes 30-Jun-2025.xlsx]EEARBF!A1","Edelweiss Arbitrage Fund")</f>
        <v>Edelweiss Arbitrage Fund</v>
      </c>
      <c r="C56" s="72"/>
      <c r="D56" s="80" t="s">
        <v>107</v>
      </c>
      <c r="E56" s="80"/>
      <c r="F56" s="81" t="s">
        <v>12</v>
      </c>
      <c r="G56" s="73" t="s">
        <v>12</v>
      </c>
    </row>
    <row r="57" spans="1:7" ht="70" customHeight="1" x14ac:dyDescent="0.35">
      <c r="A57" t="s">
        <v>108</v>
      </c>
      <c r="B57" s="79" t="str">
        <f>HYPERLINK("[EDEL_Portfolio Monthly Notes 30-Jun-2025.xlsx]EEARFD!A1","Edelweiss Balanced Advantage Fund")</f>
        <v>Edelweiss Balanced Advantage Fund</v>
      </c>
      <c r="C57" s="72"/>
      <c r="D57" s="80" t="s">
        <v>109</v>
      </c>
      <c r="E57" s="80"/>
      <c r="F57" s="81" t="s">
        <v>12</v>
      </c>
      <c r="G57" s="73" t="s">
        <v>12</v>
      </c>
    </row>
    <row r="58" spans="1:7" ht="70" customHeight="1" x14ac:dyDescent="0.35">
      <c r="A58" t="s">
        <v>110</v>
      </c>
      <c r="B58" s="79" t="str">
        <f>HYPERLINK("[EDEL_Portfolio Monthly Notes 30-Jun-2025.xlsx]EEBCIE!A1","Edel BSE Capital Markets &amp; Insurance ETF")</f>
        <v>Edel BSE Capital Markets &amp; Insurance ETF</v>
      </c>
      <c r="C58" s="72"/>
      <c r="D58" s="80" t="s">
        <v>111</v>
      </c>
      <c r="E58" s="80"/>
      <c r="F58" s="81" t="s">
        <v>12</v>
      </c>
      <c r="G58" s="73" t="s">
        <v>12</v>
      </c>
    </row>
    <row r="59" spans="1:7" ht="70" customHeight="1" x14ac:dyDescent="0.35">
      <c r="A59" t="s">
        <v>112</v>
      </c>
      <c r="B59" s="79" t="str">
        <f>HYPERLINK("[EDEL_Portfolio Monthly Notes 30-Jun-2025.xlsx]EEBIEF!A1","Edelweiss BSE Internet Economy Index Fund")</f>
        <v>Edelweiss BSE Internet Economy Index Fund</v>
      </c>
      <c r="C59" s="72"/>
      <c r="D59" s="80" t="s">
        <v>113</v>
      </c>
      <c r="E59" s="80"/>
      <c r="F59" s="81" t="s">
        <v>12</v>
      </c>
      <c r="G59" s="73" t="s">
        <v>12</v>
      </c>
    </row>
    <row r="60" spans="1:7" ht="70" customHeight="1" x14ac:dyDescent="0.35">
      <c r="A60" t="s">
        <v>114</v>
      </c>
      <c r="B60" s="79" t="str">
        <f>HYPERLINK("[EDEL_Portfolio Monthly Notes 30-Jun-2025.xlsx]EEESSF!A1","Edelweiss Equity Savings Fund")</f>
        <v>Edelweiss Equity Savings Fund</v>
      </c>
      <c r="C60" s="72"/>
      <c r="D60" s="80" t="s">
        <v>115</v>
      </c>
      <c r="E60" s="80"/>
      <c r="F60" s="81" t="s">
        <v>12</v>
      </c>
      <c r="G60" s="73" t="s">
        <v>12</v>
      </c>
    </row>
    <row r="61" spans="1:7" ht="70" customHeight="1" x14ac:dyDescent="0.35">
      <c r="A61" t="s">
        <v>116</v>
      </c>
      <c r="B61" s="79" t="str">
        <f>HYPERLINK("[EDEL_Portfolio Monthly Notes 30-Jun-2025.xlsx]EEMCPF!A1","Edelweiss Multi Cap Fund")</f>
        <v>Edelweiss Multi Cap Fund</v>
      </c>
      <c r="C61" s="72"/>
      <c r="D61" s="80" t="s">
        <v>117</v>
      </c>
      <c r="E61" s="80"/>
      <c r="F61" s="81" t="s">
        <v>12</v>
      </c>
      <c r="G61" s="73" t="s">
        <v>12</v>
      </c>
    </row>
    <row r="62" spans="1:7" ht="70" customHeight="1" x14ac:dyDescent="0.35">
      <c r="A62" t="s">
        <v>118</v>
      </c>
      <c r="B62" s="79" t="str">
        <f>HYPERLINK("[EDEL_Portfolio Monthly Notes 30-Jun-2025.xlsx]EESMCF!A1","Edelweiss Mid Cap Fund")</f>
        <v>Edelweiss Mid Cap Fund</v>
      </c>
      <c r="C62" s="72"/>
      <c r="D62" s="80" t="s">
        <v>119</v>
      </c>
      <c r="E62" s="80"/>
      <c r="F62" s="81" t="s">
        <v>12</v>
      </c>
      <c r="G62" s="73" t="s">
        <v>12</v>
      </c>
    </row>
    <row r="63" spans="1:7" ht="70" customHeight="1" x14ac:dyDescent="0.35">
      <c r="A63" t="s">
        <v>120</v>
      </c>
      <c r="B63" s="79" t="str">
        <f>HYPERLINK("[EDEL_Portfolio Monthly Notes 30-Jun-2025.xlsx]EOASEF!A1","Edelweiss ASEAN Equity Off-shore Fund")</f>
        <v>Edelweiss ASEAN Equity Off-shore Fund</v>
      </c>
      <c r="C63" s="72"/>
      <c r="D63" s="80" t="s">
        <v>121</v>
      </c>
      <c r="E63" s="80"/>
      <c r="F63" s="81" t="s">
        <v>12</v>
      </c>
      <c r="G63" s="73" t="s">
        <v>12</v>
      </c>
    </row>
    <row r="64" spans="1:7" ht="70" customHeight="1" x14ac:dyDescent="0.35">
      <c r="A64" t="s">
        <v>122</v>
      </c>
      <c r="B64" s="79" t="str">
        <f>HYPERLINK("[EDEL_Portfolio Monthly Notes 30-Jun-2025.xlsx]EOUSEF!A1","Edelweiss US Value Equity Off-shore Fund")</f>
        <v>Edelweiss US Value Equity Off-shore Fund</v>
      </c>
      <c r="C64" s="72"/>
      <c r="D64" s="80" t="s">
        <v>123</v>
      </c>
      <c r="E64" s="80"/>
      <c r="F64" s="81" t="s">
        <v>12</v>
      </c>
      <c r="G64" s="73" t="s">
        <v>12</v>
      </c>
    </row>
    <row r="65" spans="1:7" ht="70" customHeight="1" x14ac:dyDescent="0.35">
      <c r="A65" t="s">
        <v>124</v>
      </c>
      <c r="B65" s="79" t="str">
        <f>HYPERLINK("[EDEL_Portfolio Monthly Notes 30-Jun-2025.xlsx]ESLVRE!A1","Edelweiss Silver ETF Fund")</f>
        <v>Edelweiss Silver ETF Fund</v>
      </c>
      <c r="C65" s="72"/>
      <c r="D65" s="80" t="s">
        <v>125</v>
      </c>
      <c r="E65" s="80"/>
      <c r="F65" s="81" t="s">
        <v>12</v>
      </c>
      <c r="G65" s="73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676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677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181</v>
      </c>
      <c r="B12" s="33"/>
      <c r="C12" s="33"/>
      <c r="D12" s="14"/>
      <c r="E12" s="15"/>
      <c r="F12" s="16"/>
      <c r="G12" s="16"/>
    </row>
    <row r="13" spans="1:7" x14ac:dyDescent="0.35">
      <c r="A13" s="13" t="s">
        <v>346</v>
      </c>
      <c r="B13" s="33" t="s">
        <v>347</v>
      </c>
      <c r="C13" s="33" t="s">
        <v>184</v>
      </c>
      <c r="D13" s="14">
        <v>6675000</v>
      </c>
      <c r="E13" s="15">
        <v>6872.76</v>
      </c>
      <c r="F13" s="16">
        <v>0.45329999999999998</v>
      </c>
      <c r="G13" s="16">
        <v>5.9687999999999998E-2</v>
      </c>
    </row>
    <row r="14" spans="1:7" x14ac:dyDescent="0.35">
      <c r="A14" s="13" t="s">
        <v>678</v>
      </c>
      <c r="B14" s="33" t="s">
        <v>679</v>
      </c>
      <c r="C14" s="33" t="s">
        <v>184</v>
      </c>
      <c r="D14" s="14">
        <v>500000</v>
      </c>
      <c r="E14" s="15">
        <v>503.48</v>
      </c>
      <c r="F14" s="16">
        <v>3.32E-2</v>
      </c>
      <c r="G14" s="16">
        <v>5.9518000000000001E-2</v>
      </c>
    </row>
    <row r="15" spans="1:7" x14ac:dyDescent="0.35">
      <c r="A15" s="17" t="s">
        <v>180</v>
      </c>
      <c r="B15" s="34"/>
      <c r="C15" s="34"/>
      <c r="D15" s="18"/>
      <c r="E15" s="19">
        <v>7376.24</v>
      </c>
      <c r="F15" s="20">
        <v>0.48649999999999999</v>
      </c>
      <c r="G15" s="21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310</v>
      </c>
      <c r="B17" s="33"/>
      <c r="C17" s="33"/>
      <c r="D17" s="14"/>
      <c r="E17" s="15"/>
      <c r="F17" s="16"/>
      <c r="G17" s="16"/>
    </row>
    <row r="18" spans="1:7" x14ac:dyDescent="0.35">
      <c r="A18" s="13" t="s">
        <v>680</v>
      </c>
      <c r="B18" s="33" t="s">
        <v>681</v>
      </c>
      <c r="C18" s="33" t="s">
        <v>184</v>
      </c>
      <c r="D18" s="14">
        <v>5000000</v>
      </c>
      <c r="E18" s="15">
        <v>5335.49</v>
      </c>
      <c r="F18" s="16">
        <v>0.35189999999999999</v>
      </c>
      <c r="G18" s="16">
        <v>6.1775999999999998E-2</v>
      </c>
    </row>
    <row r="19" spans="1:7" x14ac:dyDescent="0.35">
      <c r="A19" s="13" t="s">
        <v>682</v>
      </c>
      <c r="B19" s="33" t="s">
        <v>683</v>
      </c>
      <c r="C19" s="33" t="s">
        <v>184</v>
      </c>
      <c r="D19" s="14">
        <v>1500000</v>
      </c>
      <c r="E19" s="15">
        <v>1577.89</v>
      </c>
      <c r="F19" s="16">
        <v>0.1041</v>
      </c>
      <c r="G19" s="16">
        <v>6.2290999999999999E-2</v>
      </c>
    </row>
    <row r="20" spans="1:7" x14ac:dyDescent="0.35">
      <c r="A20" s="13" t="s">
        <v>684</v>
      </c>
      <c r="B20" s="33" t="s">
        <v>685</v>
      </c>
      <c r="C20" s="33" t="s">
        <v>184</v>
      </c>
      <c r="D20" s="14">
        <v>500000</v>
      </c>
      <c r="E20" s="15">
        <v>538.69000000000005</v>
      </c>
      <c r="F20" s="16">
        <v>3.5499999999999997E-2</v>
      </c>
      <c r="G20" s="16">
        <v>6.1775999999999998E-2</v>
      </c>
    </row>
    <row r="21" spans="1:7" x14ac:dyDescent="0.35">
      <c r="A21" s="17" t="s">
        <v>180</v>
      </c>
      <c r="B21" s="34"/>
      <c r="C21" s="34"/>
      <c r="D21" s="18"/>
      <c r="E21" s="19">
        <v>7452.07</v>
      </c>
      <c r="F21" s="20">
        <v>0.49149999999999999</v>
      </c>
      <c r="G21" s="21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189</v>
      </c>
      <c r="B24" s="33"/>
      <c r="C24" s="33"/>
      <c r="D24" s="14"/>
      <c r="E24" s="15"/>
      <c r="F24" s="16"/>
      <c r="G24" s="16"/>
    </row>
    <row r="25" spans="1:7" x14ac:dyDescent="0.35">
      <c r="A25" s="17" t="s">
        <v>180</v>
      </c>
      <c r="B25" s="33"/>
      <c r="C25" s="33"/>
      <c r="D25" s="14"/>
      <c r="E25" s="22" t="s">
        <v>136</v>
      </c>
      <c r="F25" s="23" t="s">
        <v>136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190</v>
      </c>
      <c r="B27" s="33"/>
      <c r="C27" s="33"/>
      <c r="D27" s="14"/>
      <c r="E27" s="15"/>
      <c r="F27" s="16"/>
      <c r="G27" s="16"/>
    </row>
    <row r="28" spans="1:7" x14ac:dyDescent="0.35">
      <c r="A28" s="17" t="s">
        <v>180</v>
      </c>
      <c r="B28" s="33"/>
      <c r="C28" s="33"/>
      <c r="D28" s="14"/>
      <c r="E28" s="22" t="s">
        <v>136</v>
      </c>
      <c r="F28" s="23" t="s">
        <v>136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24" t="s">
        <v>191</v>
      </c>
      <c r="B30" s="35"/>
      <c r="C30" s="35"/>
      <c r="D30" s="25"/>
      <c r="E30" s="19">
        <v>14828.31</v>
      </c>
      <c r="F30" s="20">
        <v>0.97799999999999998</v>
      </c>
      <c r="G30" s="21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195</v>
      </c>
      <c r="B33" s="33"/>
      <c r="C33" s="33"/>
      <c r="D33" s="14"/>
      <c r="E33" s="15"/>
      <c r="F33" s="16"/>
      <c r="G33" s="16"/>
    </row>
    <row r="34" spans="1:7" x14ac:dyDescent="0.35">
      <c r="A34" s="13" t="s">
        <v>196</v>
      </c>
      <c r="B34" s="33"/>
      <c r="C34" s="33"/>
      <c r="D34" s="14"/>
      <c r="E34" s="15">
        <v>40.99</v>
      </c>
      <c r="F34" s="16">
        <v>2.7000000000000001E-3</v>
      </c>
      <c r="G34" s="16">
        <v>5.4115999999999997E-2</v>
      </c>
    </row>
    <row r="35" spans="1:7" x14ac:dyDescent="0.35">
      <c r="A35" s="17" t="s">
        <v>180</v>
      </c>
      <c r="B35" s="34"/>
      <c r="C35" s="34"/>
      <c r="D35" s="18"/>
      <c r="E35" s="19">
        <v>40.99</v>
      </c>
      <c r="F35" s="20">
        <v>2.7000000000000001E-3</v>
      </c>
      <c r="G35" s="21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24" t="s">
        <v>191</v>
      </c>
      <c r="B37" s="35"/>
      <c r="C37" s="35"/>
      <c r="D37" s="25"/>
      <c r="E37" s="19">
        <v>40.99</v>
      </c>
      <c r="F37" s="20">
        <v>2.7000000000000001E-3</v>
      </c>
      <c r="G37" s="21"/>
    </row>
    <row r="38" spans="1:7" x14ac:dyDescent="0.35">
      <c r="A38" s="13" t="s">
        <v>197</v>
      </c>
      <c r="B38" s="33"/>
      <c r="C38" s="33"/>
      <c r="D38" s="14"/>
      <c r="E38" s="15">
        <v>292.23317509999998</v>
      </c>
      <c r="F38" s="16">
        <v>1.9276000000000001E-2</v>
      </c>
      <c r="G38" s="16"/>
    </row>
    <row r="39" spans="1:7" x14ac:dyDescent="0.35">
      <c r="A39" s="13" t="s">
        <v>198</v>
      </c>
      <c r="B39" s="33"/>
      <c r="C39" s="33"/>
      <c r="D39" s="14"/>
      <c r="E39" s="26">
        <v>-1.4031750999999999</v>
      </c>
      <c r="F39" s="16">
        <v>2.4000000000000001E-5</v>
      </c>
      <c r="G39" s="16">
        <v>5.4115999999999997E-2</v>
      </c>
    </row>
    <row r="40" spans="1:7" x14ac:dyDescent="0.35">
      <c r="A40" s="28" t="s">
        <v>199</v>
      </c>
      <c r="B40" s="36"/>
      <c r="C40" s="36"/>
      <c r="D40" s="29"/>
      <c r="E40" s="30">
        <v>15160.13</v>
      </c>
      <c r="F40" s="31">
        <v>1</v>
      </c>
      <c r="G40" s="31"/>
    </row>
    <row r="42" spans="1:7" x14ac:dyDescent="0.35">
      <c r="A42" s="1" t="s">
        <v>200</v>
      </c>
    </row>
    <row r="43" spans="1:7" x14ac:dyDescent="0.35">
      <c r="A43" s="1" t="s">
        <v>686</v>
      </c>
    </row>
    <row r="45" spans="1:7" x14ac:dyDescent="0.35">
      <c r="A45" s="1" t="s">
        <v>201</v>
      </c>
    </row>
    <row r="46" spans="1:7" x14ac:dyDescent="0.35">
      <c r="A46" s="47" t="s">
        <v>202</v>
      </c>
      <c r="B46" s="3" t="s">
        <v>136</v>
      </c>
    </row>
    <row r="47" spans="1:7" x14ac:dyDescent="0.35">
      <c r="A47" t="s">
        <v>203</v>
      </c>
    </row>
    <row r="48" spans="1:7" x14ac:dyDescent="0.35">
      <c r="A48" t="s">
        <v>204</v>
      </c>
      <c r="B48" t="s">
        <v>205</v>
      </c>
      <c r="C48" t="s">
        <v>205</v>
      </c>
    </row>
    <row r="49" spans="1:3" x14ac:dyDescent="0.35">
      <c r="B49" s="48">
        <v>45807</v>
      </c>
      <c r="C49" s="48">
        <v>45838</v>
      </c>
    </row>
    <row r="50" spans="1:3" x14ac:dyDescent="0.35">
      <c r="A50" t="s">
        <v>274</v>
      </c>
      <c r="B50">
        <v>12.4964</v>
      </c>
      <c r="C50">
        <v>12.5274</v>
      </c>
    </row>
    <row r="51" spans="1:3" x14ac:dyDescent="0.35">
      <c r="A51" t="s">
        <v>211</v>
      </c>
      <c r="B51">
        <v>12.496600000000001</v>
      </c>
      <c r="C51">
        <v>12.5276</v>
      </c>
    </row>
    <row r="52" spans="1:3" x14ac:dyDescent="0.35">
      <c r="A52" t="s">
        <v>275</v>
      </c>
      <c r="B52">
        <v>12.4131</v>
      </c>
      <c r="C52">
        <v>12.4412</v>
      </c>
    </row>
    <row r="53" spans="1:3" x14ac:dyDescent="0.35">
      <c r="A53" t="s">
        <v>217</v>
      </c>
      <c r="B53">
        <v>12.4131</v>
      </c>
      <c r="C53">
        <v>12.4412</v>
      </c>
    </row>
    <row r="55" spans="1:3" x14ac:dyDescent="0.35">
      <c r="A55" t="s">
        <v>221</v>
      </c>
      <c r="B55" s="3" t="s">
        <v>136</v>
      </c>
    </row>
    <row r="56" spans="1:3" x14ac:dyDescent="0.35">
      <c r="A56" t="s">
        <v>222</v>
      </c>
      <c r="B56" s="3" t="s">
        <v>136</v>
      </c>
    </row>
    <row r="57" spans="1:3" ht="29" customHeight="1" x14ac:dyDescent="0.35">
      <c r="A57" s="47" t="s">
        <v>223</v>
      </c>
      <c r="B57" s="3" t="s">
        <v>136</v>
      </c>
    </row>
    <row r="58" spans="1:3" ht="29" customHeight="1" x14ac:dyDescent="0.35">
      <c r="A58" s="47" t="s">
        <v>224</v>
      </c>
      <c r="B58" s="3" t="s">
        <v>136</v>
      </c>
    </row>
    <row r="59" spans="1:3" x14ac:dyDescent="0.35">
      <c r="A59" t="s">
        <v>225</v>
      </c>
      <c r="B59" s="49">
        <f>+B74</f>
        <v>2.931593811396406</v>
      </c>
    </row>
    <row r="60" spans="1:3" ht="43.5" customHeight="1" x14ac:dyDescent="0.35">
      <c r="A60" s="47" t="s">
        <v>226</v>
      </c>
      <c r="B60" s="3" t="s">
        <v>136</v>
      </c>
    </row>
    <row r="61" spans="1:3" x14ac:dyDescent="0.35">
      <c r="B61" s="3"/>
    </row>
    <row r="62" spans="1:3" ht="29" customHeight="1" x14ac:dyDescent="0.35">
      <c r="A62" s="47" t="s">
        <v>227</v>
      </c>
      <c r="B62" s="3" t="s">
        <v>136</v>
      </c>
    </row>
    <row r="63" spans="1:3" ht="29" customHeight="1" x14ac:dyDescent="0.35">
      <c r="A63" s="47" t="s">
        <v>228</v>
      </c>
      <c r="B63" t="s">
        <v>136</v>
      </c>
    </row>
    <row r="64" spans="1:3" ht="29" customHeight="1" x14ac:dyDescent="0.35">
      <c r="A64" s="47" t="s">
        <v>229</v>
      </c>
      <c r="B64" s="3" t="s">
        <v>136</v>
      </c>
    </row>
    <row r="65" spans="1:4" ht="29" customHeight="1" x14ac:dyDescent="0.35">
      <c r="A65" s="47" t="s">
        <v>230</v>
      </c>
      <c r="B65" s="3" t="s">
        <v>136</v>
      </c>
    </row>
    <row r="67" spans="1:4" x14ac:dyDescent="0.35">
      <c r="A67" t="s">
        <v>231</v>
      </c>
    </row>
    <row r="68" spans="1:4" ht="58" customHeight="1" x14ac:dyDescent="0.35">
      <c r="A68" s="63" t="s">
        <v>232</v>
      </c>
      <c r="B68" s="67" t="s">
        <v>687</v>
      </c>
    </row>
    <row r="69" spans="1:4" ht="43.5" customHeight="1" x14ac:dyDescent="0.35">
      <c r="A69" s="63" t="s">
        <v>234</v>
      </c>
      <c r="B69" s="67" t="s">
        <v>688</v>
      </c>
    </row>
    <row r="70" spans="1:4" x14ac:dyDescent="0.35">
      <c r="A70" s="63"/>
      <c r="B70" s="63"/>
    </row>
    <row r="71" spans="1:4" x14ac:dyDescent="0.35">
      <c r="A71" s="63" t="s">
        <v>236</v>
      </c>
      <c r="B71" s="64">
        <v>6.0773103676755547</v>
      </c>
    </row>
    <row r="72" spans="1:4" x14ac:dyDescent="0.35">
      <c r="A72" s="63"/>
      <c r="B72" s="63"/>
    </row>
    <row r="73" spans="1:4" x14ac:dyDescent="0.35">
      <c r="A73" s="63" t="s">
        <v>237</v>
      </c>
      <c r="B73" s="65">
        <v>2.6295000000000002</v>
      </c>
    </row>
    <row r="74" spans="1:4" x14ac:dyDescent="0.35">
      <c r="A74" s="63" t="s">
        <v>238</v>
      </c>
      <c r="B74" s="65">
        <v>2.931593811396406</v>
      </c>
    </row>
    <row r="75" spans="1:4" x14ac:dyDescent="0.35">
      <c r="A75" s="63"/>
      <c r="B75" s="63"/>
    </row>
    <row r="76" spans="1:4" x14ac:dyDescent="0.35">
      <c r="A76" s="63" t="s">
        <v>239</v>
      </c>
      <c r="B76" s="66">
        <v>45838</v>
      </c>
    </row>
    <row r="78" spans="1:4" ht="70" customHeight="1" x14ac:dyDescent="0.35">
      <c r="A78" s="72" t="s">
        <v>240</v>
      </c>
      <c r="B78" s="72" t="s">
        <v>241</v>
      </c>
      <c r="C78" s="72" t="s">
        <v>5</v>
      </c>
      <c r="D78" s="72" t="s">
        <v>6</v>
      </c>
    </row>
    <row r="79" spans="1:4" ht="70" customHeight="1" x14ac:dyDescent="0.35">
      <c r="A79" s="72" t="s">
        <v>689</v>
      </c>
      <c r="B79" s="72"/>
      <c r="C79" s="72" t="s">
        <v>26</v>
      </c>
      <c r="D7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690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691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160598</v>
      </c>
      <c r="E8" s="15">
        <v>3214.37</v>
      </c>
      <c r="F8" s="16">
        <v>7.46E-2</v>
      </c>
      <c r="G8" s="16"/>
    </row>
    <row r="9" spans="1:7" x14ac:dyDescent="0.35">
      <c r="A9" s="13" t="s">
        <v>692</v>
      </c>
      <c r="B9" s="33" t="s">
        <v>693</v>
      </c>
      <c r="C9" s="33" t="s">
        <v>694</v>
      </c>
      <c r="D9" s="14">
        <v>139249</v>
      </c>
      <c r="E9" s="15">
        <v>2089.5700000000002</v>
      </c>
      <c r="F9" s="16">
        <v>4.8500000000000001E-2</v>
      </c>
      <c r="G9" s="16"/>
    </row>
    <row r="10" spans="1:7" x14ac:dyDescent="0.35">
      <c r="A10" s="13" t="s">
        <v>695</v>
      </c>
      <c r="B10" s="33" t="s">
        <v>696</v>
      </c>
      <c r="C10" s="33" t="s">
        <v>376</v>
      </c>
      <c r="D10" s="14">
        <v>133703</v>
      </c>
      <c r="E10" s="15">
        <v>1933.08</v>
      </c>
      <c r="F10" s="16">
        <v>4.48E-2</v>
      </c>
      <c r="G10" s="16"/>
    </row>
    <row r="11" spans="1:7" x14ac:dyDescent="0.35">
      <c r="A11" s="13" t="s">
        <v>697</v>
      </c>
      <c r="B11" s="33" t="s">
        <v>698</v>
      </c>
      <c r="C11" s="33" t="s">
        <v>452</v>
      </c>
      <c r="D11" s="14">
        <v>84003</v>
      </c>
      <c r="E11" s="15">
        <v>1688.12</v>
      </c>
      <c r="F11" s="16">
        <v>3.9199999999999999E-2</v>
      </c>
      <c r="G11" s="16"/>
    </row>
    <row r="12" spans="1:7" x14ac:dyDescent="0.35">
      <c r="A12" s="13" t="s">
        <v>699</v>
      </c>
      <c r="B12" s="33" t="s">
        <v>700</v>
      </c>
      <c r="C12" s="33" t="s">
        <v>701</v>
      </c>
      <c r="D12" s="14">
        <v>33431</v>
      </c>
      <c r="E12" s="15">
        <v>1226.8499999999999</v>
      </c>
      <c r="F12" s="16">
        <v>2.8500000000000001E-2</v>
      </c>
      <c r="G12" s="16"/>
    </row>
    <row r="13" spans="1:7" x14ac:dyDescent="0.35">
      <c r="A13" s="13" t="s">
        <v>702</v>
      </c>
      <c r="B13" s="33" t="s">
        <v>703</v>
      </c>
      <c r="C13" s="33" t="s">
        <v>376</v>
      </c>
      <c r="D13" s="14">
        <v>149214</v>
      </c>
      <c r="E13" s="15">
        <v>1224.08</v>
      </c>
      <c r="F13" s="16">
        <v>2.8400000000000002E-2</v>
      </c>
      <c r="G13" s="16"/>
    </row>
    <row r="14" spans="1:7" x14ac:dyDescent="0.35">
      <c r="A14" s="13" t="s">
        <v>704</v>
      </c>
      <c r="B14" s="33" t="s">
        <v>705</v>
      </c>
      <c r="C14" s="33" t="s">
        <v>543</v>
      </c>
      <c r="D14" s="14">
        <v>40851</v>
      </c>
      <c r="E14" s="15">
        <v>1131.6099999999999</v>
      </c>
      <c r="F14" s="16">
        <v>2.6200000000000001E-2</v>
      </c>
      <c r="G14" s="16"/>
    </row>
    <row r="15" spans="1:7" x14ac:dyDescent="0.35">
      <c r="A15" s="13" t="s">
        <v>383</v>
      </c>
      <c r="B15" s="33" t="s">
        <v>384</v>
      </c>
      <c r="C15" s="33" t="s">
        <v>379</v>
      </c>
      <c r="D15" s="14">
        <v>59889</v>
      </c>
      <c r="E15" s="15">
        <v>959.3</v>
      </c>
      <c r="F15" s="16">
        <v>2.23E-2</v>
      </c>
      <c r="G15" s="16"/>
    </row>
    <row r="16" spans="1:7" x14ac:dyDescent="0.35">
      <c r="A16" s="13" t="s">
        <v>706</v>
      </c>
      <c r="B16" s="33" t="s">
        <v>707</v>
      </c>
      <c r="C16" s="33" t="s">
        <v>457</v>
      </c>
      <c r="D16" s="14">
        <v>15256</v>
      </c>
      <c r="E16" s="15">
        <v>948.54</v>
      </c>
      <c r="F16" s="16">
        <v>2.1999999999999999E-2</v>
      </c>
      <c r="G16" s="16"/>
    </row>
    <row r="17" spans="1:7" x14ac:dyDescent="0.35">
      <c r="A17" s="13" t="s">
        <v>389</v>
      </c>
      <c r="B17" s="33" t="s">
        <v>390</v>
      </c>
      <c r="C17" s="33" t="s">
        <v>391</v>
      </c>
      <c r="D17" s="14">
        <v>219943</v>
      </c>
      <c r="E17" s="15">
        <v>927.06</v>
      </c>
      <c r="F17" s="16">
        <v>2.1499999999999998E-2</v>
      </c>
      <c r="G17" s="16"/>
    </row>
    <row r="18" spans="1:7" x14ac:dyDescent="0.35">
      <c r="A18" s="13" t="s">
        <v>708</v>
      </c>
      <c r="B18" s="33" t="s">
        <v>709</v>
      </c>
      <c r="C18" s="33" t="s">
        <v>376</v>
      </c>
      <c r="D18" s="14">
        <v>69282</v>
      </c>
      <c r="E18" s="15">
        <v>830.83</v>
      </c>
      <c r="F18" s="16">
        <v>1.9300000000000001E-2</v>
      </c>
      <c r="G18" s="16"/>
    </row>
    <row r="19" spans="1:7" x14ac:dyDescent="0.35">
      <c r="A19" s="13" t="s">
        <v>710</v>
      </c>
      <c r="B19" s="33" t="s">
        <v>711</v>
      </c>
      <c r="C19" s="33" t="s">
        <v>376</v>
      </c>
      <c r="D19" s="14">
        <v>38039</v>
      </c>
      <c r="E19" s="15">
        <v>822.97</v>
      </c>
      <c r="F19" s="16">
        <v>1.9099999999999999E-2</v>
      </c>
      <c r="G19" s="16"/>
    </row>
    <row r="20" spans="1:7" x14ac:dyDescent="0.35">
      <c r="A20" s="13" t="s">
        <v>712</v>
      </c>
      <c r="B20" s="33" t="s">
        <v>713</v>
      </c>
      <c r="C20" s="33" t="s">
        <v>402</v>
      </c>
      <c r="D20" s="14">
        <v>24276</v>
      </c>
      <c r="E20" s="15">
        <v>772.75</v>
      </c>
      <c r="F20" s="16">
        <v>1.7899999999999999E-2</v>
      </c>
      <c r="G20" s="16"/>
    </row>
    <row r="21" spans="1:7" x14ac:dyDescent="0.35">
      <c r="A21" s="13" t="s">
        <v>714</v>
      </c>
      <c r="B21" s="33" t="s">
        <v>715</v>
      </c>
      <c r="C21" s="33" t="s">
        <v>716</v>
      </c>
      <c r="D21" s="14">
        <v>6246</v>
      </c>
      <c r="E21" s="15">
        <v>755.33</v>
      </c>
      <c r="F21" s="16">
        <v>1.7500000000000002E-2</v>
      </c>
      <c r="G21" s="16"/>
    </row>
    <row r="22" spans="1:7" x14ac:dyDescent="0.35">
      <c r="A22" s="13" t="s">
        <v>717</v>
      </c>
      <c r="B22" s="33" t="s">
        <v>718</v>
      </c>
      <c r="C22" s="33" t="s">
        <v>460</v>
      </c>
      <c r="D22" s="14">
        <v>28474</v>
      </c>
      <c r="E22" s="15">
        <v>747.13</v>
      </c>
      <c r="F22" s="16">
        <v>1.7299999999999999E-2</v>
      </c>
      <c r="G22" s="16"/>
    </row>
    <row r="23" spans="1:7" x14ac:dyDescent="0.35">
      <c r="A23" s="13" t="s">
        <v>719</v>
      </c>
      <c r="B23" s="33" t="s">
        <v>720</v>
      </c>
      <c r="C23" s="33" t="s">
        <v>543</v>
      </c>
      <c r="D23" s="14">
        <v>7947</v>
      </c>
      <c r="E23" s="15">
        <v>710.78</v>
      </c>
      <c r="F23" s="16">
        <v>1.6500000000000001E-2</v>
      </c>
      <c r="G23" s="16"/>
    </row>
    <row r="24" spans="1:7" x14ac:dyDescent="0.35">
      <c r="A24" s="13" t="s">
        <v>586</v>
      </c>
      <c r="B24" s="33" t="s">
        <v>587</v>
      </c>
      <c r="C24" s="33" t="s">
        <v>411</v>
      </c>
      <c r="D24" s="14">
        <v>39348</v>
      </c>
      <c r="E24" s="15">
        <v>659.35</v>
      </c>
      <c r="F24" s="16">
        <v>1.5299999999999999E-2</v>
      </c>
      <c r="G24" s="16"/>
    </row>
    <row r="25" spans="1:7" x14ac:dyDescent="0.35">
      <c r="A25" s="13" t="s">
        <v>721</v>
      </c>
      <c r="B25" s="33" t="s">
        <v>722</v>
      </c>
      <c r="C25" s="33" t="s">
        <v>468</v>
      </c>
      <c r="D25" s="14">
        <v>183670</v>
      </c>
      <c r="E25" s="15">
        <v>615.11</v>
      </c>
      <c r="F25" s="16">
        <v>1.43E-2</v>
      </c>
      <c r="G25" s="16"/>
    </row>
    <row r="26" spans="1:7" x14ac:dyDescent="0.35">
      <c r="A26" s="13" t="s">
        <v>387</v>
      </c>
      <c r="B26" s="33" t="s">
        <v>388</v>
      </c>
      <c r="C26" s="33" t="s">
        <v>379</v>
      </c>
      <c r="D26" s="14">
        <v>34446</v>
      </c>
      <c r="E26" s="15">
        <v>595.42999999999995</v>
      </c>
      <c r="F26" s="16">
        <v>1.38E-2</v>
      </c>
      <c r="G26" s="16"/>
    </row>
    <row r="27" spans="1:7" x14ac:dyDescent="0.35">
      <c r="A27" s="13" t="s">
        <v>385</v>
      </c>
      <c r="B27" s="33" t="s">
        <v>386</v>
      </c>
      <c r="C27" s="33" t="s">
        <v>382</v>
      </c>
      <c r="D27" s="14">
        <v>24911</v>
      </c>
      <c r="E27" s="15">
        <v>571.61</v>
      </c>
      <c r="F27" s="16">
        <v>1.3299999999999999E-2</v>
      </c>
      <c r="G27" s="16"/>
    </row>
    <row r="28" spans="1:7" x14ac:dyDescent="0.35">
      <c r="A28" s="13" t="s">
        <v>412</v>
      </c>
      <c r="B28" s="33" t="s">
        <v>413</v>
      </c>
      <c r="C28" s="33" t="s">
        <v>379</v>
      </c>
      <c r="D28" s="14">
        <v>33651</v>
      </c>
      <c r="E28" s="15">
        <v>567.69000000000005</v>
      </c>
      <c r="F28" s="16">
        <v>1.32E-2</v>
      </c>
      <c r="G28" s="16"/>
    </row>
    <row r="29" spans="1:7" x14ac:dyDescent="0.35">
      <c r="A29" s="13" t="s">
        <v>519</v>
      </c>
      <c r="B29" s="33" t="s">
        <v>520</v>
      </c>
      <c r="C29" s="33" t="s">
        <v>373</v>
      </c>
      <c r="D29" s="14">
        <v>74140</v>
      </c>
      <c r="E29" s="15">
        <v>549.01</v>
      </c>
      <c r="F29" s="16">
        <v>1.2699999999999999E-2</v>
      </c>
      <c r="G29" s="16"/>
    </row>
    <row r="30" spans="1:7" x14ac:dyDescent="0.35">
      <c r="A30" s="13" t="s">
        <v>723</v>
      </c>
      <c r="B30" s="33" t="s">
        <v>724</v>
      </c>
      <c r="C30" s="33" t="s">
        <v>376</v>
      </c>
      <c r="D30" s="14">
        <v>199645</v>
      </c>
      <c r="E30" s="15">
        <v>534.13</v>
      </c>
      <c r="F30" s="16">
        <v>1.24E-2</v>
      </c>
      <c r="G30" s="16"/>
    </row>
    <row r="31" spans="1:7" x14ac:dyDescent="0.35">
      <c r="A31" s="13" t="s">
        <v>377</v>
      </c>
      <c r="B31" s="33" t="s">
        <v>378</v>
      </c>
      <c r="C31" s="33" t="s">
        <v>379</v>
      </c>
      <c r="D31" s="14">
        <v>15057</v>
      </c>
      <c r="E31" s="15">
        <v>521.27</v>
      </c>
      <c r="F31" s="16">
        <v>1.21E-2</v>
      </c>
      <c r="G31" s="16"/>
    </row>
    <row r="32" spans="1:7" x14ac:dyDescent="0.35">
      <c r="A32" s="13" t="s">
        <v>588</v>
      </c>
      <c r="B32" s="33" t="s">
        <v>589</v>
      </c>
      <c r="C32" s="33" t="s">
        <v>476</v>
      </c>
      <c r="D32" s="14">
        <v>40506</v>
      </c>
      <c r="E32" s="15">
        <v>516.86</v>
      </c>
      <c r="F32" s="16">
        <v>1.2E-2</v>
      </c>
      <c r="G32" s="16"/>
    </row>
    <row r="33" spans="1:7" x14ac:dyDescent="0.35">
      <c r="A33" s="13" t="s">
        <v>380</v>
      </c>
      <c r="B33" s="33" t="s">
        <v>381</v>
      </c>
      <c r="C33" s="33" t="s">
        <v>382</v>
      </c>
      <c r="D33" s="14">
        <v>123968</v>
      </c>
      <c r="E33" s="15">
        <v>516.26</v>
      </c>
      <c r="F33" s="16">
        <v>1.2E-2</v>
      </c>
      <c r="G33" s="16"/>
    </row>
    <row r="34" spans="1:7" x14ac:dyDescent="0.35">
      <c r="A34" s="13" t="s">
        <v>725</v>
      </c>
      <c r="B34" s="33" t="s">
        <v>726</v>
      </c>
      <c r="C34" s="33" t="s">
        <v>460</v>
      </c>
      <c r="D34" s="14">
        <v>72095</v>
      </c>
      <c r="E34" s="15">
        <v>509.6</v>
      </c>
      <c r="F34" s="16">
        <v>1.18E-2</v>
      </c>
      <c r="G34" s="16"/>
    </row>
    <row r="35" spans="1:7" x14ac:dyDescent="0.35">
      <c r="A35" s="13" t="s">
        <v>727</v>
      </c>
      <c r="B35" s="33" t="s">
        <v>728</v>
      </c>
      <c r="C35" s="33" t="s">
        <v>379</v>
      </c>
      <c r="D35" s="14">
        <v>8130</v>
      </c>
      <c r="E35" s="15">
        <v>491.17</v>
      </c>
      <c r="F35" s="16">
        <v>1.14E-2</v>
      </c>
      <c r="G35" s="16"/>
    </row>
    <row r="36" spans="1:7" x14ac:dyDescent="0.35">
      <c r="A36" s="13" t="s">
        <v>729</v>
      </c>
      <c r="B36" s="33" t="s">
        <v>730</v>
      </c>
      <c r="C36" s="33" t="s">
        <v>460</v>
      </c>
      <c r="D36" s="14">
        <v>113360</v>
      </c>
      <c r="E36" s="15">
        <v>484.5</v>
      </c>
      <c r="F36" s="16">
        <v>1.12E-2</v>
      </c>
      <c r="G36" s="16"/>
    </row>
    <row r="37" spans="1:7" x14ac:dyDescent="0.35">
      <c r="A37" s="13" t="s">
        <v>731</v>
      </c>
      <c r="B37" s="33" t="s">
        <v>732</v>
      </c>
      <c r="C37" s="33" t="s">
        <v>733</v>
      </c>
      <c r="D37" s="14">
        <v>26469</v>
      </c>
      <c r="E37" s="15">
        <v>482.77</v>
      </c>
      <c r="F37" s="16">
        <v>1.12E-2</v>
      </c>
      <c r="G37" s="16"/>
    </row>
    <row r="38" spans="1:7" x14ac:dyDescent="0.35">
      <c r="A38" s="13" t="s">
        <v>734</v>
      </c>
      <c r="B38" s="33" t="s">
        <v>735</v>
      </c>
      <c r="C38" s="33" t="s">
        <v>460</v>
      </c>
      <c r="D38" s="14">
        <v>29328</v>
      </c>
      <c r="E38" s="15">
        <v>477.46</v>
      </c>
      <c r="F38" s="16">
        <v>1.11E-2</v>
      </c>
      <c r="G38" s="16"/>
    </row>
    <row r="39" spans="1:7" x14ac:dyDescent="0.35">
      <c r="A39" s="13" t="s">
        <v>736</v>
      </c>
      <c r="B39" s="33" t="s">
        <v>737</v>
      </c>
      <c r="C39" s="33" t="s">
        <v>465</v>
      </c>
      <c r="D39" s="14">
        <v>25823</v>
      </c>
      <c r="E39" s="15">
        <v>474.7</v>
      </c>
      <c r="F39" s="16">
        <v>1.0999999999999999E-2</v>
      </c>
      <c r="G39" s="16"/>
    </row>
    <row r="40" spans="1:7" x14ac:dyDescent="0.35">
      <c r="A40" s="13" t="s">
        <v>738</v>
      </c>
      <c r="B40" s="33" t="s">
        <v>739</v>
      </c>
      <c r="C40" s="33" t="s">
        <v>379</v>
      </c>
      <c r="D40" s="14">
        <v>23630</v>
      </c>
      <c r="E40" s="15">
        <v>454.76</v>
      </c>
      <c r="F40" s="16">
        <v>1.0500000000000001E-2</v>
      </c>
      <c r="G40" s="16"/>
    </row>
    <row r="41" spans="1:7" x14ac:dyDescent="0.35">
      <c r="A41" s="13" t="s">
        <v>740</v>
      </c>
      <c r="B41" s="33" t="s">
        <v>741</v>
      </c>
      <c r="C41" s="33" t="s">
        <v>442</v>
      </c>
      <c r="D41" s="14">
        <v>293142</v>
      </c>
      <c r="E41" s="15">
        <v>453.87</v>
      </c>
      <c r="F41" s="16">
        <v>1.0500000000000001E-2</v>
      </c>
      <c r="G41" s="16"/>
    </row>
    <row r="42" spans="1:7" x14ac:dyDescent="0.35">
      <c r="A42" s="13" t="s">
        <v>742</v>
      </c>
      <c r="B42" s="33" t="s">
        <v>743</v>
      </c>
      <c r="C42" s="33" t="s">
        <v>376</v>
      </c>
      <c r="D42" s="14">
        <v>206897</v>
      </c>
      <c r="E42" s="15">
        <v>452.5</v>
      </c>
      <c r="F42" s="16">
        <v>1.0500000000000001E-2</v>
      </c>
      <c r="G42" s="16"/>
    </row>
    <row r="43" spans="1:7" x14ac:dyDescent="0.35">
      <c r="A43" s="13" t="s">
        <v>400</v>
      </c>
      <c r="B43" s="33" t="s">
        <v>401</v>
      </c>
      <c r="C43" s="33" t="s">
        <v>402</v>
      </c>
      <c r="D43" s="14">
        <v>3523</v>
      </c>
      <c r="E43" s="15">
        <v>436.85</v>
      </c>
      <c r="F43" s="16">
        <v>1.01E-2</v>
      </c>
      <c r="G43" s="16"/>
    </row>
    <row r="44" spans="1:7" x14ac:dyDescent="0.35">
      <c r="A44" s="13" t="s">
        <v>744</v>
      </c>
      <c r="B44" s="33" t="s">
        <v>745</v>
      </c>
      <c r="C44" s="33" t="s">
        <v>694</v>
      </c>
      <c r="D44" s="14">
        <v>97801</v>
      </c>
      <c r="E44" s="15">
        <v>428.42</v>
      </c>
      <c r="F44" s="16">
        <v>9.9000000000000008E-3</v>
      </c>
      <c r="G44" s="16"/>
    </row>
    <row r="45" spans="1:7" x14ac:dyDescent="0.35">
      <c r="A45" s="13" t="s">
        <v>746</v>
      </c>
      <c r="B45" s="33" t="s">
        <v>747</v>
      </c>
      <c r="C45" s="33" t="s">
        <v>701</v>
      </c>
      <c r="D45" s="14">
        <v>12301</v>
      </c>
      <c r="E45" s="15">
        <v>412.83</v>
      </c>
      <c r="F45" s="16">
        <v>9.5999999999999992E-3</v>
      </c>
      <c r="G45" s="16"/>
    </row>
    <row r="46" spans="1:7" x14ac:dyDescent="0.35">
      <c r="A46" s="13" t="s">
        <v>748</v>
      </c>
      <c r="B46" s="33" t="s">
        <v>749</v>
      </c>
      <c r="C46" s="33" t="s">
        <v>379</v>
      </c>
      <c r="D46" s="14">
        <v>48398</v>
      </c>
      <c r="E46" s="15">
        <v>407.78</v>
      </c>
      <c r="F46" s="16">
        <v>9.4999999999999998E-3</v>
      </c>
      <c r="G46" s="16"/>
    </row>
    <row r="47" spans="1:7" x14ac:dyDescent="0.35">
      <c r="A47" s="13" t="s">
        <v>596</v>
      </c>
      <c r="B47" s="33" t="s">
        <v>597</v>
      </c>
      <c r="C47" s="33" t="s">
        <v>411</v>
      </c>
      <c r="D47" s="14">
        <v>11670</v>
      </c>
      <c r="E47" s="15">
        <v>397.74</v>
      </c>
      <c r="F47" s="16">
        <v>9.1999999999999998E-3</v>
      </c>
      <c r="G47" s="16"/>
    </row>
    <row r="48" spans="1:7" x14ac:dyDescent="0.35">
      <c r="A48" s="13" t="s">
        <v>750</v>
      </c>
      <c r="B48" s="33" t="s">
        <v>751</v>
      </c>
      <c r="C48" s="33" t="s">
        <v>376</v>
      </c>
      <c r="D48" s="14">
        <v>56714</v>
      </c>
      <c r="E48" s="15">
        <v>364.93</v>
      </c>
      <c r="F48" s="16">
        <v>8.5000000000000006E-3</v>
      </c>
      <c r="G48" s="16"/>
    </row>
    <row r="49" spans="1:7" x14ac:dyDescent="0.35">
      <c r="A49" s="13" t="s">
        <v>752</v>
      </c>
      <c r="B49" s="33" t="s">
        <v>753</v>
      </c>
      <c r="C49" s="33" t="s">
        <v>399</v>
      </c>
      <c r="D49" s="14">
        <v>9427</v>
      </c>
      <c r="E49" s="15">
        <v>347.88</v>
      </c>
      <c r="F49" s="16">
        <v>8.0999999999999996E-3</v>
      </c>
      <c r="G49" s="16"/>
    </row>
    <row r="50" spans="1:7" x14ac:dyDescent="0.35">
      <c r="A50" s="13" t="s">
        <v>754</v>
      </c>
      <c r="B50" s="33" t="s">
        <v>755</v>
      </c>
      <c r="C50" s="33" t="s">
        <v>460</v>
      </c>
      <c r="D50" s="14">
        <v>39480</v>
      </c>
      <c r="E50" s="15">
        <v>347.62</v>
      </c>
      <c r="F50" s="16">
        <v>8.0999999999999996E-3</v>
      </c>
      <c r="G50" s="16"/>
    </row>
    <row r="51" spans="1:7" x14ac:dyDescent="0.35">
      <c r="A51" s="13" t="s">
        <v>756</v>
      </c>
      <c r="B51" s="33" t="s">
        <v>757</v>
      </c>
      <c r="C51" s="33" t="s">
        <v>379</v>
      </c>
      <c r="D51" s="14">
        <v>12086</v>
      </c>
      <c r="E51" s="15">
        <v>343.9</v>
      </c>
      <c r="F51" s="16">
        <v>8.0000000000000002E-3</v>
      </c>
      <c r="G51" s="16"/>
    </row>
    <row r="52" spans="1:7" x14ac:dyDescent="0.35">
      <c r="A52" s="13" t="s">
        <v>594</v>
      </c>
      <c r="B52" s="33" t="s">
        <v>595</v>
      </c>
      <c r="C52" s="33" t="s">
        <v>411</v>
      </c>
      <c r="D52" s="14">
        <v>17554</v>
      </c>
      <c r="E52" s="15">
        <v>340.2</v>
      </c>
      <c r="F52" s="16">
        <v>7.9000000000000008E-3</v>
      </c>
      <c r="G52" s="16"/>
    </row>
    <row r="53" spans="1:7" x14ac:dyDescent="0.35">
      <c r="A53" s="13" t="s">
        <v>758</v>
      </c>
      <c r="B53" s="33" t="s">
        <v>759</v>
      </c>
      <c r="C53" s="33" t="s">
        <v>430</v>
      </c>
      <c r="D53" s="14">
        <v>125626</v>
      </c>
      <c r="E53" s="15">
        <v>334.54</v>
      </c>
      <c r="F53" s="16">
        <v>7.7999999999999996E-3</v>
      </c>
      <c r="G53" s="16"/>
    </row>
    <row r="54" spans="1:7" x14ac:dyDescent="0.35">
      <c r="A54" s="13" t="s">
        <v>760</v>
      </c>
      <c r="B54" s="33" t="s">
        <v>761</v>
      </c>
      <c r="C54" s="33" t="s">
        <v>411</v>
      </c>
      <c r="D54" s="14">
        <v>923</v>
      </c>
      <c r="E54" s="15">
        <v>329.23</v>
      </c>
      <c r="F54" s="16">
        <v>7.6E-3</v>
      </c>
      <c r="G54" s="16"/>
    </row>
    <row r="55" spans="1:7" x14ac:dyDescent="0.35">
      <c r="A55" s="13" t="s">
        <v>762</v>
      </c>
      <c r="B55" s="33" t="s">
        <v>763</v>
      </c>
      <c r="C55" s="33" t="s">
        <v>460</v>
      </c>
      <c r="D55" s="14">
        <v>23559</v>
      </c>
      <c r="E55" s="15">
        <v>324.76</v>
      </c>
      <c r="F55" s="16">
        <v>7.4999999999999997E-3</v>
      </c>
      <c r="G55" s="16"/>
    </row>
    <row r="56" spans="1:7" x14ac:dyDescent="0.35">
      <c r="A56" s="13" t="s">
        <v>764</v>
      </c>
      <c r="B56" s="33" t="s">
        <v>765</v>
      </c>
      <c r="C56" s="33" t="s">
        <v>460</v>
      </c>
      <c r="D56" s="14">
        <v>25570</v>
      </c>
      <c r="E56" s="15">
        <v>309.32</v>
      </c>
      <c r="F56" s="16">
        <v>7.1999999999999998E-3</v>
      </c>
      <c r="G56" s="16"/>
    </row>
    <row r="57" spans="1:7" x14ac:dyDescent="0.35">
      <c r="A57" s="13" t="s">
        <v>766</v>
      </c>
      <c r="B57" s="33" t="s">
        <v>767</v>
      </c>
      <c r="C57" s="33" t="s">
        <v>402</v>
      </c>
      <c r="D57" s="14">
        <v>10395</v>
      </c>
      <c r="E57" s="15">
        <v>303.33</v>
      </c>
      <c r="F57" s="16">
        <v>7.0000000000000001E-3</v>
      </c>
      <c r="G57" s="16"/>
    </row>
    <row r="58" spans="1:7" x14ac:dyDescent="0.35">
      <c r="A58" s="13" t="s">
        <v>768</v>
      </c>
      <c r="B58" s="33" t="s">
        <v>769</v>
      </c>
      <c r="C58" s="33" t="s">
        <v>442</v>
      </c>
      <c r="D58" s="14">
        <v>26809</v>
      </c>
      <c r="E58" s="15">
        <v>296.05</v>
      </c>
      <c r="F58" s="16">
        <v>6.8999999999999999E-3</v>
      </c>
      <c r="G58" s="16"/>
    </row>
    <row r="59" spans="1:7" x14ac:dyDescent="0.35">
      <c r="A59" s="13" t="s">
        <v>770</v>
      </c>
      <c r="B59" s="33" t="s">
        <v>771</v>
      </c>
      <c r="C59" s="33" t="s">
        <v>460</v>
      </c>
      <c r="D59" s="14">
        <v>31230</v>
      </c>
      <c r="E59" s="15">
        <v>292.47000000000003</v>
      </c>
      <c r="F59" s="16">
        <v>6.7999999999999996E-3</v>
      </c>
      <c r="G59" s="16"/>
    </row>
    <row r="60" spans="1:7" x14ac:dyDescent="0.35">
      <c r="A60" s="13" t="s">
        <v>772</v>
      </c>
      <c r="B60" s="33" t="s">
        <v>773</v>
      </c>
      <c r="C60" s="33" t="s">
        <v>774</v>
      </c>
      <c r="D60" s="14">
        <v>25751</v>
      </c>
      <c r="E60" s="15">
        <v>282.98</v>
      </c>
      <c r="F60" s="16">
        <v>6.6E-3</v>
      </c>
      <c r="G60" s="16"/>
    </row>
    <row r="61" spans="1:7" x14ac:dyDescent="0.35">
      <c r="A61" s="13" t="s">
        <v>775</v>
      </c>
      <c r="B61" s="33" t="s">
        <v>776</v>
      </c>
      <c r="C61" s="33" t="s">
        <v>442</v>
      </c>
      <c r="D61" s="14">
        <v>9788</v>
      </c>
      <c r="E61" s="15">
        <v>271.14</v>
      </c>
      <c r="F61" s="16">
        <v>6.3E-3</v>
      </c>
      <c r="G61" s="16"/>
    </row>
    <row r="62" spans="1:7" x14ac:dyDescent="0.35">
      <c r="A62" s="13" t="s">
        <v>777</v>
      </c>
      <c r="B62" s="33" t="s">
        <v>778</v>
      </c>
      <c r="C62" s="33" t="s">
        <v>479</v>
      </c>
      <c r="D62" s="14">
        <v>14122</v>
      </c>
      <c r="E62" s="15">
        <v>260.58</v>
      </c>
      <c r="F62" s="16">
        <v>6.0000000000000001E-3</v>
      </c>
      <c r="G62" s="16"/>
    </row>
    <row r="63" spans="1:7" x14ac:dyDescent="0.35">
      <c r="A63" s="13" t="s">
        <v>779</v>
      </c>
      <c r="B63" s="33" t="s">
        <v>780</v>
      </c>
      <c r="C63" s="33" t="s">
        <v>510</v>
      </c>
      <c r="D63" s="14">
        <v>6787</v>
      </c>
      <c r="E63" s="15">
        <v>257.39999999999998</v>
      </c>
      <c r="F63" s="16">
        <v>6.0000000000000001E-3</v>
      </c>
      <c r="G63" s="16"/>
    </row>
    <row r="64" spans="1:7" x14ac:dyDescent="0.35">
      <c r="A64" s="13" t="s">
        <v>781</v>
      </c>
      <c r="B64" s="33" t="s">
        <v>782</v>
      </c>
      <c r="C64" s="33" t="s">
        <v>783</v>
      </c>
      <c r="D64" s="14">
        <v>23092</v>
      </c>
      <c r="E64" s="15">
        <v>256.27999999999997</v>
      </c>
      <c r="F64" s="16">
        <v>5.8999999999999999E-3</v>
      </c>
      <c r="G64" s="16"/>
    </row>
    <row r="65" spans="1:7" x14ac:dyDescent="0.35">
      <c r="A65" s="13" t="s">
        <v>784</v>
      </c>
      <c r="B65" s="33" t="s">
        <v>785</v>
      </c>
      <c r="C65" s="33" t="s">
        <v>786</v>
      </c>
      <c r="D65" s="14">
        <v>155961</v>
      </c>
      <c r="E65" s="15">
        <v>249.16</v>
      </c>
      <c r="F65" s="16">
        <v>5.7999999999999996E-3</v>
      </c>
      <c r="G65" s="16"/>
    </row>
    <row r="66" spans="1:7" x14ac:dyDescent="0.35">
      <c r="A66" s="13" t="s">
        <v>610</v>
      </c>
      <c r="B66" s="33" t="s">
        <v>611</v>
      </c>
      <c r="C66" s="33" t="s">
        <v>411</v>
      </c>
      <c r="D66" s="14">
        <v>17754</v>
      </c>
      <c r="E66" s="15">
        <v>246.75</v>
      </c>
      <c r="F66" s="16">
        <v>5.7000000000000002E-3</v>
      </c>
      <c r="G66" s="16"/>
    </row>
    <row r="67" spans="1:7" x14ac:dyDescent="0.35">
      <c r="A67" s="13" t="s">
        <v>453</v>
      </c>
      <c r="B67" s="33" t="s">
        <v>454</v>
      </c>
      <c r="C67" s="33" t="s">
        <v>402</v>
      </c>
      <c r="D67" s="14">
        <v>10905</v>
      </c>
      <c r="E67" s="15">
        <v>242.06</v>
      </c>
      <c r="F67" s="16">
        <v>5.5999999999999999E-3</v>
      </c>
      <c r="G67" s="16"/>
    </row>
    <row r="68" spans="1:7" x14ac:dyDescent="0.35">
      <c r="A68" s="13" t="s">
        <v>787</v>
      </c>
      <c r="B68" s="33" t="s">
        <v>788</v>
      </c>
      <c r="C68" s="33" t="s">
        <v>786</v>
      </c>
      <c r="D68" s="14">
        <v>24651</v>
      </c>
      <c r="E68" s="15">
        <v>232.14</v>
      </c>
      <c r="F68" s="16">
        <v>5.4000000000000003E-3</v>
      </c>
      <c r="G68" s="16"/>
    </row>
    <row r="69" spans="1:7" x14ac:dyDescent="0.35">
      <c r="A69" s="13" t="s">
        <v>789</v>
      </c>
      <c r="B69" s="33" t="s">
        <v>790</v>
      </c>
      <c r="C69" s="33" t="s">
        <v>411</v>
      </c>
      <c r="D69" s="14">
        <v>13100</v>
      </c>
      <c r="E69" s="15">
        <v>219.99</v>
      </c>
      <c r="F69" s="16">
        <v>5.1000000000000004E-3</v>
      </c>
      <c r="G69" s="16"/>
    </row>
    <row r="70" spans="1:7" x14ac:dyDescent="0.35">
      <c r="A70" s="13" t="s">
        <v>414</v>
      </c>
      <c r="B70" s="33" t="s">
        <v>415</v>
      </c>
      <c r="C70" s="33" t="s">
        <v>411</v>
      </c>
      <c r="D70" s="14">
        <v>3220</v>
      </c>
      <c r="E70" s="15">
        <v>219.27</v>
      </c>
      <c r="F70" s="16">
        <v>5.1000000000000004E-3</v>
      </c>
      <c r="G70" s="16"/>
    </row>
    <row r="71" spans="1:7" x14ac:dyDescent="0.35">
      <c r="A71" s="13" t="s">
        <v>791</v>
      </c>
      <c r="B71" s="33" t="s">
        <v>792</v>
      </c>
      <c r="C71" s="33" t="s">
        <v>411</v>
      </c>
      <c r="D71" s="14">
        <v>11540</v>
      </c>
      <c r="E71" s="15">
        <v>212.29</v>
      </c>
      <c r="F71" s="16">
        <v>4.8999999999999998E-3</v>
      </c>
      <c r="G71" s="16"/>
    </row>
    <row r="72" spans="1:7" x14ac:dyDescent="0.35">
      <c r="A72" s="13" t="s">
        <v>793</v>
      </c>
      <c r="B72" s="33" t="s">
        <v>794</v>
      </c>
      <c r="C72" s="33" t="s">
        <v>786</v>
      </c>
      <c r="D72" s="14">
        <v>20512</v>
      </c>
      <c r="E72" s="15">
        <v>209.32</v>
      </c>
      <c r="F72" s="16">
        <v>4.8999999999999998E-3</v>
      </c>
      <c r="G72" s="16"/>
    </row>
    <row r="73" spans="1:7" x14ac:dyDescent="0.35">
      <c r="A73" s="13" t="s">
        <v>795</v>
      </c>
      <c r="B73" s="33" t="s">
        <v>796</v>
      </c>
      <c r="C73" s="33" t="s">
        <v>423</v>
      </c>
      <c r="D73" s="14">
        <v>26719</v>
      </c>
      <c r="E73" s="15">
        <v>203.76</v>
      </c>
      <c r="F73" s="16">
        <v>4.7000000000000002E-3</v>
      </c>
      <c r="G73" s="16"/>
    </row>
    <row r="74" spans="1:7" x14ac:dyDescent="0.35">
      <c r="A74" s="13" t="s">
        <v>797</v>
      </c>
      <c r="B74" s="33" t="s">
        <v>798</v>
      </c>
      <c r="C74" s="33" t="s">
        <v>476</v>
      </c>
      <c r="D74" s="14">
        <v>30206</v>
      </c>
      <c r="E74" s="15">
        <v>203.47</v>
      </c>
      <c r="F74" s="16">
        <v>4.7000000000000002E-3</v>
      </c>
      <c r="G74" s="16"/>
    </row>
    <row r="75" spans="1:7" x14ac:dyDescent="0.35">
      <c r="A75" s="13" t="s">
        <v>799</v>
      </c>
      <c r="B75" s="33" t="s">
        <v>800</v>
      </c>
      <c r="C75" s="33" t="s">
        <v>783</v>
      </c>
      <c r="D75" s="14">
        <v>8018</v>
      </c>
      <c r="E75" s="15">
        <v>187.87</v>
      </c>
      <c r="F75" s="16">
        <v>4.4000000000000003E-3</v>
      </c>
      <c r="G75" s="16"/>
    </row>
    <row r="76" spans="1:7" x14ac:dyDescent="0.35">
      <c r="A76" s="13" t="s">
        <v>801</v>
      </c>
      <c r="B76" s="33" t="s">
        <v>802</v>
      </c>
      <c r="C76" s="33" t="s">
        <v>803</v>
      </c>
      <c r="D76" s="14">
        <v>42375</v>
      </c>
      <c r="E76" s="15">
        <v>184.01</v>
      </c>
      <c r="F76" s="16">
        <v>4.3E-3</v>
      </c>
      <c r="G76" s="16"/>
    </row>
    <row r="77" spans="1:7" x14ac:dyDescent="0.35">
      <c r="A77" s="13" t="s">
        <v>804</v>
      </c>
      <c r="B77" s="33" t="s">
        <v>805</v>
      </c>
      <c r="C77" s="33" t="s">
        <v>468</v>
      </c>
      <c r="D77" s="14">
        <v>33097</v>
      </c>
      <c r="E77" s="15">
        <v>172.8</v>
      </c>
      <c r="F77" s="16">
        <v>4.0000000000000001E-3</v>
      </c>
      <c r="G77" s="16"/>
    </row>
    <row r="78" spans="1:7" x14ac:dyDescent="0.35">
      <c r="A78" s="13" t="s">
        <v>806</v>
      </c>
      <c r="B78" s="33" t="s">
        <v>807</v>
      </c>
      <c r="C78" s="33" t="s">
        <v>411</v>
      </c>
      <c r="D78" s="14">
        <v>16529</v>
      </c>
      <c r="E78" s="15">
        <v>171.75</v>
      </c>
      <c r="F78" s="16">
        <v>4.0000000000000001E-3</v>
      </c>
      <c r="G78" s="16"/>
    </row>
    <row r="79" spans="1:7" x14ac:dyDescent="0.35">
      <c r="A79" s="13" t="s">
        <v>808</v>
      </c>
      <c r="B79" s="33" t="s">
        <v>809</v>
      </c>
      <c r="C79" s="33" t="s">
        <v>460</v>
      </c>
      <c r="D79" s="14">
        <v>49507</v>
      </c>
      <c r="E79" s="15">
        <v>161.76</v>
      </c>
      <c r="F79" s="16">
        <v>3.8E-3</v>
      </c>
      <c r="G79" s="16"/>
    </row>
    <row r="80" spans="1:7" x14ac:dyDescent="0.35">
      <c r="A80" s="13" t="s">
        <v>810</v>
      </c>
      <c r="B80" s="33" t="s">
        <v>811</v>
      </c>
      <c r="C80" s="33" t="s">
        <v>510</v>
      </c>
      <c r="D80" s="14">
        <v>9269</v>
      </c>
      <c r="E80" s="15">
        <v>161.19999999999999</v>
      </c>
      <c r="F80" s="16">
        <v>3.7000000000000002E-3</v>
      </c>
      <c r="G80" s="16"/>
    </row>
    <row r="81" spans="1:7" x14ac:dyDescent="0.35">
      <c r="A81" s="13" t="s">
        <v>484</v>
      </c>
      <c r="B81" s="33" t="s">
        <v>485</v>
      </c>
      <c r="C81" s="33" t="s">
        <v>486</v>
      </c>
      <c r="D81" s="14">
        <v>15219</v>
      </c>
      <c r="E81" s="15">
        <v>161.16999999999999</v>
      </c>
      <c r="F81" s="16">
        <v>3.7000000000000002E-3</v>
      </c>
      <c r="G81" s="16"/>
    </row>
    <row r="82" spans="1:7" x14ac:dyDescent="0.35">
      <c r="A82" s="13" t="s">
        <v>812</v>
      </c>
      <c r="B82" s="33" t="s">
        <v>813</v>
      </c>
      <c r="C82" s="33" t="s">
        <v>420</v>
      </c>
      <c r="D82" s="14">
        <v>6122</v>
      </c>
      <c r="E82" s="15">
        <v>160.22</v>
      </c>
      <c r="F82" s="16">
        <v>3.7000000000000002E-3</v>
      </c>
      <c r="G82" s="16"/>
    </row>
    <row r="83" spans="1:7" x14ac:dyDescent="0.35">
      <c r="A83" s="13" t="s">
        <v>814</v>
      </c>
      <c r="B83" s="33" t="s">
        <v>815</v>
      </c>
      <c r="C83" s="33" t="s">
        <v>430</v>
      </c>
      <c r="D83" s="14">
        <v>23438</v>
      </c>
      <c r="E83" s="15">
        <v>159.88</v>
      </c>
      <c r="F83" s="16">
        <v>3.7000000000000002E-3</v>
      </c>
      <c r="G83" s="16"/>
    </row>
    <row r="84" spans="1:7" x14ac:dyDescent="0.35">
      <c r="A84" s="13" t="s">
        <v>433</v>
      </c>
      <c r="B84" s="33" t="s">
        <v>434</v>
      </c>
      <c r="C84" s="33" t="s">
        <v>399</v>
      </c>
      <c r="D84" s="14">
        <v>10255</v>
      </c>
      <c r="E84" s="15">
        <v>159.07</v>
      </c>
      <c r="F84" s="16">
        <v>3.7000000000000002E-3</v>
      </c>
      <c r="G84" s="16"/>
    </row>
    <row r="85" spans="1:7" x14ac:dyDescent="0.35">
      <c r="A85" s="13" t="s">
        <v>816</v>
      </c>
      <c r="B85" s="33" t="s">
        <v>817</v>
      </c>
      <c r="C85" s="33" t="s">
        <v>818</v>
      </c>
      <c r="D85" s="14">
        <v>22760</v>
      </c>
      <c r="E85" s="15">
        <v>157.69</v>
      </c>
      <c r="F85" s="16">
        <v>3.7000000000000002E-3</v>
      </c>
      <c r="G85" s="16"/>
    </row>
    <row r="86" spans="1:7" x14ac:dyDescent="0.35">
      <c r="A86" s="13" t="s">
        <v>819</v>
      </c>
      <c r="B86" s="33" t="s">
        <v>820</v>
      </c>
      <c r="C86" s="33" t="s">
        <v>442</v>
      </c>
      <c r="D86" s="14">
        <v>6413</v>
      </c>
      <c r="E86" s="15">
        <v>156.82</v>
      </c>
      <c r="F86" s="16">
        <v>3.5999999999999999E-3</v>
      </c>
      <c r="G86" s="16"/>
    </row>
    <row r="87" spans="1:7" x14ac:dyDescent="0.35">
      <c r="A87" s="13" t="s">
        <v>466</v>
      </c>
      <c r="B87" s="33" t="s">
        <v>467</v>
      </c>
      <c r="C87" s="33" t="s">
        <v>468</v>
      </c>
      <c r="D87" s="14">
        <v>138828</v>
      </c>
      <c r="E87" s="15">
        <v>145.34</v>
      </c>
      <c r="F87" s="16">
        <v>3.3999999999999998E-3</v>
      </c>
      <c r="G87" s="16"/>
    </row>
    <row r="88" spans="1:7" x14ac:dyDescent="0.35">
      <c r="A88" s="13" t="s">
        <v>821</v>
      </c>
      <c r="B88" s="33" t="s">
        <v>822</v>
      </c>
      <c r="C88" s="33" t="s">
        <v>783</v>
      </c>
      <c r="D88" s="14">
        <v>8552</v>
      </c>
      <c r="E88" s="15">
        <v>133.56</v>
      </c>
      <c r="F88" s="16">
        <v>3.0999999999999999E-3</v>
      </c>
      <c r="G88" s="16"/>
    </row>
    <row r="89" spans="1:7" x14ac:dyDescent="0.35">
      <c r="A89" s="13" t="s">
        <v>823</v>
      </c>
      <c r="B89" s="33" t="s">
        <v>824</v>
      </c>
      <c r="C89" s="33" t="s">
        <v>399</v>
      </c>
      <c r="D89" s="14">
        <v>829</v>
      </c>
      <c r="E89" s="15">
        <v>124.21</v>
      </c>
      <c r="F89" s="16">
        <v>2.8999999999999998E-3</v>
      </c>
      <c r="G89" s="16"/>
    </row>
    <row r="90" spans="1:7" x14ac:dyDescent="0.35">
      <c r="A90" s="13" t="s">
        <v>825</v>
      </c>
      <c r="B90" s="33" t="s">
        <v>826</v>
      </c>
      <c r="C90" s="33" t="s">
        <v>423</v>
      </c>
      <c r="D90" s="14">
        <v>3203</v>
      </c>
      <c r="E90" s="15">
        <v>103.84</v>
      </c>
      <c r="F90" s="16">
        <v>2.3999999999999998E-3</v>
      </c>
      <c r="G90" s="16"/>
    </row>
    <row r="91" spans="1:7" x14ac:dyDescent="0.35">
      <c r="A91" s="13" t="s">
        <v>827</v>
      </c>
      <c r="B91" s="33" t="s">
        <v>828</v>
      </c>
      <c r="C91" s="33" t="s">
        <v>543</v>
      </c>
      <c r="D91" s="14">
        <v>7692</v>
      </c>
      <c r="E91" s="15">
        <v>103.67</v>
      </c>
      <c r="F91" s="16">
        <v>2.3999999999999998E-3</v>
      </c>
      <c r="G91" s="16"/>
    </row>
    <row r="92" spans="1:7" x14ac:dyDescent="0.35">
      <c r="A92" s="13" t="s">
        <v>829</v>
      </c>
      <c r="B92" s="33" t="s">
        <v>830</v>
      </c>
      <c r="C92" s="33" t="s">
        <v>430</v>
      </c>
      <c r="D92" s="14">
        <v>2526</v>
      </c>
      <c r="E92" s="15">
        <v>82.13</v>
      </c>
      <c r="F92" s="16">
        <v>1.9E-3</v>
      </c>
      <c r="G92" s="16"/>
    </row>
    <row r="93" spans="1:7" x14ac:dyDescent="0.35">
      <c r="A93" s="13" t="s">
        <v>831</v>
      </c>
      <c r="B93" s="33" t="s">
        <v>832</v>
      </c>
      <c r="C93" s="33" t="s">
        <v>833</v>
      </c>
      <c r="D93" s="14">
        <v>1844</v>
      </c>
      <c r="E93" s="15">
        <v>75.69</v>
      </c>
      <c r="F93" s="16">
        <v>1.8E-3</v>
      </c>
      <c r="G93" s="16"/>
    </row>
    <row r="94" spans="1:7" x14ac:dyDescent="0.35">
      <c r="A94" s="13" t="s">
        <v>834</v>
      </c>
      <c r="B94" s="33" t="s">
        <v>835</v>
      </c>
      <c r="C94" s="33" t="s">
        <v>430</v>
      </c>
      <c r="D94" s="14">
        <v>2526</v>
      </c>
      <c r="E94" s="15">
        <v>75.17</v>
      </c>
      <c r="F94" s="16">
        <v>1.6999999999999999E-3</v>
      </c>
      <c r="G94" s="16"/>
    </row>
    <row r="95" spans="1:7" x14ac:dyDescent="0.35">
      <c r="A95" s="13" t="s">
        <v>836</v>
      </c>
      <c r="B95" s="33" t="s">
        <v>837</v>
      </c>
      <c r="C95" s="33" t="s">
        <v>471</v>
      </c>
      <c r="D95" s="14">
        <v>15079</v>
      </c>
      <c r="E95" s="15">
        <v>33.53</v>
      </c>
      <c r="F95" s="16">
        <v>8.0000000000000004E-4</v>
      </c>
      <c r="G95" s="16"/>
    </row>
    <row r="96" spans="1:7" x14ac:dyDescent="0.35">
      <c r="A96" s="13" t="s">
        <v>455</v>
      </c>
      <c r="B96" s="33" t="s">
        <v>456</v>
      </c>
      <c r="C96" s="33" t="s">
        <v>457</v>
      </c>
      <c r="D96" s="14">
        <v>14358</v>
      </c>
      <c r="E96" s="15">
        <v>19.239999999999998</v>
      </c>
      <c r="F96" s="16">
        <v>4.0000000000000002E-4</v>
      </c>
      <c r="G96" s="16"/>
    </row>
    <row r="97" spans="1:7" x14ac:dyDescent="0.35">
      <c r="A97" s="17" t="s">
        <v>180</v>
      </c>
      <c r="B97" s="34"/>
      <c r="C97" s="34"/>
      <c r="D97" s="18"/>
      <c r="E97" s="37">
        <v>42385.48</v>
      </c>
      <c r="F97" s="38">
        <v>0.98340000000000005</v>
      </c>
      <c r="G97" s="21"/>
    </row>
    <row r="98" spans="1:7" x14ac:dyDescent="0.35">
      <c r="A98" s="17" t="s">
        <v>445</v>
      </c>
      <c r="B98" s="33"/>
      <c r="C98" s="33"/>
      <c r="D98" s="14"/>
      <c r="E98" s="15"/>
      <c r="F98" s="16"/>
      <c r="G98" s="16"/>
    </row>
    <row r="99" spans="1:7" x14ac:dyDescent="0.35">
      <c r="A99" s="17" t="s">
        <v>180</v>
      </c>
      <c r="B99" s="33"/>
      <c r="C99" s="33"/>
      <c r="D99" s="14"/>
      <c r="E99" s="39" t="s">
        <v>136</v>
      </c>
      <c r="F99" s="40" t="s">
        <v>136</v>
      </c>
      <c r="G99" s="16"/>
    </row>
    <row r="100" spans="1:7" x14ac:dyDescent="0.35">
      <c r="A100" s="24" t="s">
        <v>191</v>
      </c>
      <c r="B100" s="35"/>
      <c r="C100" s="35"/>
      <c r="D100" s="25"/>
      <c r="E100" s="30">
        <v>42385.48</v>
      </c>
      <c r="F100" s="31">
        <v>0.98340000000000005</v>
      </c>
      <c r="G100" s="21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7" t="s">
        <v>195</v>
      </c>
      <c r="B103" s="33"/>
      <c r="C103" s="33"/>
      <c r="D103" s="14"/>
      <c r="E103" s="15"/>
      <c r="F103" s="16"/>
      <c r="G103" s="16"/>
    </row>
    <row r="104" spans="1:7" x14ac:dyDescent="0.35">
      <c r="A104" s="13" t="s">
        <v>196</v>
      </c>
      <c r="B104" s="33"/>
      <c r="C104" s="33"/>
      <c r="D104" s="14"/>
      <c r="E104" s="15">
        <v>177.97</v>
      </c>
      <c r="F104" s="16">
        <v>4.1000000000000003E-3</v>
      </c>
      <c r="G104" s="16">
        <v>5.4115999999999997E-2</v>
      </c>
    </row>
    <row r="105" spans="1:7" x14ac:dyDescent="0.35">
      <c r="A105" s="17" t="s">
        <v>180</v>
      </c>
      <c r="B105" s="34"/>
      <c r="C105" s="34"/>
      <c r="D105" s="18"/>
      <c r="E105" s="37">
        <v>177.97</v>
      </c>
      <c r="F105" s="38">
        <v>4.1000000000000003E-3</v>
      </c>
      <c r="G105" s="21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191</v>
      </c>
      <c r="B107" s="35"/>
      <c r="C107" s="35"/>
      <c r="D107" s="25"/>
      <c r="E107" s="19">
        <v>177.97</v>
      </c>
      <c r="F107" s="20">
        <v>4.1000000000000003E-3</v>
      </c>
      <c r="G107" s="21"/>
    </row>
    <row r="108" spans="1:7" x14ac:dyDescent="0.35">
      <c r="A108" s="13" t="s">
        <v>197</v>
      </c>
      <c r="B108" s="33"/>
      <c r="C108" s="33"/>
      <c r="D108" s="14"/>
      <c r="E108" s="15">
        <v>2.6386900000000001E-2</v>
      </c>
      <c r="F108" s="16">
        <v>0</v>
      </c>
      <c r="G108" s="16"/>
    </row>
    <row r="109" spans="1:7" x14ac:dyDescent="0.35">
      <c r="A109" s="13" t="s">
        <v>198</v>
      </c>
      <c r="B109" s="33"/>
      <c r="C109" s="33"/>
      <c r="D109" s="14"/>
      <c r="E109" s="15">
        <v>549.52361310000003</v>
      </c>
      <c r="F109" s="16">
        <v>1.2500000000000001E-2</v>
      </c>
      <c r="G109" s="16">
        <v>5.4115999999999997E-2</v>
      </c>
    </row>
    <row r="110" spans="1:7" x14ac:dyDescent="0.35">
      <c r="A110" s="28" t="s">
        <v>199</v>
      </c>
      <c r="B110" s="36"/>
      <c r="C110" s="36"/>
      <c r="D110" s="29"/>
      <c r="E110" s="30">
        <v>43113</v>
      </c>
      <c r="F110" s="31">
        <v>1</v>
      </c>
      <c r="G110" s="31"/>
    </row>
    <row r="115" spans="1:3" x14ac:dyDescent="0.35">
      <c r="A115" s="1" t="s">
        <v>201</v>
      </c>
    </row>
    <row r="116" spans="1:3" x14ac:dyDescent="0.35">
      <c r="A116" s="47" t="s">
        <v>202</v>
      </c>
      <c r="B116" s="3" t="s">
        <v>136</v>
      </c>
    </row>
    <row r="117" spans="1:3" x14ac:dyDescent="0.35">
      <c r="A117" t="s">
        <v>203</v>
      </c>
    </row>
    <row r="118" spans="1:3" x14ac:dyDescent="0.35">
      <c r="A118" t="s">
        <v>204</v>
      </c>
      <c r="B118" t="s">
        <v>205</v>
      </c>
      <c r="C118" t="s">
        <v>205</v>
      </c>
    </row>
    <row r="119" spans="1:3" x14ac:dyDescent="0.35">
      <c r="B119" s="48">
        <v>45807</v>
      </c>
      <c r="C119" s="48">
        <v>45838</v>
      </c>
    </row>
    <row r="120" spans="1:3" x14ac:dyDescent="0.35">
      <c r="A120" t="s">
        <v>210</v>
      </c>
      <c r="B120">
        <v>127.33</v>
      </c>
      <c r="C120">
        <v>133.13</v>
      </c>
    </row>
    <row r="121" spans="1:3" x14ac:dyDescent="0.35">
      <c r="A121" t="s">
        <v>211</v>
      </c>
      <c r="B121">
        <v>43.06</v>
      </c>
      <c r="C121">
        <v>45.02</v>
      </c>
    </row>
    <row r="122" spans="1:3" x14ac:dyDescent="0.35">
      <c r="A122" t="s">
        <v>216</v>
      </c>
      <c r="B122">
        <v>107.91</v>
      </c>
      <c r="C122">
        <v>112.67</v>
      </c>
    </row>
    <row r="123" spans="1:3" x14ac:dyDescent="0.35">
      <c r="A123" t="s">
        <v>217</v>
      </c>
      <c r="B123">
        <v>28.88</v>
      </c>
      <c r="C123">
        <v>30.16</v>
      </c>
    </row>
    <row r="125" spans="1:3" x14ac:dyDescent="0.35">
      <c r="A125" t="s">
        <v>221</v>
      </c>
      <c r="B125" s="3" t="s">
        <v>136</v>
      </c>
    </row>
    <row r="126" spans="1:3" x14ac:dyDescent="0.35">
      <c r="A126" t="s">
        <v>222</v>
      </c>
      <c r="B126" s="3" t="s">
        <v>136</v>
      </c>
    </row>
    <row r="127" spans="1:3" ht="29" customHeight="1" x14ac:dyDescent="0.35">
      <c r="A127" s="47" t="s">
        <v>223</v>
      </c>
      <c r="B127" s="3" t="s">
        <v>136</v>
      </c>
    </row>
    <row r="128" spans="1:3" ht="29" customHeight="1" x14ac:dyDescent="0.35">
      <c r="A128" s="47" t="s">
        <v>224</v>
      </c>
      <c r="B128" s="3" t="s">
        <v>136</v>
      </c>
    </row>
    <row r="129" spans="1:4" x14ac:dyDescent="0.35">
      <c r="A129" t="s">
        <v>446</v>
      </c>
      <c r="B129" s="49">
        <v>0.30620000000000003</v>
      </c>
    </row>
    <row r="130" spans="1:4" ht="43.5" customHeight="1" x14ac:dyDescent="0.35">
      <c r="A130" s="47" t="s">
        <v>226</v>
      </c>
      <c r="B130" s="3" t="s">
        <v>136</v>
      </c>
    </row>
    <row r="131" spans="1:4" x14ac:dyDescent="0.35">
      <c r="B131" s="3"/>
    </row>
    <row r="132" spans="1:4" ht="29" customHeight="1" x14ac:dyDescent="0.35">
      <c r="A132" s="47" t="s">
        <v>227</v>
      </c>
      <c r="B132" s="3" t="s">
        <v>136</v>
      </c>
    </row>
    <row r="133" spans="1:4" ht="29" customHeight="1" x14ac:dyDescent="0.35">
      <c r="A133" s="47" t="s">
        <v>228</v>
      </c>
      <c r="B133" t="s">
        <v>136</v>
      </c>
    </row>
    <row r="134" spans="1:4" ht="29" customHeight="1" x14ac:dyDescent="0.35">
      <c r="A134" s="47" t="s">
        <v>229</v>
      </c>
      <c r="B134" s="3" t="s">
        <v>136</v>
      </c>
    </row>
    <row r="135" spans="1:4" ht="29" customHeight="1" x14ac:dyDescent="0.35">
      <c r="A135" s="47" t="s">
        <v>230</v>
      </c>
      <c r="B135" s="3" t="s">
        <v>136</v>
      </c>
    </row>
    <row r="137" spans="1:4" ht="70" customHeight="1" x14ac:dyDescent="0.35">
      <c r="A137" s="72" t="s">
        <v>240</v>
      </c>
      <c r="B137" s="72" t="s">
        <v>241</v>
      </c>
      <c r="C137" s="72" t="s">
        <v>5</v>
      </c>
      <c r="D137" s="72" t="s">
        <v>6</v>
      </c>
    </row>
    <row r="138" spans="1:4" ht="70" customHeight="1" x14ac:dyDescent="0.35">
      <c r="A138" s="72" t="s">
        <v>838</v>
      </c>
      <c r="B138" s="72"/>
      <c r="C138" s="72" t="s">
        <v>28</v>
      </c>
      <c r="D13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839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840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424334</v>
      </c>
      <c r="E8" s="15">
        <v>8493.0499999999993</v>
      </c>
      <c r="F8" s="16">
        <v>8.4900000000000003E-2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499358</v>
      </c>
      <c r="E9" s="15">
        <v>7219.72</v>
      </c>
      <c r="F9" s="16">
        <v>7.2099999999999997E-2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428735</v>
      </c>
      <c r="E10" s="15">
        <v>6433.6</v>
      </c>
      <c r="F10" s="16">
        <v>6.4299999999999996E-2</v>
      </c>
      <c r="G10" s="16"/>
    </row>
    <row r="11" spans="1:7" x14ac:dyDescent="0.35">
      <c r="A11" s="13" t="s">
        <v>699</v>
      </c>
      <c r="B11" s="33" t="s">
        <v>700</v>
      </c>
      <c r="C11" s="33" t="s">
        <v>701</v>
      </c>
      <c r="D11" s="14">
        <v>152307</v>
      </c>
      <c r="E11" s="15">
        <v>5589.36</v>
      </c>
      <c r="F11" s="16">
        <v>5.5800000000000002E-2</v>
      </c>
      <c r="G11" s="16"/>
    </row>
    <row r="12" spans="1:7" x14ac:dyDescent="0.35">
      <c r="A12" s="13" t="s">
        <v>752</v>
      </c>
      <c r="B12" s="33" t="s">
        <v>753</v>
      </c>
      <c r="C12" s="33" t="s">
        <v>399</v>
      </c>
      <c r="D12" s="14">
        <v>131890</v>
      </c>
      <c r="E12" s="15">
        <v>4867</v>
      </c>
      <c r="F12" s="16">
        <v>4.8599999999999997E-2</v>
      </c>
      <c r="G12" s="16"/>
    </row>
    <row r="13" spans="1:7" x14ac:dyDescent="0.35">
      <c r="A13" s="13" t="s">
        <v>727</v>
      </c>
      <c r="B13" s="33" t="s">
        <v>728</v>
      </c>
      <c r="C13" s="33" t="s">
        <v>379</v>
      </c>
      <c r="D13" s="14">
        <v>77870</v>
      </c>
      <c r="E13" s="15">
        <v>4704.5200000000004</v>
      </c>
      <c r="F13" s="16">
        <v>4.7E-2</v>
      </c>
      <c r="G13" s="16"/>
    </row>
    <row r="14" spans="1:7" x14ac:dyDescent="0.35">
      <c r="A14" s="13" t="s">
        <v>383</v>
      </c>
      <c r="B14" s="33" t="s">
        <v>384</v>
      </c>
      <c r="C14" s="33" t="s">
        <v>379</v>
      </c>
      <c r="D14" s="14">
        <v>284016</v>
      </c>
      <c r="E14" s="15">
        <v>4549.37</v>
      </c>
      <c r="F14" s="16">
        <v>4.5499999999999999E-2</v>
      </c>
      <c r="G14" s="16"/>
    </row>
    <row r="15" spans="1:7" x14ac:dyDescent="0.35">
      <c r="A15" s="13" t="s">
        <v>841</v>
      </c>
      <c r="B15" s="33" t="s">
        <v>842</v>
      </c>
      <c r="C15" s="33" t="s">
        <v>774</v>
      </c>
      <c r="D15" s="14">
        <v>575260</v>
      </c>
      <c r="E15" s="15">
        <v>4155.3900000000003</v>
      </c>
      <c r="F15" s="16">
        <v>4.1500000000000002E-2</v>
      </c>
      <c r="G15" s="16"/>
    </row>
    <row r="16" spans="1:7" x14ac:dyDescent="0.35">
      <c r="A16" s="13" t="s">
        <v>586</v>
      </c>
      <c r="B16" s="33" t="s">
        <v>587</v>
      </c>
      <c r="C16" s="33" t="s">
        <v>411</v>
      </c>
      <c r="D16" s="14">
        <v>230508</v>
      </c>
      <c r="E16" s="15">
        <v>3862.62</v>
      </c>
      <c r="F16" s="16">
        <v>3.8600000000000002E-2</v>
      </c>
      <c r="G16" s="16"/>
    </row>
    <row r="17" spans="1:7" x14ac:dyDescent="0.35">
      <c r="A17" s="13" t="s">
        <v>725</v>
      </c>
      <c r="B17" s="33" t="s">
        <v>726</v>
      </c>
      <c r="C17" s="33" t="s">
        <v>460</v>
      </c>
      <c r="D17" s="14">
        <v>511645</v>
      </c>
      <c r="E17" s="15">
        <v>3616.56</v>
      </c>
      <c r="F17" s="16">
        <v>3.61E-2</v>
      </c>
      <c r="G17" s="16"/>
    </row>
    <row r="18" spans="1:7" x14ac:dyDescent="0.35">
      <c r="A18" s="13" t="s">
        <v>714</v>
      </c>
      <c r="B18" s="33" t="s">
        <v>715</v>
      </c>
      <c r="C18" s="33" t="s">
        <v>716</v>
      </c>
      <c r="D18" s="14">
        <v>28331</v>
      </c>
      <c r="E18" s="15">
        <v>3426.07</v>
      </c>
      <c r="F18" s="16">
        <v>3.4200000000000001E-2</v>
      </c>
      <c r="G18" s="16"/>
    </row>
    <row r="19" spans="1:7" x14ac:dyDescent="0.35">
      <c r="A19" s="13" t="s">
        <v>734</v>
      </c>
      <c r="B19" s="33" t="s">
        <v>735</v>
      </c>
      <c r="C19" s="33" t="s">
        <v>460</v>
      </c>
      <c r="D19" s="14">
        <v>198019</v>
      </c>
      <c r="E19" s="15">
        <v>3223.75</v>
      </c>
      <c r="F19" s="16">
        <v>3.2199999999999999E-2</v>
      </c>
      <c r="G19" s="16"/>
    </row>
    <row r="20" spans="1:7" x14ac:dyDescent="0.35">
      <c r="A20" s="13" t="s">
        <v>779</v>
      </c>
      <c r="B20" s="33" t="s">
        <v>780</v>
      </c>
      <c r="C20" s="33" t="s">
        <v>510</v>
      </c>
      <c r="D20" s="14">
        <v>84805</v>
      </c>
      <c r="E20" s="15">
        <v>3216.31</v>
      </c>
      <c r="F20" s="16">
        <v>3.2099999999999997E-2</v>
      </c>
      <c r="G20" s="16"/>
    </row>
    <row r="21" spans="1:7" x14ac:dyDescent="0.35">
      <c r="A21" s="13" t="s">
        <v>770</v>
      </c>
      <c r="B21" s="33" t="s">
        <v>771</v>
      </c>
      <c r="C21" s="33" t="s">
        <v>460</v>
      </c>
      <c r="D21" s="14">
        <v>339900</v>
      </c>
      <c r="E21" s="15">
        <v>3183.16</v>
      </c>
      <c r="F21" s="16">
        <v>3.1800000000000002E-2</v>
      </c>
      <c r="G21" s="16"/>
    </row>
    <row r="22" spans="1:7" x14ac:dyDescent="0.35">
      <c r="A22" s="13" t="s">
        <v>721</v>
      </c>
      <c r="B22" s="33" t="s">
        <v>722</v>
      </c>
      <c r="C22" s="33" t="s">
        <v>468</v>
      </c>
      <c r="D22" s="14">
        <v>933481</v>
      </c>
      <c r="E22" s="15">
        <v>3126.23</v>
      </c>
      <c r="F22" s="16">
        <v>3.1199999999999999E-2</v>
      </c>
      <c r="G22" s="16"/>
    </row>
    <row r="23" spans="1:7" x14ac:dyDescent="0.35">
      <c r="A23" s="13" t="s">
        <v>712</v>
      </c>
      <c r="B23" s="33" t="s">
        <v>713</v>
      </c>
      <c r="C23" s="33" t="s">
        <v>402</v>
      </c>
      <c r="D23" s="14">
        <v>96911</v>
      </c>
      <c r="E23" s="15">
        <v>3084.87</v>
      </c>
      <c r="F23" s="16">
        <v>3.0800000000000001E-2</v>
      </c>
      <c r="G23" s="16"/>
    </row>
    <row r="24" spans="1:7" x14ac:dyDescent="0.35">
      <c r="A24" s="13" t="s">
        <v>784</v>
      </c>
      <c r="B24" s="33" t="s">
        <v>785</v>
      </c>
      <c r="C24" s="33" t="s">
        <v>786</v>
      </c>
      <c r="D24" s="14">
        <v>1908142</v>
      </c>
      <c r="E24" s="15">
        <v>3048.45</v>
      </c>
      <c r="F24" s="16">
        <v>3.0499999999999999E-2</v>
      </c>
      <c r="G24" s="16"/>
    </row>
    <row r="25" spans="1:7" x14ac:dyDescent="0.35">
      <c r="A25" s="13" t="s">
        <v>731</v>
      </c>
      <c r="B25" s="33" t="s">
        <v>732</v>
      </c>
      <c r="C25" s="33" t="s">
        <v>733</v>
      </c>
      <c r="D25" s="14">
        <v>151623</v>
      </c>
      <c r="E25" s="15">
        <v>2765.45</v>
      </c>
      <c r="F25" s="16">
        <v>2.76E-2</v>
      </c>
      <c r="G25" s="16"/>
    </row>
    <row r="26" spans="1:7" x14ac:dyDescent="0.35">
      <c r="A26" s="13" t="s">
        <v>702</v>
      </c>
      <c r="B26" s="33" t="s">
        <v>703</v>
      </c>
      <c r="C26" s="33" t="s">
        <v>376</v>
      </c>
      <c r="D26" s="14">
        <v>328027</v>
      </c>
      <c r="E26" s="15">
        <v>2690.97</v>
      </c>
      <c r="F26" s="16">
        <v>2.69E-2</v>
      </c>
      <c r="G26" s="16"/>
    </row>
    <row r="27" spans="1:7" x14ac:dyDescent="0.35">
      <c r="A27" s="13" t="s">
        <v>823</v>
      </c>
      <c r="B27" s="33" t="s">
        <v>824</v>
      </c>
      <c r="C27" s="33" t="s">
        <v>399</v>
      </c>
      <c r="D27" s="14">
        <v>17307</v>
      </c>
      <c r="E27" s="15">
        <v>2593.11</v>
      </c>
      <c r="F27" s="16">
        <v>2.5899999999999999E-2</v>
      </c>
      <c r="G27" s="16"/>
    </row>
    <row r="28" spans="1:7" x14ac:dyDescent="0.35">
      <c r="A28" s="13" t="s">
        <v>706</v>
      </c>
      <c r="B28" s="33" t="s">
        <v>707</v>
      </c>
      <c r="C28" s="33" t="s">
        <v>457</v>
      </c>
      <c r="D28" s="14">
        <v>38532</v>
      </c>
      <c r="E28" s="15">
        <v>2395.73</v>
      </c>
      <c r="F28" s="16">
        <v>2.3900000000000001E-2</v>
      </c>
      <c r="G28" s="16"/>
    </row>
    <row r="29" spans="1:7" x14ac:dyDescent="0.35">
      <c r="A29" s="13" t="s">
        <v>766</v>
      </c>
      <c r="B29" s="33" t="s">
        <v>767</v>
      </c>
      <c r="C29" s="33" t="s">
        <v>402</v>
      </c>
      <c r="D29" s="14">
        <v>81279</v>
      </c>
      <c r="E29" s="15">
        <v>2371.7199999999998</v>
      </c>
      <c r="F29" s="16">
        <v>2.3699999999999999E-2</v>
      </c>
      <c r="G29" s="16"/>
    </row>
    <row r="30" spans="1:7" x14ac:dyDescent="0.35">
      <c r="A30" s="13" t="s">
        <v>710</v>
      </c>
      <c r="B30" s="33" t="s">
        <v>711</v>
      </c>
      <c r="C30" s="33" t="s">
        <v>376</v>
      </c>
      <c r="D30" s="14">
        <v>100748</v>
      </c>
      <c r="E30" s="15">
        <v>2179.6799999999998</v>
      </c>
      <c r="F30" s="16">
        <v>2.18E-2</v>
      </c>
      <c r="G30" s="16"/>
    </row>
    <row r="31" spans="1:7" x14ac:dyDescent="0.35">
      <c r="A31" s="13" t="s">
        <v>389</v>
      </c>
      <c r="B31" s="33" t="s">
        <v>390</v>
      </c>
      <c r="C31" s="33" t="s">
        <v>391</v>
      </c>
      <c r="D31" s="14">
        <v>490638</v>
      </c>
      <c r="E31" s="15">
        <v>2068.04</v>
      </c>
      <c r="F31" s="16">
        <v>2.07E-2</v>
      </c>
      <c r="G31" s="16"/>
    </row>
    <row r="32" spans="1:7" x14ac:dyDescent="0.35">
      <c r="A32" s="13" t="s">
        <v>775</v>
      </c>
      <c r="B32" s="33" t="s">
        <v>776</v>
      </c>
      <c r="C32" s="33" t="s">
        <v>442</v>
      </c>
      <c r="D32" s="14">
        <v>73253</v>
      </c>
      <c r="E32" s="15">
        <v>2029.18</v>
      </c>
      <c r="F32" s="16">
        <v>2.0299999999999999E-2</v>
      </c>
      <c r="G32" s="16"/>
    </row>
    <row r="33" spans="1:7" x14ac:dyDescent="0.35">
      <c r="A33" s="13" t="s">
        <v>799</v>
      </c>
      <c r="B33" s="33" t="s">
        <v>800</v>
      </c>
      <c r="C33" s="33" t="s">
        <v>783</v>
      </c>
      <c r="D33" s="14">
        <v>74268</v>
      </c>
      <c r="E33" s="15">
        <v>1740.17</v>
      </c>
      <c r="F33" s="16">
        <v>1.7399999999999999E-2</v>
      </c>
      <c r="G33" s="16"/>
    </row>
    <row r="34" spans="1:7" x14ac:dyDescent="0.35">
      <c r="A34" s="13" t="s">
        <v>455</v>
      </c>
      <c r="B34" s="33" t="s">
        <v>456</v>
      </c>
      <c r="C34" s="33" t="s">
        <v>457</v>
      </c>
      <c r="D34" s="14">
        <v>528024</v>
      </c>
      <c r="E34" s="15">
        <v>707.45</v>
      </c>
      <c r="F34" s="16">
        <v>7.1000000000000004E-3</v>
      </c>
      <c r="G34" s="16"/>
    </row>
    <row r="35" spans="1:7" x14ac:dyDescent="0.35">
      <c r="A35" s="13" t="s">
        <v>428</v>
      </c>
      <c r="B35" s="33" t="s">
        <v>429</v>
      </c>
      <c r="C35" s="33" t="s">
        <v>430</v>
      </c>
      <c r="D35" s="14">
        <v>8712</v>
      </c>
      <c r="E35" s="15">
        <v>529.73</v>
      </c>
      <c r="F35" s="16">
        <v>5.3E-3</v>
      </c>
      <c r="G35" s="16"/>
    </row>
    <row r="36" spans="1:7" x14ac:dyDescent="0.35">
      <c r="A36" s="17" t="s">
        <v>180</v>
      </c>
      <c r="B36" s="34"/>
      <c r="C36" s="34"/>
      <c r="D36" s="18"/>
      <c r="E36" s="37">
        <v>97871.26</v>
      </c>
      <c r="F36" s="38">
        <v>0.9778</v>
      </c>
      <c r="G36" s="21"/>
    </row>
    <row r="37" spans="1:7" x14ac:dyDescent="0.35">
      <c r="A37" s="17" t="s">
        <v>445</v>
      </c>
      <c r="B37" s="33"/>
      <c r="C37" s="33"/>
      <c r="D37" s="14"/>
      <c r="E37" s="15"/>
      <c r="F37" s="16"/>
      <c r="G37" s="16"/>
    </row>
    <row r="38" spans="1:7" x14ac:dyDescent="0.35">
      <c r="A38" s="17" t="s">
        <v>180</v>
      </c>
      <c r="B38" s="33"/>
      <c r="C38" s="33"/>
      <c r="D38" s="14"/>
      <c r="E38" s="39" t="s">
        <v>136</v>
      </c>
      <c r="F38" s="40" t="s">
        <v>136</v>
      </c>
      <c r="G38" s="16"/>
    </row>
    <row r="39" spans="1:7" x14ac:dyDescent="0.35">
      <c r="A39" s="24" t="s">
        <v>191</v>
      </c>
      <c r="B39" s="35"/>
      <c r="C39" s="35"/>
      <c r="D39" s="25"/>
      <c r="E39" s="30">
        <v>97871.26</v>
      </c>
      <c r="F39" s="31">
        <v>0.9778</v>
      </c>
      <c r="G39" s="21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195</v>
      </c>
      <c r="B42" s="33"/>
      <c r="C42" s="33"/>
      <c r="D42" s="14"/>
      <c r="E42" s="15"/>
      <c r="F42" s="16"/>
      <c r="G42" s="16"/>
    </row>
    <row r="43" spans="1:7" x14ac:dyDescent="0.35">
      <c r="A43" s="13" t="s">
        <v>196</v>
      </c>
      <c r="B43" s="33"/>
      <c r="C43" s="33"/>
      <c r="D43" s="14"/>
      <c r="E43" s="15">
        <v>536.91999999999996</v>
      </c>
      <c r="F43" s="16">
        <v>5.4000000000000003E-3</v>
      </c>
      <c r="G43" s="16">
        <v>5.4115999999999997E-2</v>
      </c>
    </row>
    <row r="44" spans="1:7" x14ac:dyDescent="0.35">
      <c r="A44" s="17" t="s">
        <v>180</v>
      </c>
      <c r="B44" s="34"/>
      <c r="C44" s="34"/>
      <c r="D44" s="18"/>
      <c r="E44" s="37">
        <v>536.91999999999996</v>
      </c>
      <c r="F44" s="38">
        <v>5.4000000000000003E-3</v>
      </c>
      <c r="G44" s="21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24" t="s">
        <v>191</v>
      </c>
      <c r="B46" s="35"/>
      <c r="C46" s="35"/>
      <c r="D46" s="25"/>
      <c r="E46" s="19">
        <v>536.91999999999996</v>
      </c>
      <c r="F46" s="20">
        <v>5.4000000000000003E-3</v>
      </c>
      <c r="G46" s="21"/>
    </row>
    <row r="47" spans="1:7" x14ac:dyDescent="0.35">
      <c r="A47" s="13" t="s">
        <v>197</v>
      </c>
      <c r="B47" s="33"/>
      <c r="C47" s="33"/>
      <c r="D47" s="14"/>
      <c r="E47" s="15">
        <v>7.9605400000000007E-2</v>
      </c>
      <c r="F47" s="16">
        <v>0</v>
      </c>
      <c r="G47" s="16"/>
    </row>
    <row r="48" spans="1:7" x14ac:dyDescent="0.35">
      <c r="A48" s="13" t="s">
        <v>198</v>
      </c>
      <c r="B48" s="33"/>
      <c r="C48" s="33"/>
      <c r="D48" s="14"/>
      <c r="E48" s="15">
        <v>1685.9703946</v>
      </c>
      <c r="F48" s="16">
        <v>1.6799999999999999E-2</v>
      </c>
      <c r="G48" s="16">
        <v>5.4115999999999997E-2</v>
      </c>
    </row>
    <row r="49" spans="1:7" x14ac:dyDescent="0.35">
      <c r="A49" s="28" t="s">
        <v>199</v>
      </c>
      <c r="B49" s="36"/>
      <c r="C49" s="36"/>
      <c r="D49" s="29"/>
      <c r="E49" s="30">
        <v>100094.23</v>
      </c>
      <c r="F49" s="31">
        <v>1</v>
      </c>
      <c r="G49" s="31"/>
    </row>
    <row r="51" spans="1:7" x14ac:dyDescent="0.35">
      <c r="A51" s="1"/>
    </row>
    <row r="54" spans="1:7" x14ac:dyDescent="0.35">
      <c r="A54" s="1" t="s">
        <v>201</v>
      </c>
    </row>
    <row r="55" spans="1:7" x14ac:dyDescent="0.35">
      <c r="A55" s="47" t="s">
        <v>202</v>
      </c>
      <c r="B55" s="3" t="s">
        <v>136</v>
      </c>
    </row>
    <row r="56" spans="1:7" x14ac:dyDescent="0.35">
      <c r="A56" t="s">
        <v>203</v>
      </c>
    </row>
    <row r="57" spans="1:7" x14ac:dyDescent="0.35">
      <c r="A57" t="s">
        <v>204</v>
      </c>
      <c r="B57" t="s">
        <v>205</v>
      </c>
      <c r="C57" t="s">
        <v>205</v>
      </c>
    </row>
    <row r="58" spans="1:7" x14ac:dyDescent="0.35">
      <c r="B58" s="48">
        <v>45807</v>
      </c>
      <c r="C58" s="48">
        <v>45838</v>
      </c>
    </row>
    <row r="59" spans="1:7" x14ac:dyDescent="0.35">
      <c r="A59" t="s">
        <v>274</v>
      </c>
      <c r="B59">
        <v>16.978999999999999</v>
      </c>
      <c r="C59">
        <v>17.617999999999999</v>
      </c>
    </row>
    <row r="60" spans="1:7" x14ac:dyDescent="0.35">
      <c r="A60" t="s">
        <v>211</v>
      </c>
      <c r="B60">
        <v>16.978000000000002</v>
      </c>
      <c r="C60">
        <v>17.617999999999999</v>
      </c>
    </row>
    <row r="61" spans="1:7" x14ac:dyDescent="0.35">
      <c r="A61" t="s">
        <v>275</v>
      </c>
      <c r="B61">
        <v>16.202999999999999</v>
      </c>
      <c r="C61">
        <v>16.791</v>
      </c>
    </row>
    <row r="62" spans="1:7" x14ac:dyDescent="0.35">
      <c r="A62" t="s">
        <v>217</v>
      </c>
      <c r="B62">
        <v>16.202999999999999</v>
      </c>
      <c r="C62">
        <v>16.791</v>
      </c>
    </row>
    <row r="64" spans="1:7" x14ac:dyDescent="0.35">
      <c r="A64" t="s">
        <v>221</v>
      </c>
      <c r="B64" s="3" t="s">
        <v>136</v>
      </c>
    </row>
    <row r="65" spans="1:4" x14ac:dyDescent="0.35">
      <c r="A65" t="s">
        <v>222</v>
      </c>
      <c r="B65" s="3" t="s">
        <v>136</v>
      </c>
    </row>
    <row r="66" spans="1:4" ht="29" customHeight="1" x14ac:dyDescent="0.35">
      <c r="A66" s="47" t="s">
        <v>223</v>
      </c>
      <c r="B66" s="3" t="s">
        <v>136</v>
      </c>
    </row>
    <row r="67" spans="1:4" ht="29" customHeight="1" x14ac:dyDescent="0.35">
      <c r="A67" s="47" t="s">
        <v>224</v>
      </c>
      <c r="B67" s="3" t="s">
        <v>136</v>
      </c>
    </row>
    <row r="68" spans="1:4" x14ac:dyDescent="0.35">
      <c r="A68" t="s">
        <v>446</v>
      </c>
      <c r="B68" s="49">
        <v>0.43840000000000001</v>
      </c>
    </row>
    <row r="69" spans="1:4" ht="43.5" customHeight="1" x14ac:dyDescent="0.35">
      <c r="A69" s="47" t="s">
        <v>226</v>
      </c>
      <c r="B69" s="3" t="s">
        <v>136</v>
      </c>
    </row>
    <row r="70" spans="1:4" x14ac:dyDescent="0.35">
      <c r="B70" s="3"/>
    </row>
    <row r="71" spans="1:4" ht="29" customHeight="1" x14ac:dyDescent="0.35">
      <c r="A71" s="47" t="s">
        <v>227</v>
      </c>
      <c r="B71" s="3" t="s">
        <v>136</v>
      </c>
    </row>
    <row r="72" spans="1:4" ht="29" customHeight="1" x14ac:dyDescent="0.35">
      <c r="A72" s="47" t="s">
        <v>228</v>
      </c>
      <c r="B72" t="s">
        <v>136</v>
      </c>
    </row>
    <row r="73" spans="1:4" ht="29" customHeight="1" x14ac:dyDescent="0.35">
      <c r="A73" s="47" t="s">
        <v>229</v>
      </c>
      <c r="B73" s="3" t="s">
        <v>136</v>
      </c>
    </row>
    <row r="74" spans="1:4" ht="29" customHeight="1" x14ac:dyDescent="0.35">
      <c r="A74" s="47" t="s">
        <v>230</v>
      </c>
      <c r="B74" s="3" t="s">
        <v>136</v>
      </c>
    </row>
    <row r="76" spans="1:4" ht="70" customHeight="1" x14ac:dyDescent="0.35">
      <c r="A76" s="72" t="s">
        <v>240</v>
      </c>
      <c r="B76" s="72" t="s">
        <v>241</v>
      </c>
      <c r="C76" s="72" t="s">
        <v>5</v>
      </c>
      <c r="D76" s="72" t="s">
        <v>6</v>
      </c>
    </row>
    <row r="77" spans="1:4" ht="70" customHeight="1" x14ac:dyDescent="0.35">
      <c r="A77" s="72" t="s">
        <v>843</v>
      </c>
      <c r="B77" s="72"/>
      <c r="C77" s="72" t="s">
        <v>28</v>
      </c>
      <c r="D7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844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845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389</v>
      </c>
      <c r="B8" s="33" t="s">
        <v>390</v>
      </c>
      <c r="C8" s="33" t="s">
        <v>391</v>
      </c>
      <c r="D8" s="14">
        <v>310953</v>
      </c>
      <c r="E8" s="15">
        <v>1310.67</v>
      </c>
      <c r="F8" s="16">
        <v>5.0599999999999999E-2</v>
      </c>
      <c r="G8" s="16"/>
    </row>
    <row r="9" spans="1:7" x14ac:dyDescent="0.35">
      <c r="A9" s="13" t="s">
        <v>414</v>
      </c>
      <c r="B9" s="33" t="s">
        <v>415</v>
      </c>
      <c r="C9" s="33" t="s">
        <v>411</v>
      </c>
      <c r="D9" s="14">
        <v>19165</v>
      </c>
      <c r="E9" s="15">
        <v>1305.04</v>
      </c>
      <c r="F9" s="16">
        <v>5.04E-2</v>
      </c>
      <c r="G9" s="16"/>
    </row>
    <row r="10" spans="1:7" x14ac:dyDescent="0.35">
      <c r="A10" s="13" t="s">
        <v>371</v>
      </c>
      <c r="B10" s="33" t="s">
        <v>372</v>
      </c>
      <c r="C10" s="33" t="s">
        <v>373</v>
      </c>
      <c r="D10" s="14">
        <v>52513</v>
      </c>
      <c r="E10" s="15">
        <v>1294.5999999999999</v>
      </c>
      <c r="F10" s="16">
        <v>0.05</v>
      </c>
      <c r="G10" s="16"/>
    </row>
    <row r="11" spans="1:7" x14ac:dyDescent="0.35">
      <c r="A11" s="13" t="s">
        <v>770</v>
      </c>
      <c r="B11" s="33" t="s">
        <v>771</v>
      </c>
      <c r="C11" s="33" t="s">
        <v>460</v>
      </c>
      <c r="D11" s="14">
        <v>136643</v>
      </c>
      <c r="E11" s="15">
        <v>1279.6600000000001</v>
      </c>
      <c r="F11" s="16">
        <v>4.9399999999999999E-2</v>
      </c>
      <c r="G11" s="16"/>
    </row>
    <row r="12" spans="1:7" x14ac:dyDescent="0.35">
      <c r="A12" s="13" t="s">
        <v>387</v>
      </c>
      <c r="B12" s="33" t="s">
        <v>388</v>
      </c>
      <c r="C12" s="33" t="s">
        <v>379</v>
      </c>
      <c r="D12" s="14">
        <v>73530</v>
      </c>
      <c r="E12" s="15">
        <v>1271.04</v>
      </c>
      <c r="F12" s="16">
        <v>4.9099999999999998E-2</v>
      </c>
      <c r="G12" s="16"/>
    </row>
    <row r="13" spans="1:7" x14ac:dyDescent="0.35">
      <c r="A13" s="13" t="s">
        <v>704</v>
      </c>
      <c r="B13" s="33" t="s">
        <v>705</v>
      </c>
      <c r="C13" s="33" t="s">
        <v>543</v>
      </c>
      <c r="D13" s="14">
        <v>45267</v>
      </c>
      <c r="E13" s="15">
        <v>1253.94</v>
      </c>
      <c r="F13" s="16">
        <v>4.8399999999999999E-2</v>
      </c>
      <c r="G13" s="16"/>
    </row>
    <row r="14" spans="1:7" x14ac:dyDescent="0.35">
      <c r="A14" s="13" t="s">
        <v>846</v>
      </c>
      <c r="B14" s="33" t="s">
        <v>847</v>
      </c>
      <c r="C14" s="33" t="s">
        <v>430</v>
      </c>
      <c r="D14" s="14">
        <v>1844882</v>
      </c>
      <c r="E14" s="15">
        <v>1249.3499999999999</v>
      </c>
      <c r="F14" s="16">
        <v>4.8300000000000003E-2</v>
      </c>
      <c r="G14" s="16"/>
    </row>
    <row r="15" spans="1:7" x14ac:dyDescent="0.35">
      <c r="A15" s="13" t="s">
        <v>395</v>
      </c>
      <c r="B15" s="33" t="s">
        <v>396</v>
      </c>
      <c r="C15" s="33" t="s">
        <v>373</v>
      </c>
      <c r="D15" s="14">
        <v>20912</v>
      </c>
      <c r="E15" s="15">
        <v>1223.56</v>
      </c>
      <c r="F15" s="16">
        <v>4.7300000000000002E-2</v>
      </c>
      <c r="G15" s="16"/>
    </row>
    <row r="16" spans="1:7" x14ac:dyDescent="0.35">
      <c r="A16" s="13" t="s">
        <v>407</v>
      </c>
      <c r="B16" s="33" t="s">
        <v>408</v>
      </c>
      <c r="C16" s="33" t="s">
        <v>402</v>
      </c>
      <c r="D16" s="14">
        <v>20325</v>
      </c>
      <c r="E16" s="15">
        <v>1149.68</v>
      </c>
      <c r="F16" s="16">
        <v>4.4400000000000002E-2</v>
      </c>
      <c r="G16" s="16"/>
    </row>
    <row r="17" spans="1:7" x14ac:dyDescent="0.35">
      <c r="A17" s="13" t="s">
        <v>405</v>
      </c>
      <c r="B17" s="33" t="s">
        <v>406</v>
      </c>
      <c r="C17" s="33" t="s">
        <v>391</v>
      </c>
      <c r="D17" s="14">
        <v>23037</v>
      </c>
      <c r="E17" s="15">
        <v>1121.8599999999999</v>
      </c>
      <c r="F17" s="16">
        <v>4.3299999999999998E-2</v>
      </c>
      <c r="G17" s="16"/>
    </row>
    <row r="18" spans="1:7" x14ac:dyDescent="0.35">
      <c r="A18" s="13" t="s">
        <v>738</v>
      </c>
      <c r="B18" s="33" t="s">
        <v>739</v>
      </c>
      <c r="C18" s="33" t="s">
        <v>379</v>
      </c>
      <c r="D18" s="14">
        <v>53203</v>
      </c>
      <c r="E18" s="15">
        <v>1023.89</v>
      </c>
      <c r="F18" s="16">
        <v>3.95E-2</v>
      </c>
      <c r="G18" s="16"/>
    </row>
    <row r="19" spans="1:7" x14ac:dyDescent="0.35">
      <c r="A19" s="13" t="s">
        <v>848</v>
      </c>
      <c r="B19" s="33" t="s">
        <v>849</v>
      </c>
      <c r="C19" s="33" t="s">
        <v>423</v>
      </c>
      <c r="D19" s="14">
        <v>5600</v>
      </c>
      <c r="E19" s="15">
        <v>985.49</v>
      </c>
      <c r="F19" s="16">
        <v>3.8100000000000002E-2</v>
      </c>
      <c r="G19" s="16"/>
    </row>
    <row r="20" spans="1:7" x14ac:dyDescent="0.35">
      <c r="A20" s="13" t="s">
        <v>727</v>
      </c>
      <c r="B20" s="33" t="s">
        <v>728</v>
      </c>
      <c r="C20" s="33" t="s">
        <v>379</v>
      </c>
      <c r="D20" s="14">
        <v>16121</v>
      </c>
      <c r="E20" s="15">
        <v>973.95</v>
      </c>
      <c r="F20" s="16">
        <v>3.7600000000000001E-2</v>
      </c>
      <c r="G20" s="16"/>
    </row>
    <row r="21" spans="1:7" x14ac:dyDescent="0.35">
      <c r="A21" s="13" t="s">
        <v>850</v>
      </c>
      <c r="B21" s="33" t="s">
        <v>851</v>
      </c>
      <c r="C21" s="33" t="s">
        <v>694</v>
      </c>
      <c r="D21" s="14">
        <v>251644</v>
      </c>
      <c r="E21" s="15">
        <v>835.33</v>
      </c>
      <c r="F21" s="16">
        <v>3.2300000000000002E-2</v>
      </c>
      <c r="G21" s="16"/>
    </row>
    <row r="22" spans="1:7" x14ac:dyDescent="0.35">
      <c r="A22" s="13" t="s">
        <v>852</v>
      </c>
      <c r="B22" s="33" t="s">
        <v>853</v>
      </c>
      <c r="C22" s="33" t="s">
        <v>543</v>
      </c>
      <c r="D22" s="14">
        <v>15673</v>
      </c>
      <c r="E22" s="15">
        <v>813.71</v>
      </c>
      <c r="F22" s="16">
        <v>3.1399999999999997E-2</v>
      </c>
      <c r="G22" s="16"/>
    </row>
    <row r="23" spans="1:7" x14ac:dyDescent="0.35">
      <c r="A23" s="13" t="s">
        <v>823</v>
      </c>
      <c r="B23" s="33" t="s">
        <v>824</v>
      </c>
      <c r="C23" s="33" t="s">
        <v>399</v>
      </c>
      <c r="D23" s="14">
        <v>5122</v>
      </c>
      <c r="E23" s="15">
        <v>767.43</v>
      </c>
      <c r="F23" s="16">
        <v>2.9600000000000001E-2</v>
      </c>
      <c r="G23" s="16"/>
    </row>
    <row r="24" spans="1:7" x14ac:dyDescent="0.35">
      <c r="A24" s="13" t="s">
        <v>854</v>
      </c>
      <c r="B24" s="33" t="s">
        <v>855</v>
      </c>
      <c r="C24" s="33" t="s">
        <v>833</v>
      </c>
      <c r="D24" s="14">
        <v>25820</v>
      </c>
      <c r="E24" s="15">
        <v>646.84</v>
      </c>
      <c r="F24" s="16">
        <v>2.5000000000000001E-2</v>
      </c>
      <c r="G24" s="16"/>
    </row>
    <row r="25" spans="1:7" x14ac:dyDescent="0.35">
      <c r="A25" s="13" t="s">
        <v>841</v>
      </c>
      <c r="B25" s="33" t="s">
        <v>842</v>
      </c>
      <c r="C25" s="33" t="s">
        <v>774</v>
      </c>
      <c r="D25" s="14">
        <v>87673</v>
      </c>
      <c r="E25" s="15">
        <v>633.30999999999995</v>
      </c>
      <c r="F25" s="16">
        <v>2.4500000000000001E-2</v>
      </c>
      <c r="G25" s="16"/>
    </row>
    <row r="26" spans="1:7" x14ac:dyDescent="0.35">
      <c r="A26" s="13" t="s">
        <v>856</v>
      </c>
      <c r="B26" s="33" t="s">
        <v>857</v>
      </c>
      <c r="C26" s="33" t="s">
        <v>538</v>
      </c>
      <c r="D26" s="14">
        <v>1048</v>
      </c>
      <c r="E26" s="15">
        <v>517.82000000000005</v>
      </c>
      <c r="F26" s="16">
        <v>0.02</v>
      </c>
      <c r="G26" s="16"/>
    </row>
    <row r="27" spans="1:7" x14ac:dyDescent="0.35">
      <c r="A27" s="13" t="s">
        <v>814</v>
      </c>
      <c r="B27" s="33" t="s">
        <v>815</v>
      </c>
      <c r="C27" s="33" t="s">
        <v>430</v>
      </c>
      <c r="D27" s="14">
        <v>74651</v>
      </c>
      <c r="E27" s="15">
        <v>509.23</v>
      </c>
      <c r="F27" s="16">
        <v>1.9699999999999999E-2</v>
      </c>
      <c r="G27" s="16"/>
    </row>
    <row r="28" spans="1:7" x14ac:dyDescent="0.35">
      <c r="A28" s="13" t="s">
        <v>858</v>
      </c>
      <c r="B28" s="33" t="s">
        <v>859</v>
      </c>
      <c r="C28" s="33" t="s">
        <v>486</v>
      </c>
      <c r="D28" s="14">
        <v>15491</v>
      </c>
      <c r="E28" s="15">
        <v>502.57</v>
      </c>
      <c r="F28" s="16">
        <v>1.9400000000000001E-2</v>
      </c>
      <c r="G28" s="16"/>
    </row>
    <row r="29" spans="1:7" x14ac:dyDescent="0.35">
      <c r="A29" s="13" t="s">
        <v>860</v>
      </c>
      <c r="B29" s="33" t="s">
        <v>861</v>
      </c>
      <c r="C29" s="33" t="s">
        <v>543</v>
      </c>
      <c r="D29" s="14">
        <v>24495</v>
      </c>
      <c r="E29" s="15">
        <v>439.44</v>
      </c>
      <c r="F29" s="16">
        <v>1.7000000000000001E-2</v>
      </c>
      <c r="G29" s="16"/>
    </row>
    <row r="30" spans="1:7" x14ac:dyDescent="0.35">
      <c r="A30" s="13" t="s">
        <v>614</v>
      </c>
      <c r="B30" s="33" t="s">
        <v>615</v>
      </c>
      <c r="C30" s="33" t="s">
        <v>476</v>
      </c>
      <c r="D30" s="14">
        <v>14755</v>
      </c>
      <c r="E30" s="15">
        <v>320.24</v>
      </c>
      <c r="F30" s="16">
        <v>1.24E-2</v>
      </c>
      <c r="G30" s="16"/>
    </row>
    <row r="31" spans="1:7" x14ac:dyDescent="0.35">
      <c r="A31" s="13" t="s">
        <v>862</v>
      </c>
      <c r="B31" s="33" t="s">
        <v>863</v>
      </c>
      <c r="C31" s="33" t="s">
        <v>460</v>
      </c>
      <c r="D31" s="14">
        <v>109851</v>
      </c>
      <c r="E31" s="15">
        <v>302.5</v>
      </c>
      <c r="F31" s="16">
        <v>1.17E-2</v>
      </c>
      <c r="G31" s="16"/>
    </row>
    <row r="32" spans="1:7" x14ac:dyDescent="0.35">
      <c r="A32" s="13" t="s">
        <v>864</v>
      </c>
      <c r="B32" s="33" t="s">
        <v>865</v>
      </c>
      <c r="C32" s="33" t="s">
        <v>543</v>
      </c>
      <c r="D32" s="14">
        <v>24717</v>
      </c>
      <c r="E32" s="15">
        <v>295.24</v>
      </c>
      <c r="F32" s="16">
        <v>1.14E-2</v>
      </c>
      <c r="G32" s="16"/>
    </row>
    <row r="33" spans="1:7" x14ac:dyDescent="0.35">
      <c r="A33" s="13" t="s">
        <v>616</v>
      </c>
      <c r="B33" s="33" t="s">
        <v>617</v>
      </c>
      <c r="C33" s="33" t="s">
        <v>411</v>
      </c>
      <c r="D33" s="14">
        <v>7879</v>
      </c>
      <c r="E33" s="15">
        <v>266.95</v>
      </c>
      <c r="F33" s="16">
        <v>1.03E-2</v>
      </c>
      <c r="G33" s="16"/>
    </row>
    <row r="34" spans="1:7" x14ac:dyDescent="0.35">
      <c r="A34" s="13" t="s">
        <v>866</v>
      </c>
      <c r="B34" s="33" t="s">
        <v>867</v>
      </c>
      <c r="C34" s="33" t="s">
        <v>543</v>
      </c>
      <c r="D34" s="14">
        <v>5966</v>
      </c>
      <c r="E34" s="15">
        <v>255.95</v>
      </c>
      <c r="F34" s="16">
        <v>9.9000000000000008E-3</v>
      </c>
      <c r="G34" s="16"/>
    </row>
    <row r="35" spans="1:7" x14ac:dyDescent="0.35">
      <c r="A35" s="13" t="s">
        <v>868</v>
      </c>
      <c r="B35" s="33" t="s">
        <v>869</v>
      </c>
      <c r="C35" s="33" t="s">
        <v>543</v>
      </c>
      <c r="D35" s="14">
        <v>131856</v>
      </c>
      <c r="E35" s="15">
        <v>254.63</v>
      </c>
      <c r="F35" s="16">
        <v>9.7999999999999997E-3</v>
      </c>
      <c r="G35" s="16"/>
    </row>
    <row r="36" spans="1:7" x14ac:dyDescent="0.35">
      <c r="A36" s="13" t="s">
        <v>870</v>
      </c>
      <c r="B36" s="33" t="s">
        <v>871</v>
      </c>
      <c r="C36" s="33" t="s">
        <v>872</v>
      </c>
      <c r="D36" s="14">
        <v>2730</v>
      </c>
      <c r="E36" s="15">
        <v>245.06</v>
      </c>
      <c r="F36" s="16">
        <v>9.4999999999999998E-3</v>
      </c>
      <c r="G36" s="16"/>
    </row>
    <row r="37" spans="1:7" x14ac:dyDescent="0.35">
      <c r="A37" s="13" t="s">
        <v>873</v>
      </c>
      <c r="B37" s="33" t="s">
        <v>874</v>
      </c>
      <c r="C37" s="33" t="s">
        <v>543</v>
      </c>
      <c r="D37" s="14">
        <v>7535</v>
      </c>
      <c r="E37" s="15">
        <v>220.23</v>
      </c>
      <c r="F37" s="16">
        <v>8.5000000000000006E-3</v>
      </c>
      <c r="G37" s="16"/>
    </row>
    <row r="38" spans="1:7" x14ac:dyDescent="0.35">
      <c r="A38" s="13" t="s">
        <v>875</v>
      </c>
      <c r="B38" s="33" t="s">
        <v>876</v>
      </c>
      <c r="C38" s="33" t="s">
        <v>379</v>
      </c>
      <c r="D38" s="14">
        <v>17529</v>
      </c>
      <c r="E38" s="15">
        <v>201.39</v>
      </c>
      <c r="F38" s="16">
        <v>7.7999999999999996E-3</v>
      </c>
      <c r="G38" s="16"/>
    </row>
    <row r="39" spans="1:7" x14ac:dyDescent="0.35">
      <c r="A39" s="13" t="s">
        <v>877</v>
      </c>
      <c r="B39" s="33" t="s">
        <v>878</v>
      </c>
      <c r="C39" s="33" t="s">
        <v>391</v>
      </c>
      <c r="D39" s="14">
        <v>6577</v>
      </c>
      <c r="E39" s="15">
        <v>198.31</v>
      </c>
      <c r="F39" s="16">
        <v>7.7000000000000002E-3</v>
      </c>
      <c r="G39" s="16"/>
    </row>
    <row r="40" spans="1:7" x14ac:dyDescent="0.35">
      <c r="A40" s="13" t="s">
        <v>879</v>
      </c>
      <c r="B40" s="33" t="s">
        <v>880</v>
      </c>
      <c r="C40" s="33" t="s">
        <v>543</v>
      </c>
      <c r="D40" s="14">
        <v>24436</v>
      </c>
      <c r="E40" s="15">
        <v>195.5</v>
      </c>
      <c r="F40" s="16">
        <v>7.6E-3</v>
      </c>
      <c r="G40" s="16"/>
    </row>
    <row r="41" spans="1:7" x14ac:dyDescent="0.35">
      <c r="A41" s="13" t="s">
        <v>881</v>
      </c>
      <c r="B41" s="33" t="s">
        <v>882</v>
      </c>
      <c r="C41" s="33" t="s">
        <v>479</v>
      </c>
      <c r="D41" s="14">
        <v>9684</v>
      </c>
      <c r="E41" s="15">
        <v>193.52</v>
      </c>
      <c r="F41" s="16">
        <v>7.4999999999999997E-3</v>
      </c>
      <c r="G41" s="16"/>
    </row>
    <row r="42" spans="1:7" x14ac:dyDescent="0.35">
      <c r="A42" s="13" t="s">
        <v>883</v>
      </c>
      <c r="B42" s="33" t="s">
        <v>884</v>
      </c>
      <c r="C42" s="33" t="s">
        <v>543</v>
      </c>
      <c r="D42" s="14">
        <v>20218</v>
      </c>
      <c r="E42" s="15">
        <v>175.91</v>
      </c>
      <c r="F42" s="16">
        <v>6.7999999999999996E-3</v>
      </c>
      <c r="G42" s="16"/>
    </row>
    <row r="43" spans="1:7" x14ac:dyDescent="0.35">
      <c r="A43" s="13" t="s">
        <v>885</v>
      </c>
      <c r="B43" s="33" t="s">
        <v>886</v>
      </c>
      <c r="C43" s="33" t="s">
        <v>391</v>
      </c>
      <c r="D43" s="14">
        <v>8422</v>
      </c>
      <c r="E43" s="15">
        <v>166.87</v>
      </c>
      <c r="F43" s="16">
        <v>6.4000000000000003E-3</v>
      </c>
      <c r="G43" s="16"/>
    </row>
    <row r="44" spans="1:7" x14ac:dyDescent="0.35">
      <c r="A44" s="13" t="s">
        <v>887</v>
      </c>
      <c r="B44" s="33" t="s">
        <v>888</v>
      </c>
      <c r="C44" s="33" t="s">
        <v>694</v>
      </c>
      <c r="D44" s="14">
        <v>72175</v>
      </c>
      <c r="E44" s="15">
        <v>160.03</v>
      </c>
      <c r="F44" s="16">
        <v>6.1999999999999998E-3</v>
      </c>
      <c r="G44" s="16"/>
    </row>
    <row r="45" spans="1:7" x14ac:dyDescent="0.35">
      <c r="A45" s="13" t="s">
        <v>626</v>
      </c>
      <c r="B45" s="33" t="s">
        <v>627</v>
      </c>
      <c r="C45" s="33" t="s">
        <v>411</v>
      </c>
      <c r="D45" s="14">
        <v>16217</v>
      </c>
      <c r="E45" s="15">
        <v>156.96</v>
      </c>
      <c r="F45" s="16">
        <v>6.1000000000000004E-3</v>
      </c>
      <c r="G45" s="16"/>
    </row>
    <row r="46" spans="1:7" x14ac:dyDescent="0.35">
      <c r="A46" s="13" t="s">
        <v>748</v>
      </c>
      <c r="B46" s="33" t="s">
        <v>749</v>
      </c>
      <c r="C46" s="33" t="s">
        <v>379</v>
      </c>
      <c r="D46" s="14">
        <v>16563</v>
      </c>
      <c r="E46" s="15">
        <v>139.55000000000001</v>
      </c>
      <c r="F46" s="16">
        <v>5.4000000000000003E-3</v>
      </c>
      <c r="G46" s="16"/>
    </row>
    <row r="47" spans="1:7" x14ac:dyDescent="0.35">
      <c r="A47" s="13" t="s">
        <v>889</v>
      </c>
      <c r="B47" s="33" t="s">
        <v>890</v>
      </c>
      <c r="C47" s="33" t="s">
        <v>437</v>
      </c>
      <c r="D47" s="14">
        <v>1246</v>
      </c>
      <c r="E47" s="15">
        <v>135.93</v>
      </c>
      <c r="F47" s="16">
        <v>5.3E-3</v>
      </c>
      <c r="G47" s="16"/>
    </row>
    <row r="48" spans="1:7" x14ac:dyDescent="0.35">
      <c r="A48" s="13" t="s">
        <v>891</v>
      </c>
      <c r="B48" s="33" t="s">
        <v>892</v>
      </c>
      <c r="C48" s="33" t="s">
        <v>774</v>
      </c>
      <c r="D48" s="14">
        <v>24730</v>
      </c>
      <c r="E48" s="15">
        <v>120.3</v>
      </c>
      <c r="F48" s="16">
        <v>4.5999999999999999E-3</v>
      </c>
      <c r="G48" s="16"/>
    </row>
    <row r="49" spans="1:7" x14ac:dyDescent="0.35">
      <c r="A49" s="13" t="s">
        <v>893</v>
      </c>
      <c r="B49" s="33" t="s">
        <v>894</v>
      </c>
      <c r="C49" s="33" t="s">
        <v>495</v>
      </c>
      <c r="D49" s="14">
        <v>3374</v>
      </c>
      <c r="E49" s="15">
        <v>118.13</v>
      </c>
      <c r="F49" s="16">
        <v>4.5999999999999999E-3</v>
      </c>
      <c r="G49" s="16"/>
    </row>
    <row r="50" spans="1:7" x14ac:dyDescent="0.35">
      <c r="A50" s="13" t="s">
        <v>895</v>
      </c>
      <c r="B50" s="33" t="s">
        <v>896</v>
      </c>
      <c r="C50" s="33" t="s">
        <v>897</v>
      </c>
      <c r="D50" s="14">
        <v>7641</v>
      </c>
      <c r="E50" s="15">
        <v>113.33</v>
      </c>
      <c r="F50" s="16">
        <v>4.4000000000000003E-3</v>
      </c>
      <c r="G50" s="16"/>
    </row>
    <row r="51" spans="1:7" x14ac:dyDescent="0.35">
      <c r="A51" s="13" t="s">
        <v>898</v>
      </c>
      <c r="B51" s="33" t="s">
        <v>899</v>
      </c>
      <c r="C51" s="33" t="s">
        <v>379</v>
      </c>
      <c r="D51" s="14">
        <v>8393</v>
      </c>
      <c r="E51" s="15">
        <v>98.35</v>
      </c>
      <c r="F51" s="16">
        <v>3.8E-3</v>
      </c>
      <c r="G51" s="16"/>
    </row>
    <row r="52" spans="1:7" x14ac:dyDescent="0.35">
      <c r="A52" s="13" t="s">
        <v>900</v>
      </c>
      <c r="B52" s="33" t="s">
        <v>901</v>
      </c>
      <c r="C52" s="33" t="s">
        <v>411</v>
      </c>
      <c r="D52" s="14">
        <v>985</v>
      </c>
      <c r="E52" s="15">
        <v>87.75</v>
      </c>
      <c r="F52" s="16">
        <v>3.3999999999999998E-3</v>
      </c>
      <c r="G52" s="16"/>
    </row>
    <row r="53" spans="1:7" x14ac:dyDescent="0.35">
      <c r="A53" s="13" t="s">
        <v>902</v>
      </c>
      <c r="B53" s="33" t="s">
        <v>903</v>
      </c>
      <c r="C53" s="33" t="s">
        <v>430</v>
      </c>
      <c r="D53" s="14">
        <v>11984</v>
      </c>
      <c r="E53" s="15">
        <v>78.459999999999994</v>
      </c>
      <c r="F53" s="16">
        <v>3.0000000000000001E-3</v>
      </c>
      <c r="G53" s="16"/>
    </row>
    <row r="54" spans="1:7" x14ac:dyDescent="0.35">
      <c r="A54" s="13" t="s">
        <v>904</v>
      </c>
      <c r="B54" s="33" t="s">
        <v>905</v>
      </c>
      <c r="C54" s="33" t="s">
        <v>430</v>
      </c>
      <c r="D54" s="14">
        <v>7982</v>
      </c>
      <c r="E54" s="15">
        <v>66.44</v>
      </c>
      <c r="F54" s="16">
        <v>2.5999999999999999E-3</v>
      </c>
      <c r="G54" s="16"/>
    </row>
    <row r="55" spans="1:7" x14ac:dyDescent="0.35">
      <c r="A55" s="13" t="s">
        <v>906</v>
      </c>
      <c r="B55" s="33" t="s">
        <v>907</v>
      </c>
      <c r="C55" s="33" t="s">
        <v>471</v>
      </c>
      <c r="D55" s="14">
        <v>17171</v>
      </c>
      <c r="E55" s="15">
        <v>63.35</v>
      </c>
      <c r="F55" s="16">
        <v>2.3999999999999998E-3</v>
      </c>
      <c r="G55" s="16"/>
    </row>
    <row r="56" spans="1:7" x14ac:dyDescent="0.35">
      <c r="A56" s="13" t="s">
        <v>908</v>
      </c>
      <c r="B56" s="33" t="s">
        <v>909</v>
      </c>
      <c r="C56" s="33" t="s">
        <v>411</v>
      </c>
      <c r="D56" s="14">
        <v>2964</v>
      </c>
      <c r="E56" s="15">
        <v>62.77</v>
      </c>
      <c r="F56" s="16">
        <v>2.3999999999999998E-3</v>
      </c>
      <c r="G56" s="16"/>
    </row>
    <row r="57" spans="1:7" x14ac:dyDescent="0.35">
      <c r="A57" s="13" t="s">
        <v>910</v>
      </c>
      <c r="B57" s="33" t="s">
        <v>911</v>
      </c>
      <c r="C57" s="33" t="s">
        <v>529</v>
      </c>
      <c r="D57" s="14">
        <v>4624</v>
      </c>
      <c r="E57" s="15">
        <v>56.35</v>
      </c>
      <c r="F57" s="16">
        <v>2.2000000000000001E-3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25858.41</v>
      </c>
      <c r="F58" s="38">
        <v>0.999</v>
      </c>
      <c r="G58" s="21"/>
    </row>
    <row r="59" spans="1:7" x14ac:dyDescent="0.35">
      <c r="A59" s="17" t="s">
        <v>445</v>
      </c>
      <c r="B59" s="33"/>
      <c r="C59" s="33"/>
      <c r="D59" s="14"/>
      <c r="E59" s="15"/>
      <c r="F59" s="16"/>
      <c r="G59" s="16"/>
    </row>
    <row r="60" spans="1:7" x14ac:dyDescent="0.35">
      <c r="A60" s="17" t="s">
        <v>180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191</v>
      </c>
      <c r="B61" s="35"/>
      <c r="C61" s="35"/>
      <c r="D61" s="25"/>
      <c r="E61" s="30">
        <v>25858.41</v>
      </c>
      <c r="F61" s="31">
        <v>0.999</v>
      </c>
      <c r="G61" s="21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195</v>
      </c>
      <c r="B64" s="33"/>
      <c r="C64" s="33"/>
      <c r="D64" s="14"/>
      <c r="E64" s="15"/>
      <c r="F64" s="16"/>
      <c r="G64" s="16"/>
    </row>
    <row r="65" spans="1:7" x14ac:dyDescent="0.35">
      <c r="A65" s="13" t="s">
        <v>196</v>
      </c>
      <c r="B65" s="33"/>
      <c r="C65" s="33"/>
      <c r="D65" s="14"/>
      <c r="E65" s="15">
        <v>169.97</v>
      </c>
      <c r="F65" s="16">
        <v>6.6E-3</v>
      </c>
      <c r="G65" s="16">
        <v>5.4115999999999997E-2</v>
      </c>
    </row>
    <row r="66" spans="1:7" x14ac:dyDescent="0.35">
      <c r="A66" s="17" t="s">
        <v>180</v>
      </c>
      <c r="B66" s="34"/>
      <c r="C66" s="34"/>
      <c r="D66" s="18"/>
      <c r="E66" s="37">
        <v>169.97</v>
      </c>
      <c r="F66" s="38">
        <v>6.6E-3</v>
      </c>
      <c r="G66" s="21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191</v>
      </c>
      <c r="B68" s="35"/>
      <c r="C68" s="35"/>
      <c r="D68" s="25"/>
      <c r="E68" s="19">
        <v>169.97</v>
      </c>
      <c r="F68" s="20">
        <v>6.6E-3</v>
      </c>
      <c r="G68" s="21"/>
    </row>
    <row r="69" spans="1:7" x14ac:dyDescent="0.35">
      <c r="A69" s="13" t="s">
        <v>197</v>
      </c>
      <c r="B69" s="33"/>
      <c r="C69" s="33"/>
      <c r="D69" s="14"/>
      <c r="E69" s="15">
        <v>2.5201000000000001E-2</v>
      </c>
      <c r="F69" s="16">
        <v>0</v>
      </c>
      <c r="G69" s="16"/>
    </row>
    <row r="70" spans="1:7" x14ac:dyDescent="0.35">
      <c r="A70" s="13" t="s">
        <v>198</v>
      </c>
      <c r="B70" s="33"/>
      <c r="C70" s="33"/>
      <c r="D70" s="14"/>
      <c r="E70" s="26">
        <v>-138.83520100000001</v>
      </c>
      <c r="F70" s="27">
        <v>-5.5999999999999999E-3</v>
      </c>
      <c r="G70" s="16">
        <v>5.4115999999999997E-2</v>
      </c>
    </row>
    <row r="71" spans="1:7" x14ac:dyDescent="0.35">
      <c r="A71" s="28" t="s">
        <v>199</v>
      </c>
      <c r="B71" s="36"/>
      <c r="C71" s="36"/>
      <c r="D71" s="29"/>
      <c r="E71" s="30">
        <v>25889.57</v>
      </c>
      <c r="F71" s="31">
        <v>1</v>
      </c>
      <c r="G71" s="31"/>
    </row>
    <row r="76" spans="1:7" x14ac:dyDescent="0.35">
      <c r="A76" s="1" t="s">
        <v>201</v>
      </c>
    </row>
    <row r="77" spans="1:7" x14ac:dyDescent="0.35">
      <c r="A77" s="47" t="s">
        <v>202</v>
      </c>
      <c r="B77" s="3" t="s">
        <v>136</v>
      </c>
    </row>
    <row r="78" spans="1:7" x14ac:dyDescent="0.35">
      <c r="A78" t="s">
        <v>203</v>
      </c>
    </row>
    <row r="79" spans="1:7" x14ac:dyDescent="0.35">
      <c r="A79" t="s">
        <v>204</v>
      </c>
      <c r="B79" t="s">
        <v>205</v>
      </c>
      <c r="C79" t="s">
        <v>205</v>
      </c>
    </row>
    <row r="80" spans="1:7" x14ac:dyDescent="0.35">
      <c r="B80" s="48">
        <v>45807</v>
      </c>
      <c r="C80" s="48">
        <v>45838</v>
      </c>
    </row>
    <row r="81" spans="1:3" x14ac:dyDescent="0.35">
      <c r="A81" t="s">
        <v>274</v>
      </c>
      <c r="B81">
        <v>9.2612000000000005</v>
      </c>
      <c r="C81">
        <v>9.6448</v>
      </c>
    </row>
    <row r="82" spans="1:3" x14ac:dyDescent="0.35">
      <c r="A82" t="s">
        <v>211</v>
      </c>
      <c r="B82">
        <v>9.2612000000000005</v>
      </c>
      <c r="C82">
        <v>9.6448</v>
      </c>
    </row>
    <row r="83" spans="1:3" x14ac:dyDescent="0.35">
      <c r="A83" t="s">
        <v>275</v>
      </c>
      <c r="B83">
        <v>9.2242999999999995</v>
      </c>
      <c r="C83">
        <v>9.6011000000000006</v>
      </c>
    </row>
    <row r="84" spans="1:3" x14ac:dyDescent="0.35">
      <c r="A84" t="s">
        <v>217</v>
      </c>
      <c r="B84">
        <v>9.2242999999999995</v>
      </c>
      <c r="C84">
        <v>9.6011000000000006</v>
      </c>
    </row>
    <row r="86" spans="1:3" x14ac:dyDescent="0.35">
      <c r="A86" t="s">
        <v>221</v>
      </c>
      <c r="B86" s="3" t="s">
        <v>136</v>
      </c>
    </row>
    <row r="87" spans="1:3" x14ac:dyDescent="0.35">
      <c r="A87" t="s">
        <v>222</v>
      </c>
      <c r="B87" s="3" t="s">
        <v>136</v>
      </c>
    </row>
    <row r="88" spans="1:3" ht="29" customHeight="1" x14ac:dyDescent="0.35">
      <c r="A88" s="47" t="s">
        <v>223</v>
      </c>
      <c r="B88" s="3" t="s">
        <v>136</v>
      </c>
    </row>
    <row r="89" spans="1:3" ht="29" customHeight="1" x14ac:dyDescent="0.35">
      <c r="A89" s="47" t="s">
        <v>224</v>
      </c>
      <c r="B89" s="3" t="s">
        <v>136</v>
      </c>
    </row>
    <row r="90" spans="1:3" x14ac:dyDescent="0.35">
      <c r="A90" t="s">
        <v>446</v>
      </c>
      <c r="B90" s="49">
        <v>1.4537</v>
      </c>
    </row>
    <row r="91" spans="1:3" ht="43.5" customHeight="1" x14ac:dyDescent="0.35">
      <c r="A91" s="47" t="s">
        <v>226</v>
      </c>
      <c r="B91" s="3" t="s">
        <v>136</v>
      </c>
    </row>
    <row r="92" spans="1:3" x14ac:dyDescent="0.35">
      <c r="B92" s="3"/>
    </row>
    <row r="93" spans="1:3" ht="29" customHeight="1" x14ac:dyDescent="0.35">
      <c r="A93" s="47" t="s">
        <v>227</v>
      </c>
      <c r="B93" s="3" t="s">
        <v>136</v>
      </c>
    </row>
    <row r="94" spans="1:3" ht="29" customHeight="1" x14ac:dyDescent="0.35">
      <c r="A94" s="47" t="s">
        <v>228</v>
      </c>
      <c r="B94" t="s">
        <v>136</v>
      </c>
    </row>
    <row r="95" spans="1:3" ht="29" customHeight="1" x14ac:dyDescent="0.35">
      <c r="A95" s="47" t="s">
        <v>229</v>
      </c>
      <c r="B95" s="3" t="s">
        <v>136</v>
      </c>
    </row>
    <row r="96" spans="1:3" ht="29" customHeight="1" x14ac:dyDescent="0.35">
      <c r="A96" s="47" t="s">
        <v>230</v>
      </c>
      <c r="B96" s="3" t="s">
        <v>136</v>
      </c>
    </row>
    <row r="98" spans="1:4" ht="70" customHeight="1" x14ac:dyDescent="0.35">
      <c r="A98" s="72" t="s">
        <v>240</v>
      </c>
      <c r="B98" s="72" t="s">
        <v>241</v>
      </c>
      <c r="C98" s="72" t="s">
        <v>5</v>
      </c>
      <c r="D98" s="72" t="s">
        <v>6</v>
      </c>
    </row>
    <row r="99" spans="1:4" ht="70" customHeight="1" x14ac:dyDescent="0.35">
      <c r="A99" s="72" t="s">
        <v>912</v>
      </c>
      <c r="B99" s="72"/>
      <c r="C99" s="72" t="s">
        <v>31</v>
      </c>
      <c r="D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913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914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915</v>
      </c>
      <c r="B9" s="33" t="s">
        <v>916</v>
      </c>
      <c r="C9" s="33"/>
      <c r="D9" s="14">
        <v>94185.611309999993</v>
      </c>
      <c r="E9" s="15">
        <v>12816.28</v>
      </c>
      <c r="F9" s="16">
        <v>0.99580000000000002</v>
      </c>
      <c r="G9" s="16"/>
    </row>
    <row r="10" spans="1:7" x14ac:dyDescent="0.35">
      <c r="A10" s="17" t="s">
        <v>180</v>
      </c>
      <c r="B10" s="34"/>
      <c r="C10" s="34"/>
      <c r="D10" s="18"/>
      <c r="E10" s="19">
        <v>12816.28</v>
      </c>
      <c r="F10" s="20">
        <v>0.99580000000000002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12816.28</v>
      </c>
      <c r="F12" s="20">
        <v>0.99580000000000002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140.97999999999999</v>
      </c>
      <c r="F15" s="16">
        <v>1.0999999999999999E-2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140.97999999999999</v>
      </c>
      <c r="F16" s="20">
        <v>1.0999999999999999E-2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140.97999999999999</v>
      </c>
      <c r="F18" s="20">
        <v>1.0999999999999999E-2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2.0902E-2</v>
      </c>
      <c r="F19" s="16">
        <v>9.9999999999999995E-7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-86.680902000000003</v>
      </c>
      <c r="F20" s="27">
        <v>-6.8009999999999998E-3</v>
      </c>
      <c r="G20" s="16">
        <v>5.4115999999999997E-2</v>
      </c>
    </row>
    <row r="21" spans="1:7" x14ac:dyDescent="0.35">
      <c r="A21" s="28" t="s">
        <v>199</v>
      </c>
      <c r="B21" s="36"/>
      <c r="C21" s="36"/>
      <c r="D21" s="29"/>
      <c r="E21" s="30">
        <v>12870.6</v>
      </c>
      <c r="F21" s="31">
        <v>1</v>
      </c>
      <c r="G21" s="31"/>
    </row>
    <row r="26" spans="1:7" x14ac:dyDescent="0.35">
      <c r="A26" s="1" t="s">
        <v>201</v>
      </c>
    </row>
    <row r="27" spans="1:7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17.573599999999999</v>
      </c>
      <c r="C31">
        <v>18.692900000000002</v>
      </c>
    </row>
    <row r="32" spans="1:7" x14ac:dyDescent="0.35">
      <c r="A32" t="s">
        <v>216</v>
      </c>
      <c r="B32">
        <v>16.193200000000001</v>
      </c>
      <c r="C32">
        <v>17.212</v>
      </c>
    </row>
    <row r="34" spans="1:4" x14ac:dyDescent="0.35">
      <c r="A34" t="s">
        <v>221</v>
      </c>
      <c r="B34" s="3" t="s">
        <v>136</v>
      </c>
    </row>
    <row r="35" spans="1:4" x14ac:dyDescent="0.35">
      <c r="A35" t="s">
        <v>222</v>
      </c>
      <c r="B35" s="3" t="s">
        <v>136</v>
      </c>
    </row>
    <row r="36" spans="1:4" ht="29" customHeight="1" x14ac:dyDescent="0.35">
      <c r="A36" s="47" t="s">
        <v>223</v>
      </c>
      <c r="B36" s="3" t="s">
        <v>136</v>
      </c>
    </row>
    <row r="37" spans="1:4" ht="29" customHeight="1" x14ac:dyDescent="0.35">
      <c r="A37" s="47" t="s">
        <v>224</v>
      </c>
      <c r="B37" s="49">
        <v>12816.277081599999</v>
      </c>
    </row>
    <row r="38" spans="1:4" ht="43.5" customHeight="1" x14ac:dyDescent="0.35">
      <c r="A38" s="47" t="s">
        <v>578</v>
      </c>
      <c r="B38" s="3" t="s">
        <v>136</v>
      </c>
    </row>
    <row r="39" spans="1:4" x14ac:dyDescent="0.35">
      <c r="B39" s="3"/>
    </row>
    <row r="40" spans="1:4" ht="29" customHeight="1" x14ac:dyDescent="0.35">
      <c r="A40" s="47" t="s">
        <v>579</v>
      </c>
      <c r="B40" s="3" t="s">
        <v>136</v>
      </c>
    </row>
    <row r="41" spans="1:4" ht="29" customHeight="1" x14ac:dyDescent="0.35">
      <c r="A41" s="47" t="s">
        <v>580</v>
      </c>
      <c r="B41" t="s">
        <v>136</v>
      </c>
    </row>
    <row r="42" spans="1:4" ht="29" customHeight="1" x14ac:dyDescent="0.35">
      <c r="A42" s="47" t="s">
        <v>581</v>
      </c>
      <c r="B42" s="3" t="s">
        <v>136</v>
      </c>
    </row>
    <row r="43" spans="1:4" ht="29" customHeight="1" x14ac:dyDescent="0.35">
      <c r="A43" s="47" t="s">
        <v>582</v>
      </c>
      <c r="B43" s="3" t="s">
        <v>136</v>
      </c>
    </row>
    <row r="45" spans="1:4" ht="70" customHeight="1" x14ac:dyDescent="0.35">
      <c r="A45" s="72" t="s">
        <v>240</v>
      </c>
      <c r="B45" s="72" t="s">
        <v>241</v>
      </c>
      <c r="C45" s="72" t="s">
        <v>5</v>
      </c>
      <c r="D45" s="72" t="s">
        <v>6</v>
      </c>
    </row>
    <row r="46" spans="1:4" ht="70" customHeight="1" x14ac:dyDescent="0.35">
      <c r="A46" s="72" t="s">
        <v>917</v>
      </c>
      <c r="B46" s="72"/>
      <c r="C46" s="72" t="s">
        <v>33</v>
      </c>
      <c r="D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918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919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310</v>
      </c>
      <c r="B12" s="33"/>
      <c r="C12" s="33"/>
      <c r="D12" s="14"/>
      <c r="E12" s="15"/>
      <c r="F12" s="16"/>
      <c r="G12" s="16"/>
    </row>
    <row r="13" spans="1:7" x14ac:dyDescent="0.35">
      <c r="A13" s="13" t="s">
        <v>920</v>
      </c>
      <c r="B13" s="33" t="s">
        <v>921</v>
      </c>
      <c r="C13" s="33" t="s">
        <v>184</v>
      </c>
      <c r="D13" s="14">
        <v>2500000</v>
      </c>
      <c r="E13" s="15">
        <v>2529.6999999999998</v>
      </c>
      <c r="F13" s="16">
        <v>1.24E-2</v>
      </c>
      <c r="G13" s="16">
        <v>5.7659000000000002E-2</v>
      </c>
    </row>
    <row r="14" spans="1:7" x14ac:dyDescent="0.35">
      <c r="A14" s="17" t="s">
        <v>180</v>
      </c>
      <c r="B14" s="34"/>
      <c r="C14" s="34"/>
      <c r="D14" s="18"/>
      <c r="E14" s="19">
        <v>2529.6999999999998</v>
      </c>
      <c r="F14" s="20">
        <v>1.24E-2</v>
      </c>
      <c r="G14" s="21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189</v>
      </c>
      <c r="B17" s="33"/>
      <c r="C17" s="33"/>
      <c r="D17" s="14"/>
      <c r="E17" s="15"/>
      <c r="F17" s="16"/>
      <c r="G17" s="16"/>
    </row>
    <row r="18" spans="1:7" x14ac:dyDescent="0.35">
      <c r="A18" s="17" t="s">
        <v>180</v>
      </c>
      <c r="B18" s="33"/>
      <c r="C18" s="33"/>
      <c r="D18" s="14"/>
      <c r="E18" s="22" t="s">
        <v>136</v>
      </c>
      <c r="F18" s="23" t="s">
        <v>136</v>
      </c>
      <c r="G18" s="16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190</v>
      </c>
      <c r="B20" s="33"/>
      <c r="C20" s="33"/>
      <c r="D20" s="14"/>
      <c r="E20" s="15"/>
      <c r="F20" s="16"/>
      <c r="G20" s="16"/>
    </row>
    <row r="21" spans="1:7" x14ac:dyDescent="0.35">
      <c r="A21" s="17" t="s">
        <v>180</v>
      </c>
      <c r="B21" s="33"/>
      <c r="C21" s="33"/>
      <c r="D21" s="14"/>
      <c r="E21" s="22" t="s">
        <v>136</v>
      </c>
      <c r="F21" s="23" t="s">
        <v>136</v>
      </c>
      <c r="G21" s="16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24" t="s">
        <v>191</v>
      </c>
      <c r="B23" s="35"/>
      <c r="C23" s="35"/>
      <c r="D23" s="25"/>
      <c r="E23" s="19">
        <v>2529.6999999999998</v>
      </c>
      <c r="F23" s="20">
        <v>1.24E-2</v>
      </c>
      <c r="G23" s="21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335</v>
      </c>
      <c r="B25" s="33"/>
      <c r="C25" s="33"/>
      <c r="D25" s="14"/>
      <c r="E25" s="15"/>
      <c r="F25" s="16"/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336</v>
      </c>
      <c r="B27" s="33"/>
      <c r="C27" s="33"/>
      <c r="D27" s="14"/>
      <c r="E27" s="15"/>
      <c r="F27" s="16"/>
      <c r="G27" s="16"/>
    </row>
    <row r="28" spans="1:7" x14ac:dyDescent="0.35">
      <c r="A28" s="13" t="s">
        <v>922</v>
      </c>
      <c r="B28" s="33" t="s">
        <v>923</v>
      </c>
      <c r="C28" s="33" t="s">
        <v>184</v>
      </c>
      <c r="D28" s="14">
        <v>7500000</v>
      </c>
      <c r="E28" s="15">
        <v>7207.67</v>
      </c>
      <c r="F28" s="16">
        <v>3.5400000000000001E-2</v>
      </c>
      <c r="G28" s="16">
        <v>5.5238000000000002E-2</v>
      </c>
    </row>
    <row r="29" spans="1:7" x14ac:dyDescent="0.35">
      <c r="A29" s="13" t="s">
        <v>924</v>
      </c>
      <c r="B29" s="33" t="s">
        <v>925</v>
      </c>
      <c r="C29" s="33" t="s">
        <v>184</v>
      </c>
      <c r="D29" s="14">
        <v>5000000</v>
      </c>
      <c r="E29" s="15">
        <v>4937.53</v>
      </c>
      <c r="F29" s="16">
        <v>2.4299999999999999E-2</v>
      </c>
      <c r="G29" s="16">
        <v>5.3702E-2</v>
      </c>
    </row>
    <row r="30" spans="1:7" x14ac:dyDescent="0.35">
      <c r="A30" s="13" t="s">
        <v>926</v>
      </c>
      <c r="B30" s="33" t="s">
        <v>927</v>
      </c>
      <c r="C30" s="33" t="s">
        <v>184</v>
      </c>
      <c r="D30" s="14">
        <v>5000000</v>
      </c>
      <c r="E30" s="15">
        <v>4810.1400000000003</v>
      </c>
      <c r="F30" s="16">
        <v>2.3699999999999999E-2</v>
      </c>
      <c r="G30" s="16">
        <v>5.5199999999999999E-2</v>
      </c>
    </row>
    <row r="31" spans="1:7" x14ac:dyDescent="0.35">
      <c r="A31" s="13" t="s">
        <v>928</v>
      </c>
      <c r="B31" s="33" t="s">
        <v>929</v>
      </c>
      <c r="C31" s="33" t="s">
        <v>184</v>
      </c>
      <c r="D31" s="14">
        <v>2500000</v>
      </c>
      <c r="E31" s="15">
        <v>2419.79</v>
      </c>
      <c r="F31" s="16">
        <v>1.1900000000000001E-2</v>
      </c>
      <c r="G31" s="16">
        <v>5.5248999999999999E-2</v>
      </c>
    </row>
    <row r="32" spans="1:7" x14ac:dyDescent="0.35">
      <c r="A32" s="13" t="s">
        <v>930</v>
      </c>
      <c r="B32" s="33" t="s">
        <v>931</v>
      </c>
      <c r="C32" s="33" t="s">
        <v>184</v>
      </c>
      <c r="D32" s="14">
        <v>2500000</v>
      </c>
      <c r="E32" s="15">
        <v>2407.52</v>
      </c>
      <c r="F32" s="16">
        <v>1.18E-2</v>
      </c>
      <c r="G32" s="16">
        <v>5.5199999999999999E-2</v>
      </c>
    </row>
    <row r="33" spans="1:7" x14ac:dyDescent="0.35">
      <c r="A33" s="13" t="s">
        <v>932</v>
      </c>
      <c r="B33" s="33" t="s">
        <v>933</v>
      </c>
      <c r="C33" s="33" t="s">
        <v>184</v>
      </c>
      <c r="D33" s="14">
        <v>2500000</v>
      </c>
      <c r="E33" s="15">
        <v>2380.66</v>
      </c>
      <c r="F33" s="16">
        <v>1.17E-2</v>
      </c>
      <c r="G33" s="16">
        <v>5.5278000000000001E-2</v>
      </c>
    </row>
    <row r="34" spans="1:7" x14ac:dyDescent="0.35">
      <c r="A34" s="13" t="s">
        <v>934</v>
      </c>
      <c r="B34" s="33" t="s">
        <v>935</v>
      </c>
      <c r="C34" s="33" t="s">
        <v>184</v>
      </c>
      <c r="D34" s="14">
        <v>2500000</v>
      </c>
      <c r="E34" s="15">
        <v>2378.37</v>
      </c>
      <c r="F34" s="16">
        <v>1.17E-2</v>
      </c>
      <c r="G34" s="16">
        <v>5.5225000000000003E-2</v>
      </c>
    </row>
    <row r="35" spans="1:7" x14ac:dyDescent="0.35">
      <c r="A35" s="17" t="s">
        <v>180</v>
      </c>
      <c r="B35" s="34"/>
      <c r="C35" s="34"/>
      <c r="D35" s="18"/>
      <c r="E35" s="19">
        <v>26541.68</v>
      </c>
      <c r="F35" s="20">
        <v>0.1305</v>
      </c>
      <c r="G35" s="21"/>
    </row>
    <row r="36" spans="1:7" x14ac:dyDescent="0.35">
      <c r="A36" s="17" t="s">
        <v>936</v>
      </c>
      <c r="B36" s="33"/>
      <c r="C36" s="33"/>
      <c r="D36" s="14"/>
      <c r="E36" s="15"/>
      <c r="F36" s="16"/>
      <c r="G36" s="16"/>
    </row>
    <row r="37" spans="1:7" x14ac:dyDescent="0.35">
      <c r="A37" s="13" t="s">
        <v>937</v>
      </c>
      <c r="B37" s="33" t="s">
        <v>938</v>
      </c>
      <c r="C37" s="33" t="s">
        <v>939</v>
      </c>
      <c r="D37" s="14">
        <v>12500000</v>
      </c>
      <c r="E37" s="15">
        <v>11979.44</v>
      </c>
      <c r="F37" s="16">
        <v>5.8900000000000001E-2</v>
      </c>
      <c r="G37" s="16">
        <v>6.2199999999999998E-2</v>
      </c>
    </row>
    <row r="38" spans="1:7" x14ac:dyDescent="0.35">
      <c r="A38" s="13" t="s">
        <v>940</v>
      </c>
      <c r="B38" s="33" t="s">
        <v>941</v>
      </c>
      <c r="C38" s="33" t="s">
        <v>942</v>
      </c>
      <c r="D38" s="14">
        <v>10000000</v>
      </c>
      <c r="E38" s="15">
        <v>9441.36</v>
      </c>
      <c r="F38" s="16">
        <v>4.6399999999999997E-2</v>
      </c>
      <c r="G38" s="16">
        <v>6.2600000000000003E-2</v>
      </c>
    </row>
    <row r="39" spans="1:7" x14ac:dyDescent="0.35">
      <c r="A39" s="13" t="s">
        <v>943</v>
      </c>
      <c r="B39" s="33" t="s">
        <v>944</v>
      </c>
      <c r="C39" s="33" t="s">
        <v>942</v>
      </c>
      <c r="D39" s="14">
        <v>7500000</v>
      </c>
      <c r="E39" s="15">
        <v>7301.43</v>
      </c>
      <c r="F39" s="16">
        <v>3.5900000000000001E-2</v>
      </c>
      <c r="G39" s="16">
        <v>6.0900000000000003E-2</v>
      </c>
    </row>
    <row r="40" spans="1:7" x14ac:dyDescent="0.35">
      <c r="A40" s="13" t="s">
        <v>945</v>
      </c>
      <c r="B40" s="33" t="s">
        <v>946</v>
      </c>
      <c r="C40" s="33" t="s">
        <v>942</v>
      </c>
      <c r="D40" s="14">
        <v>7500000</v>
      </c>
      <c r="E40" s="15">
        <v>7190.71</v>
      </c>
      <c r="F40" s="16">
        <v>3.5400000000000001E-2</v>
      </c>
      <c r="G40" s="16">
        <v>6.2300000000000001E-2</v>
      </c>
    </row>
    <row r="41" spans="1:7" x14ac:dyDescent="0.35">
      <c r="A41" s="13" t="s">
        <v>947</v>
      </c>
      <c r="B41" s="33" t="s">
        <v>948</v>
      </c>
      <c r="C41" s="33" t="s">
        <v>949</v>
      </c>
      <c r="D41" s="14">
        <v>7500000</v>
      </c>
      <c r="E41" s="15">
        <v>7188.36</v>
      </c>
      <c r="F41" s="16">
        <v>3.5299999999999998E-2</v>
      </c>
      <c r="G41" s="16">
        <v>6.2300000000000001E-2</v>
      </c>
    </row>
    <row r="42" spans="1:7" x14ac:dyDescent="0.35">
      <c r="A42" s="13" t="s">
        <v>950</v>
      </c>
      <c r="B42" s="33" t="s">
        <v>951</v>
      </c>
      <c r="C42" s="33" t="s">
        <v>942</v>
      </c>
      <c r="D42" s="14">
        <v>7500000</v>
      </c>
      <c r="E42" s="15">
        <v>7182.29</v>
      </c>
      <c r="F42" s="16">
        <v>3.5299999999999998E-2</v>
      </c>
      <c r="G42" s="16">
        <v>6.2100000000000002E-2</v>
      </c>
    </row>
    <row r="43" spans="1:7" x14ac:dyDescent="0.35">
      <c r="A43" s="13" t="s">
        <v>952</v>
      </c>
      <c r="B43" s="33" t="s">
        <v>953</v>
      </c>
      <c r="C43" s="33" t="s">
        <v>942</v>
      </c>
      <c r="D43" s="14">
        <v>7500000</v>
      </c>
      <c r="E43" s="15">
        <v>7174.1</v>
      </c>
      <c r="F43" s="16">
        <v>3.5299999999999998E-2</v>
      </c>
      <c r="G43" s="16">
        <v>6.2100000000000002E-2</v>
      </c>
    </row>
    <row r="44" spans="1:7" x14ac:dyDescent="0.35">
      <c r="A44" s="13" t="s">
        <v>954</v>
      </c>
      <c r="B44" s="33" t="s">
        <v>955</v>
      </c>
      <c r="C44" s="33" t="s">
        <v>949</v>
      </c>
      <c r="D44" s="14">
        <v>7500000</v>
      </c>
      <c r="E44" s="15">
        <v>7173.77</v>
      </c>
      <c r="F44" s="16">
        <v>3.5299999999999998E-2</v>
      </c>
      <c r="G44" s="16">
        <v>6.2399999999999997E-2</v>
      </c>
    </row>
    <row r="45" spans="1:7" x14ac:dyDescent="0.35">
      <c r="A45" s="13" t="s">
        <v>956</v>
      </c>
      <c r="B45" s="33" t="s">
        <v>957</v>
      </c>
      <c r="C45" s="33" t="s">
        <v>942</v>
      </c>
      <c r="D45" s="14">
        <v>7500000</v>
      </c>
      <c r="E45" s="15">
        <v>7117.14</v>
      </c>
      <c r="F45" s="16">
        <v>3.5000000000000003E-2</v>
      </c>
      <c r="G45" s="16">
        <v>6.3749E-2</v>
      </c>
    </row>
    <row r="46" spans="1:7" x14ac:dyDescent="0.35">
      <c r="A46" s="13" t="s">
        <v>958</v>
      </c>
      <c r="B46" s="33" t="s">
        <v>959</v>
      </c>
      <c r="C46" s="33" t="s">
        <v>939</v>
      </c>
      <c r="D46" s="14">
        <v>7500000</v>
      </c>
      <c r="E46" s="15">
        <v>7059.77</v>
      </c>
      <c r="F46" s="16">
        <v>3.4700000000000002E-2</v>
      </c>
      <c r="G46" s="16">
        <v>6.3400999999999999E-2</v>
      </c>
    </row>
    <row r="47" spans="1:7" x14ac:dyDescent="0.35">
      <c r="A47" s="13" t="s">
        <v>960</v>
      </c>
      <c r="B47" s="33" t="s">
        <v>961</v>
      </c>
      <c r="C47" s="33" t="s">
        <v>942</v>
      </c>
      <c r="D47" s="14">
        <v>5000000</v>
      </c>
      <c r="E47" s="15">
        <v>4827.8100000000004</v>
      </c>
      <c r="F47" s="16">
        <v>2.3699999999999999E-2</v>
      </c>
      <c r="G47" s="16">
        <v>6.1698999999999997E-2</v>
      </c>
    </row>
    <row r="48" spans="1:7" x14ac:dyDescent="0.35">
      <c r="A48" s="13" t="s">
        <v>962</v>
      </c>
      <c r="B48" s="33" t="s">
        <v>963</v>
      </c>
      <c r="C48" s="33" t="s">
        <v>964</v>
      </c>
      <c r="D48" s="14">
        <v>5000000</v>
      </c>
      <c r="E48" s="15">
        <v>4821.8100000000004</v>
      </c>
      <c r="F48" s="16">
        <v>2.3699999999999999E-2</v>
      </c>
      <c r="G48" s="16">
        <v>6.1874999999999999E-2</v>
      </c>
    </row>
    <row r="49" spans="1:7" x14ac:dyDescent="0.35">
      <c r="A49" s="13" t="s">
        <v>965</v>
      </c>
      <c r="B49" s="33" t="s">
        <v>966</v>
      </c>
      <c r="C49" s="33" t="s">
        <v>942</v>
      </c>
      <c r="D49" s="14">
        <v>5000000</v>
      </c>
      <c r="E49" s="15">
        <v>4797.74</v>
      </c>
      <c r="F49" s="16">
        <v>2.3599999999999999E-2</v>
      </c>
      <c r="G49" s="16">
        <v>6.2300000000000001E-2</v>
      </c>
    </row>
    <row r="50" spans="1:7" x14ac:dyDescent="0.35">
      <c r="A50" s="13" t="s">
        <v>967</v>
      </c>
      <c r="B50" s="33" t="s">
        <v>968</v>
      </c>
      <c r="C50" s="33" t="s">
        <v>942</v>
      </c>
      <c r="D50" s="14">
        <v>5000000</v>
      </c>
      <c r="E50" s="15">
        <v>4796.32</v>
      </c>
      <c r="F50" s="16">
        <v>2.3599999999999999E-2</v>
      </c>
      <c r="G50" s="16">
        <v>6.25E-2</v>
      </c>
    </row>
    <row r="51" spans="1:7" x14ac:dyDescent="0.35">
      <c r="A51" s="13" t="s">
        <v>969</v>
      </c>
      <c r="B51" s="33" t="s">
        <v>970</v>
      </c>
      <c r="C51" s="33" t="s">
        <v>942</v>
      </c>
      <c r="D51" s="14">
        <v>5000000</v>
      </c>
      <c r="E51" s="15">
        <v>4788.6899999999996</v>
      </c>
      <c r="F51" s="16">
        <v>2.35E-2</v>
      </c>
      <c r="G51" s="16">
        <v>6.1949999999999998E-2</v>
      </c>
    </row>
    <row r="52" spans="1:7" x14ac:dyDescent="0.35">
      <c r="A52" s="13" t="s">
        <v>971</v>
      </c>
      <c r="B52" s="33" t="s">
        <v>972</v>
      </c>
      <c r="C52" s="33" t="s">
        <v>942</v>
      </c>
      <c r="D52" s="14">
        <v>5000000</v>
      </c>
      <c r="E52" s="15">
        <v>4787.95</v>
      </c>
      <c r="F52" s="16">
        <v>2.35E-2</v>
      </c>
      <c r="G52" s="16">
        <v>6.1699999999999998E-2</v>
      </c>
    </row>
    <row r="53" spans="1:7" x14ac:dyDescent="0.35">
      <c r="A53" s="13" t="s">
        <v>973</v>
      </c>
      <c r="B53" s="33" t="s">
        <v>974</v>
      </c>
      <c r="C53" s="33" t="s">
        <v>942</v>
      </c>
      <c r="D53" s="14">
        <v>5000000</v>
      </c>
      <c r="E53" s="15">
        <v>4716.05</v>
      </c>
      <c r="F53" s="16">
        <v>2.3199999999999998E-2</v>
      </c>
      <c r="G53" s="16">
        <v>6.3700000000000007E-2</v>
      </c>
    </row>
    <row r="54" spans="1:7" x14ac:dyDescent="0.35">
      <c r="A54" s="13" t="s">
        <v>975</v>
      </c>
      <c r="B54" s="33" t="s">
        <v>976</v>
      </c>
      <c r="C54" s="33" t="s">
        <v>942</v>
      </c>
      <c r="D54" s="14">
        <v>2500000</v>
      </c>
      <c r="E54" s="15">
        <v>2438.4699999999998</v>
      </c>
      <c r="F54" s="16">
        <v>1.2E-2</v>
      </c>
      <c r="G54" s="16">
        <v>6.4410999999999996E-2</v>
      </c>
    </row>
    <row r="55" spans="1:7" x14ac:dyDescent="0.35">
      <c r="A55" s="13" t="s">
        <v>977</v>
      </c>
      <c r="B55" s="33" t="s">
        <v>978</v>
      </c>
      <c r="C55" s="33" t="s">
        <v>942</v>
      </c>
      <c r="D55" s="14">
        <v>2500000</v>
      </c>
      <c r="E55" s="15">
        <v>2416.34</v>
      </c>
      <c r="F55" s="16">
        <v>1.1900000000000001E-2</v>
      </c>
      <c r="G55" s="16">
        <v>6.1949999999999998E-2</v>
      </c>
    </row>
    <row r="56" spans="1:7" x14ac:dyDescent="0.35">
      <c r="A56" s="13" t="s">
        <v>979</v>
      </c>
      <c r="B56" s="33" t="s">
        <v>980</v>
      </c>
      <c r="C56" s="33" t="s">
        <v>942</v>
      </c>
      <c r="D56" s="14">
        <v>2500000</v>
      </c>
      <c r="E56" s="15">
        <v>2402.14</v>
      </c>
      <c r="F56" s="16">
        <v>1.18E-2</v>
      </c>
      <c r="G56" s="16">
        <v>6.1699999999999998E-2</v>
      </c>
    </row>
    <row r="57" spans="1:7" x14ac:dyDescent="0.35">
      <c r="A57" s="13" t="s">
        <v>981</v>
      </c>
      <c r="B57" s="33" t="s">
        <v>982</v>
      </c>
      <c r="C57" s="33" t="s">
        <v>942</v>
      </c>
      <c r="D57" s="14">
        <v>2500000</v>
      </c>
      <c r="E57" s="15">
        <v>2399.8000000000002</v>
      </c>
      <c r="F57" s="16">
        <v>1.18E-2</v>
      </c>
      <c r="G57" s="16">
        <v>6.1949999999999998E-2</v>
      </c>
    </row>
    <row r="58" spans="1:7" x14ac:dyDescent="0.35">
      <c r="A58" s="13" t="s">
        <v>983</v>
      </c>
      <c r="B58" s="33" t="s">
        <v>984</v>
      </c>
      <c r="C58" s="33" t="s">
        <v>942</v>
      </c>
      <c r="D58" s="14">
        <v>2500000</v>
      </c>
      <c r="E58" s="15">
        <v>2399.02</v>
      </c>
      <c r="F58" s="16">
        <v>1.18E-2</v>
      </c>
      <c r="G58" s="16">
        <v>6.1949999999999998E-2</v>
      </c>
    </row>
    <row r="59" spans="1:7" x14ac:dyDescent="0.35">
      <c r="A59" s="13" t="s">
        <v>985</v>
      </c>
      <c r="B59" s="33" t="s">
        <v>986</v>
      </c>
      <c r="C59" s="33" t="s">
        <v>942</v>
      </c>
      <c r="D59" s="14">
        <v>2500000</v>
      </c>
      <c r="E59" s="15">
        <v>2396.19</v>
      </c>
      <c r="F59" s="16">
        <v>1.18E-2</v>
      </c>
      <c r="G59" s="16">
        <v>6.25E-2</v>
      </c>
    </row>
    <row r="60" spans="1:7" x14ac:dyDescent="0.35">
      <c r="A60" s="13" t="s">
        <v>987</v>
      </c>
      <c r="B60" s="33" t="s">
        <v>988</v>
      </c>
      <c r="C60" s="33" t="s">
        <v>949</v>
      </c>
      <c r="D60" s="14">
        <v>2500000</v>
      </c>
      <c r="E60" s="15">
        <v>2352.9899999999998</v>
      </c>
      <c r="F60" s="16">
        <v>1.1599999999999999E-2</v>
      </c>
      <c r="G60" s="16">
        <v>6.3700000000000007E-2</v>
      </c>
    </row>
    <row r="61" spans="1:7" x14ac:dyDescent="0.35">
      <c r="A61" s="13" t="s">
        <v>989</v>
      </c>
      <c r="B61" s="33" t="s">
        <v>990</v>
      </c>
      <c r="C61" s="33" t="s">
        <v>942</v>
      </c>
      <c r="D61" s="14">
        <v>2500000</v>
      </c>
      <c r="E61" s="15">
        <v>2352.6</v>
      </c>
      <c r="F61" s="16">
        <v>1.1599999999999999E-2</v>
      </c>
      <c r="G61" s="16">
        <v>6.3700000000000007E-2</v>
      </c>
    </row>
    <row r="62" spans="1:7" x14ac:dyDescent="0.35">
      <c r="A62" s="17" t="s">
        <v>180</v>
      </c>
      <c r="B62" s="34"/>
      <c r="C62" s="34"/>
      <c r="D62" s="18"/>
      <c r="E62" s="19">
        <v>131502.29</v>
      </c>
      <c r="F62" s="20">
        <v>0.64659999999999995</v>
      </c>
      <c r="G62" s="21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991</v>
      </c>
      <c r="B64" s="33"/>
      <c r="C64" s="33"/>
      <c r="D64" s="14"/>
      <c r="E64" s="15"/>
      <c r="F64" s="16"/>
      <c r="G64" s="16"/>
    </row>
    <row r="65" spans="1:7" x14ac:dyDescent="0.35">
      <c r="A65" s="13" t="s">
        <v>992</v>
      </c>
      <c r="B65" s="33" t="s">
        <v>993</v>
      </c>
      <c r="C65" s="33" t="s">
        <v>942</v>
      </c>
      <c r="D65" s="14">
        <v>7500000</v>
      </c>
      <c r="E65" s="15">
        <v>7164.5</v>
      </c>
      <c r="F65" s="16">
        <v>3.5200000000000002E-2</v>
      </c>
      <c r="G65" s="16">
        <v>6.6250000000000003E-2</v>
      </c>
    </row>
    <row r="66" spans="1:7" x14ac:dyDescent="0.35">
      <c r="A66" s="13" t="s">
        <v>994</v>
      </c>
      <c r="B66" s="33" t="s">
        <v>995</v>
      </c>
      <c r="C66" s="33" t="s">
        <v>942</v>
      </c>
      <c r="D66" s="14">
        <v>5000000</v>
      </c>
      <c r="E66" s="15">
        <v>4860.54</v>
      </c>
      <c r="F66" s="16">
        <v>2.3900000000000001E-2</v>
      </c>
      <c r="G66" s="16">
        <v>6.8449999999999997E-2</v>
      </c>
    </row>
    <row r="67" spans="1:7" x14ac:dyDescent="0.35">
      <c r="A67" s="13" t="s">
        <v>996</v>
      </c>
      <c r="B67" s="33" t="s">
        <v>997</v>
      </c>
      <c r="C67" s="33" t="s">
        <v>942</v>
      </c>
      <c r="D67" s="14">
        <v>5000000</v>
      </c>
      <c r="E67" s="15">
        <v>4833.08</v>
      </c>
      <c r="F67" s="16">
        <v>2.3800000000000002E-2</v>
      </c>
      <c r="G67" s="16">
        <v>6.3350000000000004E-2</v>
      </c>
    </row>
    <row r="68" spans="1:7" x14ac:dyDescent="0.35">
      <c r="A68" s="13" t="s">
        <v>998</v>
      </c>
      <c r="B68" s="33" t="s">
        <v>999</v>
      </c>
      <c r="C68" s="33" t="s">
        <v>942</v>
      </c>
      <c r="D68" s="14">
        <v>5000000</v>
      </c>
      <c r="E68" s="15">
        <v>4829.29</v>
      </c>
      <c r="F68" s="16">
        <v>2.3699999999999999E-2</v>
      </c>
      <c r="G68" s="16">
        <v>6.3250000000000001E-2</v>
      </c>
    </row>
    <row r="69" spans="1:7" x14ac:dyDescent="0.35">
      <c r="A69" s="13" t="s">
        <v>1000</v>
      </c>
      <c r="B69" s="33" t="s">
        <v>1001</v>
      </c>
      <c r="C69" s="33" t="s">
        <v>942</v>
      </c>
      <c r="D69" s="14">
        <v>5000000</v>
      </c>
      <c r="E69" s="15">
        <v>4813.93</v>
      </c>
      <c r="F69" s="16">
        <v>2.3699999999999999E-2</v>
      </c>
      <c r="G69" s="16">
        <v>6.9500000000000006E-2</v>
      </c>
    </row>
    <row r="70" spans="1:7" x14ac:dyDescent="0.35">
      <c r="A70" s="13" t="s">
        <v>1002</v>
      </c>
      <c r="B70" s="33" t="s">
        <v>1003</v>
      </c>
      <c r="C70" s="33" t="s">
        <v>942</v>
      </c>
      <c r="D70" s="14">
        <v>5000000</v>
      </c>
      <c r="E70" s="15">
        <v>4778.9799999999996</v>
      </c>
      <c r="F70" s="16">
        <v>2.35E-2</v>
      </c>
      <c r="G70" s="16">
        <v>6.6198999999999994E-2</v>
      </c>
    </row>
    <row r="71" spans="1:7" x14ac:dyDescent="0.35">
      <c r="A71" s="13" t="s">
        <v>1004</v>
      </c>
      <c r="B71" s="33" t="s">
        <v>1005</v>
      </c>
      <c r="C71" s="33" t="s">
        <v>942</v>
      </c>
      <c r="D71" s="14">
        <v>5000000</v>
      </c>
      <c r="E71" s="15">
        <v>4717.9399999999996</v>
      </c>
      <c r="F71" s="16">
        <v>2.3199999999999998E-2</v>
      </c>
      <c r="G71" s="16">
        <v>6.7350999999999994E-2</v>
      </c>
    </row>
    <row r="72" spans="1:7" x14ac:dyDescent="0.35">
      <c r="A72" s="13" t="s">
        <v>1006</v>
      </c>
      <c r="B72" s="33" t="s">
        <v>1007</v>
      </c>
      <c r="C72" s="33" t="s">
        <v>942</v>
      </c>
      <c r="D72" s="14">
        <v>2500000</v>
      </c>
      <c r="E72" s="15">
        <v>2387.2600000000002</v>
      </c>
      <c r="F72" s="16">
        <v>1.17E-2</v>
      </c>
      <c r="G72" s="16">
        <v>6.6299999999999998E-2</v>
      </c>
    </row>
    <row r="73" spans="1:7" x14ac:dyDescent="0.35">
      <c r="A73" s="13" t="s">
        <v>1008</v>
      </c>
      <c r="B73" s="33" t="s">
        <v>1009</v>
      </c>
      <c r="C73" s="33" t="s">
        <v>942</v>
      </c>
      <c r="D73" s="14">
        <v>2500000</v>
      </c>
      <c r="E73" s="15">
        <v>2351.75</v>
      </c>
      <c r="F73" s="16">
        <v>1.1599999999999999E-2</v>
      </c>
      <c r="G73" s="16">
        <v>7.0800000000000002E-2</v>
      </c>
    </row>
    <row r="74" spans="1:7" x14ac:dyDescent="0.35">
      <c r="A74" s="17" t="s">
        <v>180</v>
      </c>
      <c r="B74" s="34"/>
      <c r="C74" s="34"/>
      <c r="D74" s="18"/>
      <c r="E74" s="19">
        <v>40737.269999999997</v>
      </c>
      <c r="F74" s="20">
        <v>0.20030000000000001</v>
      </c>
      <c r="G74" s="21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24" t="s">
        <v>191</v>
      </c>
      <c r="B76" s="35"/>
      <c r="C76" s="35"/>
      <c r="D76" s="25"/>
      <c r="E76" s="19">
        <v>198781.24</v>
      </c>
      <c r="F76" s="20">
        <v>0.97740000000000005</v>
      </c>
      <c r="G76" s="21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192</v>
      </c>
      <c r="B79" s="33"/>
      <c r="C79" s="33"/>
      <c r="D79" s="14"/>
      <c r="E79" s="15"/>
      <c r="F79" s="16"/>
      <c r="G79" s="16"/>
    </row>
    <row r="80" spans="1:7" x14ac:dyDescent="0.35">
      <c r="A80" s="13" t="s">
        <v>193</v>
      </c>
      <c r="B80" s="33" t="s">
        <v>194</v>
      </c>
      <c r="C80" s="33"/>
      <c r="D80" s="14">
        <v>2926.7510000000002</v>
      </c>
      <c r="E80" s="15">
        <v>329.07</v>
      </c>
      <c r="F80" s="16">
        <v>1.6000000000000001E-3</v>
      </c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24" t="s">
        <v>191</v>
      </c>
      <c r="B82" s="35"/>
      <c r="C82" s="35"/>
      <c r="D82" s="25"/>
      <c r="E82" s="19">
        <v>329.07</v>
      </c>
      <c r="F82" s="20">
        <v>1.6000000000000001E-3</v>
      </c>
      <c r="G82" s="21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7" t="s">
        <v>195</v>
      </c>
      <c r="B84" s="33"/>
      <c r="C84" s="33"/>
      <c r="D84" s="14"/>
      <c r="E84" s="15"/>
      <c r="F84" s="16"/>
      <c r="G84" s="16"/>
    </row>
    <row r="85" spans="1:7" x14ac:dyDescent="0.35">
      <c r="A85" s="13" t="s">
        <v>196</v>
      </c>
      <c r="B85" s="33"/>
      <c r="C85" s="33"/>
      <c r="D85" s="14"/>
      <c r="E85" s="15">
        <v>7928.82</v>
      </c>
      <c r="F85" s="16">
        <v>3.9E-2</v>
      </c>
      <c r="G85" s="16">
        <v>5.4115999999999997E-2</v>
      </c>
    </row>
    <row r="86" spans="1:7" x14ac:dyDescent="0.35">
      <c r="A86" s="17" t="s">
        <v>180</v>
      </c>
      <c r="B86" s="34"/>
      <c r="C86" s="34"/>
      <c r="D86" s="18"/>
      <c r="E86" s="19">
        <v>7928.82</v>
      </c>
      <c r="F86" s="20">
        <v>3.9E-2</v>
      </c>
      <c r="G86" s="21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24" t="s">
        <v>191</v>
      </c>
      <c r="B88" s="35"/>
      <c r="C88" s="35"/>
      <c r="D88" s="25"/>
      <c r="E88" s="19">
        <v>7928.82</v>
      </c>
      <c r="F88" s="20">
        <v>3.9E-2</v>
      </c>
      <c r="G88" s="21"/>
    </row>
    <row r="89" spans="1:7" x14ac:dyDescent="0.35">
      <c r="A89" s="13" t="s">
        <v>197</v>
      </c>
      <c r="B89" s="33"/>
      <c r="C89" s="33"/>
      <c r="D89" s="14"/>
      <c r="E89" s="15">
        <v>5.7699958000000002</v>
      </c>
      <c r="F89" s="16">
        <v>2.8E-5</v>
      </c>
      <c r="G89" s="16"/>
    </row>
    <row r="90" spans="1:7" x14ac:dyDescent="0.35">
      <c r="A90" s="13" t="s">
        <v>198</v>
      </c>
      <c r="B90" s="33"/>
      <c r="C90" s="33"/>
      <c r="D90" s="14"/>
      <c r="E90" s="26">
        <v>-6199.8399958</v>
      </c>
      <c r="F90" s="27">
        <v>-3.0428E-2</v>
      </c>
      <c r="G90" s="16">
        <v>5.4115000000000003E-2</v>
      </c>
    </row>
    <row r="91" spans="1:7" x14ac:dyDescent="0.35">
      <c r="A91" s="28" t="s">
        <v>199</v>
      </c>
      <c r="B91" s="36"/>
      <c r="C91" s="36"/>
      <c r="D91" s="29"/>
      <c r="E91" s="30">
        <v>203374.76</v>
      </c>
      <c r="F91" s="31">
        <v>1</v>
      </c>
      <c r="G91" s="31"/>
    </row>
    <row r="93" spans="1:7" x14ac:dyDescent="0.35">
      <c r="A93" s="1" t="s">
        <v>1010</v>
      </c>
    </row>
    <row r="94" spans="1:7" x14ac:dyDescent="0.35">
      <c r="A94" s="1" t="s">
        <v>200</v>
      </c>
    </row>
    <row r="96" spans="1:7" x14ac:dyDescent="0.35">
      <c r="A96" s="1" t="s">
        <v>201</v>
      </c>
    </row>
    <row r="97" spans="1:3" ht="29" customHeight="1" x14ac:dyDescent="0.35">
      <c r="A97" s="47" t="s">
        <v>202</v>
      </c>
      <c r="B97" s="3" t="s">
        <v>136</v>
      </c>
    </row>
    <row r="98" spans="1:3" x14ac:dyDescent="0.35">
      <c r="A98" t="s">
        <v>203</v>
      </c>
    </row>
    <row r="99" spans="1:3" x14ac:dyDescent="0.35">
      <c r="A99" t="s">
        <v>204</v>
      </c>
      <c r="B99" t="s">
        <v>205</v>
      </c>
      <c r="C99" t="s">
        <v>205</v>
      </c>
    </row>
    <row r="100" spans="1:3" x14ac:dyDescent="0.35">
      <c r="B100" s="48">
        <v>45807</v>
      </c>
      <c r="C100" s="48">
        <v>45838</v>
      </c>
    </row>
    <row r="101" spans="1:3" x14ac:dyDescent="0.35">
      <c r="A101" t="s">
        <v>1011</v>
      </c>
      <c r="B101">
        <v>31.214700000000001</v>
      </c>
      <c r="C101">
        <v>31.407800000000002</v>
      </c>
    </row>
    <row r="102" spans="1:3" x14ac:dyDescent="0.35">
      <c r="A102" t="s">
        <v>206</v>
      </c>
      <c r="B102" t="s">
        <v>207</v>
      </c>
      <c r="C102" t="s">
        <v>208</v>
      </c>
    </row>
    <row r="103" spans="1:3" x14ac:dyDescent="0.35">
      <c r="A103" t="s">
        <v>210</v>
      </c>
      <c r="B103">
        <v>31.218900000000001</v>
      </c>
      <c r="C103">
        <v>31.411999999999999</v>
      </c>
    </row>
    <row r="104" spans="1:3" x14ac:dyDescent="0.35">
      <c r="A104" t="s">
        <v>211</v>
      </c>
      <c r="B104">
        <v>29.1128</v>
      </c>
      <c r="C104">
        <v>29.292899999999999</v>
      </c>
    </row>
    <row r="105" spans="1:3" x14ac:dyDescent="0.35">
      <c r="A105" t="s">
        <v>1012</v>
      </c>
      <c r="B105" t="s">
        <v>207</v>
      </c>
      <c r="C105" t="s">
        <v>208</v>
      </c>
    </row>
    <row r="106" spans="1:3" x14ac:dyDescent="0.35">
      <c r="A106" t="s">
        <v>1013</v>
      </c>
      <c r="B106">
        <v>24.2501</v>
      </c>
      <c r="C106">
        <v>24.386199999999999</v>
      </c>
    </row>
    <row r="107" spans="1:3" x14ac:dyDescent="0.35">
      <c r="A107" t="s">
        <v>1014</v>
      </c>
      <c r="B107" t="s">
        <v>207</v>
      </c>
      <c r="C107" t="s">
        <v>208</v>
      </c>
    </row>
    <row r="108" spans="1:3" x14ac:dyDescent="0.35">
      <c r="A108" t="s">
        <v>1015</v>
      </c>
      <c r="B108">
        <v>28.104700000000001</v>
      </c>
      <c r="C108">
        <v>28.262499999999999</v>
      </c>
    </row>
    <row r="109" spans="1:3" x14ac:dyDescent="0.35">
      <c r="A109" t="s">
        <v>1016</v>
      </c>
      <c r="B109" t="s">
        <v>207</v>
      </c>
      <c r="C109" t="s">
        <v>208</v>
      </c>
    </row>
    <row r="110" spans="1:3" x14ac:dyDescent="0.35">
      <c r="A110" t="s">
        <v>1017</v>
      </c>
      <c r="B110">
        <v>28.338699999999999</v>
      </c>
      <c r="C110">
        <v>28.497800000000002</v>
      </c>
    </row>
    <row r="111" spans="1:3" x14ac:dyDescent="0.35">
      <c r="A111" t="s">
        <v>1018</v>
      </c>
      <c r="B111">
        <v>26.658300000000001</v>
      </c>
      <c r="C111">
        <v>26.808</v>
      </c>
    </row>
    <row r="112" spans="1:3" x14ac:dyDescent="0.35">
      <c r="A112" t="s">
        <v>214</v>
      </c>
      <c r="B112" t="s">
        <v>207</v>
      </c>
      <c r="C112" t="s">
        <v>208</v>
      </c>
    </row>
    <row r="113" spans="1:2" x14ac:dyDescent="0.35">
      <c r="A113" t="s">
        <v>220</v>
      </c>
    </row>
    <row r="115" spans="1:2" x14ac:dyDescent="0.35">
      <c r="A115" t="s">
        <v>221</v>
      </c>
      <c r="B115" s="3" t="s">
        <v>136</v>
      </c>
    </row>
    <row r="116" spans="1:2" x14ac:dyDescent="0.35">
      <c r="A116" t="s">
        <v>222</v>
      </c>
      <c r="B116" s="3" t="s">
        <v>136</v>
      </c>
    </row>
    <row r="117" spans="1:2" ht="58" customHeight="1" x14ac:dyDescent="0.35">
      <c r="A117" s="47" t="s">
        <v>223</v>
      </c>
      <c r="B117" s="3" t="s">
        <v>136</v>
      </c>
    </row>
    <row r="118" spans="1:2" ht="43.5" customHeight="1" x14ac:dyDescent="0.35">
      <c r="A118" s="47" t="s">
        <v>224</v>
      </c>
      <c r="B118" s="3" t="s">
        <v>136</v>
      </c>
    </row>
    <row r="119" spans="1:2" x14ac:dyDescent="0.35">
      <c r="A119" t="s">
        <v>225</v>
      </c>
      <c r="B119" s="49">
        <f>+B134</f>
        <v>0.69433336375888877</v>
      </c>
    </row>
    <row r="120" spans="1:2" ht="72.5" customHeight="1" x14ac:dyDescent="0.35">
      <c r="A120" s="47" t="s">
        <v>226</v>
      </c>
      <c r="B120" s="3" t="s">
        <v>136</v>
      </c>
    </row>
    <row r="121" spans="1:2" x14ac:dyDescent="0.35">
      <c r="B121" s="3"/>
    </row>
    <row r="122" spans="1:2" ht="72.5" customHeight="1" x14ac:dyDescent="0.35">
      <c r="A122" s="47" t="s">
        <v>227</v>
      </c>
      <c r="B122" s="3" t="s">
        <v>136</v>
      </c>
    </row>
    <row r="123" spans="1:2" ht="58" customHeight="1" x14ac:dyDescent="0.35">
      <c r="A123" s="47" t="s">
        <v>228</v>
      </c>
      <c r="B123">
        <v>44365.74</v>
      </c>
    </row>
    <row r="124" spans="1:2" ht="43.5" customHeight="1" x14ac:dyDescent="0.35">
      <c r="A124" s="47" t="s">
        <v>229</v>
      </c>
      <c r="B124" s="3" t="s">
        <v>136</v>
      </c>
    </row>
    <row r="125" spans="1:2" ht="43.5" customHeight="1" x14ac:dyDescent="0.35">
      <c r="A125" s="47" t="s">
        <v>230</v>
      </c>
      <c r="B125" s="3" t="s">
        <v>136</v>
      </c>
    </row>
    <row r="127" spans="1:2" x14ac:dyDescent="0.35">
      <c r="A127" t="s">
        <v>231</v>
      </c>
    </row>
    <row r="128" spans="1:2" x14ac:dyDescent="0.35">
      <c r="A128" s="63" t="s">
        <v>232</v>
      </c>
      <c r="B128" s="63" t="s">
        <v>1019</v>
      </c>
    </row>
    <row r="129" spans="1:6" x14ac:dyDescent="0.35">
      <c r="A129" s="63" t="s">
        <v>234</v>
      </c>
      <c r="B129" s="63" t="s">
        <v>1020</v>
      </c>
    </row>
    <row r="130" spans="1:6" x14ac:dyDescent="0.35">
      <c r="A130" s="63"/>
      <c r="B130" s="63"/>
    </row>
    <row r="131" spans="1:6" x14ac:dyDescent="0.35">
      <c r="A131" s="63" t="s">
        <v>236</v>
      </c>
      <c r="B131" s="64">
        <v>6.2026334127109681</v>
      </c>
    </row>
    <row r="132" spans="1:6" x14ac:dyDescent="0.35">
      <c r="A132" s="63"/>
      <c r="B132" s="63"/>
    </row>
    <row r="133" spans="1:6" x14ac:dyDescent="0.35">
      <c r="A133" s="63" t="s">
        <v>237</v>
      </c>
      <c r="B133" s="65">
        <v>0.69710000000000005</v>
      </c>
    </row>
    <row r="134" spans="1:6" x14ac:dyDescent="0.35">
      <c r="A134" s="63" t="s">
        <v>238</v>
      </c>
      <c r="B134" s="65">
        <v>0.69433336375888877</v>
      </c>
    </row>
    <row r="135" spans="1:6" x14ac:dyDescent="0.35">
      <c r="A135" s="63"/>
      <c r="B135" s="63"/>
    </row>
    <row r="136" spans="1:6" x14ac:dyDescent="0.35">
      <c r="A136" s="63" t="s">
        <v>239</v>
      </c>
      <c r="B136" s="66">
        <v>45838</v>
      </c>
    </row>
    <row r="138" spans="1:6" ht="70" customHeight="1" x14ac:dyDescent="0.35">
      <c r="A138" s="72" t="s">
        <v>240</v>
      </c>
      <c r="B138" s="72" t="s">
        <v>241</v>
      </c>
      <c r="C138" s="72" t="s">
        <v>5</v>
      </c>
      <c r="D138" s="72" t="s">
        <v>6</v>
      </c>
      <c r="E138" s="72" t="s">
        <v>5</v>
      </c>
      <c r="F138" s="72" t="s">
        <v>6</v>
      </c>
    </row>
    <row r="139" spans="1:6" ht="70" customHeight="1" x14ac:dyDescent="0.35">
      <c r="A139" s="72" t="s">
        <v>1019</v>
      </c>
      <c r="B139" s="72"/>
      <c r="C139" s="72" t="s">
        <v>35</v>
      </c>
      <c r="D139" s="72"/>
      <c r="E139" s="72" t="s">
        <v>36</v>
      </c>
      <c r="F13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2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1021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1022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1023</v>
      </c>
      <c r="B11" s="33" t="s">
        <v>1024</v>
      </c>
      <c r="C11" s="33" t="s">
        <v>158</v>
      </c>
      <c r="D11" s="14">
        <v>53500000</v>
      </c>
      <c r="E11" s="15">
        <v>55794.879999999997</v>
      </c>
      <c r="F11" s="16">
        <v>8.7900000000000006E-2</v>
      </c>
      <c r="G11" s="16">
        <v>6.7889000000000005E-2</v>
      </c>
    </row>
    <row r="12" spans="1:7" x14ac:dyDescent="0.35">
      <c r="A12" s="13" t="s">
        <v>1025</v>
      </c>
      <c r="B12" s="33" t="s">
        <v>1026</v>
      </c>
      <c r="C12" s="33" t="s">
        <v>158</v>
      </c>
      <c r="D12" s="14">
        <v>50000000</v>
      </c>
      <c r="E12" s="15">
        <v>49810.7</v>
      </c>
      <c r="F12" s="16">
        <v>7.8399999999999997E-2</v>
      </c>
      <c r="G12" s="16">
        <v>6.9650000000000004E-2</v>
      </c>
    </row>
    <row r="13" spans="1:7" x14ac:dyDescent="0.35">
      <c r="A13" s="13" t="s">
        <v>1027</v>
      </c>
      <c r="B13" s="33" t="s">
        <v>1028</v>
      </c>
      <c r="C13" s="33" t="s">
        <v>144</v>
      </c>
      <c r="D13" s="14">
        <v>40500000</v>
      </c>
      <c r="E13" s="15">
        <v>42341.66</v>
      </c>
      <c r="F13" s="16">
        <v>6.6699999999999995E-2</v>
      </c>
      <c r="G13" s="16">
        <v>6.7650000000000002E-2</v>
      </c>
    </row>
    <row r="14" spans="1:7" x14ac:dyDescent="0.35">
      <c r="A14" s="13" t="s">
        <v>1029</v>
      </c>
      <c r="B14" s="33" t="s">
        <v>1030</v>
      </c>
      <c r="C14" s="33" t="s">
        <v>144</v>
      </c>
      <c r="D14" s="14">
        <v>39500000</v>
      </c>
      <c r="E14" s="15">
        <v>40725.129999999997</v>
      </c>
      <c r="F14" s="16">
        <v>6.4100000000000004E-2</v>
      </c>
      <c r="G14" s="16">
        <v>6.9387000000000004E-2</v>
      </c>
    </row>
    <row r="15" spans="1:7" x14ac:dyDescent="0.35">
      <c r="A15" s="13" t="s">
        <v>1031</v>
      </c>
      <c r="B15" s="33" t="s">
        <v>1032</v>
      </c>
      <c r="C15" s="33" t="s">
        <v>144</v>
      </c>
      <c r="D15" s="14">
        <v>37700000</v>
      </c>
      <c r="E15" s="15">
        <v>39013.39</v>
      </c>
      <c r="F15" s="16">
        <v>6.1400000000000003E-2</v>
      </c>
      <c r="G15" s="16">
        <v>6.9800000000000001E-2</v>
      </c>
    </row>
    <row r="16" spans="1:7" x14ac:dyDescent="0.35">
      <c r="A16" s="13" t="s">
        <v>1033</v>
      </c>
      <c r="B16" s="33" t="s">
        <v>1034</v>
      </c>
      <c r="C16" s="33" t="s">
        <v>144</v>
      </c>
      <c r="D16" s="14">
        <v>37500000</v>
      </c>
      <c r="E16" s="15">
        <v>38725.31</v>
      </c>
      <c r="F16" s="16">
        <v>6.0999999999999999E-2</v>
      </c>
      <c r="G16" s="16">
        <v>6.9750000000000006E-2</v>
      </c>
    </row>
    <row r="17" spans="1:7" x14ac:dyDescent="0.35">
      <c r="A17" s="13" t="s">
        <v>1035</v>
      </c>
      <c r="B17" s="33" t="s">
        <v>1036</v>
      </c>
      <c r="C17" s="33" t="s">
        <v>144</v>
      </c>
      <c r="D17" s="14">
        <v>35000000</v>
      </c>
      <c r="E17" s="15">
        <v>36358.6</v>
      </c>
      <c r="F17" s="16">
        <v>5.7299999999999997E-2</v>
      </c>
      <c r="G17" s="16">
        <v>6.7774000000000001E-2</v>
      </c>
    </row>
    <row r="18" spans="1:7" x14ac:dyDescent="0.35">
      <c r="A18" s="13" t="s">
        <v>1037</v>
      </c>
      <c r="B18" s="33" t="s">
        <v>1038</v>
      </c>
      <c r="C18" s="33" t="s">
        <v>144</v>
      </c>
      <c r="D18" s="14">
        <v>34500000</v>
      </c>
      <c r="E18" s="15">
        <v>36136.47</v>
      </c>
      <c r="F18" s="16">
        <v>5.6899999999999999E-2</v>
      </c>
      <c r="G18" s="16">
        <v>6.9387000000000004E-2</v>
      </c>
    </row>
    <row r="19" spans="1:7" x14ac:dyDescent="0.35">
      <c r="A19" s="13" t="s">
        <v>1039</v>
      </c>
      <c r="B19" s="33" t="s">
        <v>1040</v>
      </c>
      <c r="C19" s="33" t="s">
        <v>158</v>
      </c>
      <c r="D19" s="14">
        <v>35000000</v>
      </c>
      <c r="E19" s="15">
        <v>36127.56</v>
      </c>
      <c r="F19" s="16">
        <v>5.6899999999999999E-2</v>
      </c>
      <c r="G19" s="16">
        <v>6.9650000000000004E-2</v>
      </c>
    </row>
    <row r="20" spans="1:7" x14ac:dyDescent="0.35">
      <c r="A20" s="13" t="s">
        <v>1041</v>
      </c>
      <c r="B20" s="33" t="s">
        <v>1042</v>
      </c>
      <c r="C20" s="33" t="s">
        <v>144</v>
      </c>
      <c r="D20" s="14">
        <v>35000000</v>
      </c>
      <c r="E20" s="15">
        <v>36116.57</v>
      </c>
      <c r="F20" s="16">
        <v>5.6899999999999999E-2</v>
      </c>
      <c r="G20" s="16">
        <v>6.9750000000000006E-2</v>
      </c>
    </row>
    <row r="21" spans="1:7" x14ac:dyDescent="0.35">
      <c r="A21" s="13" t="s">
        <v>1043</v>
      </c>
      <c r="B21" s="33" t="s">
        <v>1044</v>
      </c>
      <c r="C21" s="33" t="s">
        <v>144</v>
      </c>
      <c r="D21" s="14">
        <v>24000000</v>
      </c>
      <c r="E21" s="15">
        <v>23951.16</v>
      </c>
      <c r="F21" s="16">
        <v>3.7699999999999997E-2</v>
      </c>
      <c r="G21" s="16">
        <v>6.9500000000000006E-2</v>
      </c>
    </row>
    <row r="22" spans="1:7" x14ac:dyDescent="0.35">
      <c r="A22" s="13" t="s">
        <v>1045</v>
      </c>
      <c r="B22" s="33" t="s">
        <v>1046</v>
      </c>
      <c r="C22" s="33" t="s">
        <v>144</v>
      </c>
      <c r="D22" s="14">
        <v>16000000</v>
      </c>
      <c r="E22" s="15">
        <v>16667.82</v>
      </c>
      <c r="F22" s="16">
        <v>2.6200000000000001E-2</v>
      </c>
      <c r="G22" s="16">
        <v>6.9800000000000001E-2</v>
      </c>
    </row>
    <row r="23" spans="1:7" x14ac:dyDescent="0.35">
      <c r="A23" s="13" t="s">
        <v>1047</v>
      </c>
      <c r="B23" s="33" t="s">
        <v>1048</v>
      </c>
      <c r="C23" s="33" t="s">
        <v>144</v>
      </c>
      <c r="D23" s="14">
        <v>14500000</v>
      </c>
      <c r="E23" s="15">
        <v>15833.51</v>
      </c>
      <c r="F23" s="16">
        <v>2.4899999999999999E-2</v>
      </c>
      <c r="G23" s="16">
        <v>6.9099999999999995E-2</v>
      </c>
    </row>
    <row r="24" spans="1:7" x14ac:dyDescent="0.35">
      <c r="A24" s="13" t="s">
        <v>1049</v>
      </c>
      <c r="B24" s="33" t="s">
        <v>1050</v>
      </c>
      <c r="C24" s="33" t="s">
        <v>144</v>
      </c>
      <c r="D24" s="14">
        <v>15000000</v>
      </c>
      <c r="E24" s="15">
        <v>15822.81</v>
      </c>
      <c r="F24" s="16">
        <v>2.4899999999999999E-2</v>
      </c>
      <c r="G24" s="16">
        <v>6.9099999999999995E-2</v>
      </c>
    </row>
    <row r="25" spans="1:7" x14ac:dyDescent="0.35">
      <c r="A25" s="13" t="s">
        <v>1051</v>
      </c>
      <c r="B25" s="33" t="s">
        <v>1052</v>
      </c>
      <c r="C25" s="33" t="s">
        <v>144</v>
      </c>
      <c r="D25" s="14">
        <v>15000000</v>
      </c>
      <c r="E25" s="15">
        <v>15606.27</v>
      </c>
      <c r="F25" s="16">
        <v>2.46E-2</v>
      </c>
      <c r="G25" s="16">
        <v>6.9750000000000006E-2</v>
      </c>
    </row>
    <row r="26" spans="1:7" x14ac:dyDescent="0.35">
      <c r="A26" s="13" t="s">
        <v>1053</v>
      </c>
      <c r="B26" s="33" t="s">
        <v>1054</v>
      </c>
      <c r="C26" s="33" t="s">
        <v>144</v>
      </c>
      <c r="D26" s="14">
        <v>13500000</v>
      </c>
      <c r="E26" s="15">
        <v>13489.34</v>
      </c>
      <c r="F26" s="16">
        <v>2.12E-2</v>
      </c>
      <c r="G26" s="16">
        <v>6.93E-2</v>
      </c>
    </row>
    <row r="27" spans="1:7" x14ac:dyDescent="0.35">
      <c r="A27" s="13" t="s">
        <v>1055</v>
      </c>
      <c r="B27" s="33" t="s">
        <v>1056</v>
      </c>
      <c r="C27" s="33" t="s">
        <v>144</v>
      </c>
      <c r="D27" s="14">
        <v>10000000</v>
      </c>
      <c r="E27" s="15">
        <v>10481.86</v>
      </c>
      <c r="F27" s="16">
        <v>1.6500000000000001E-2</v>
      </c>
      <c r="G27" s="16">
        <v>6.9800000000000001E-2</v>
      </c>
    </row>
    <row r="28" spans="1:7" x14ac:dyDescent="0.35">
      <c r="A28" s="13" t="s">
        <v>1057</v>
      </c>
      <c r="B28" s="33" t="s">
        <v>1058</v>
      </c>
      <c r="C28" s="33" t="s">
        <v>144</v>
      </c>
      <c r="D28" s="14">
        <v>9000000</v>
      </c>
      <c r="E28" s="15">
        <v>9370.7800000000007</v>
      </c>
      <c r="F28" s="16">
        <v>1.4800000000000001E-2</v>
      </c>
      <c r="G28" s="16">
        <v>6.9224999999999995E-2</v>
      </c>
    </row>
    <row r="29" spans="1:7" x14ac:dyDescent="0.35">
      <c r="A29" s="13" t="s">
        <v>1059</v>
      </c>
      <c r="B29" s="33" t="s">
        <v>1060</v>
      </c>
      <c r="C29" s="33" t="s">
        <v>144</v>
      </c>
      <c r="D29" s="14">
        <v>8000000</v>
      </c>
      <c r="E29" s="15">
        <v>8290.23</v>
      </c>
      <c r="F29" s="16">
        <v>1.3100000000000001E-2</v>
      </c>
      <c r="G29" s="16">
        <v>6.7774000000000001E-2</v>
      </c>
    </row>
    <row r="30" spans="1:7" x14ac:dyDescent="0.35">
      <c r="A30" s="13" t="s">
        <v>1061</v>
      </c>
      <c r="B30" s="33" t="s">
        <v>1062</v>
      </c>
      <c r="C30" s="33" t="s">
        <v>144</v>
      </c>
      <c r="D30" s="14">
        <v>5000000</v>
      </c>
      <c r="E30" s="15">
        <v>5107.24</v>
      </c>
      <c r="F30" s="16">
        <v>8.0000000000000002E-3</v>
      </c>
      <c r="G30" s="16">
        <v>6.7100000000000007E-2</v>
      </c>
    </row>
    <row r="31" spans="1:7" x14ac:dyDescent="0.35">
      <c r="A31" s="13" t="s">
        <v>1063</v>
      </c>
      <c r="B31" s="33" t="s">
        <v>1064</v>
      </c>
      <c r="C31" s="33" t="s">
        <v>144</v>
      </c>
      <c r="D31" s="14">
        <v>2500000</v>
      </c>
      <c r="E31" s="15">
        <v>2604.0100000000002</v>
      </c>
      <c r="F31" s="16">
        <v>4.1000000000000003E-3</v>
      </c>
      <c r="G31" s="16">
        <v>6.9387000000000004E-2</v>
      </c>
    </row>
    <row r="32" spans="1:7" x14ac:dyDescent="0.35">
      <c r="A32" s="13" t="s">
        <v>1065</v>
      </c>
      <c r="B32" s="33" t="s">
        <v>1066</v>
      </c>
      <c r="C32" s="33" t="s">
        <v>144</v>
      </c>
      <c r="D32" s="14">
        <v>2500000</v>
      </c>
      <c r="E32" s="15">
        <v>2552.0500000000002</v>
      </c>
      <c r="F32" s="16">
        <v>4.0000000000000001E-3</v>
      </c>
      <c r="G32" s="16">
        <v>6.8699999999999997E-2</v>
      </c>
    </row>
    <row r="33" spans="1:7" x14ac:dyDescent="0.35">
      <c r="A33" s="13" t="s">
        <v>1067</v>
      </c>
      <c r="B33" s="33" t="s">
        <v>1068</v>
      </c>
      <c r="C33" s="33" t="s">
        <v>144</v>
      </c>
      <c r="D33" s="14">
        <v>1000000</v>
      </c>
      <c r="E33" s="15">
        <v>1036.99</v>
      </c>
      <c r="F33" s="16">
        <v>1.6000000000000001E-3</v>
      </c>
      <c r="G33" s="16">
        <v>6.9750000000000006E-2</v>
      </c>
    </row>
    <row r="34" spans="1:7" x14ac:dyDescent="0.35">
      <c r="A34" s="17" t="s">
        <v>180</v>
      </c>
      <c r="B34" s="34"/>
      <c r="C34" s="34"/>
      <c r="D34" s="18"/>
      <c r="E34" s="19">
        <v>551964.34</v>
      </c>
      <c r="F34" s="20">
        <v>0.86909999999999998</v>
      </c>
      <c r="G34" s="21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181</v>
      </c>
      <c r="B36" s="33"/>
      <c r="C36" s="33"/>
      <c r="D36" s="14"/>
      <c r="E36" s="15"/>
      <c r="F36" s="16"/>
      <c r="G36" s="16"/>
    </row>
    <row r="37" spans="1:7" x14ac:dyDescent="0.35">
      <c r="A37" s="13" t="s">
        <v>1069</v>
      </c>
      <c r="B37" s="33" t="s">
        <v>1070</v>
      </c>
      <c r="C37" s="33" t="s">
        <v>184</v>
      </c>
      <c r="D37" s="14">
        <v>59500000</v>
      </c>
      <c r="E37" s="15">
        <v>62553.66</v>
      </c>
      <c r="F37" s="16">
        <v>9.8500000000000004E-2</v>
      </c>
      <c r="G37" s="16">
        <v>6.4973000000000003E-2</v>
      </c>
    </row>
    <row r="38" spans="1:7" x14ac:dyDescent="0.35">
      <c r="A38" s="17" t="s">
        <v>180</v>
      </c>
      <c r="B38" s="34"/>
      <c r="C38" s="34"/>
      <c r="D38" s="18"/>
      <c r="E38" s="19">
        <v>62553.66</v>
      </c>
      <c r="F38" s="20">
        <v>9.8500000000000004E-2</v>
      </c>
      <c r="G38" s="21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189</v>
      </c>
      <c r="B40" s="33"/>
      <c r="C40" s="33"/>
      <c r="D40" s="14"/>
      <c r="E40" s="15"/>
      <c r="F40" s="16"/>
      <c r="G40" s="16"/>
    </row>
    <row r="41" spans="1:7" x14ac:dyDescent="0.35">
      <c r="A41" s="17" t="s">
        <v>180</v>
      </c>
      <c r="B41" s="33"/>
      <c r="C41" s="33"/>
      <c r="D41" s="14"/>
      <c r="E41" s="22" t="s">
        <v>136</v>
      </c>
      <c r="F41" s="23" t="s">
        <v>136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190</v>
      </c>
      <c r="B43" s="33"/>
      <c r="C43" s="33"/>
      <c r="D43" s="14"/>
      <c r="E43" s="15"/>
      <c r="F43" s="16"/>
      <c r="G43" s="16"/>
    </row>
    <row r="44" spans="1:7" x14ac:dyDescent="0.35">
      <c r="A44" s="17" t="s">
        <v>180</v>
      </c>
      <c r="B44" s="33"/>
      <c r="C44" s="33"/>
      <c r="D44" s="14"/>
      <c r="E44" s="22" t="s">
        <v>136</v>
      </c>
      <c r="F44" s="23" t="s">
        <v>136</v>
      </c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24" t="s">
        <v>191</v>
      </c>
      <c r="B46" s="35"/>
      <c r="C46" s="35"/>
      <c r="D46" s="25"/>
      <c r="E46" s="19">
        <v>614518</v>
      </c>
      <c r="F46" s="20">
        <v>0.96760000000000002</v>
      </c>
      <c r="G46" s="21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195</v>
      </c>
      <c r="B49" s="33"/>
      <c r="C49" s="33"/>
      <c r="D49" s="14"/>
      <c r="E49" s="15"/>
      <c r="F49" s="16"/>
      <c r="G49" s="16"/>
    </row>
    <row r="50" spans="1:7" x14ac:dyDescent="0.35">
      <c r="A50" s="13" t="s">
        <v>196</v>
      </c>
      <c r="B50" s="33"/>
      <c r="C50" s="33"/>
      <c r="D50" s="14"/>
      <c r="E50" s="15">
        <v>514.91999999999996</v>
      </c>
      <c r="F50" s="16">
        <v>8.0000000000000004E-4</v>
      </c>
      <c r="G50" s="16">
        <v>5.4115999999999997E-2</v>
      </c>
    </row>
    <row r="51" spans="1:7" x14ac:dyDescent="0.35">
      <c r="A51" s="17" t="s">
        <v>180</v>
      </c>
      <c r="B51" s="34"/>
      <c r="C51" s="34"/>
      <c r="D51" s="18"/>
      <c r="E51" s="19">
        <v>514.91999999999996</v>
      </c>
      <c r="F51" s="20">
        <v>8.0000000000000004E-4</v>
      </c>
      <c r="G51" s="21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24" t="s">
        <v>191</v>
      </c>
      <c r="B53" s="35"/>
      <c r="C53" s="35"/>
      <c r="D53" s="25"/>
      <c r="E53" s="19">
        <v>514.91999999999996</v>
      </c>
      <c r="F53" s="20">
        <v>8.0000000000000004E-4</v>
      </c>
      <c r="G53" s="21"/>
    </row>
    <row r="54" spans="1:7" x14ac:dyDescent="0.35">
      <c r="A54" s="13" t="s">
        <v>197</v>
      </c>
      <c r="B54" s="33"/>
      <c r="C54" s="33"/>
      <c r="D54" s="14"/>
      <c r="E54" s="15">
        <v>19978.899044999998</v>
      </c>
      <c r="F54" s="16">
        <v>3.1461999999999997E-2</v>
      </c>
      <c r="G54" s="16"/>
    </row>
    <row r="55" spans="1:7" x14ac:dyDescent="0.35">
      <c r="A55" s="13" t="s">
        <v>198</v>
      </c>
      <c r="B55" s="33"/>
      <c r="C55" s="33"/>
      <c r="D55" s="14"/>
      <c r="E55" s="15">
        <v>3.4009550000000002</v>
      </c>
      <c r="F55" s="16">
        <v>1.3799999999999999E-4</v>
      </c>
      <c r="G55" s="16">
        <v>5.4115999999999997E-2</v>
      </c>
    </row>
    <row r="56" spans="1:7" x14ac:dyDescent="0.35">
      <c r="A56" s="28" t="s">
        <v>199</v>
      </c>
      <c r="B56" s="36"/>
      <c r="C56" s="36"/>
      <c r="D56" s="29"/>
      <c r="E56" s="30">
        <v>635015.22</v>
      </c>
      <c r="F56" s="31">
        <v>1</v>
      </c>
      <c r="G56" s="31"/>
    </row>
    <row r="58" spans="1:7" x14ac:dyDescent="0.35">
      <c r="A58" s="1" t="s">
        <v>200</v>
      </c>
    </row>
    <row r="59" spans="1:7" x14ac:dyDescent="0.35">
      <c r="A59" s="1" t="s">
        <v>1071</v>
      </c>
    </row>
    <row r="61" spans="1:7" x14ac:dyDescent="0.35">
      <c r="A61" s="1" t="s">
        <v>201</v>
      </c>
    </row>
    <row r="62" spans="1:7" ht="29" customHeight="1" x14ac:dyDescent="0.35">
      <c r="A62" s="47" t="s">
        <v>202</v>
      </c>
      <c r="B62" s="3" t="s">
        <v>136</v>
      </c>
    </row>
    <row r="63" spans="1:7" x14ac:dyDescent="0.35">
      <c r="A63" t="s">
        <v>203</v>
      </c>
    </row>
    <row r="64" spans="1:7" x14ac:dyDescent="0.35">
      <c r="A64" t="s">
        <v>1072</v>
      </c>
      <c r="B64" t="s">
        <v>205</v>
      </c>
      <c r="C64" t="s">
        <v>205</v>
      </c>
    </row>
    <row r="65" spans="1:3" x14ac:dyDescent="0.35">
      <c r="B65" s="48">
        <v>45807</v>
      </c>
      <c r="C65" s="48">
        <v>45838</v>
      </c>
    </row>
    <row r="66" spans="1:3" x14ac:dyDescent="0.35">
      <c r="A66" t="s">
        <v>1073</v>
      </c>
      <c r="B66">
        <v>1252.6693</v>
      </c>
      <c r="C66">
        <v>1244.9404999999999</v>
      </c>
    </row>
    <row r="68" spans="1:3" x14ac:dyDescent="0.35">
      <c r="A68" t="s">
        <v>221</v>
      </c>
      <c r="B68" s="3" t="s">
        <v>136</v>
      </c>
    </row>
    <row r="69" spans="1:3" x14ac:dyDescent="0.35">
      <c r="A69" t="s">
        <v>222</v>
      </c>
      <c r="B69" s="3" t="s">
        <v>136</v>
      </c>
    </row>
    <row r="70" spans="1:3" ht="58" customHeight="1" x14ac:dyDescent="0.35">
      <c r="A70" s="47" t="s">
        <v>223</v>
      </c>
      <c r="B70" s="3" t="s">
        <v>136</v>
      </c>
    </row>
    <row r="71" spans="1:3" ht="43.5" customHeight="1" x14ac:dyDescent="0.35">
      <c r="A71" s="47" t="s">
        <v>224</v>
      </c>
      <c r="B71" s="3" t="s">
        <v>136</v>
      </c>
    </row>
    <row r="72" spans="1:3" x14ac:dyDescent="0.35">
      <c r="A72" t="s">
        <v>225</v>
      </c>
      <c r="B72" s="49">
        <f>+B87</f>
        <v>7.5213199119186447</v>
      </c>
    </row>
    <row r="73" spans="1:3" ht="72.5" customHeight="1" x14ac:dyDescent="0.35">
      <c r="A73" s="47" t="s">
        <v>226</v>
      </c>
      <c r="B73" s="3" t="s">
        <v>136</v>
      </c>
    </row>
    <row r="74" spans="1:3" x14ac:dyDescent="0.35">
      <c r="B74" s="3"/>
    </row>
    <row r="75" spans="1:3" ht="72.5" customHeight="1" x14ac:dyDescent="0.35">
      <c r="A75" s="47" t="s">
        <v>227</v>
      </c>
      <c r="B75" s="3" t="s">
        <v>136</v>
      </c>
    </row>
    <row r="76" spans="1:3" ht="58" customHeight="1" x14ac:dyDescent="0.35">
      <c r="A76" s="47" t="s">
        <v>228</v>
      </c>
      <c r="B76">
        <v>234393.48</v>
      </c>
    </row>
    <row r="77" spans="1:3" ht="43.5" customHeight="1" x14ac:dyDescent="0.35">
      <c r="A77" s="47" t="s">
        <v>229</v>
      </c>
      <c r="B77" s="3" t="s">
        <v>136</v>
      </c>
    </row>
    <row r="78" spans="1:3" ht="43.5" customHeight="1" x14ac:dyDescent="0.35">
      <c r="A78" s="47" t="s">
        <v>230</v>
      </c>
      <c r="B78" s="3" t="s">
        <v>136</v>
      </c>
    </row>
    <row r="80" spans="1:3" x14ac:dyDescent="0.35">
      <c r="A80" t="s">
        <v>231</v>
      </c>
    </row>
    <row r="81" spans="1:4" x14ac:dyDescent="0.35">
      <c r="A81" s="63" t="s">
        <v>232</v>
      </c>
      <c r="B81" s="63" t="s">
        <v>1074</v>
      </c>
    </row>
    <row r="82" spans="1:4" x14ac:dyDescent="0.35">
      <c r="A82" s="63" t="s">
        <v>234</v>
      </c>
      <c r="B82" s="63" t="s">
        <v>1075</v>
      </c>
    </row>
    <row r="83" spans="1:4" x14ac:dyDescent="0.35">
      <c r="A83" s="63"/>
      <c r="B83" s="63"/>
    </row>
    <row r="84" spans="1:4" x14ac:dyDescent="0.35">
      <c r="A84" s="63" t="s">
        <v>236</v>
      </c>
      <c r="B84" s="64">
        <v>6.8650632089753598</v>
      </c>
    </row>
    <row r="85" spans="1:4" x14ac:dyDescent="0.35">
      <c r="A85" s="63"/>
      <c r="B85" s="63"/>
    </row>
    <row r="86" spans="1:4" x14ac:dyDescent="0.35">
      <c r="A86" s="63" t="s">
        <v>237</v>
      </c>
      <c r="B86" s="65">
        <v>5.8395000000000001</v>
      </c>
    </row>
    <row r="87" spans="1:4" x14ac:dyDescent="0.35">
      <c r="A87" s="63" t="s">
        <v>238</v>
      </c>
      <c r="B87" s="65">
        <v>7.5213199119186447</v>
      </c>
    </row>
    <row r="88" spans="1:4" x14ac:dyDescent="0.35">
      <c r="A88" s="63"/>
      <c r="B88" s="63"/>
    </row>
    <row r="89" spans="1:4" x14ac:dyDescent="0.35">
      <c r="A89" s="63" t="s">
        <v>239</v>
      </c>
      <c r="B89" s="66">
        <v>45838</v>
      </c>
    </row>
    <row r="91" spans="1:4" ht="70" customHeight="1" x14ac:dyDescent="0.35">
      <c r="A91" s="72" t="s">
        <v>240</v>
      </c>
      <c r="B91" s="72" t="s">
        <v>241</v>
      </c>
      <c r="C91" s="72" t="s">
        <v>5</v>
      </c>
      <c r="D91" s="72" t="s">
        <v>6</v>
      </c>
    </row>
    <row r="92" spans="1:4" ht="70" customHeight="1" x14ac:dyDescent="0.35">
      <c r="A92" s="72" t="s">
        <v>1076</v>
      </c>
      <c r="B92" s="72"/>
      <c r="C92" s="72" t="s">
        <v>38</v>
      </c>
      <c r="D9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1077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1078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181</v>
      </c>
      <c r="B12" s="33"/>
      <c r="C12" s="33"/>
      <c r="D12" s="14"/>
      <c r="E12" s="15"/>
      <c r="F12" s="16"/>
      <c r="G12" s="16"/>
    </row>
    <row r="13" spans="1:7" x14ac:dyDescent="0.35">
      <c r="A13" s="13" t="s">
        <v>354</v>
      </c>
      <c r="B13" s="33" t="s">
        <v>355</v>
      </c>
      <c r="C13" s="33" t="s">
        <v>184</v>
      </c>
      <c r="D13" s="14">
        <v>4675000</v>
      </c>
      <c r="E13" s="15">
        <v>4813.38</v>
      </c>
      <c r="F13" s="16">
        <v>0.50970000000000004</v>
      </c>
      <c r="G13" s="16">
        <v>5.8500000000000003E-2</v>
      </c>
    </row>
    <row r="14" spans="1:7" x14ac:dyDescent="0.35">
      <c r="A14" s="17" t="s">
        <v>180</v>
      </c>
      <c r="B14" s="34"/>
      <c r="C14" s="34"/>
      <c r="D14" s="18"/>
      <c r="E14" s="19">
        <v>4813.38</v>
      </c>
      <c r="F14" s="20">
        <v>0.50970000000000004</v>
      </c>
      <c r="G14" s="21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310</v>
      </c>
      <c r="B16" s="33"/>
      <c r="C16" s="33"/>
      <c r="D16" s="14"/>
      <c r="E16" s="15"/>
      <c r="F16" s="16"/>
      <c r="G16" s="16"/>
    </row>
    <row r="17" spans="1:7" x14ac:dyDescent="0.35">
      <c r="A17" s="13" t="s">
        <v>1079</v>
      </c>
      <c r="B17" s="33" t="s">
        <v>1080</v>
      </c>
      <c r="C17" s="33" t="s">
        <v>184</v>
      </c>
      <c r="D17" s="14">
        <v>1500000</v>
      </c>
      <c r="E17" s="15">
        <v>1524.09</v>
      </c>
      <c r="F17" s="16">
        <v>0.16139999999999999</v>
      </c>
      <c r="G17" s="16">
        <v>6.1330000000000003E-2</v>
      </c>
    </row>
    <row r="18" spans="1:7" x14ac:dyDescent="0.35">
      <c r="A18" s="13" t="s">
        <v>1081</v>
      </c>
      <c r="B18" s="33" t="s">
        <v>1082</v>
      </c>
      <c r="C18" s="33" t="s">
        <v>184</v>
      </c>
      <c r="D18" s="14">
        <v>1000000</v>
      </c>
      <c r="E18" s="15">
        <v>1025.8699999999999</v>
      </c>
      <c r="F18" s="16">
        <v>0.1086</v>
      </c>
      <c r="G18" s="16">
        <v>6.1380999999999998E-2</v>
      </c>
    </row>
    <row r="19" spans="1:7" x14ac:dyDescent="0.35">
      <c r="A19" s="13" t="s">
        <v>1083</v>
      </c>
      <c r="B19" s="33" t="s">
        <v>1084</v>
      </c>
      <c r="C19" s="33" t="s">
        <v>184</v>
      </c>
      <c r="D19" s="14">
        <v>500000</v>
      </c>
      <c r="E19" s="15">
        <v>512.76</v>
      </c>
      <c r="F19" s="16">
        <v>5.4300000000000001E-2</v>
      </c>
      <c r="G19" s="16">
        <v>6.1621000000000002E-2</v>
      </c>
    </row>
    <row r="20" spans="1:7" x14ac:dyDescent="0.35">
      <c r="A20" s="13" t="s">
        <v>1085</v>
      </c>
      <c r="B20" s="33" t="s">
        <v>1086</v>
      </c>
      <c r="C20" s="33" t="s">
        <v>184</v>
      </c>
      <c r="D20" s="14">
        <v>500000</v>
      </c>
      <c r="E20" s="15">
        <v>512.67999999999995</v>
      </c>
      <c r="F20" s="16">
        <v>5.4300000000000001E-2</v>
      </c>
      <c r="G20" s="16">
        <v>6.1621000000000002E-2</v>
      </c>
    </row>
    <row r="21" spans="1:7" x14ac:dyDescent="0.35">
      <c r="A21" s="13" t="s">
        <v>1087</v>
      </c>
      <c r="B21" s="33" t="s">
        <v>1088</v>
      </c>
      <c r="C21" s="33" t="s">
        <v>184</v>
      </c>
      <c r="D21" s="14">
        <v>500000</v>
      </c>
      <c r="E21" s="15">
        <v>512.58000000000004</v>
      </c>
      <c r="F21" s="16">
        <v>5.4300000000000001E-2</v>
      </c>
      <c r="G21" s="16">
        <v>6.1829000000000002E-2</v>
      </c>
    </row>
    <row r="22" spans="1:7" x14ac:dyDescent="0.35">
      <c r="A22" s="13" t="s">
        <v>1089</v>
      </c>
      <c r="B22" s="33" t="s">
        <v>1090</v>
      </c>
      <c r="C22" s="33" t="s">
        <v>184</v>
      </c>
      <c r="D22" s="14">
        <v>200000</v>
      </c>
      <c r="E22" s="15">
        <v>205.23</v>
      </c>
      <c r="F22" s="16">
        <v>2.1700000000000001E-2</v>
      </c>
      <c r="G22" s="16">
        <v>6.1829000000000002E-2</v>
      </c>
    </row>
    <row r="23" spans="1:7" x14ac:dyDescent="0.35">
      <c r="A23" s="17" t="s">
        <v>180</v>
      </c>
      <c r="B23" s="34"/>
      <c r="C23" s="34"/>
      <c r="D23" s="18"/>
      <c r="E23" s="19">
        <v>4293.21</v>
      </c>
      <c r="F23" s="20">
        <v>0.4546</v>
      </c>
      <c r="G23" s="21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189</v>
      </c>
      <c r="B26" s="33"/>
      <c r="C26" s="33"/>
      <c r="D26" s="14"/>
      <c r="E26" s="15"/>
      <c r="F26" s="16"/>
      <c r="G26" s="16"/>
    </row>
    <row r="27" spans="1:7" x14ac:dyDescent="0.35">
      <c r="A27" s="17" t="s">
        <v>180</v>
      </c>
      <c r="B27" s="33"/>
      <c r="C27" s="33"/>
      <c r="D27" s="14"/>
      <c r="E27" s="22" t="s">
        <v>136</v>
      </c>
      <c r="F27" s="23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190</v>
      </c>
      <c r="B29" s="33"/>
      <c r="C29" s="33"/>
      <c r="D29" s="14"/>
      <c r="E29" s="15"/>
      <c r="F29" s="16"/>
      <c r="G29" s="16"/>
    </row>
    <row r="30" spans="1:7" x14ac:dyDescent="0.35">
      <c r="A30" s="17" t="s">
        <v>180</v>
      </c>
      <c r="B30" s="33"/>
      <c r="C30" s="33"/>
      <c r="D30" s="14"/>
      <c r="E30" s="22" t="s">
        <v>136</v>
      </c>
      <c r="F30" s="23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191</v>
      </c>
      <c r="B32" s="35"/>
      <c r="C32" s="35"/>
      <c r="D32" s="25"/>
      <c r="E32" s="19">
        <v>9106.59</v>
      </c>
      <c r="F32" s="20">
        <v>0.96430000000000005</v>
      </c>
      <c r="G32" s="21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195</v>
      </c>
      <c r="B35" s="33"/>
      <c r="C35" s="33"/>
      <c r="D35" s="14"/>
      <c r="E35" s="15"/>
      <c r="F35" s="16"/>
      <c r="G35" s="16"/>
    </row>
    <row r="36" spans="1:7" x14ac:dyDescent="0.35">
      <c r="A36" s="13" t="s">
        <v>196</v>
      </c>
      <c r="B36" s="33"/>
      <c r="C36" s="33"/>
      <c r="D36" s="14"/>
      <c r="E36" s="15">
        <v>231.97</v>
      </c>
      <c r="F36" s="16">
        <v>2.46E-2</v>
      </c>
      <c r="G36" s="16">
        <v>5.4115999999999997E-2</v>
      </c>
    </row>
    <row r="37" spans="1:7" x14ac:dyDescent="0.35">
      <c r="A37" s="17" t="s">
        <v>180</v>
      </c>
      <c r="B37" s="34"/>
      <c r="C37" s="34"/>
      <c r="D37" s="18"/>
      <c r="E37" s="19">
        <v>231.97</v>
      </c>
      <c r="F37" s="20">
        <v>2.46E-2</v>
      </c>
      <c r="G37" s="21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191</v>
      </c>
      <c r="B39" s="35"/>
      <c r="C39" s="35"/>
      <c r="D39" s="25"/>
      <c r="E39" s="19">
        <v>231.97</v>
      </c>
      <c r="F39" s="20">
        <v>2.46E-2</v>
      </c>
      <c r="G39" s="21"/>
    </row>
    <row r="40" spans="1:7" x14ac:dyDescent="0.35">
      <c r="A40" s="13" t="s">
        <v>197</v>
      </c>
      <c r="B40" s="33"/>
      <c r="C40" s="33"/>
      <c r="D40" s="14"/>
      <c r="E40" s="15">
        <v>101.94765580000001</v>
      </c>
      <c r="F40" s="16">
        <v>1.0795000000000001E-2</v>
      </c>
      <c r="G40" s="16"/>
    </row>
    <row r="41" spans="1:7" x14ac:dyDescent="0.35">
      <c r="A41" s="13" t="s">
        <v>198</v>
      </c>
      <c r="B41" s="33"/>
      <c r="C41" s="33"/>
      <c r="D41" s="14"/>
      <c r="E41" s="15">
        <v>3.0923441999999999</v>
      </c>
      <c r="F41" s="16">
        <v>3.0499999999999999E-4</v>
      </c>
      <c r="G41" s="16">
        <v>5.4115999999999997E-2</v>
      </c>
    </row>
    <row r="42" spans="1:7" x14ac:dyDescent="0.35">
      <c r="A42" s="28" t="s">
        <v>199</v>
      </c>
      <c r="B42" s="36"/>
      <c r="C42" s="36"/>
      <c r="D42" s="29"/>
      <c r="E42" s="30">
        <v>9443.6</v>
      </c>
      <c r="F42" s="31">
        <v>1</v>
      </c>
      <c r="G42" s="31"/>
    </row>
    <row r="44" spans="1:7" x14ac:dyDescent="0.35">
      <c r="A44" s="1" t="s">
        <v>200</v>
      </c>
    </row>
    <row r="45" spans="1:7" x14ac:dyDescent="0.35">
      <c r="A45" s="1" t="s">
        <v>1091</v>
      </c>
    </row>
    <row r="47" spans="1:7" x14ac:dyDescent="0.35">
      <c r="A47" s="1" t="s">
        <v>201</v>
      </c>
    </row>
    <row r="48" spans="1:7" x14ac:dyDescent="0.35">
      <c r="A48" s="47" t="s">
        <v>202</v>
      </c>
      <c r="B48" s="3" t="s">
        <v>136</v>
      </c>
    </row>
    <row r="49" spans="1:3" x14ac:dyDescent="0.35">
      <c r="A49" t="s">
        <v>203</v>
      </c>
    </row>
    <row r="50" spans="1:3" x14ac:dyDescent="0.35">
      <c r="A50" t="s">
        <v>204</v>
      </c>
      <c r="B50" t="s">
        <v>205</v>
      </c>
      <c r="C50" t="s">
        <v>205</v>
      </c>
    </row>
    <row r="51" spans="1:3" x14ac:dyDescent="0.35">
      <c r="B51" s="48">
        <v>45807</v>
      </c>
      <c r="C51" s="48">
        <v>45838</v>
      </c>
    </row>
    <row r="52" spans="1:3" x14ac:dyDescent="0.35">
      <c r="A52" t="s">
        <v>274</v>
      </c>
      <c r="B52">
        <v>12.3561</v>
      </c>
      <c r="C52">
        <v>12.3986</v>
      </c>
    </row>
    <row r="53" spans="1:3" x14ac:dyDescent="0.35">
      <c r="A53" t="s">
        <v>211</v>
      </c>
      <c r="B53">
        <v>12.355600000000001</v>
      </c>
      <c r="C53">
        <v>12.398099999999999</v>
      </c>
    </row>
    <row r="54" spans="1:3" x14ac:dyDescent="0.35">
      <c r="A54" t="s">
        <v>275</v>
      </c>
      <c r="B54">
        <v>12.2765</v>
      </c>
      <c r="C54">
        <v>12.3162</v>
      </c>
    </row>
    <row r="55" spans="1:3" x14ac:dyDescent="0.35">
      <c r="A55" t="s">
        <v>217</v>
      </c>
      <c r="B55">
        <v>12.276899999999999</v>
      </c>
      <c r="C55">
        <v>12.316700000000001</v>
      </c>
    </row>
    <row r="57" spans="1:3" x14ac:dyDescent="0.35">
      <c r="A57" t="s">
        <v>221</v>
      </c>
      <c r="B57" s="3" t="s">
        <v>136</v>
      </c>
    </row>
    <row r="58" spans="1:3" x14ac:dyDescent="0.35">
      <c r="A58" t="s">
        <v>222</v>
      </c>
      <c r="B58" s="3" t="s">
        <v>136</v>
      </c>
    </row>
    <row r="59" spans="1:3" ht="29" customHeight="1" x14ac:dyDescent="0.35">
      <c r="A59" s="47" t="s">
        <v>223</v>
      </c>
      <c r="B59" s="3" t="s">
        <v>136</v>
      </c>
    </row>
    <row r="60" spans="1:3" ht="29" customHeight="1" x14ac:dyDescent="0.35">
      <c r="A60" s="47" t="s">
        <v>224</v>
      </c>
      <c r="B60" s="3" t="s">
        <v>136</v>
      </c>
    </row>
    <row r="61" spans="1:3" x14ac:dyDescent="0.35">
      <c r="A61" t="s">
        <v>225</v>
      </c>
      <c r="B61" s="49">
        <f>+B76</f>
        <v>1.7975485900620909</v>
      </c>
    </row>
    <row r="62" spans="1:3" ht="43.5" customHeight="1" x14ac:dyDescent="0.35">
      <c r="A62" s="47" t="s">
        <v>226</v>
      </c>
      <c r="B62" s="3" t="s">
        <v>136</v>
      </c>
    </row>
    <row r="63" spans="1:3" x14ac:dyDescent="0.35">
      <c r="B63" s="3"/>
    </row>
    <row r="64" spans="1:3" ht="29" customHeight="1" x14ac:dyDescent="0.35">
      <c r="A64" s="47" t="s">
        <v>227</v>
      </c>
      <c r="B64" s="3" t="s">
        <v>136</v>
      </c>
    </row>
    <row r="65" spans="1:4" ht="29" customHeight="1" x14ac:dyDescent="0.35">
      <c r="A65" s="47" t="s">
        <v>228</v>
      </c>
      <c r="B65" t="s">
        <v>136</v>
      </c>
    </row>
    <row r="66" spans="1:4" ht="29" customHeight="1" x14ac:dyDescent="0.35">
      <c r="A66" s="47" t="s">
        <v>229</v>
      </c>
      <c r="B66" s="3" t="s">
        <v>136</v>
      </c>
    </row>
    <row r="67" spans="1:4" ht="29" customHeight="1" x14ac:dyDescent="0.35">
      <c r="A67" s="47" t="s">
        <v>230</v>
      </c>
      <c r="B67" s="3" t="s">
        <v>136</v>
      </c>
    </row>
    <row r="69" spans="1:4" x14ac:dyDescent="0.35">
      <c r="A69" t="s">
        <v>231</v>
      </c>
    </row>
    <row r="70" spans="1:4" ht="58" customHeight="1" x14ac:dyDescent="0.35">
      <c r="A70" s="63" t="s">
        <v>232</v>
      </c>
      <c r="B70" s="67" t="s">
        <v>1092</v>
      </c>
    </row>
    <row r="71" spans="1:4" ht="43.5" customHeight="1" x14ac:dyDescent="0.35">
      <c r="A71" s="63" t="s">
        <v>234</v>
      </c>
      <c r="B71" s="67" t="s">
        <v>1093</v>
      </c>
    </row>
    <row r="72" spans="1:4" x14ac:dyDescent="0.35">
      <c r="A72" s="63"/>
      <c r="B72" s="63"/>
    </row>
    <row r="73" spans="1:4" x14ac:dyDescent="0.35">
      <c r="A73" s="63" t="s">
        <v>236</v>
      </c>
      <c r="B73" s="64">
        <v>5.9779689426243774</v>
      </c>
    </row>
    <row r="74" spans="1:4" x14ac:dyDescent="0.35">
      <c r="A74" s="63"/>
      <c r="B74" s="63"/>
    </row>
    <row r="75" spans="1:4" x14ac:dyDescent="0.35">
      <c r="A75" s="63" t="s">
        <v>237</v>
      </c>
      <c r="B75" s="65">
        <v>1.6966000000000001</v>
      </c>
    </row>
    <row r="76" spans="1:4" x14ac:dyDescent="0.35">
      <c r="A76" s="63" t="s">
        <v>238</v>
      </c>
      <c r="B76" s="65">
        <v>1.7975485900620909</v>
      </c>
    </row>
    <row r="77" spans="1:4" x14ac:dyDescent="0.35">
      <c r="A77" s="63"/>
      <c r="B77" s="63"/>
    </row>
    <row r="78" spans="1:4" x14ac:dyDescent="0.35">
      <c r="A78" s="63" t="s">
        <v>239</v>
      </c>
      <c r="B78" s="66">
        <v>45838</v>
      </c>
    </row>
    <row r="80" spans="1:4" ht="70" customHeight="1" x14ac:dyDescent="0.35">
      <c r="A80" s="72" t="s">
        <v>240</v>
      </c>
      <c r="B80" s="72" t="s">
        <v>241</v>
      </c>
      <c r="C80" s="72" t="s">
        <v>5</v>
      </c>
      <c r="D80" s="72" t="s">
        <v>6</v>
      </c>
    </row>
    <row r="81" spans="1:4" ht="70" customHeight="1" x14ac:dyDescent="0.35">
      <c r="A81" s="72" t="s">
        <v>1094</v>
      </c>
      <c r="B81" s="72"/>
      <c r="C81" s="72" t="s">
        <v>40</v>
      </c>
      <c r="D8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34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1095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1096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1097</v>
      </c>
      <c r="B11" s="33" t="s">
        <v>1098</v>
      </c>
      <c r="C11" s="33" t="s">
        <v>144</v>
      </c>
      <c r="D11" s="14">
        <v>60500000</v>
      </c>
      <c r="E11" s="15">
        <v>60855.8</v>
      </c>
      <c r="F11" s="16">
        <v>8.1100000000000005E-2</v>
      </c>
      <c r="G11" s="16">
        <v>6.3517000000000004E-2</v>
      </c>
    </row>
    <row r="12" spans="1:7" x14ac:dyDescent="0.35">
      <c r="A12" s="13" t="s">
        <v>1099</v>
      </c>
      <c r="B12" s="33" t="s">
        <v>1100</v>
      </c>
      <c r="C12" s="33" t="s">
        <v>144</v>
      </c>
      <c r="D12" s="14">
        <v>52500000</v>
      </c>
      <c r="E12" s="15">
        <v>52734.05</v>
      </c>
      <c r="F12" s="16">
        <v>7.0300000000000001E-2</v>
      </c>
      <c r="G12" s="16">
        <v>6.4100000000000004E-2</v>
      </c>
    </row>
    <row r="13" spans="1:7" x14ac:dyDescent="0.35">
      <c r="A13" s="13" t="s">
        <v>1101</v>
      </c>
      <c r="B13" s="33" t="s">
        <v>1102</v>
      </c>
      <c r="C13" s="33" t="s">
        <v>144</v>
      </c>
      <c r="D13" s="14">
        <v>51500000</v>
      </c>
      <c r="E13" s="15">
        <v>51773.16</v>
      </c>
      <c r="F13" s="16">
        <v>6.9000000000000006E-2</v>
      </c>
      <c r="G13" s="16">
        <v>6.3575000000000007E-2</v>
      </c>
    </row>
    <row r="14" spans="1:7" x14ac:dyDescent="0.35">
      <c r="A14" s="13" t="s">
        <v>1103</v>
      </c>
      <c r="B14" s="33" t="s">
        <v>1104</v>
      </c>
      <c r="C14" s="33" t="s">
        <v>158</v>
      </c>
      <c r="D14" s="14">
        <v>47500000</v>
      </c>
      <c r="E14" s="15">
        <v>47775.69</v>
      </c>
      <c r="F14" s="16">
        <v>6.3600000000000004E-2</v>
      </c>
      <c r="G14" s="16">
        <v>6.3702999999999996E-2</v>
      </c>
    </row>
    <row r="15" spans="1:7" x14ac:dyDescent="0.35">
      <c r="A15" s="13" t="s">
        <v>1105</v>
      </c>
      <c r="B15" s="33" t="s">
        <v>1106</v>
      </c>
      <c r="C15" s="33" t="s">
        <v>158</v>
      </c>
      <c r="D15" s="14">
        <v>45000000</v>
      </c>
      <c r="E15" s="15">
        <v>45234</v>
      </c>
      <c r="F15" s="16">
        <v>6.0299999999999999E-2</v>
      </c>
      <c r="G15" s="16">
        <v>6.4500000000000002E-2</v>
      </c>
    </row>
    <row r="16" spans="1:7" x14ac:dyDescent="0.35">
      <c r="A16" s="13" t="s">
        <v>1107</v>
      </c>
      <c r="B16" s="33" t="s">
        <v>1108</v>
      </c>
      <c r="C16" s="33" t="s">
        <v>144</v>
      </c>
      <c r="D16" s="14">
        <v>21300000</v>
      </c>
      <c r="E16" s="15">
        <v>21437.81</v>
      </c>
      <c r="F16" s="16">
        <v>2.86E-2</v>
      </c>
      <c r="G16" s="16">
        <v>6.3977000000000006E-2</v>
      </c>
    </row>
    <row r="17" spans="1:7" x14ac:dyDescent="0.35">
      <c r="A17" s="13" t="s">
        <v>1109</v>
      </c>
      <c r="B17" s="33" t="s">
        <v>1110</v>
      </c>
      <c r="C17" s="33" t="s">
        <v>158</v>
      </c>
      <c r="D17" s="14">
        <v>17500000</v>
      </c>
      <c r="E17" s="15">
        <v>17628.87</v>
      </c>
      <c r="F17" s="16">
        <v>2.35E-2</v>
      </c>
      <c r="G17" s="16">
        <v>6.1232000000000002E-2</v>
      </c>
    </row>
    <row r="18" spans="1:7" x14ac:dyDescent="0.35">
      <c r="A18" s="13" t="s">
        <v>1111</v>
      </c>
      <c r="B18" s="33" t="s">
        <v>1112</v>
      </c>
      <c r="C18" s="33" t="s">
        <v>144</v>
      </c>
      <c r="D18" s="14">
        <v>15000000</v>
      </c>
      <c r="E18" s="15">
        <v>15104.79</v>
      </c>
      <c r="F18" s="16">
        <v>2.01E-2</v>
      </c>
      <c r="G18" s="16">
        <v>6.4100000000000004E-2</v>
      </c>
    </row>
    <row r="19" spans="1:7" x14ac:dyDescent="0.35">
      <c r="A19" s="13" t="s">
        <v>1113</v>
      </c>
      <c r="B19" s="33" t="s">
        <v>1114</v>
      </c>
      <c r="C19" s="33" t="s">
        <v>144</v>
      </c>
      <c r="D19" s="14">
        <v>15000000</v>
      </c>
      <c r="E19" s="15">
        <v>15100.41</v>
      </c>
      <c r="F19" s="16">
        <v>2.01E-2</v>
      </c>
      <c r="G19" s="16">
        <v>6.3800999999999997E-2</v>
      </c>
    </row>
    <row r="20" spans="1:7" x14ac:dyDescent="0.35">
      <c r="A20" s="13" t="s">
        <v>1115</v>
      </c>
      <c r="B20" s="33" t="s">
        <v>1116</v>
      </c>
      <c r="C20" s="33" t="s">
        <v>144</v>
      </c>
      <c r="D20" s="14">
        <v>11500000</v>
      </c>
      <c r="E20" s="15">
        <v>11461.21</v>
      </c>
      <c r="F20" s="16">
        <v>1.5299999999999999E-2</v>
      </c>
      <c r="G20" s="16">
        <v>6.3799999999999996E-2</v>
      </c>
    </row>
    <row r="21" spans="1:7" x14ac:dyDescent="0.35">
      <c r="A21" s="13" t="s">
        <v>1117</v>
      </c>
      <c r="B21" s="33" t="s">
        <v>1118</v>
      </c>
      <c r="C21" s="33" t="s">
        <v>144</v>
      </c>
      <c r="D21" s="14">
        <v>11200000</v>
      </c>
      <c r="E21" s="15">
        <v>11376.7</v>
      </c>
      <c r="F21" s="16">
        <v>1.52E-2</v>
      </c>
      <c r="G21" s="16">
        <v>6.3750000000000001E-2</v>
      </c>
    </row>
    <row r="22" spans="1:7" x14ac:dyDescent="0.35">
      <c r="A22" s="13" t="s">
        <v>1119</v>
      </c>
      <c r="B22" s="33" t="s">
        <v>1120</v>
      </c>
      <c r="C22" s="33" t="s">
        <v>165</v>
      </c>
      <c r="D22" s="14">
        <v>11000000</v>
      </c>
      <c r="E22" s="15">
        <v>10978.92</v>
      </c>
      <c r="F22" s="16">
        <v>1.46E-2</v>
      </c>
      <c r="G22" s="16">
        <v>6.3798999999999995E-2</v>
      </c>
    </row>
    <row r="23" spans="1:7" x14ac:dyDescent="0.35">
      <c r="A23" s="13" t="s">
        <v>1121</v>
      </c>
      <c r="B23" s="33" t="s">
        <v>1122</v>
      </c>
      <c r="C23" s="33" t="s">
        <v>165</v>
      </c>
      <c r="D23" s="14">
        <v>7600000</v>
      </c>
      <c r="E23" s="15">
        <v>7635.72</v>
      </c>
      <c r="F23" s="16">
        <v>1.0200000000000001E-2</v>
      </c>
      <c r="G23" s="16">
        <v>6.1698999999999997E-2</v>
      </c>
    </row>
    <row r="24" spans="1:7" x14ac:dyDescent="0.35">
      <c r="A24" s="13" t="s">
        <v>1123</v>
      </c>
      <c r="B24" s="33" t="s">
        <v>1124</v>
      </c>
      <c r="C24" s="33" t="s">
        <v>144</v>
      </c>
      <c r="D24" s="14">
        <v>6000000</v>
      </c>
      <c r="E24" s="15">
        <v>6127</v>
      </c>
      <c r="F24" s="16">
        <v>8.2000000000000007E-3</v>
      </c>
      <c r="G24" s="16">
        <v>6.1912000000000002E-2</v>
      </c>
    </row>
    <row r="25" spans="1:7" x14ac:dyDescent="0.35">
      <c r="A25" s="13" t="s">
        <v>1125</v>
      </c>
      <c r="B25" s="33" t="s">
        <v>1126</v>
      </c>
      <c r="C25" s="33" t="s">
        <v>144</v>
      </c>
      <c r="D25" s="14">
        <v>6000000</v>
      </c>
      <c r="E25" s="15">
        <v>6071.11</v>
      </c>
      <c r="F25" s="16">
        <v>8.0999999999999996E-3</v>
      </c>
      <c r="G25" s="16">
        <v>6.3674999999999995E-2</v>
      </c>
    </row>
    <row r="26" spans="1:7" x14ac:dyDescent="0.35">
      <c r="A26" s="13" t="s">
        <v>1127</v>
      </c>
      <c r="B26" s="33" t="s">
        <v>1128</v>
      </c>
      <c r="C26" s="33" t="s">
        <v>144</v>
      </c>
      <c r="D26" s="14">
        <v>5000000</v>
      </c>
      <c r="E26" s="15">
        <v>5042.04</v>
      </c>
      <c r="F26" s="16">
        <v>6.7000000000000002E-3</v>
      </c>
      <c r="G26" s="16">
        <v>6.2436999999999999E-2</v>
      </c>
    </row>
    <row r="27" spans="1:7" x14ac:dyDescent="0.35">
      <c r="A27" s="13" t="s">
        <v>1129</v>
      </c>
      <c r="B27" s="33" t="s">
        <v>1130</v>
      </c>
      <c r="C27" s="33" t="s">
        <v>165</v>
      </c>
      <c r="D27" s="14">
        <v>4000000</v>
      </c>
      <c r="E27" s="15">
        <v>4015</v>
      </c>
      <c r="F27" s="16">
        <v>5.3E-3</v>
      </c>
      <c r="G27" s="16">
        <v>6.1948999999999997E-2</v>
      </c>
    </row>
    <row r="28" spans="1:7" x14ac:dyDescent="0.35">
      <c r="A28" s="13" t="s">
        <v>1131</v>
      </c>
      <c r="B28" s="33" t="s">
        <v>1132</v>
      </c>
      <c r="C28" s="33" t="s">
        <v>158</v>
      </c>
      <c r="D28" s="14">
        <v>3300000</v>
      </c>
      <c r="E28" s="15">
        <v>3316.09</v>
      </c>
      <c r="F28" s="16">
        <v>4.4000000000000003E-3</v>
      </c>
      <c r="G28" s="16">
        <v>6.1699999999999998E-2</v>
      </c>
    </row>
    <row r="29" spans="1:7" x14ac:dyDescent="0.35">
      <c r="A29" s="13" t="s">
        <v>1133</v>
      </c>
      <c r="B29" s="33" t="s">
        <v>1134</v>
      </c>
      <c r="C29" s="33" t="s">
        <v>144</v>
      </c>
      <c r="D29" s="14">
        <v>2700000</v>
      </c>
      <c r="E29" s="15">
        <v>2735.01</v>
      </c>
      <c r="F29" s="16">
        <v>3.5999999999999999E-3</v>
      </c>
      <c r="G29" s="16">
        <v>6.3750000000000001E-2</v>
      </c>
    </row>
    <row r="30" spans="1:7" x14ac:dyDescent="0.35">
      <c r="A30" s="13" t="s">
        <v>1135</v>
      </c>
      <c r="B30" s="33" t="s">
        <v>1136</v>
      </c>
      <c r="C30" s="33" t="s">
        <v>144</v>
      </c>
      <c r="D30" s="14">
        <v>2500000</v>
      </c>
      <c r="E30" s="15">
        <v>2553.02</v>
      </c>
      <c r="F30" s="16">
        <v>3.3999999999999998E-3</v>
      </c>
      <c r="G30" s="16">
        <v>6.2063E-2</v>
      </c>
    </row>
    <row r="31" spans="1:7" x14ac:dyDescent="0.35">
      <c r="A31" s="13" t="s">
        <v>1137</v>
      </c>
      <c r="B31" s="33" t="s">
        <v>1138</v>
      </c>
      <c r="C31" s="33" t="s">
        <v>144</v>
      </c>
      <c r="D31" s="14">
        <v>2500000</v>
      </c>
      <c r="E31" s="15">
        <v>2518.88</v>
      </c>
      <c r="F31" s="16">
        <v>3.3999999999999998E-3</v>
      </c>
      <c r="G31" s="16">
        <v>6.4798999999999995E-2</v>
      </c>
    </row>
    <row r="32" spans="1:7" x14ac:dyDescent="0.35">
      <c r="A32" s="13" t="s">
        <v>1139</v>
      </c>
      <c r="B32" s="33" t="s">
        <v>1140</v>
      </c>
      <c r="C32" s="33" t="s">
        <v>158</v>
      </c>
      <c r="D32" s="14">
        <v>2500000</v>
      </c>
      <c r="E32" s="15">
        <v>2512.3000000000002</v>
      </c>
      <c r="F32" s="16">
        <v>3.3E-3</v>
      </c>
      <c r="G32" s="16">
        <v>6.3700999999999994E-2</v>
      </c>
    </row>
    <row r="33" spans="1:7" x14ac:dyDescent="0.35">
      <c r="A33" s="13" t="s">
        <v>1141</v>
      </c>
      <c r="B33" s="33" t="s">
        <v>1142</v>
      </c>
      <c r="C33" s="33" t="s">
        <v>144</v>
      </c>
      <c r="D33" s="14">
        <v>2000000</v>
      </c>
      <c r="E33" s="15">
        <v>2014.8</v>
      </c>
      <c r="F33" s="16">
        <v>2.7000000000000001E-3</v>
      </c>
      <c r="G33" s="16">
        <v>6.25E-2</v>
      </c>
    </row>
    <row r="34" spans="1:7" x14ac:dyDescent="0.35">
      <c r="A34" s="13" t="s">
        <v>1143</v>
      </c>
      <c r="B34" s="33" t="s">
        <v>1144</v>
      </c>
      <c r="C34" s="33" t="s">
        <v>144</v>
      </c>
      <c r="D34" s="14">
        <v>1500000</v>
      </c>
      <c r="E34" s="15">
        <v>1496.63</v>
      </c>
      <c r="F34" s="16">
        <v>2E-3</v>
      </c>
      <c r="G34" s="16">
        <v>6.2824000000000005E-2</v>
      </c>
    </row>
    <row r="35" spans="1:7" x14ac:dyDescent="0.35">
      <c r="A35" s="13" t="s">
        <v>1145</v>
      </c>
      <c r="B35" s="33" t="s">
        <v>1146</v>
      </c>
      <c r="C35" s="33" t="s">
        <v>158</v>
      </c>
      <c r="D35" s="14">
        <v>1109000</v>
      </c>
      <c r="E35" s="15">
        <v>1125.27</v>
      </c>
      <c r="F35" s="16">
        <v>1.5E-3</v>
      </c>
      <c r="G35" s="16">
        <v>6.1699999999999998E-2</v>
      </c>
    </row>
    <row r="36" spans="1:7" x14ac:dyDescent="0.35">
      <c r="A36" s="13" t="s">
        <v>1147</v>
      </c>
      <c r="B36" s="33" t="s">
        <v>1148</v>
      </c>
      <c r="C36" s="33" t="s">
        <v>158</v>
      </c>
      <c r="D36" s="14">
        <v>1000000</v>
      </c>
      <c r="E36" s="15">
        <v>1014.27</v>
      </c>
      <c r="F36" s="16">
        <v>1.4E-3</v>
      </c>
      <c r="G36" s="16">
        <v>6.1698999999999997E-2</v>
      </c>
    </row>
    <row r="37" spans="1:7" x14ac:dyDescent="0.35">
      <c r="A37" s="13" t="s">
        <v>1149</v>
      </c>
      <c r="B37" s="33" t="s">
        <v>1150</v>
      </c>
      <c r="C37" s="33" t="s">
        <v>144</v>
      </c>
      <c r="D37" s="14">
        <v>500000</v>
      </c>
      <c r="E37" s="15">
        <v>506.41</v>
      </c>
      <c r="F37" s="16">
        <v>6.9999999999999999E-4</v>
      </c>
      <c r="G37" s="16">
        <v>6.2438E-2</v>
      </c>
    </row>
    <row r="38" spans="1:7" x14ac:dyDescent="0.35">
      <c r="A38" s="13" t="s">
        <v>1151</v>
      </c>
      <c r="B38" s="33" t="s">
        <v>1152</v>
      </c>
      <c r="C38" s="33" t="s">
        <v>144</v>
      </c>
      <c r="D38" s="14">
        <v>500000</v>
      </c>
      <c r="E38" s="15">
        <v>497.94</v>
      </c>
      <c r="F38" s="16">
        <v>6.9999999999999999E-4</v>
      </c>
      <c r="G38" s="16">
        <v>6.2074999999999998E-2</v>
      </c>
    </row>
    <row r="39" spans="1:7" x14ac:dyDescent="0.35">
      <c r="A39" s="17" t="s">
        <v>180</v>
      </c>
      <c r="B39" s="34"/>
      <c r="C39" s="34"/>
      <c r="D39" s="18"/>
      <c r="E39" s="19">
        <v>410642.9</v>
      </c>
      <c r="F39" s="20">
        <v>0.54730000000000001</v>
      </c>
      <c r="G39" s="21"/>
    </row>
    <row r="40" spans="1:7" x14ac:dyDescent="0.35">
      <c r="A40" s="17" t="s">
        <v>310</v>
      </c>
      <c r="B40" s="33"/>
      <c r="C40" s="33"/>
      <c r="D40" s="14"/>
      <c r="E40" s="15"/>
      <c r="F40" s="16"/>
      <c r="G40" s="16"/>
    </row>
    <row r="41" spans="1:7" x14ac:dyDescent="0.35">
      <c r="A41" s="13" t="s">
        <v>1153</v>
      </c>
      <c r="B41" s="33" t="s">
        <v>1154</v>
      </c>
      <c r="C41" s="33" t="s">
        <v>184</v>
      </c>
      <c r="D41" s="14">
        <v>30000000</v>
      </c>
      <c r="E41" s="15">
        <v>30106.080000000002</v>
      </c>
      <c r="F41" s="16">
        <v>4.0099999999999997E-2</v>
      </c>
      <c r="G41" s="16">
        <v>5.7556000000000003E-2</v>
      </c>
    </row>
    <row r="42" spans="1:7" x14ac:dyDescent="0.35">
      <c r="A42" s="13" t="s">
        <v>1155</v>
      </c>
      <c r="B42" s="33" t="s">
        <v>1156</v>
      </c>
      <c r="C42" s="33" t="s">
        <v>184</v>
      </c>
      <c r="D42" s="14">
        <v>26500000</v>
      </c>
      <c r="E42" s="15">
        <v>26991.52</v>
      </c>
      <c r="F42" s="16">
        <v>3.5999999999999997E-2</v>
      </c>
      <c r="G42" s="16">
        <v>5.7863999999999999E-2</v>
      </c>
    </row>
    <row r="43" spans="1:7" x14ac:dyDescent="0.35">
      <c r="A43" s="13" t="s">
        <v>1157</v>
      </c>
      <c r="B43" s="33" t="s">
        <v>1158</v>
      </c>
      <c r="C43" s="33" t="s">
        <v>184</v>
      </c>
      <c r="D43" s="14">
        <v>25500000</v>
      </c>
      <c r="E43" s="15">
        <v>25928.86</v>
      </c>
      <c r="F43" s="16">
        <v>3.4500000000000003E-2</v>
      </c>
      <c r="G43" s="16">
        <v>5.7865E-2</v>
      </c>
    </row>
    <row r="44" spans="1:7" x14ac:dyDescent="0.35">
      <c r="A44" s="13" t="s">
        <v>1159</v>
      </c>
      <c r="B44" s="33" t="s">
        <v>1160</v>
      </c>
      <c r="C44" s="33" t="s">
        <v>184</v>
      </c>
      <c r="D44" s="14">
        <v>22500000</v>
      </c>
      <c r="E44" s="15">
        <v>22920.32</v>
      </c>
      <c r="F44" s="16">
        <v>3.0499999999999999E-2</v>
      </c>
      <c r="G44" s="16">
        <v>5.7863999999999999E-2</v>
      </c>
    </row>
    <row r="45" spans="1:7" x14ac:dyDescent="0.35">
      <c r="A45" s="13" t="s">
        <v>1161</v>
      </c>
      <c r="B45" s="33" t="s">
        <v>1162</v>
      </c>
      <c r="C45" s="33" t="s">
        <v>184</v>
      </c>
      <c r="D45" s="14">
        <v>19500000</v>
      </c>
      <c r="E45" s="15">
        <v>19861.73</v>
      </c>
      <c r="F45" s="16">
        <v>2.6499999999999999E-2</v>
      </c>
      <c r="G45" s="16">
        <v>5.7709000000000003E-2</v>
      </c>
    </row>
    <row r="46" spans="1:7" x14ac:dyDescent="0.35">
      <c r="A46" s="13" t="s">
        <v>1163</v>
      </c>
      <c r="B46" s="33" t="s">
        <v>1164</v>
      </c>
      <c r="C46" s="33" t="s">
        <v>184</v>
      </c>
      <c r="D46" s="14">
        <v>15500000</v>
      </c>
      <c r="E46" s="15">
        <v>15795.03</v>
      </c>
      <c r="F46" s="16">
        <v>2.1000000000000001E-2</v>
      </c>
      <c r="G46" s="16">
        <v>5.7837E-2</v>
      </c>
    </row>
    <row r="47" spans="1:7" x14ac:dyDescent="0.35">
      <c r="A47" s="13" t="s">
        <v>1165</v>
      </c>
      <c r="B47" s="33" t="s">
        <v>1166</v>
      </c>
      <c r="C47" s="33" t="s">
        <v>184</v>
      </c>
      <c r="D47" s="14">
        <v>14500000</v>
      </c>
      <c r="E47" s="15">
        <v>14770.79</v>
      </c>
      <c r="F47" s="16">
        <v>1.9699999999999999E-2</v>
      </c>
      <c r="G47" s="16">
        <v>5.8275E-2</v>
      </c>
    </row>
    <row r="48" spans="1:7" x14ac:dyDescent="0.35">
      <c r="A48" s="13" t="s">
        <v>1167</v>
      </c>
      <c r="B48" s="33" t="s">
        <v>1168</v>
      </c>
      <c r="C48" s="33" t="s">
        <v>184</v>
      </c>
      <c r="D48" s="14">
        <v>11500000</v>
      </c>
      <c r="E48" s="15">
        <v>11685.63</v>
      </c>
      <c r="F48" s="16">
        <v>1.5599999999999999E-2</v>
      </c>
      <c r="G48" s="16">
        <v>5.8069999999999997E-2</v>
      </c>
    </row>
    <row r="49" spans="1:7" x14ac:dyDescent="0.35">
      <c r="A49" s="13" t="s">
        <v>1169</v>
      </c>
      <c r="B49" s="33" t="s">
        <v>1170</v>
      </c>
      <c r="C49" s="33" t="s">
        <v>184</v>
      </c>
      <c r="D49" s="14">
        <v>11500000</v>
      </c>
      <c r="E49" s="15">
        <v>11671.09</v>
      </c>
      <c r="F49" s="16">
        <v>1.55E-2</v>
      </c>
      <c r="G49" s="16">
        <v>5.7786999999999998E-2</v>
      </c>
    </row>
    <row r="50" spans="1:7" x14ac:dyDescent="0.35">
      <c r="A50" s="13" t="s">
        <v>1171</v>
      </c>
      <c r="B50" s="33" t="s">
        <v>1172</v>
      </c>
      <c r="C50" s="33" t="s">
        <v>184</v>
      </c>
      <c r="D50" s="14">
        <v>11000000</v>
      </c>
      <c r="E50" s="15">
        <v>11209.48</v>
      </c>
      <c r="F50" s="16">
        <v>1.49E-2</v>
      </c>
      <c r="G50" s="16">
        <v>5.8018E-2</v>
      </c>
    </row>
    <row r="51" spans="1:7" x14ac:dyDescent="0.35">
      <c r="A51" s="13" t="s">
        <v>1173</v>
      </c>
      <c r="B51" s="33" t="s">
        <v>1174</v>
      </c>
      <c r="C51" s="33" t="s">
        <v>184</v>
      </c>
      <c r="D51" s="14">
        <v>10500000</v>
      </c>
      <c r="E51" s="15">
        <v>10705.24</v>
      </c>
      <c r="F51" s="16">
        <v>1.43E-2</v>
      </c>
      <c r="G51" s="16">
        <v>5.8217999999999999E-2</v>
      </c>
    </row>
    <row r="52" spans="1:7" x14ac:dyDescent="0.35">
      <c r="A52" s="13" t="s">
        <v>1175</v>
      </c>
      <c r="B52" s="33" t="s">
        <v>1176</v>
      </c>
      <c r="C52" s="33" t="s">
        <v>184</v>
      </c>
      <c r="D52" s="14">
        <v>9500000</v>
      </c>
      <c r="E52" s="15">
        <v>9639.83</v>
      </c>
      <c r="F52" s="16">
        <v>1.2800000000000001E-2</v>
      </c>
      <c r="G52" s="16">
        <v>5.8076000000000003E-2</v>
      </c>
    </row>
    <row r="53" spans="1:7" x14ac:dyDescent="0.35">
      <c r="A53" s="13" t="s">
        <v>1177</v>
      </c>
      <c r="B53" s="33" t="s">
        <v>1178</v>
      </c>
      <c r="C53" s="33" t="s">
        <v>184</v>
      </c>
      <c r="D53" s="14">
        <v>9000000</v>
      </c>
      <c r="E53" s="15">
        <v>9147.7000000000007</v>
      </c>
      <c r="F53" s="16">
        <v>1.2200000000000001E-2</v>
      </c>
      <c r="G53" s="16">
        <v>5.7709999999999997E-2</v>
      </c>
    </row>
    <row r="54" spans="1:7" x14ac:dyDescent="0.35">
      <c r="A54" s="13" t="s">
        <v>1179</v>
      </c>
      <c r="B54" s="33" t="s">
        <v>1180</v>
      </c>
      <c r="C54" s="33" t="s">
        <v>184</v>
      </c>
      <c r="D54" s="14">
        <v>8000000</v>
      </c>
      <c r="E54" s="15">
        <v>8148.4</v>
      </c>
      <c r="F54" s="16">
        <v>1.09E-2</v>
      </c>
      <c r="G54" s="16">
        <v>5.7709000000000003E-2</v>
      </c>
    </row>
    <row r="55" spans="1:7" x14ac:dyDescent="0.35">
      <c r="A55" s="13" t="s">
        <v>1181</v>
      </c>
      <c r="B55" s="33" t="s">
        <v>1182</v>
      </c>
      <c r="C55" s="33" t="s">
        <v>184</v>
      </c>
      <c r="D55" s="14">
        <v>7500000</v>
      </c>
      <c r="E55" s="15">
        <v>7640.06</v>
      </c>
      <c r="F55" s="16">
        <v>1.0200000000000001E-2</v>
      </c>
      <c r="G55" s="16">
        <v>5.7709000000000003E-2</v>
      </c>
    </row>
    <row r="56" spans="1:7" x14ac:dyDescent="0.35">
      <c r="A56" s="13" t="s">
        <v>1183</v>
      </c>
      <c r="B56" s="33" t="s">
        <v>1184</v>
      </c>
      <c r="C56" s="33" t="s">
        <v>184</v>
      </c>
      <c r="D56" s="14">
        <v>7500000</v>
      </c>
      <c r="E56" s="15">
        <v>7600.18</v>
      </c>
      <c r="F56" s="16">
        <v>1.01E-2</v>
      </c>
      <c r="G56" s="16">
        <v>5.7659000000000002E-2</v>
      </c>
    </row>
    <row r="57" spans="1:7" x14ac:dyDescent="0.35">
      <c r="A57" s="13" t="s">
        <v>1185</v>
      </c>
      <c r="B57" s="33" t="s">
        <v>1186</v>
      </c>
      <c r="C57" s="33" t="s">
        <v>184</v>
      </c>
      <c r="D57" s="14">
        <v>7219500</v>
      </c>
      <c r="E57" s="15">
        <v>7345.06</v>
      </c>
      <c r="F57" s="16">
        <v>9.7999999999999997E-3</v>
      </c>
      <c r="G57" s="16">
        <v>5.8172000000000001E-2</v>
      </c>
    </row>
    <row r="58" spans="1:7" x14ac:dyDescent="0.35">
      <c r="A58" s="13" t="s">
        <v>1187</v>
      </c>
      <c r="B58" s="33" t="s">
        <v>1188</v>
      </c>
      <c r="C58" s="33" t="s">
        <v>184</v>
      </c>
      <c r="D58" s="14">
        <v>7000000</v>
      </c>
      <c r="E58" s="15">
        <v>7130.28</v>
      </c>
      <c r="F58" s="16">
        <v>9.4999999999999998E-3</v>
      </c>
      <c r="G58" s="16">
        <v>5.8372E-2</v>
      </c>
    </row>
    <row r="59" spans="1:7" x14ac:dyDescent="0.35">
      <c r="A59" s="13" t="s">
        <v>1189</v>
      </c>
      <c r="B59" s="33" t="s">
        <v>1190</v>
      </c>
      <c r="C59" s="33" t="s">
        <v>184</v>
      </c>
      <c r="D59" s="14">
        <v>6500000</v>
      </c>
      <c r="E59" s="15">
        <v>6625.39</v>
      </c>
      <c r="F59" s="16">
        <v>8.8000000000000005E-3</v>
      </c>
      <c r="G59" s="16">
        <v>5.8126999999999998E-2</v>
      </c>
    </row>
    <row r="60" spans="1:7" x14ac:dyDescent="0.35">
      <c r="A60" s="13" t="s">
        <v>1191</v>
      </c>
      <c r="B60" s="33" t="s">
        <v>1192</v>
      </c>
      <c r="C60" s="33" t="s">
        <v>184</v>
      </c>
      <c r="D60" s="14">
        <v>6500000</v>
      </c>
      <c r="E60" s="15">
        <v>6605.51</v>
      </c>
      <c r="F60" s="16">
        <v>8.8000000000000005E-3</v>
      </c>
      <c r="G60" s="16">
        <v>5.8217999999999999E-2</v>
      </c>
    </row>
    <row r="61" spans="1:7" x14ac:dyDescent="0.35">
      <c r="A61" s="13" t="s">
        <v>1193</v>
      </c>
      <c r="B61" s="33" t="s">
        <v>1194</v>
      </c>
      <c r="C61" s="33" t="s">
        <v>184</v>
      </c>
      <c r="D61" s="14">
        <v>6000000</v>
      </c>
      <c r="E61" s="15">
        <v>6098.41</v>
      </c>
      <c r="F61" s="16">
        <v>8.0999999999999996E-3</v>
      </c>
      <c r="G61" s="16">
        <v>5.8127999999999999E-2</v>
      </c>
    </row>
    <row r="62" spans="1:7" x14ac:dyDescent="0.35">
      <c r="A62" s="13" t="s">
        <v>1195</v>
      </c>
      <c r="B62" s="33" t="s">
        <v>1196</v>
      </c>
      <c r="C62" s="33" t="s">
        <v>184</v>
      </c>
      <c r="D62" s="14">
        <v>5000000</v>
      </c>
      <c r="E62" s="15">
        <v>5093.04</v>
      </c>
      <c r="F62" s="16">
        <v>6.7999999999999996E-3</v>
      </c>
      <c r="G62" s="16">
        <v>5.8119999999999998E-2</v>
      </c>
    </row>
    <row r="63" spans="1:7" x14ac:dyDescent="0.35">
      <c r="A63" s="13" t="s">
        <v>1197</v>
      </c>
      <c r="B63" s="33" t="s">
        <v>1198</v>
      </c>
      <c r="C63" s="33" t="s">
        <v>184</v>
      </c>
      <c r="D63" s="14">
        <v>5000000</v>
      </c>
      <c r="E63" s="15">
        <v>5073.91</v>
      </c>
      <c r="F63" s="16">
        <v>6.7999999999999996E-3</v>
      </c>
      <c r="G63" s="16">
        <v>5.7659000000000002E-2</v>
      </c>
    </row>
    <row r="64" spans="1:7" x14ac:dyDescent="0.35">
      <c r="A64" s="13" t="s">
        <v>1199</v>
      </c>
      <c r="B64" s="33" t="s">
        <v>1200</v>
      </c>
      <c r="C64" s="33" t="s">
        <v>184</v>
      </c>
      <c r="D64" s="14">
        <v>5000000</v>
      </c>
      <c r="E64" s="15">
        <v>5073.63</v>
      </c>
      <c r="F64" s="16">
        <v>6.7999999999999996E-3</v>
      </c>
      <c r="G64" s="16">
        <v>5.8166000000000002E-2</v>
      </c>
    </row>
    <row r="65" spans="1:7" x14ac:dyDescent="0.35">
      <c r="A65" s="13" t="s">
        <v>1201</v>
      </c>
      <c r="B65" s="33" t="s">
        <v>1202</v>
      </c>
      <c r="C65" s="33" t="s">
        <v>184</v>
      </c>
      <c r="D65" s="14">
        <v>5000000</v>
      </c>
      <c r="E65" s="15">
        <v>5066.26</v>
      </c>
      <c r="F65" s="16">
        <v>6.7000000000000002E-3</v>
      </c>
      <c r="G65" s="16">
        <v>5.8068000000000002E-2</v>
      </c>
    </row>
    <row r="66" spans="1:7" x14ac:dyDescent="0.35">
      <c r="A66" s="13" t="s">
        <v>1203</v>
      </c>
      <c r="B66" s="33" t="s">
        <v>1204</v>
      </c>
      <c r="C66" s="33" t="s">
        <v>184</v>
      </c>
      <c r="D66" s="14">
        <v>4000000</v>
      </c>
      <c r="E66" s="15">
        <v>4077.57</v>
      </c>
      <c r="F66" s="16">
        <v>5.4000000000000003E-3</v>
      </c>
      <c r="G66" s="16">
        <v>5.7863999999999999E-2</v>
      </c>
    </row>
    <row r="67" spans="1:7" x14ac:dyDescent="0.35">
      <c r="A67" s="13" t="s">
        <v>1205</v>
      </c>
      <c r="B67" s="33" t="s">
        <v>1206</v>
      </c>
      <c r="C67" s="33" t="s">
        <v>184</v>
      </c>
      <c r="D67" s="14">
        <v>3500000</v>
      </c>
      <c r="E67" s="15">
        <v>3565.02</v>
      </c>
      <c r="F67" s="16">
        <v>4.7000000000000002E-3</v>
      </c>
      <c r="G67" s="16">
        <v>5.8223999999999998E-2</v>
      </c>
    </row>
    <row r="68" spans="1:7" x14ac:dyDescent="0.35">
      <c r="A68" s="13" t="s">
        <v>1207</v>
      </c>
      <c r="B68" s="33" t="s">
        <v>1208</v>
      </c>
      <c r="C68" s="33" t="s">
        <v>184</v>
      </c>
      <c r="D68" s="14">
        <v>3000000</v>
      </c>
      <c r="E68" s="15">
        <v>3048.88</v>
      </c>
      <c r="F68" s="16">
        <v>4.1000000000000003E-3</v>
      </c>
      <c r="G68" s="16">
        <v>5.7709999999999997E-2</v>
      </c>
    </row>
    <row r="69" spans="1:7" x14ac:dyDescent="0.35">
      <c r="A69" s="13" t="s">
        <v>1209</v>
      </c>
      <c r="B69" s="33" t="s">
        <v>1210</v>
      </c>
      <c r="C69" s="33" t="s">
        <v>184</v>
      </c>
      <c r="D69" s="14">
        <v>2500000</v>
      </c>
      <c r="E69" s="15">
        <v>2539.1799999999998</v>
      </c>
      <c r="F69" s="16">
        <v>3.3999999999999998E-3</v>
      </c>
      <c r="G69" s="16">
        <v>5.8532000000000001E-2</v>
      </c>
    </row>
    <row r="70" spans="1:7" x14ac:dyDescent="0.35">
      <c r="A70" s="13" t="s">
        <v>1211</v>
      </c>
      <c r="B70" s="33" t="s">
        <v>1212</v>
      </c>
      <c r="C70" s="33" t="s">
        <v>184</v>
      </c>
      <c r="D70" s="14">
        <v>1000000</v>
      </c>
      <c r="E70" s="15">
        <v>1016.23</v>
      </c>
      <c r="F70" s="16">
        <v>1.4E-3</v>
      </c>
      <c r="G70" s="16">
        <v>5.7709000000000003E-2</v>
      </c>
    </row>
    <row r="71" spans="1:7" x14ac:dyDescent="0.35">
      <c r="A71" s="13" t="s">
        <v>1213</v>
      </c>
      <c r="B71" s="33" t="s">
        <v>1214</v>
      </c>
      <c r="C71" s="33" t="s">
        <v>184</v>
      </c>
      <c r="D71" s="14">
        <v>500000</v>
      </c>
      <c r="E71" s="15">
        <v>508.75</v>
      </c>
      <c r="F71" s="16">
        <v>6.9999999999999999E-4</v>
      </c>
      <c r="G71" s="16">
        <v>5.8171E-2</v>
      </c>
    </row>
    <row r="72" spans="1:7" x14ac:dyDescent="0.35">
      <c r="A72" s="13" t="s">
        <v>1215</v>
      </c>
      <c r="B72" s="33" t="s">
        <v>1216</v>
      </c>
      <c r="C72" s="33" t="s">
        <v>184</v>
      </c>
      <c r="D72" s="14">
        <v>500000</v>
      </c>
      <c r="E72" s="15">
        <v>508.75</v>
      </c>
      <c r="F72" s="16">
        <v>6.9999999999999999E-4</v>
      </c>
      <c r="G72" s="16">
        <v>5.8171E-2</v>
      </c>
    </row>
    <row r="73" spans="1:7" x14ac:dyDescent="0.35">
      <c r="A73" s="13" t="s">
        <v>1217</v>
      </c>
      <c r="B73" s="33" t="s">
        <v>1218</v>
      </c>
      <c r="C73" s="33" t="s">
        <v>184</v>
      </c>
      <c r="D73" s="14">
        <v>500000</v>
      </c>
      <c r="E73" s="15">
        <v>508.22</v>
      </c>
      <c r="F73" s="16">
        <v>6.9999999999999999E-4</v>
      </c>
      <c r="G73" s="16">
        <v>5.8122E-2</v>
      </c>
    </row>
    <row r="74" spans="1:7" x14ac:dyDescent="0.35">
      <c r="A74" s="13" t="s">
        <v>1219</v>
      </c>
      <c r="B74" s="33" t="s">
        <v>1220</v>
      </c>
      <c r="C74" s="33" t="s">
        <v>184</v>
      </c>
      <c r="D74" s="14">
        <v>500000</v>
      </c>
      <c r="E74" s="15">
        <v>508.21</v>
      </c>
      <c r="F74" s="16">
        <v>6.9999999999999999E-4</v>
      </c>
      <c r="G74" s="16">
        <v>5.8171E-2</v>
      </c>
    </row>
    <row r="75" spans="1:7" x14ac:dyDescent="0.35">
      <c r="A75" s="13" t="s">
        <v>1221</v>
      </c>
      <c r="B75" s="33" t="s">
        <v>1222</v>
      </c>
      <c r="C75" s="33" t="s">
        <v>184</v>
      </c>
      <c r="D75" s="14">
        <v>500000</v>
      </c>
      <c r="E75" s="15">
        <v>503.7</v>
      </c>
      <c r="F75" s="16">
        <v>6.9999999999999999E-4</v>
      </c>
      <c r="G75" s="16">
        <v>5.8167999999999997E-2</v>
      </c>
    </row>
    <row r="76" spans="1:7" x14ac:dyDescent="0.35">
      <c r="A76" s="17" t="s">
        <v>180</v>
      </c>
      <c r="B76" s="34"/>
      <c r="C76" s="34"/>
      <c r="D76" s="18"/>
      <c r="E76" s="19">
        <v>314717.94</v>
      </c>
      <c r="F76" s="20">
        <v>0.4194</v>
      </c>
      <c r="G76" s="21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189</v>
      </c>
      <c r="B79" s="33"/>
      <c r="C79" s="33"/>
      <c r="D79" s="14"/>
      <c r="E79" s="15"/>
      <c r="F79" s="16"/>
      <c r="G79" s="16"/>
    </row>
    <row r="80" spans="1:7" x14ac:dyDescent="0.35">
      <c r="A80" s="17" t="s">
        <v>180</v>
      </c>
      <c r="B80" s="33"/>
      <c r="C80" s="33"/>
      <c r="D80" s="14"/>
      <c r="E80" s="22" t="s">
        <v>136</v>
      </c>
      <c r="F80" s="23" t="s">
        <v>136</v>
      </c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190</v>
      </c>
      <c r="B82" s="33"/>
      <c r="C82" s="33"/>
      <c r="D82" s="14"/>
      <c r="E82" s="15"/>
      <c r="F82" s="16"/>
      <c r="G82" s="16"/>
    </row>
    <row r="83" spans="1:7" x14ac:dyDescent="0.35">
      <c r="A83" s="17" t="s">
        <v>180</v>
      </c>
      <c r="B83" s="33"/>
      <c r="C83" s="33"/>
      <c r="D83" s="14"/>
      <c r="E83" s="22" t="s">
        <v>136</v>
      </c>
      <c r="F83" s="23" t="s">
        <v>136</v>
      </c>
      <c r="G83" s="16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24" t="s">
        <v>191</v>
      </c>
      <c r="B85" s="35"/>
      <c r="C85" s="35"/>
      <c r="D85" s="25"/>
      <c r="E85" s="19">
        <v>725360.84</v>
      </c>
      <c r="F85" s="20">
        <v>0.9667</v>
      </c>
      <c r="G85" s="21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195</v>
      </c>
      <c r="B88" s="33"/>
      <c r="C88" s="33"/>
      <c r="D88" s="14"/>
      <c r="E88" s="15"/>
      <c r="F88" s="16"/>
      <c r="G88" s="16"/>
    </row>
    <row r="89" spans="1:7" x14ac:dyDescent="0.35">
      <c r="A89" s="13" t="s">
        <v>196</v>
      </c>
      <c r="B89" s="33"/>
      <c r="C89" s="33"/>
      <c r="D89" s="14"/>
      <c r="E89" s="15">
        <v>763.89</v>
      </c>
      <c r="F89" s="16">
        <v>1E-3</v>
      </c>
      <c r="G89" s="16">
        <v>5.4115999999999997E-2</v>
      </c>
    </row>
    <row r="90" spans="1:7" x14ac:dyDescent="0.35">
      <c r="A90" s="17" t="s">
        <v>180</v>
      </c>
      <c r="B90" s="34"/>
      <c r="C90" s="34"/>
      <c r="D90" s="18"/>
      <c r="E90" s="19">
        <v>763.89</v>
      </c>
      <c r="F90" s="20">
        <v>1E-3</v>
      </c>
      <c r="G90" s="21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24" t="s">
        <v>191</v>
      </c>
      <c r="B92" s="35"/>
      <c r="C92" s="35"/>
      <c r="D92" s="25"/>
      <c r="E92" s="19">
        <v>763.89</v>
      </c>
      <c r="F92" s="20">
        <v>1E-3</v>
      </c>
      <c r="G92" s="21"/>
    </row>
    <row r="93" spans="1:7" x14ac:dyDescent="0.35">
      <c r="A93" s="13" t="s">
        <v>197</v>
      </c>
      <c r="B93" s="33"/>
      <c r="C93" s="33"/>
      <c r="D93" s="14"/>
      <c r="E93" s="15">
        <v>24685.514895600001</v>
      </c>
      <c r="F93" s="16">
        <v>3.2887E-2</v>
      </c>
      <c r="G93" s="16"/>
    </row>
    <row r="94" spans="1:7" x14ac:dyDescent="0.35">
      <c r="A94" s="13" t="s">
        <v>198</v>
      </c>
      <c r="B94" s="33"/>
      <c r="C94" s="33"/>
      <c r="D94" s="14"/>
      <c r="E94" s="26">
        <v>-195.79489559999999</v>
      </c>
      <c r="F94" s="27">
        <v>-5.8699999999999996E-4</v>
      </c>
      <c r="G94" s="16">
        <v>5.4115000000000003E-2</v>
      </c>
    </row>
    <row r="95" spans="1:7" x14ac:dyDescent="0.35">
      <c r="A95" s="28" t="s">
        <v>199</v>
      </c>
      <c r="B95" s="36"/>
      <c r="C95" s="36"/>
      <c r="D95" s="29"/>
      <c r="E95" s="30">
        <v>750614.45</v>
      </c>
      <c r="F95" s="31">
        <v>1</v>
      </c>
      <c r="G95" s="31"/>
    </row>
    <row r="97" spans="1:3" x14ac:dyDescent="0.35">
      <c r="A97" s="1" t="s">
        <v>200</v>
      </c>
    </row>
    <row r="98" spans="1:3" x14ac:dyDescent="0.35">
      <c r="A98" s="1" t="s">
        <v>1223</v>
      </c>
    </row>
    <row r="100" spans="1:3" x14ac:dyDescent="0.35">
      <c r="A100" s="1" t="s">
        <v>201</v>
      </c>
    </row>
    <row r="101" spans="1:3" ht="29" customHeight="1" x14ac:dyDescent="0.35">
      <c r="A101" s="47" t="s">
        <v>202</v>
      </c>
      <c r="B101" s="3" t="s">
        <v>136</v>
      </c>
    </row>
    <row r="102" spans="1:3" x14ac:dyDescent="0.35">
      <c r="A102" t="s">
        <v>203</v>
      </c>
    </row>
    <row r="103" spans="1:3" x14ac:dyDescent="0.35">
      <c r="A103" t="s">
        <v>204</v>
      </c>
      <c r="B103" t="s">
        <v>205</v>
      </c>
      <c r="C103" t="s">
        <v>205</v>
      </c>
    </row>
    <row r="104" spans="1:3" x14ac:dyDescent="0.35">
      <c r="B104" s="48">
        <v>45807</v>
      </c>
      <c r="C104" s="48">
        <v>45838</v>
      </c>
    </row>
    <row r="105" spans="1:3" x14ac:dyDescent="0.35">
      <c r="A105" t="s">
        <v>210</v>
      </c>
      <c r="B105">
        <v>13.003500000000001</v>
      </c>
      <c r="C105">
        <v>13.078200000000001</v>
      </c>
    </row>
    <row r="106" spans="1:3" x14ac:dyDescent="0.35">
      <c r="A106" t="s">
        <v>211</v>
      </c>
      <c r="B106">
        <v>13.004200000000001</v>
      </c>
      <c r="C106">
        <v>13.078799999999999</v>
      </c>
    </row>
    <row r="107" spans="1:3" x14ac:dyDescent="0.35">
      <c r="A107" t="s">
        <v>216</v>
      </c>
      <c r="B107">
        <v>12.9046</v>
      </c>
      <c r="C107">
        <v>12.9765</v>
      </c>
    </row>
    <row r="108" spans="1:3" x14ac:dyDescent="0.35">
      <c r="A108" t="s">
        <v>217</v>
      </c>
      <c r="B108">
        <v>12.905799999999999</v>
      </c>
      <c r="C108">
        <v>12.9777</v>
      </c>
    </row>
    <row r="110" spans="1:3" x14ac:dyDescent="0.35">
      <c r="A110" t="s">
        <v>221</v>
      </c>
      <c r="B110" s="3" t="s">
        <v>136</v>
      </c>
    </row>
    <row r="111" spans="1:3" x14ac:dyDescent="0.35">
      <c r="A111" t="s">
        <v>222</v>
      </c>
      <c r="B111" s="3" t="s">
        <v>136</v>
      </c>
    </row>
    <row r="112" spans="1:3" ht="58" customHeight="1" x14ac:dyDescent="0.35">
      <c r="A112" s="47" t="s">
        <v>223</v>
      </c>
      <c r="B112" s="3" t="s">
        <v>136</v>
      </c>
    </row>
    <row r="113" spans="1:2" ht="43.5" customHeight="1" x14ac:dyDescent="0.35">
      <c r="A113" s="47" t="s">
        <v>224</v>
      </c>
      <c r="B113" s="3" t="s">
        <v>136</v>
      </c>
    </row>
    <row r="114" spans="1:2" x14ac:dyDescent="0.35">
      <c r="A114" t="s">
        <v>225</v>
      </c>
      <c r="B114" s="49">
        <f>+B129</f>
        <v>0.64120575921625633</v>
      </c>
    </row>
    <row r="115" spans="1:2" ht="72.5" customHeight="1" x14ac:dyDescent="0.35">
      <c r="A115" s="47" t="s">
        <v>226</v>
      </c>
      <c r="B115" s="3" t="s">
        <v>136</v>
      </c>
    </row>
    <row r="116" spans="1:2" x14ac:dyDescent="0.35">
      <c r="B116" s="3"/>
    </row>
    <row r="117" spans="1:2" ht="72.5" customHeight="1" x14ac:dyDescent="0.35">
      <c r="A117" s="47" t="s">
        <v>227</v>
      </c>
      <c r="B117" s="3" t="s">
        <v>136</v>
      </c>
    </row>
    <row r="118" spans="1:2" ht="58" customHeight="1" x14ac:dyDescent="0.35">
      <c r="A118" s="47" t="s">
        <v>228</v>
      </c>
      <c r="B118">
        <v>14827.67</v>
      </c>
    </row>
    <row r="119" spans="1:2" ht="43.5" customHeight="1" x14ac:dyDescent="0.35">
      <c r="A119" s="47" t="s">
        <v>229</v>
      </c>
      <c r="B119" s="3" t="s">
        <v>136</v>
      </c>
    </row>
    <row r="120" spans="1:2" ht="43.5" customHeight="1" x14ac:dyDescent="0.35">
      <c r="A120" s="47" t="s">
        <v>230</v>
      </c>
      <c r="B120" s="3" t="s">
        <v>136</v>
      </c>
    </row>
    <row r="122" spans="1:2" x14ac:dyDescent="0.35">
      <c r="A122" t="s">
        <v>231</v>
      </c>
    </row>
    <row r="123" spans="1:2" ht="29" customHeight="1" x14ac:dyDescent="0.35">
      <c r="A123" s="63" t="s">
        <v>232</v>
      </c>
      <c r="B123" s="67" t="s">
        <v>1224</v>
      </c>
    </row>
    <row r="124" spans="1:2" x14ac:dyDescent="0.35">
      <c r="A124" s="63" t="s">
        <v>234</v>
      </c>
      <c r="B124" s="63" t="s">
        <v>1225</v>
      </c>
    </row>
    <row r="125" spans="1:2" x14ac:dyDescent="0.35">
      <c r="A125" s="63"/>
      <c r="B125" s="63"/>
    </row>
    <row r="126" spans="1:2" x14ac:dyDescent="0.35">
      <c r="A126" s="63" t="s">
        <v>236</v>
      </c>
      <c r="B126" s="64">
        <v>6.1136109163051948</v>
      </c>
    </row>
    <row r="127" spans="1:2" x14ac:dyDescent="0.35">
      <c r="A127" s="63"/>
      <c r="B127" s="63"/>
    </row>
    <row r="128" spans="1:2" x14ac:dyDescent="0.35">
      <c r="A128" s="63" t="s">
        <v>237</v>
      </c>
      <c r="B128" s="65">
        <v>0.62519999999999998</v>
      </c>
    </row>
    <row r="129" spans="1:4" x14ac:dyDescent="0.35">
      <c r="A129" s="63" t="s">
        <v>238</v>
      </c>
      <c r="B129" s="65">
        <v>0.64120575921625633</v>
      </c>
    </row>
    <row r="130" spans="1:4" x14ac:dyDescent="0.35">
      <c r="A130" s="63"/>
      <c r="B130" s="63"/>
    </row>
    <row r="131" spans="1:4" x14ac:dyDescent="0.35">
      <c r="A131" s="63" t="s">
        <v>239</v>
      </c>
      <c r="B131" s="66">
        <v>45838</v>
      </c>
    </row>
    <row r="133" spans="1:4" ht="70" customHeight="1" x14ac:dyDescent="0.35">
      <c r="A133" s="72" t="s">
        <v>240</v>
      </c>
      <c r="B133" s="72" t="s">
        <v>241</v>
      </c>
      <c r="C133" s="72" t="s">
        <v>5</v>
      </c>
      <c r="D133" s="72" t="s">
        <v>6</v>
      </c>
    </row>
    <row r="134" spans="1:4" ht="70" customHeight="1" x14ac:dyDescent="0.35">
      <c r="A134" s="72" t="s">
        <v>1226</v>
      </c>
      <c r="B134" s="72"/>
      <c r="C134" s="72" t="s">
        <v>42</v>
      </c>
      <c r="D13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1227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1228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1092288</v>
      </c>
      <c r="E8" s="15">
        <v>21862.14</v>
      </c>
      <c r="F8" s="16">
        <v>7.8E-2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1026008</v>
      </c>
      <c r="E9" s="15">
        <v>14834.02</v>
      </c>
      <c r="F9" s="16">
        <v>5.2900000000000003E-2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867066</v>
      </c>
      <c r="E10" s="15">
        <v>13011.19</v>
      </c>
      <c r="F10" s="16">
        <v>4.6399999999999997E-2</v>
      </c>
      <c r="G10" s="16"/>
    </row>
    <row r="11" spans="1:7" x14ac:dyDescent="0.35">
      <c r="A11" s="13" t="s">
        <v>699</v>
      </c>
      <c r="B11" s="33" t="s">
        <v>700</v>
      </c>
      <c r="C11" s="33" t="s">
        <v>701</v>
      </c>
      <c r="D11" s="14">
        <v>278624</v>
      </c>
      <c r="E11" s="15">
        <v>10224.94</v>
      </c>
      <c r="F11" s="16">
        <v>3.6499999999999998E-2</v>
      </c>
      <c r="G11" s="16"/>
    </row>
    <row r="12" spans="1:7" x14ac:dyDescent="0.35">
      <c r="A12" s="13" t="s">
        <v>383</v>
      </c>
      <c r="B12" s="33" t="s">
        <v>384</v>
      </c>
      <c r="C12" s="33" t="s">
        <v>379</v>
      </c>
      <c r="D12" s="14">
        <v>589006</v>
      </c>
      <c r="E12" s="15">
        <v>9434.7000000000007</v>
      </c>
      <c r="F12" s="16">
        <v>3.3700000000000001E-2</v>
      </c>
      <c r="G12" s="16"/>
    </row>
    <row r="13" spans="1:7" x14ac:dyDescent="0.35">
      <c r="A13" s="13" t="s">
        <v>721</v>
      </c>
      <c r="B13" s="33" t="s">
        <v>722</v>
      </c>
      <c r="C13" s="33" t="s">
        <v>468</v>
      </c>
      <c r="D13" s="14">
        <v>2373326</v>
      </c>
      <c r="E13" s="15">
        <v>7948.27</v>
      </c>
      <c r="F13" s="16">
        <v>2.8400000000000002E-2</v>
      </c>
      <c r="G13" s="16"/>
    </row>
    <row r="14" spans="1:7" x14ac:dyDescent="0.35">
      <c r="A14" s="13" t="s">
        <v>697</v>
      </c>
      <c r="B14" s="33" t="s">
        <v>698</v>
      </c>
      <c r="C14" s="33" t="s">
        <v>452</v>
      </c>
      <c r="D14" s="14">
        <v>372285</v>
      </c>
      <c r="E14" s="15">
        <v>7481.44</v>
      </c>
      <c r="F14" s="16">
        <v>2.6700000000000002E-2</v>
      </c>
      <c r="G14" s="16"/>
    </row>
    <row r="15" spans="1:7" x14ac:dyDescent="0.35">
      <c r="A15" s="13" t="s">
        <v>714</v>
      </c>
      <c r="B15" s="33" t="s">
        <v>715</v>
      </c>
      <c r="C15" s="33" t="s">
        <v>716</v>
      </c>
      <c r="D15" s="14">
        <v>50810</v>
      </c>
      <c r="E15" s="15">
        <v>6144.45</v>
      </c>
      <c r="F15" s="16">
        <v>2.1899999999999999E-2</v>
      </c>
      <c r="G15" s="16"/>
    </row>
    <row r="16" spans="1:7" x14ac:dyDescent="0.35">
      <c r="A16" s="13" t="s">
        <v>770</v>
      </c>
      <c r="B16" s="33" t="s">
        <v>771</v>
      </c>
      <c r="C16" s="33" t="s">
        <v>460</v>
      </c>
      <c r="D16" s="14">
        <v>645355</v>
      </c>
      <c r="E16" s="15">
        <v>6043.75</v>
      </c>
      <c r="F16" s="16">
        <v>2.1600000000000001E-2</v>
      </c>
      <c r="G16" s="16"/>
    </row>
    <row r="17" spans="1:7" x14ac:dyDescent="0.35">
      <c r="A17" s="13" t="s">
        <v>738</v>
      </c>
      <c r="B17" s="33" t="s">
        <v>739</v>
      </c>
      <c r="C17" s="33" t="s">
        <v>379</v>
      </c>
      <c r="D17" s="14">
        <v>312720</v>
      </c>
      <c r="E17" s="15">
        <v>6018.3</v>
      </c>
      <c r="F17" s="16">
        <v>2.1499999999999998E-2</v>
      </c>
      <c r="G17" s="16"/>
    </row>
    <row r="18" spans="1:7" x14ac:dyDescent="0.35">
      <c r="A18" s="13" t="s">
        <v>727</v>
      </c>
      <c r="B18" s="33" t="s">
        <v>728</v>
      </c>
      <c r="C18" s="33" t="s">
        <v>379</v>
      </c>
      <c r="D18" s="14">
        <v>88458</v>
      </c>
      <c r="E18" s="15">
        <v>5344.19</v>
      </c>
      <c r="F18" s="16">
        <v>1.9099999999999999E-2</v>
      </c>
      <c r="G18" s="16"/>
    </row>
    <row r="19" spans="1:7" x14ac:dyDescent="0.35">
      <c r="A19" s="13" t="s">
        <v>712</v>
      </c>
      <c r="B19" s="33" t="s">
        <v>713</v>
      </c>
      <c r="C19" s="33" t="s">
        <v>402</v>
      </c>
      <c r="D19" s="14">
        <v>165794</v>
      </c>
      <c r="E19" s="15">
        <v>5277.55</v>
      </c>
      <c r="F19" s="16">
        <v>1.8800000000000001E-2</v>
      </c>
      <c r="G19" s="16"/>
    </row>
    <row r="20" spans="1:7" x14ac:dyDescent="0.35">
      <c r="A20" s="13" t="s">
        <v>702</v>
      </c>
      <c r="B20" s="33" t="s">
        <v>703</v>
      </c>
      <c r="C20" s="33" t="s">
        <v>376</v>
      </c>
      <c r="D20" s="14">
        <v>559993</v>
      </c>
      <c r="E20" s="15">
        <v>4593.8999999999996</v>
      </c>
      <c r="F20" s="16">
        <v>1.6400000000000001E-2</v>
      </c>
      <c r="G20" s="16"/>
    </row>
    <row r="21" spans="1:7" x14ac:dyDescent="0.35">
      <c r="A21" s="13" t="s">
        <v>414</v>
      </c>
      <c r="B21" s="33" t="s">
        <v>415</v>
      </c>
      <c r="C21" s="33" t="s">
        <v>411</v>
      </c>
      <c r="D21" s="14">
        <v>65260</v>
      </c>
      <c r="E21" s="15">
        <v>4443.88</v>
      </c>
      <c r="F21" s="16">
        <v>1.5900000000000001E-2</v>
      </c>
      <c r="G21" s="16"/>
    </row>
    <row r="22" spans="1:7" x14ac:dyDescent="0.35">
      <c r="A22" s="13" t="s">
        <v>588</v>
      </c>
      <c r="B22" s="33" t="s">
        <v>589</v>
      </c>
      <c r="C22" s="33" t="s">
        <v>476</v>
      </c>
      <c r="D22" s="14">
        <v>345802</v>
      </c>
      <c r="E22" s="15">
        <v>4412.43</v>
      </c>
      <c r="F22" s="16">
        <v>1.5699999999999999E-2</v>
      </c>
      <c r="G22" s="16"/>
    </row>
    <row r="23" spans="1:7" x14ac:dyDescent="0.35">
      <c r="A23" s="13" t="s">
        <v>814</v>
      </c>
      <c r="B23" s="33" t="s">
        <v>815</v>
      </c>
      <c r="C23" s="33" t="s">
        <v>430</v>
      </c>
      <c r="D23" s="14">
        <v>624933</v>
      </c>
      <c r="E23" s="15">
        <v>4262.9799999999996</v>
      </c>
      <c r="F23" s="16">
        <v>1.52E-2</v>
      </c>
      <c r="G23" s="16"/>
    </row>
    <row r="24" spans="1:7" x14ac:dyDescent="0.35">
      <c r="A24" s="13" t="s">
        <v>719</v>
      </c>
      <c r="B24" s="33" t="s">
        <v>720</v>
      </c>
      <c r="C24" s="33" t="s">
        <v>543</v>
      </c>
      <c r="D24" s="14">
        <v>47618</v>
      </c>
      <c r="E24" s="15">
        <v>4258.95</v>
      </c>
      <c r="F24" s="16">
        <v>1.52E-2</v>
      </c>
      <c r="G24" s="16"/>
    </row>
    <row r="25" spans="1:7" x14ac:dyDescent="0.35">
      <c r="A25" s="13" t="s">
        <v>387</v>
      </c>
      <c r="B25" s="33" t="s">
        <v>388</v>
      </c>
      <c r="C25" s="33" t="s">
        <v>379</v>
      </c>
      <c r="D25" s="14">
        <v>231761</v>
      </c>
      <c r="E25" s="15">
        <v>4006.22</v>
      </c>
      <c r="F25" s="16">
        <v>1.43E-2</v>
      </c>
      <c r="G25" s="16"/>
    </row>
    <row r="26" spans="1:7" x14ac:dyDescent="0.35">
      <c r="A26" s="13" t="s">
        <v>586</v>
      </c>
      <c r="B26" s="33" t="s">
        <v>587</v>
      </c>
      <c r="C26" s="33" t="s">
        <v>411</v>
      </c>
      <c r="D26" s="14">
        <v>234560</v>
      </c>
      <c r="E26" s="15">
        <v>3930.52</v>
      </c>
      <c r="F26" s="16">
        <v>1.4E-2</v>
      </c>
      <c r="G26" s="16"/>
    </row>
    <row r="27" spans="1:7" x14ac:dyDescent="0.35">
      <c r="A27" s="13" t="s">
        <v>706</v>
      </c>
      <c r="B27" s="33" t="s">
        <v>707</v>
      </c>
      <c r="C27" s="33" t="s">
        <v>457</v>
      </c>
      <c r="D27" s="14">
        <v>62615</v>
      </c>
      <c r="E27" s="15">
        <v>3893.09</v>
      </c>
      <c r="F27" s="16">
        <v>1.3899999999999999E-2</v>
      </c>
      <c r="G27" s="16"/>
    </row>
    <row r="28" spans="1:7" x14ac:dyDescent="0.35">
      <c r="A28" s="13" t="s">
        <v>799</v>
      </c>
      <c r="B28" s="33" t="s">
        <v>800</v>
      </c>
      <c r="C28" s="33" t="s">
        <v>783</v>
      </c>
      <c r="D28" s="14">
        <v>164821</v>
      </c>
      <c r="E28" s="15">
        <v>3861.92</v>
      </c>
      <c r="F28" s="16">
        <v>1.38E-2</v>
      </c>
      <c r="G28" s="16"/>
    </row>
    <row r="29" spans="1:7" x14ac:dyDescent="0.35">
      <c r="A29" s="13" t="s">
        <v>752</v>
      </c>
      <c r="B29" s="33" t="s">
        <v>753</v>
      </c>
      <c r="C29" s="33" t="s">
        <v>399</v>
      </c>
      <c r="D29" s="14">
        <v>99866</v>
      </c>
      <c r="E29" s="15">
        <v>3685.26</v>
      </c>
      <c r="F29" s="16">
        <v>1.32E-2</v>
      </c>
      <c r="G29" s="16"/>
    </row>
    <row r="30" spans="1:7" x14ac:dyDescent="0.35">
      <c r="A30" s="13" t="s">
        <v>823</v>
      </c>
      <c r="B30" s="33" t="s">
        <v>824</v>
      </c>
      <c r="C30" s="33" t="s">
        <v>399</v>
      </c>
      <c r="D30" s="14">
        <v>24255</v>
      </c>
      <c r="E30" s="15">
        <v>3634.13</v>
      </c>
      <c r="F30" s="16">
        <v>1.2999999999999999E-2</v>
      </c>
      <c r="G30" s="16"/>
    </row>
    <row r="31" spans="1:7" x14ac:dyDescent="0.35">
      <c r="A31" s="13" t="s">
        <v>412</v>
      </c>
      <c r="B31" s="33" t="s">
        <v>413</v>
      </c>
      <c r="C31" s="33" t="s">
        <v>379</v>
      </c>
      <c r="D31" s="14">
        <v>214801</v>
      </c>
      <c r="E31" s="15">
        <v>3623.69</v>
      </c>
      <c r="F31" s="16">
        <v>1.29E-2</v>
      </c>
      <c r="G31" s="16"/>
    </row>
    <row r="32" spans="1:7" x14ac:dyDescent="0.35">
      <c r="A32" s="13" t="s">
        <v>725</v>
      </c>
      <c r="B32" s="33" t="s">
        <v>726</v>
      </c>
      <c r="C32" s="33" t="s">
        <v>460</v>
      </c>
      <c r="D32" s="14">
        <v>496436</v>
      </c>
      <c r="E32" s="15">
        <v>3509.06</v>
      </c>
      <c r="F32" s="16">
        <v>1.2500000000000001E-2</v>
      </c>
      <c r="G32" s="16"/>
    </row>
    <row r="33" spans="1:7" x14ac:dyDescent="0.35">
      <c r="A33" s="13" t="s">
        <v>710</v>
      </c>
      <c r="B33" s="33" t="s">
        <v>711</v>
      </c>
      <c r="C33" s="33" t="s">
        <v>376</v>
      </c>
      <c r="D33" s="14">
        <v>160012</v>
      </c>
      <c r="E33" s="15">
        <v>3461.86</v>
      </c>
      <c r="F33" s="16">
        <v>1.24E-2</v>
      </c>
      <c r="G33" s="16"/>
    </row>
    <row r="34" spans="1:7" x14ac:dyDescent="0.35">
      <c r="A34" s="13" t="s">
        <v>389</v>
      </c>
      <c r="B34" s="33" t="s">
        <v>390</v>
      </c>
      <c r="C34" s="33" t="s">
        <v>391</v>
      </c>
      <c r="D34" s="14">
        <v>811959</v>
      </c>
      <c r="E34" s="15">
        <v>3422.41</v>
      </c>
      <c r="F34" s="16">
        <v>1.2200000000000001E-2</v>
      </c>
      <c r="G34" s="16"/>
    </row>
    <row r="35" spans="1:7" x14ac:dyDescent="0.35">
      <c r="A35" s="13" t="s">
        <v>731</v>
      </c>
      <c r="B35" s="33" t="s">
        <v>732</v>
      </c>
      <c r="C35" s="33" t="s">
        <v>733</v>
      </c>
      <c r="D35" s="14">
        <v>185341</v>
      </c>
      <c r="E35" s="15">
        <v>3380.43</v>
      </c>
      <c r="F35" s="16">
        <v>1.21E-2</v>
      </c>
      <c r="G35" s="16"/>
    </row>
    <row r="36" spans="1:7" x14ac:dyDescent="0.35">
      <c r="A36" s="13" t="s">
        <v>598</v>
      </c>
      <c r="B36" s="33" t="s">
        <v>599</v>
      </c>
      <c r="C36" s="33" t="s">
        <v>476</v>
      </c>
      <c r="D36" s="14">
        <v>419199</v>
      </c>
      <c r="E36" s="15">
        <v>3330.54</v>
      </c>
      <c r="F36" s="16">
        <v>1.1900000000000001E-2</v>
      </c>
      <c r="G36" s="16"/>
    </row>
    <row r="37" spans="1:7" x14ac:dyDescent="0.35">
      <c r="A37" s="13" t="s">
        <v>766</v>
      </c>
      <c r="B37" s="33" t="s">
        <v>767</v>
      </c>
      <c r="C37" s="33" t="s">
        <v>402</v>
      </c>
      <c r="D37" s="14">
        <v>113961</v>
      </c>
      <c r="E37" s="15">
        <v>3325.38</v>
      </c>
      <c r="F37" s="16">
        <v>1.1900000000000001E-2</v>
      </c>
      <c r="G37" s="16"/>
    </row>
    <row r="38" spans="1:7" x14ac:dyDescent="0.35">
      <c r="A38" s="13" t="s">
        <v>784</v>
      </c>
      <c r="B38" s="33" t="s">
        <v>785</v>
      </c>
      <c r="C38" s="33" t="s">
        <v>786</v>
      </c>
      <c r="D38" s="14">
        <v>1915601</v>
      </c>
      <c r="E38" s="15">
        <v>3060.36</v>
      </c>
      <c r="F38" s="16">
        <v>1.09E-2</v>
      </c>
      <c r="G38" s="16"/>
    </row>
    <row r="39" spans="1:7" x14ac:dyDescent="0.35">
      <c r="A39" s="13" t="s">
        <v>812</v>
      </c>
      <c r="B39" s="33" t="s">
        <v>813</v>
      </c>
      <c r="C39" s="33" t="s">
        <v>420</v>
      </c>
      <c r="D39" s="14">
        <v>116741</v>
      </c>
      <c r="E39" s="15">
        <v>3055.35</v>
      </c>
      <c r="F39" s="16">
        <v>1.09E-2</v>
      </c>
      <c r="G39" s="16"/>
    </row>
    <row r="40" spans="1:7" x14ac:dyDescent="0.35">
      <c r="A40" s="13" t="s">
        <v>762</v>
      </c>
      <c r="B40" s="33" t="s">
        <v>763</v>
      </c>
      <c r="C40" s="33" t="s">
        <v>460</v>
      </c>
      <c r="D40" s="14">
        <v>214501</v>
      </c>
      <c r="E40" s="15">
        <v>2956.9</v>
      </c>
      <c r="F40" s="16">
        <v>1.06E-2</v>
      </c>
      <c r="G40" s="16"/>
    </row>
    <row r="41" spans="1:7" x14ac:dyDescent="0.35">
      <c r="A41" s="13" t="s">
        <v>1229</v>
      </c>
      <c r="B41" s="33" t="s">
        <v>1230</v>
      </c>
      <c r="C41" s="33" t="s">
        <v>460</v>
      </c>
      <c r="D41" s="14">
        <v>56273</v>
      </c>
      <c r="E41" s="15">
        <v>2911.28</v>
      </c>
      <c r="F41" s="16">
        <v>1.04E-2</v>
      </c>
      <c r="G41" s="16"/>
    </row>
    <row r="42" spans="1:7" x14ac:dyDescent="0.35">
      <c r="A42" s="13" t="s">
        <v>395</v>
      </c>
      <c r="B42" s="33" t="s">
        <v>396</v>
      </c>
      <c r="C42" s="33" t="s">
        <v>373</v>
      </c>
      <c r="D42" s="14">
        <v>48337</v>
      </c>
      <c r="E42" s="15">
        <v>2828.2</v>
      </c>
      <c r="F42" s="16">
        <v>1.01E-2</v>
      </c>
      <c r="G42" s="16"/>
    </row>
    <row r="43" spans="1:7" x14ac:dyDescent="0.35">
      <c r="A43" s="13" t="s">
        <v>717</v>
      </c>
      <c r="B43" s="33" t="s">
        <v>718</v>
      </c>
      <c r="C43" s="33" t="s">
        <v>460</v>
      </c>
      <c r="D43" s="14">
        <v>107756</v>
      </c>
      <c r="E43" s="15">
        <v>2827.41</v>
      </c>
      <c r="F43" s="16">
        <v>1.01E-2</v>
      </c>
      <c r="G43" s="16"/>
    </row>
    <row r="44" spans="1:7" x14ac:dyDescent="0.35">
      <c r="A44" s="13" t="s">
        <v>407</v>
      </c>
      <c r="B44" s="33" t="s">
        <v>408</v>
      </c>
      <c r="C44" s="33" t="s">
        <v>402</v>
      </c>
      <c r="D44" s="14">
        <v>49483</v>
      </c>
      <c r="E44" s="15">
        <v>2799.01</v>
      </c>
      <c r="F44" s="16">
        <v>0.01</v>
      </c>
      <c r="G44" s="16"/>
    </row>
    <row r="45" spans="1:7" x14ac:dyDescent="0.35">
      <c r="A45" s="13" t="s">
        <v>385</v>
      </c>
      <c r="B45" s="33" t="s">
        <v>386</v>
      </c>
      <c r="C45" s="33" t="s">
        <v>382</v>
      </c>
      <c r="D45" s="14">
        <v>121402</v>
      </c>
      <c r="E45" s="15">
        <v>2785.69</v>
      </c>
      <c r="F45" s="16">
        <v>9.9000000000000008E-3</v>
      </c>
      <c r="G45" s="16"/>
    </row>
    <row r="46" spans="1:7" x14ac:dyDescent="0.35">
      <c r="A46" s="13" t="s">
        <v>841</v>
      </c>
      <c r="B46" s="33" t="s">
        <v>842</v>
      </c>
      <c r="C46" s="33" t="s">
        <v>774</v>
      </c>
      <c r="D46" s="14">
        <v>385371</v>
      </c>
      <c r="E46" s="15">
        <v>2783.73</v>
      </c>
      <c r="F46" s="16">
        <v>9.9000000000000008E-3</v>
      </c>
      <c r="G46" s="16"/>
    </row>
    <row r="47" spans="1:7" x14ac:dyDescent="0.35">
      <c r="A47" s="13" t="s">
        <v>734</v>
      </c>
      <c r="B47" s="33" t="s">
        <v>735</v>
      </c>
      <c r="C47" s="33" t="s">
        <v>460</v>
      </c>
      <c r="D47" s="14">
        <v>167611</v>
      </c>
      <c r="E47" s="15">
        <v>2728.71</v>
      </c>
      <c r="F47" s="16">
        <v>9.7000000000000003E-3</v>
      </c>
      <c r="G47" s="16"/>
    </row>
    <row r="48" spans="1:7" x14ac:dyDescent="0.35">
      <c r="A48" s="13" t="s">
        <v>816</v>
      </c>
      <c r="B48" s="33" t="s">
        <v>817</v>
      </c>
      <c r="C48" s="33" t="s">
        <v>818</v>
      </c>
      <c r="D48" s="14">
        <v>382910</v>
      </c>
      <c r="E48" s="15">
        <v>2652.99</v>
      </c>
      <c r="F48" s="16">
        <v>9.4999999999999998E-3</v>
      </c>
      <c r="G48" s="16"/>
    </row>
    <row r="49" spans="1:7" x14ac:dyDescent="0.35">
      <c r="A49" s="13" t="s">
        <v>772</v>
      </c>
      <c r="B49" s="33" t="s">
        <v>773</v>
      </c>
      <c r="C49" s="33" t="s">
        <v>774</v>
      </c>
      <c r="D49" s="14">
        <v>239116</v>
      </c>
      <c r="E49" s="15">
        <v>2627.65</v>
      </c>
      <c r="F49" s="16">
        <v>9.4000000000000004E-3</v>
      </c>
      <c r="G49" s="16"/>
    </row>
    <row r="50" spans="1:7" x14ac:dyDescent="0.35">
      <c r="A50" s="13" t="s">
        <v>825</v>
      </c>
      <c r="B50" s="33" t="s">
        <v>826</v>
      </c>
      <c r="C50" s="33" t="s">
        <v>423</v>
      </c>
      <c r="D50" s="14">
        <v>79161</v>
      </c>
      <c r="E50" s="15">
        <v>2566.48</v>
      </c>
      <c r="F50" s="16">
        <v>9.1999999999999998E-3</v>
      </c>
      <c r="G50" s="16"/>
    </row>
    <row r="51" spans="1:7" x14ac:dyDescent="0.35">
      <c r="A51" s="13" t="s">
        <v>519</v>
      </c>
      <c r="B51" s="33" t="s">
        <v>520</v>
      </c>
      <c r="C51" s="33" t="s">
        <v>373</v>
      </c>
      <c r="D51" s="14">
        <v>339265</v>
      </c>
      <c r="E51" s="15">
        <v>2512.2600000000002</v>
      </c>
      <c r="F51" s="16">
        <v>8.9999999999999993E-3</v>
      </c>
      <c r="G51" s="16"/>
    </row>
    <row r="52" spans="1:7" x14ac:dyDescent="0.35">
      <c r="A52" s="13" t="s">
        <v>1231</v>
      </c>
      <c r="B52" s="33" t="s">
        <v>1232</v>
      </c>
      <c r="C52" s="33" t="s">
        <v>457</v>
      </c>
      <c r="D52" s="14">
        <v>162005</v>
      </c>
      <c r="E52" s="15">
        <v>2411.12</v>
      </c>
      <c r="F52" s="16">
        <v>8.6E-3</v>
      </c>
      <c r="G52" s="16"/>
    </row>
    <row r="53" spans="1:7" x14ac:dyDescent="0.35">
      <c r="A53" s="13" t="s">
        <v>400</v>
      </c>
      <c r="B53" s="33" t="s">
        <v>401</v>
      </c>
      <c r="C53" s="33" t="s">
        <v>402</v>
      </c>
      <c r="D53" s="14">
        <v>19301</v>
      </c>
      <c r="E53" s="15">
        <v>2393.3200000000002</v>
      </c>
      <c r="F53" s="16">
        <v>8.5000000000000006E-3</v>
      </c>
      <c r="G53" s="16"/>
    </row>
    <row r="54" spans="1:7" x14ac:dyDescent="0.35">
      <c r="A54" s="13" t="s">
        <v>1233</v>
      </c>
      <c r="B54" s="33" t="s">
        <v>1234</v>
      </c>
      <c r="C54" s="33" t="s">
        <v>471</v>
      </c>
      <c r="D54" s="14">
        <v>310729</v>
      </c>
      <c r="E54" s="15">
        <v>2362.4699999999998</v>
      </c>
      <c r="F54" s="16">
        <v>8.3999999999999995E-3</v>
      </c>
      <c r="G54" s="16"/>
    </row>
    <row r="55" spans="1:7" x14ac:dyDescent="0.35">
      <c r="A55" s="13" t="s">
        <v>801</v>
      </c>
      <c r="B55" s="33" t="s">
        <v>802</v>
      </c>
      <c r="C55" s="33" t="s">
        <v>803</v>
      </c>
      <c r="D55" s="14">
        <v>537809</v>
      </c>
      <c r="E55" s="15">
        <v>2335.44</v>
      </c>
      <c r="F55" s="16">
        <v>8.3000000000000001E-3</v>
      </c>
      <c r="G55" s="16"/>
    </row>
    <row r="56" spans="1:7" x14ac:dyDescent="0.35">
      <c r="A56" s="13" t="s">
        <v>1235</v>
      </c>
      <c r="B56" s="33" t="s">
        <v>1236</v>
      </c>
      <c r="C56" s="33" t="s">
        <v>423</v>
      </c>
      <c r="D56" s="14">
        <v>48173</v>
      </c>
      <c r="E56" s="15">
        <v>2321.9899999999998</v>
      </c>
      <c r="F56" s="16">
        <v>8.3000000000000001E-3</v>
      </c>
      <c r="G56" s="16"/>
    </row>
    <row r="57" spans="1:7" x14ac:dyDescent="0.35">
      <c r="A57" s="13" t="s">
        <v>610</v>
      </c>
      <c r="B57" s="33" t="s">
        <v>611</v>
      </c>
      <c r="C57" s="33" t="s">
        <v>411</v>
      </c>
      <c r="D57" s="14">
        <v>166060</v>
      </c>
      <c r="E57" s="15">
        <v>2307.9</v>
      </c>
      <c r="F57" s="16">
        <v>8.2000000000000007E-3</v>
      </c>
      <c r="G57" s="16"/>
    </row>
    <row r="58" spans="1:7" x14ac:dyDescent="0.35">
      <c r="A58" s="13" t="s">
        <v>750</v>
      </c>
      <c r="B58" s="33" t="s">
        <v>751</v>
      </c>
      <c r="C58" s="33" t="s">
        <v>376</v>
      </c>
      <c r="D58" s="14">
        <v>356941</v>
      </c>
      <c r="E58" s="15">
        <v>2296.7399999999998</v>
      </c>
      <c r="F58" s="16">
        <v>8.2000000000000007E-3</v>
      </c>
      <c r="G58" s="16"/>
    </row>
    <row r="59" spans="1:7" x14ac:dyDescent="0.35">
      <c r="A59" s="13" t="s">
        <v>821</v>
      </c>
      <c r="B59" s="33" t="s">
        <v>822</v>
      </c>
      <c r="C59" s="33" t="s">
        <v>783</v>
      </c>
      <c r="D59" s="14">
        <v>144726</v>
      </c>
      <c r="E59" s="15">
        <v>2260.19</v>
      </c>
      <c r="F59" s="16">
        <v>8.0999999999999996E-3</v>
      </c>
      <c r="G59" s="16"/>
    </row>
    <row r="60" spans="1:7" x14ac:dyDescent="0.35">
      <c r="A60" s="13" t="s">
        <v>594</v>
      </c>
      <c r="B60" s="33" t="s">
        <v>595</v>
      </c>
      <c r="C60" s="33" t="s">
        <v>411</v>
      </c>
      <c r="D60" s="14">
        <v>115445</v>
      </c>
      <c r="E60" s="15">
        <v>2237.3200000000002</v>
      </c>
      <c r="F60" s="16">
        <v>8.0000000000000002E-3</v>
      </c>
      <c r="G60" s="16"/>
    </row>
    <row r="61" spans="1:7" x14ac:dyDescent="0.35">
      <c r="A61" s="13" t="s">
        <v>779</v>
      </c>
      <c r="B61" s="33" t="s">
        <v>780</v>
      </c>
      <c r="C61" s="33" t="s">
        <v>510</v>
      </c>
      <c r="D61" s="14">
        <v>55446</v>
      </c>
      <c r="E61" s="15">
        <v>2102.84</v>
      </c>
      <c r="F61" s="16">
        <v>7.4999999999999997E-3</v>
      </c>
      <c r="G61" s="16"/>
    </row>
    <row r="62" spans="1:7" x14ac:dyDescent="0.35">
      <c r="A62" s="13" t="s">
        <v>515</v>
      </c>
      <c r="B62" s="33" t="s">
        <v>516</v>
      </c>
      <c r="C62" s="33" t="s">
        <v>486</v>
      </c>
      <c r="D62" s="14">
        <v>34318</v>
      </c>
      <c r="E62" s="15">
        <v>2091.6799999999998</v>
      </c>
      <c r="F62" s="16">
        <v>7.4999999999999997E-3</v>
      </c>
      <c r="G62" s="16"/>
    </row>
    <row r="63" spans="1:7" x14ac:dyDescent="0.35">
      <c r="A63" s="13" t="s">
        <v>1237</v>
      </c>
      <c r="B63" s="33" t="s">
        <v>1238</v>
      </c>
      <c r="C63" s="33" t="s">
        <v>457</v>
      </c>
      <c r="D63" s="14">
        <v>744576</v>
      </c>
      <c r="E63" s="15">
        <v>1966.8</v>
      </c>
      <c r="F63" s="16">
        <v>7.0000000000000001E-3</v>
      </c>
      <c r="G63" s="16"/>
    </row>
    <row r="64" spans="1:7" x14ac:dyDescent="0.35">
      <c r="A64" s="13" t="s">
        <v>428</v>
      </c>
      <c r="B64" s="33" t="s">
        <v>429</v>
      </c>
      <c r="C64" s="33" t="s">
        <v>430</v>
      </c>
      <c r="D64" s="14">
        <v>31610</v>
      </c>
      <c r="E64" s="15">
        <v>1922.05</v>
      </c>
      <c r="F64" s="16">
        <v>6.8999999999999999E-3</v>
      </c>
      <c r="G64" s="16"/>
    </row>
    <row r="65" spans="1:7" x14ac:dyDescent="0.35">
      <c r="A65" s="13" t="s">
        <v>723</v>
      </c>
      <c r="B65" s="33" t="s">
        <v>724</v>
      </c>
      <c r="C65" s="33" t="s">
        <v>376</v>
      </c>
      <c r="D65" s="14">
        <v>695109</v>
      </c>
      <c r="E65" s="15">
        <v>1859.69</v>
      </c>
      <c r="F65" s="16">
        <v>6.6E-3</v>
      </c>
      <c r="G65" s="16"/>
    </row>
    <row r="66" spans="1:7" x14ac:dyDescent="0.35">
      <c r="A66" s="13" t="s">
        <v>455</v>
      </c>
      <c r="B66" s="33" t="s">
        <v>456</v>
      </c>
      <c r="C66" s="33" t="s">
        <v>457</v>
      </c>
      <c r="D66" s="14">
        <v>1232056</v>
      </c>
      <c r="E66" s="15">
        <v>1650.71</v>
      </c>
      <c r="F66" s="16">
        <v>5.8999999999999999E-3</v>
      </c>
      <c r="G66" s="16"/>
    </row>
    <row r="67" spans="1:7" x14ac:dyDescent="0.35">
      <c r="A67" s="13" t="s">
        <v>827</v>
      </c>
      <c r="B67" s="33" t="s">
        <v>828</v>
      </c>
      <c r="C67" s="33" t="s">
        <v>543</v>
      </c>
      <c r="D67" s="14">
        <v>117308</v>
      </c>
      <c r="E67" s="15">
        <v>1580.96</v>
      </c>
      <c r="F67" s="16">
        <v>5.5999999999999999E-3</v>
      </c>
      <c r="G67" s="16"/>
    </row>
    <row r="68" spans="1:7" x14ac:dyDescent="0.35">
      <c r="A68" s="13" t="s">
        <v>768</v>
      </c>
      <c r="B68" s="33" t="s">
        <v>769</v>
      </c>
      <c r="C68" s="33" t="s">
        <v>442</v>
      </c>
      <c r="D68" s="14">
        <v>133390</v>
      </c>
      <c r="E68" s="15">
        <v>1473.03</v>
      </c>
      <c r="F68" s="16">
        <v>5.3E-3</v>
      </c>
      <c r="G68" s="16"/>
    </row>
    <row r="69" spans="1:7" x14ac:dyDescent="0.35">
      <c r="A69" s="13" t="s">
        <v>775</v>
      </c>
      <c r="B69" s="33" t="s">
        <v>776</v>
      </c>
      <c r="C69" s="33" t="s">
        <v>442</v>
      </c>
      <c r="D69" s="14">
        <v>52789</v>
      </c>
      <c r="E69" s="15">
        <v>1462.31</v>
      </c>
      <c r="F69" s="16">
        <v>5.1999999999999998E-3</v>
      </c>
      <c r="G69" s="16"/>
    </row>
    <row r="70" spans="1:7" x14ac:dyDescent="0.35">
      <c r="A70" s="13" t="s">
        <v>433</v>
      </c>
      <c r="B70" s="33" t="s">
        <v>434</v>
      </c>
      <c r="C70" s="33" t="s">
        <v>399</v>
      </c>
      <c r="D70" s="14">
        <v>89380</v>
      </c>
      <c r="E70" s="15">
        <v>1386.37</v>
      </c>
      <c r="F70" s="16">
        <v>4.8999999999999998E-3</v>
      </c>
      <c r="G70" s="16"/>
    </row>
    <row r="71" spans="1:7" x14ac:dyDescent="0.35">
      <c r="A71" s="13" t="s">
        <v>1239</v>
      </c>
      <c r="B71" s="33" t="s">
        <v>1240</v>
      </c>
      <c r="C71" s="33" t="s">
        <v>376</v>
      </c>
      <c r="D71" s="14">
        <v>644616</v>
      </c>
      <c r="E71" s="15">
        <v>1373.81</v>
      </c>
      <c r="F71" s="16">
        <v>4.8999999999999998E-3</v>
      </c>
      <c r="G71" s="16"/>
    </row>
    <row r="72" spans="1:7" x14ac:dyDescent="0.35">
      <c r="A72" s="13" t="s">
        <v>858</v>
      </c>
      <c r="B72" s="33" t="s">
        <v>859</v>
      </c>
      <c r="C72" s="33" t="s">
        <v>486</v>
      </c>
      <c r="D72" s="14">
        <v>41945</v>
      </c>
      <c r="E72" s="15">
        <v>1360.82</v>
      </c>
      <c r="F72" s="16">
        <v>4.8999999999999998E-3</v>
      </c>
      <c r="G72" s="16"/>
    </row>
    <row r="73" spans="1:7" x14ac:dyDescent="0.35">
      <c r="A73" s="13" t="s">
        <v>793</v>
      </c>
      <c r="B73" s="33" t="s">
        <v>794</v>
      </c>
      <c r="C73" s="33" t="s">
        <v>786</v>
      </c>
      <c r="D73" s="14">
        <v>131485</v>
      </c>
      <c r="E73" s="15">
        <v>1341.8</v>
      </c>
      <c r="F73" s="16">
        <v>4.7999999999999996E-3</v>
      </c>
      <c r="G73" s="16"/>
    </row>
    <row r="74" spans="1:7" x14ac:dyDescent="0.35">
      <c r="A74" s="13" t="s">
        <v>1241</v>
      </c>
      <c r="B74" s="33" t="s">
        <v>1242</v>
      </c>
      <c r="C74" s="33" t="s">
        <v>529</v>
      </c>
      <c r="D74" s="14">
        <v>521245</v>
      </c>
      <c r="E74" s="15">
        <v>1307.8599999999999</v>
      </c>
      <c r="F74" s="16">
        <v>4.7000000000000002E-3</v>
      </c>
      <c r="G74" s="16"/>
    </row>
    <row r="75" spans="1:7" x14ac:dyDescent="0.35">
      <c r="A75" s="13" t="s">
        <v>806</v>
      </c>
      <c r="B75" s="33" t="s">
        <v>807</v>
      </c>
      <c r="C75" s="33" t="s">
        <v>411</v>
      </c>
      <c r="D75" s="14">
        <v>115624</v>
      </c>
      <c r="E75" s="15">
        <v>1201.45</v>
      </c>
      <c r="F75" s="16">
        <v>4.3E-3</v>
      </c>
      <c r="G75" s="16"/>
    </row>
    <row r="76" spans="1:7" x14ac:dyDescent="0.35">
      <c r="A76" s="13" t="s">
        <v>736</v>
      </c>
      <c r="B76" s="33" t="s">
        <v>737</v>
      </c>
      <c r="C76" s="33" t="s">
        <v>465</v>
      </c>
      <c r="D76" s="14">
        <v>62600</v>
      </c>
      <c r="E76" s="15">
        <v>1150.78</v>
      </c>
      <c r="F76" s="16">
        <v>4.1000000000000003E-3</v>
      </c>
      <c r="G76" s="16"/>
    </row>
    <row r="77" spans="1:7" x14ac:dyDescent="0.35">
      <c r="A77" s="13" t="s">
        <v>1243</v>
      </c>
      <c r="B77" s="33" t="s">
        <v>1244</v>
      </c>
      <c r="C77" s="33" t="s">
        <v>402</v>
      </c>
      <c r="D77" s="14">
        <v>166627</v>
      </c>
      <c r="E77" s="15">
        <v>1146.3900000000001</v>
      </c>
      <c r="F77" s="16">
        <v>4.1000000000000003E-3</v>
      </c>
      <c r="G77" s="16"/>
    </row>
    <row r="78" spans="1:7" x14ac:dyDescent="0.35">
      <c r="A78" s="13" t="s">
        <v>1245</v>
      </c>
      <c r="B78" s="33" t="s">
        <v>1246</v>
      </c>
      <c r="C78" s="33" t="s">
        <v>529</v>
      </c>
      <c r="D78" s="14">
        <v>32045</v>
      </c>
      <c r="E78" s="15">
        <v>1068.57</v>
      </c>
      <c r="F78" s="16">
        <v>3.8E-3</v>
      </c>
      <c r="G78" s="16"/>
    </row>
    <row r="79" spans="1:7" x14ac:dyDescent="0.35">
      <c r="A79" s="13" t="s">
        <v>1247</v>
      </c>
      <c r="B79" s="33" t="s">
        <v>1248</v>
      </c>
      <c r="C79" s="33" t="s">
        <v>399</v>
      </c>
      <c r="D79" s="14">
        <v>78738</v>
      </c>
      <c r="E79" s="15">
        <v>851.16</v>
      </c>
      <c r="F79" s="16">
        <v>3.0000000000000001E-3</v>
      </c>
      <c r="G79" s="16"/>
    </row>
    <row r="80" spans="1:7" x14ac:dyDescent="0.35">
      <c r="A80" s="13" t="s">
        <v>1249</v>
      </c>
      <c r="B80" s="33" t="s">
        <v>1250</v>
      </c>
      <c r="C80" s="33" t="s">
        <v>457</v>
      </c>
      <c r="D80" s="14">
        <v>86565</v>
      </c>
      <c r="E80" s="15">
        <v>702.26</v>
      </c>
      <c r="F80" s="16">
        <v>2.5000000000000001E-3</v>
      </c>
      <c r="G80" s="16"/>
    </row>
    <row r="81" spans="1:7" x14ac:dyDescent="0.35">
      <c r="A81" s="13" t="s">
        <v>742</v>
      </c>
      <c r="B81" s="33" t="s">
        <v>743</v>
      </c>
      <c r="C81" s="33" t="s">
        <v>376</v>
      </c>
      <c r="D81" s="14">
        <v>249999</v>
      </c>
      <c r="E81" s="15">
        <v>546.77</v>
      </c>
      <c r="F81" s="16">
        <v>2E-3</v>
      </c>
      <c r="G81" s="16"/>
    </row>
    <row r="82" spans="1:7" x14ac:dyDescent="0.35">
      <c r="A82" s="13" t="s">
        <v>1251</v>
      </c>
      <c r="B82" s="33" t="s">
        <v>1252</v>
      </c>
      <c r="C82" s="33" t="s">
        <v>510</v>
      </c>
      <c r="D82" s="14">
        <v>22</v>
      </c>
      <c r="E82" s="15">
        <v>0.75</v>
      </c>
      <c r="F82" s="16">
        <v>0</v>
      </c>
      <c r="G82" s="16"/>
    </row>
    <row r="83" spans="1:7" x14ac:dyDescent="0.35">
      <c r="A83" s="13" t="s">
        <v>829</v>
      </c>
      <c r="B83" s="33" t="s">
        <v>830</v>
      </c>
      <c r="C83" s="33" t="s">
        <v>430</v>
      </c>
      <c r="D83" s="14">
        <v>11</v>
      </c>
      <c r="E83" s="15">
        <v>0.36</v>
      </c>
      <c r="F83" s="16">
        <v>0</v>
      </c>
      <c r="G83" s="16"/>
    </row>
    <row r="84" spans="1:7" x14ac:dyDescent="0.35">
      <c r="A84" s="13" t="s">
        <v>834</v>
      </c>
      <c r="B84" s="33" t="s">
        <v>835</v>
      </c>
      <c r="C84" s="33" t="s">
        <v>430</v>
      </c>
      <c r="D84" s="14">
        <v>11</v>
      </c>
      <c r="E84" s="15">
        <v>0.33</v>
      </c>
      <c r="F84" s="16">
        <v>0</v>
      </c>
      <c r="G84" s="16"/>
    </row>
    <row r="85" spans="1:7" x14ac:dyDescent="0.35">
      <c r="A85" s="17" t="s">
        <v>180</v>
      </c>
      <c r="B85" s="34"/>
      <c r="C85" s="34"/>
      <c r="D85" s="18"/>
      <c r="E85" s="37">
        <v>272233.65000000002</v>
      </c>
      <c r="F85" s="38">
        <v>0.97170000000000001</v>
      </c>
      <c r="G85" s="21"/>
    </row>
    <row r="86" spans="1:7" x14ac:dyDescent="0.35">
      <c r="A86" s="17" t="s">
        <v>445</v>
      </c>
      <c r="B86" s="33"/>
      <c r="C86" s="33"/>
      <c r="D86" s="14"/>
      <c r="E86" s="15"/>
      <c r="F86" s="16"/>
      <c r="G86" s="16"/>
    </row>
    <row r="87" spans="1:7" x14ac:dyDescent="0.35">
      <c r="A87" s="17" t="s">
        <v>180</v>
      </c>
      <c r="B87" s="33"/>
      <c r="C87" s="33"/>
      <c r="D87" s="14"/>
      <c r="E87" s="39" t="s">
        <v>136</v>
      </c>
      <c r="F87" s="40" t="s">
        <v>136</v>
      </c>
      <c r="G87" s="16"/>
    </row>
    <row r="88" spans="1:7" x14ac:dyDescent="0.35">
      <c r="A88" s="24" t="s">
        <v>191</v>
      </c>
      <c r="B88" s="35"/>
      <c r="C88" s="35"/>
      <c r="D88" s="25"/>
      <c r="E88" s="30">
        <v>272233.65000000002</v>
      </c>
      <c r="F88" s="31">
        <v>0.97170000000000001</v>
      </c>
      <c r="G88" s="21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7" t="s">
        <v>195</v>
      </c>
      <c r="B91" s="33"/>
      <c r="C91" s="33"/>
      <c r="D91" s="14"/>
      <c r="E91" s="15"/>
      <c r="F91" s="16"/>
      <c r="G91" s="16"/>
    </row>
    <row r="92" spans="1:7" x14ac:dyDescent="0.35">
      <c r="A92" s="13" t="s">
        <v>196</v>
      </c>
      <c r="B92" s="33"/>
      <c r="C92" s="33"/>
      <c r="D92" s="14"/>
      <c r="E92" s="15">
        <v>1692.75</v>
      </c>
      <c r="F92" s="16">
        <v>6.0000000000000001E-3</v>
      </c>
      <c r="G92" s="16">
        <v>5.4115999999999997E-2</v>
      </c>
    </row>
    <row r="93" spans="1:7" x14ac:dyDescent="0.35">
      <c r="A93" s="17" t="s">
        <v>180</v>
      </c>
      <c r="B93" s="34"/>
      <c r="C93" s="34"/>
      <c r="D93" s="18"/>
      <c r="E93" s="37">
        <v>1692.75</v>
      </c>
      <c r="F93" s="38">
        <v>6.0000000000000001E-3</v>
      </c>
      <c r="G93" s="21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24" t="s">
        <v>191</v>
      </c>
      <c r="B95" s="35"/>
      <c r="C95" s="35"/>
      <c r="D95" s="25"/>
      <c r="E95" s="19">
        <v>1692.75</v>
      </c>
      <c r="F95" s="20">
        <v>6.0000000000000001E-3</v>
      </c>
      <c r="G95" s="21"/>
    </row>
    <row r="96" spans="1:7" x14ac:dyDescent="0.35">
      <c r="A96" s="13" t="s">
        <v>197</v>
      </c>
      <c r="B96" s="33"/>
      <c r="C96" s="33"/>
      <c r="D96" s="14"/>
      <c r="E96" s="15">
        <v>0.25097209999999998</v>
      </c>
      <c r="F96" s="16">
        <v>0</v>
      </c>
      <c r="G96" s="16"/>
    </row>
    <row r="97" spans="1:7" x14ac:dyDescent="0.35">
      <c r="A97" s="13" t="s">
        <v>198</v>
      </c>
      <c r="B97" s="33"/>
      <c r="C97" s="33"/>
      <c r="D97" s="14"/>
      <c r="E97" s="15">
        <v>6233.4490279000001</v>
      </c>
      <c r="F97" s="16">
        <v>2.23E-2</v>
      </c>
      <c r="G97" s="16">
        <v>5.4115999999999997E-2</v>
      </c>
    </row>
    <row r="98" spans="1:7" x14ac:dyDescent="0.35">
      <c r="A98" s="28" t="s">
        <v>199</v>
      </c>
      <c r="B98" s="36"/>
      <c r="C98" s="36"/>
      <c r="D98" s="29"/>
      <c r="E98" s="30">
        <v>280160.09999999998</v>
      </c>
      <c r="F98" s="31">
        <v>1</v>
      </c>
      <c r="G98" s="31"/>
    </row>
    <row r="103" spans="1:7" x14ac:dyDescent="0.35">
      <c r="A103" s="1" t="s">
        <v>201</v>
      </c>
    </row>
    <row r="104" spans="1:7" x14ac:dyDescent="0.35">
      <c r="A104" s="47" t="s">
        <v>202</v>
      </c>
      <c r="B104" s="3" t="s">
        <v>136</v>
      </c>
    </row>
    <row r="105" spans="1:7" x14ac:dyDescent="0.35">
      <c r="A105" t="s">
        <v>203</v>
      </c>
    </row>
    <row r="106" spans="1:7" x14ac:dyDescent="0.35">
      <c r="A106" t="s">
        <v>204</v>
      </c>
      <c r="B106" t="s">
        <v>205</v>
      </c>
      <c r="C106" t="s">
        <v>205</v>
      </c>
    </row>
    <row r="107" spans="1:7" x14ac:dyDescent="0.35">
      <c r="B107" s="48">
        <v>45807</v>
      </c>
      <c r="C107" s="48">
        <v>45838</v>
      </c>
    </row>
    <row r="108" spans="1:7" x14ac:dyDescent="0.35">
      <c r="A108" t="s">
        <v>210</v>
      </c>
      <c r="B108">
        <v>42.674999999999997</v>
      </c>
      <c r="C108">
        <v>44.664000000000001</v>
      </c>
    </row>
    <row r="109" spans="1:7" x14ac:dyDescent="0.35">
      <c r="A109" t="s">
        <v>211</v>
      </c>
      <c r="B109">
        <v>35.036999999999999</v>
      </c>
      <c r="C109">
        <v>36.668999999999997</v>
      </c>
    </row>
    <row r="110" spans="1:7" x14ac:dyDescent="0.35">
      <c r="A110" t="s">
        <v>216</v>
      </c>
      <c r="B110">
        <v>36.97</v>
      </c>
      <c r="C110">
        <v>38.643000000000001</v>
      </c>
    </row>
    <row r="111" spans="1:7" x14ac:dyDescent="0.35">
      <c r="A111" t="s">
        <v>217</v>
      </c>
      <c r="B111">
        <v>30.356000000000002</v>
      </c>
      <c r="C111">
        <v>31.73</v>
      </c>
    </row>
    <row r="113" spans="1:4" x14ac:dyDescent="0.35">
      <c r="A113" t="s">
        <v>221</v>
      </c>
      <c r="B113" s="3" t="s">
        <v>136</v>
      </c>
    </row>
    <row r="114" spans="1:4" x14ac:dyDescent="0.35">
      <c r="A114" t="s">
        <v>222</v>
      </c>
      <c r="B114" s="3" t="s">
        <v>136</v>
      </c>
    </row>
    <row r="115" spans="1:4" ht="29" customHeight="1" x14ac:dyDescent="0.35">
      <c r="A115" s="47" t="s">
        <v>223</v>
      </c>
      <c r="B115" s="3" t="s">
        <v>136</v>
      </c>
    </row>
    <row r="116" spans="1:4" ht="29" customHeight="1" x14ac:dyDescent="0.35">
      <c r="A116" s="47" t="s">
        <v>224</v>
      </c>
      <c r="B116" s="3" t="s">
        <v>136</v>
      </c>
    </row>
    <row r="117" spans="1:4" x14ac:dyDescent="0.35">
      <c r="A117" t="s">
        <v>446</v>
      </c>
      <c r="B117" s="49">
        <v>0.45329999999999998</v>
      </c>
    </row>
    <row r="118" spans="1:4" ht="43.5" customHeight="1" x14ac:dyDescent="0.35">
      <c r="A118" s="47" t="s">
        <v>226</v>
      </c>
      <c r="B118" s="3" t="s">
        <v>136</v>
      </c>
    </row>
    <row r="119" spans="1:4" x14ac:dyDescent="0.35">
      <c r="B119" s="3"/>
    </row>
    <row r="120" spans="1:4" ht="29" customHeight="1" x14ac:dyDescent="0.35">
      <c r="A120" s="47" t="s">
        <v>227</v>
      </c>
      <c r="B120" s="3" t="s">
        <v>136</v>
      </c>
    </row>
    <row r="121" spans="1:4" ht="29" customHeight="1" x14ac:dyDescent="0.35">
      <c r="A121" s="47" t="s">
        <v>228</v>
      </c>
      <c r="B121" t="s">
        <v>136</v>
      </c>
    </row>
    <row r="122" spans="1:4" ht="29" customHeight="1" x14ac:dyDescent="0.35">
      <c r="A122" s="47" t="s">
        <v>229</v>
      </c>
      <c r="B122" s="3" t="s">
        <v>136</v>
      </c>
    </row>
    <row r="123" spans="1:4" ht="29" customHeight="1" x14ac:dyDescent="0.35">
      <c r="A123" s="47" t="s">
        <v>230</v>
      </c>
      <c r="B123" s="3" t="s">
        <v>136</v>
      </c>
    </row>
    <row r="125" spans="1:4" ht="70" customHeight="1" x14ac:dyDescent="0.35">
      <c r="A125" s="72" t="s">
        <v>240</v>
      </c>
      <c r="B125" s="72" t="s">
        <v>241</v>
      </c>
      <c r="C125" s="72" t="s">
        <v>5</v>
      </c>
      <c r="D125" s="72" t="s">
        <v>6</v>
      </c>
    </row>
    <row r="126" spans="1:4" ht="70" customHeight="1" x14ac:dyDescent="0.35">
      <c r="A126" s="72" t="s">
        <v>1253</v>
      </c>
      <c r="B126" s="72"/>
      <c r="C126" s="72" t="s">
        <v>28</v>
      </c>
      <c r="D12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139</v>
      </c>
      <c r="B11" s="33" t="s">
        <v>140</v>
      </c>
      <c r="C11" s="33" t="s">
        <v>141</v>
      </c>
      <c r="D11" s="14">
        <v>2000000</v>
      </c>
      <c r="E11" s="15">
        <v>2054.54</v>
      </c>
      <c r="F11" s="16">
        <v>7.6399999999999996E-2</v>
      </c>
      <c r="G11" s="16">
        <v>6.6475000000000006E-2</v>
      </c>
    </row>
    <row r="12" spans="1:7" x14ac:dyDescent="0.35">
      <c r="A12" s="13" t="s">
        <v>142</v>
      </c>
      <c r="B12" s="33" t="s">
        <v>143</v>
      </c>
      <c r="C12" s="33" t="s">
        <v>144</v>
      </c>
      <c r="D12" s="14">
        <v>2000000</v>
      </c>
      <c r="E12" s="15">
        <v>2052.4499999999998</v>
      </c>
      <c r="F12" s="16">
        <v>7.6300000000000007E-2</v>
      </c>
      <c r="G12" s="16">
        <v>6.7299999999999999E-2</v>
      </c>
    </row>
    <row r="13" spans="1:7" x14ac:dyDescent="0.35">
      <c r="A13" s="13" t="s">
        <v>145</v>
      </c>
      <c r="B13" s="33" t="s">
        <v>146</v>
      </c>
      <c r="C13" s="33" t="s">
        <v>144</v>
      </c>
      <c r="D13" s="14">
        <v>1990000</v>
      </c>
      <c r="E13" s="15">
        <v>2020.65</v>
      </c>
      <c r="F13" s="16">
        <v>7.5200000000000003E-2</v>
      </c>
      <c r="G13" s="16">
        <v>6.6350000000000006E-2</v>
      </c>
    </row>
    <row r="14" spans="1:7" x14ac:dyDescent="0.35">
      <c r="A14" s="13" t="s">
        <v>147</v>
      </c>
      <c r="B14" s="33" t="s">
        <v>148</v>
      </c>
      <c r="C14" s="33" t="s">
        <v>149</v>
      </c>
      <c r="D14" s="14">
        <v>1900000</v>
      </c>
      <c r="E14" s="15">
        <v>1955.12</v>
      </c>
      <c r="F14" s="16">
        <v>7.2700000000000001E-2</v>
      </c>
      <c r="G14" s="16">
        <v>6.8449999999999997E-2</v>
      </c>
    </row>
    <row r="15" spans="1:7" x14ac:dyDescent="0.35">
      <c r="A15" s="13" t="s">
        <v>150</v>
      </c>
      <c r="B15" s="33" t="s">
        <v>151</v>
      </c>
      <c r="C15" s="33" t="s">
        <v>144</v>
      </c>
      <c r="D15" s="14">
        <v>1500000</v>
      </c>
      <c r="E15" s="15">
        <v>1600.89</v>
      </c>
      <c r="F15" s="16">
        <v>5.9499999999999997E-2</v>
      </c>
      <c r="G15" s="16">
        <v>6.7652000000000004E-2</v>
      </c>
    </row>
    <row r="16" spans="1:7" x14ac:dyDescent="0.35">
      <c r="A16" s="13" t="s">
        <v>152</v>
      </c>
      <c r="B16" s="33" t="s">
        <v>153</v>
      </c>
      <c r="C16" s="33" t="s">
        <v>144</v>
      </c>
      <c r="D16" s="14">
        <v>1300000</v>
      </c>
      <c r="E16" s="15">
        <v>1337.96</v>
      </c>
      <c r="F16" s="16">
        <v>4.9799999999999997E-2</v>
      </c>
      <c r="G16" s="16">
        <v>6.6449999999999995E-2</v>
      </c>
    </row>
    <row r="17" spans="1:7" x14ac:dyDescent="0.35">
      <c r="A17" s="13" t="s">
        <v>154</v>
      </c>
      <c r="B17" s="33" t="s">
        <v>155</v>
      </c>
      <c r="C17" s="33" t="s">
        <v>144</v>
      </c>
      <c r="D17" s="14">
        <v>1000000</v>
      </c>
      <c r="E17" s="15">
        <v>1076.99</v>
      </c>
      <c r="F17" s="16">
        <v>4.0099999999999997E-2</v>
      </c>
      <c r="G17" s="16">
        <v>6.7100000000000007E-2</v>
      </c>
    </row>
    <row r="18" spans="1:7" x14ac:dyDescent="0.35">
      <c r="A18" s="13" t="s">
        <v>156</v>
      </c>
      <c r="B18" s="33" t="s">
        <v>157</v>
      </c>
      <c r="C18" s="33" t="s">
        <v>158</v>
      </c>
      <c r="D18" s="14">
        <v>1000000</v>
      </c>
      <c r="E18" s="15">
        <v>1054.78</v>
      </c>
      <c r="F18" s="16">
        <v>3.9199999999999999E-2</v>
      </c>
      <c r="G18" s="16">
        <v>6.8211999999999995E-2</v>
      </c>
    </row>
    <row r="19" spans="1:7" x14ac:dyDescent="0.35">
      <c r="A19" s="13" t="s">
        <v>159</v>
      </c>
      <c r="B19" s="33" t="s">
        <v>160</v>
      </c>
      <c r="C19" s="33" t="s">
        <v>144</v>
      </c>
      <c r="D19" s="14">
        <v>1000000</v>
      </c>
      <c r="E19" s="15">
        <v>1052.22</v>
      </c>
      <c r="F19" s="16">
        <v>3.9100000000000003E-2</v>
      </c>
      <c r="G19" s="16">
        <v>6.6351999999999994E-2</v>
      </c>
    </row>
    <row r="20" spans="1:7" x14ac:dyDescent="0.35">
      <c r="A20" s="13" t="s">
        <v>161</v>
      </c>
      <c r="B20" s="33" t="s">
        <v>162</v>
      </c>
      <c r="C20" s="33" t="s">
        <v>144</v>
      </c>
      <c r="D20" s="14">
        <v>1000000</v>
      </c>
      <c r="E20" s="15">
        <v>1051.78</v>
      </c>
      <c r="F20" s="16">
        <v>3.9100000000000003E-2</v>
      </c>
      <c r="G20" s="16">
        <v>6.6449999999999995E-2</v>
      </c>
    </row>
    <row r="21" spans="1:7" x14ac:dyDescent="0.35">
      <c r="A21" s="13" t="s">
        <v>163</v>
      </c>
      <c r="B21" s="33" t="s">
        <v>164</v>
      </c>
      <c r="C21" s="33" t="s">
        <v>165</v>
      </c>
      <c r="D21" s="14">
        <v>1000000</v>
      </c>
      <c r="E21" s="15">
        <v>1050.24</v>
      </c>
      <c r="F21" s="16">
        <v>3.9100000000000003E-2</v>
      </c>
      <c r="G21" s="16">
        <v>6.6786999999999999E-2</v>
      </c>
    </row>
    <row r="22" spans="1:7" x14ac:dyDescent="0.35">
      <c r="A22" s="13" t="s">
        <v>166</v>
      </c>
      <c r="B22" s="33" t="s">
        <v>167</v>
      </c>
      <c r="C22" s="33" t="s">
        <v>158</v>
      </c>
      <c r="D22" s="14">
        <v>1000000</v>
      </c>
      <c r="E22" s="15">
        <v>1046.24</v>
      </c>
      <c r="F22" s="16">
        <v>3.8899999999999997E-2</v>
      </c>
      <c r="G22" s="16">
        <v>6.7002999999999993E-2</v>
      </c>
    </row>
    <row r="23" spans="1:7" x14ac:dyDescent="0.35">
      <c r="A23" s="13" t="s">
        <v>168</v>
      </c>
      <c r="B23" s="33" t="s">
        <v>169</v>
      </c>
      <c r="C23" s="33" t="s">
        <v>144</v>
      </c>
      <c r="D23" s="14">
        <v>1000000</v>
      </c>
      <c r="E23" s="15">
        <v>1020.95</v>
      </c>
      <c r="F23" s="16">
        <v>3.7999999999999999E-2</v>
      </c>
      <c r="G23" s="16">
        <v>6.7275000000000001E-2</v>
      </c>
    </row>
    <row r="24" spans="1:7" x14ac:dyDescent="0.35">
      <c r="A24" s="13" t="s">
        <v>170</v>
      </c>
      <c r="B24" s="33" t="s">
        <v>171</v>
      </c>
      <c r="C24" s="33" t="s">
        <v>144</v>
      </c>
      <c r="D24" s="14">
        <v>1000000</v>
      </c>
      <c r="E24" s="15">
        <v>1020.78</v>
      </c>
      <c r="F24" s="16">
        <v>3.7999999999999999E-2</v>
      </c>
      <c r="G24" s="16">
        <v>6.8592E-2</v>
      </c>
    </row>
    <row r="25" spans="1:7" x14ac:dyDescent="0.35">
      <c r="A25" s="13" t="s">
        <v>172</v>
      </c>
      <c r="B25" s="33" t="s">
        <v>173</v>
      </c>
      <c r="C25" s="33" t="s">
        <v>144</v>
      </c>
      <c r="D25" s="14">
        <v>800000</v>
      </c>
      <c r="E25" s="15">
        <v>819.82</v>
      </c>
      <c r="F25" s="16">
        <v>3.0499999999999999E-2</v>
      </c>
      <c r="G25" s="16">
        <v>6.8471000000000004E-2</v>
      </c>
    </row>
    <row r="26" spans="1:7" x14ac:dyDescent="0.35">
      <c r="A26" s="13" t="s">
        <v>174</v>
      </c>
      <c r="B26" s="33" t="s">
        <v>175</v>
      </c>
      <c r="C26" s="33" t="s">
        <v>144</v>
      </c>
      <c r="D26" s="14">
        <v>500000</v>
      </c>
      <c r="E26" s="15">
        <v>535.32000000000005</v>
      </c>
      <c r="F26" s="16">
        <v>1.9900000000000001E-2</v>
      </c>
      <c r="G26" s="16">
        <v>6.6350000000000006E-2</v>
      </c>
    </row>
    <row r="27" spans="1:7" x14ac:dyDescent="0.35">
      <c r="A27" s="13" t="s">
        <v>176</v>
      </c>
      <c r="B27" s="33" t="s">
        <v>177</v>
      </c>
      <c r="C27" s="33" t="s">
        <v>144</v>
      </c>
      <c r="D27" s="14">
        <v>120000</v>
      </c>
      <c r="E27" s="15">
        <v>130.27000000000001</v>
      </c>
      <c r="F27" s="16">
        <v>4.7999999999999996E-3</v>
      </c>
      <c r="G27" s="16">
        <v>6.7993999999999999E-2</v>
      </c>
    </row>
    <row r="28" spans="1:7" x14ac:dyDescent="0.35">
      <c r="A28" s="13" t="s">
        <v>178</v>
      </c>
      <c r="B28" s="33" t="s">
        <v>179</v>
      </c>
      <c r="C28" s="33" t="s">
        <v>144</v>
      </c>
      <c r="D28" s="14">
        <v>10000</v>
      </c>
      <c r="E28" s="15">
        <v>10.53</v>
      </c>
      <c r="F28" s="16">
        <v>4.0000000000000002E-4</v>
      </c>
      <c r="G28" s="16">
        <v>7.0099999999999996E-2</v>
      </c>
    </row>
    <row r="29" spans="1:7" x14ac:dyDescent="0.35">
      <c r="A29" s="17" t="s">
        <v>180</v>
      </c>
      <c r="B29" s="34"/>
      <c r="C29" s="34"/>
      <c r="D29" s="18"/>
      <c r="E29" s="19">
        <v>20891.53</v>
      </c>
      <c r="F29" s="20">
        <v>0.77700000000000002</v>
      </c>
      <c r="G29" s="21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181</v>
      </c>
      <c r="B31" s="33"/>
      <c r="C31" s="33"/>
      <c r="D31" s="14"/>
      <c r="E31" s="15"/>
      <c r="F31" s="16"/>
      <c r="G31" s="16"/>
    </row>
    <row r="32" spans="1:7" x14ac:dyDescent="0.35">
      <c r="A32" s="13" t="s">
        <v>182</v>
      </c>
      <c r="B32" s="33" t="s">
        <v>183</v>
      </c>
      <c r="C32" s="33" t="s">
        <v>184</v>
      </c>
      <c r="D32" s="14">
        <v>1000000</v>
      </c>
      <c r="E32" s="15">
        <v>1048.3699999999999</v>
      </c>
      <c r="F32" s="16">
        <v>3.9E-2</v>
      </c>
      <c r="G32" s="16">
        <v>6.5076999999999996E-2</v>
      </c>
    </row>
    <row r="33" spans="1:7" x14ac:dyDescent="0.35">
      <c r="A33" s="13" t="s">
        <v>185</v>
      </c>
      <c r="B33" s="33" t="s">
        <v>186</v>
      </c>
      <c r="C33" s="33" t="s">
        <v>184</v>
      </c>
      <c r="D33" s="14">
        <v>1000000</v>
      </c>
      <c r="E33" s="15">
        <v>1045.42</v>
      </c>
      <c r="F33" s="16">
        <v>3.8899999999999997E-2</v>
      </c>
      <c r="G33" s="16">
        <v>6.5155000000000005E-2</v>
      </c>
    </row>
    <row r="34" spans="1:7" x14ac:dyDescent="0.35">
      <c r="A34" s="13" t="s">
        <v>187</v>
      </c>
      <c r="B34" s="33" t="s">
        <v>188</v>
      </c>
      <c r="C34" s="33" t="s">
        <v>184</v>
      </c>
      <c r="D34" s="14">
        <v>500000</v>
      </c>
      <c r="E34" s="15">
        <v>500.44</v>
      </c>
      <c r="F34" s="16">
        <v>1.8599999999999998E-2</v>
      </c>
      <c r="G34" s="16">
        <v>6.4160999999999996E-2</v>
      </c>
    </row>
    <row r="35" spans="1:7" x14ac:dyDescent="0.35">
      <c r="A35" s="17" t="s">
        <v>180</v>
      </c>
      <c r="B35" s="34"/>
      <c r="C35" s="34"/>
      <c r="D35" s="18"/>
      <c r="E35" s="19">
        <v>2594.23</v>
      </c>
      <c r="F35" s="20">
        <v>9.6500000000000002E-2</v>
      </c>
      <c r="G35" s="21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189</v>
      </c>
      <c r="B37" s="33"/>
      <c r="C37" s="33"/>
      <c r="D37" s="14"/>
      <c r="E37" s="15"/>
      <c r="F37" s="16"/>
      <c r="G37" s="16"/>
    </row>
    <row r="38" spans="1:7" x14ac:dyDescent="0.35">
      <c r="A38" s="17" t="s">
        <v>180</v>
      </c>
      <c r="B38" s="33"/>
      <c r="C38" s="33"/>
      <c r="D38" s="14"/>
      <c r="E38" s="22" t="s">
        <v>136</v>
      </c>
      <c r="F38" s="23" t="s">
        <v>136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190</v>
      </c>
      <c r="B40" s="33"/>
      <c r="C40" s="33"/>
      <c r="D40" s="14"/>
      <c r="E40" s="15"/>
      <c r="F40" s="16"/>
      <c r="G40" s="16"/>
    </row>
    <row r="41" spans="1:7" x14ac:dyDescent="0.35">
      <c r="A41" s="17" t="s">
        <v>180</v>
      </c>
      <c r="B41" s="33"/>
      <c r="C41" s="33"/>
      <c r="D41" s="14"/>
      <c r="E41" s="22" t="s">
        <v>136</v>
      </c>
      <c r="F41" s="23" t="s">
        <v>136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24" t="s">
        <v>191</v>
      </c>
      <c r="B43" s="35"/>
      <c r="C43" s="35"/>
      <c r="D43" s="25"/>
      <c r="E43" s="19">
        <v>23485.759999999998</v>
      </c>
      <c r="F43" s="20">
        <v>0.87350000000000005</v>
      </c>
      <c r="G43" s="21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192</v>
      </c>
      <c r="B46" s="33"/>
      <c r="C46" s="33"/>
      <c r="D46" s="14"/>
      <c r="E46" s="15"/>
      <c r="F46" s="16"/>
      <c r="G46" s="16"/>
    </row>
    <row r="47" spans="1:7" x14ac:dyDescent="0.35">
      <c r="A47" s="13" t="s">
        <v>193</v>
      </c>
      <c r="B47" s="33" t="s">
        <v>194</v>
      </c>
      <c r="C47" s="33"/>
      <c r="D47" s="14">
        <v>888.45600000000002</v>
      </c>
      <c r="E47" s="15">
        <v>99.89</v>
      </c>
      <c r="F47" s="16">
        <v>3.7000000000000002E-3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24" t="s">
        <v>191</v>
      </c>
      <c r="B49" s="35"/>
      <c r="C49" s="35"/>
      <c r="D49" s="25"/>
      <c r="E49" s="19">
        <v>99.89</v>
      </c>
      <c r="F49" s="20">
        <v>3.7000000000000002E-3</v>
      </c>
      <c r="G49" s="21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7" t="s">
        <v>195</v>
      </c>
      <c r="B51" s="33"/>
      <c r="C51" s="33"/>
      <c r="D51" s="14"/>
      <c r="E51" s="15"/>
      <c r="F51" s="16"/>
      <c r="G51" s="16"/>
    </row>
    <row r="52" spans="1:7" x14ac:dyDescent="0.35">
      <c r="A52" s="13" t="s">
        <v>196</v>
      </c>
      <c r="B52" s="33"/>
      <c r="C52" s="33"/>
      <c r="D52" s="14"/>
      <c r="E52" s="15">
        <v>2606.61</v>
      </c>
      <c r="F52" s="16">
        <v>9.7000000000000003E-2</v>
      </c>
      <c r="G52" s="16">
        <v>5.4115999999999997E-2</v>
      </c>
    </row>
    <row r="53" spans="1:7" x14ac:dyDescent="0.35">
      <c r="A53" s="17" t="s">
        <v>180</v>
      </c>
      <c r="B53" s="34"/>
      <c r="C53" s="34"/>
      <c r="D53" s="18"/>
      <c r="E53" s="19">
        <v>2606.61</v>
      </c>
      <c r="F53" s="20">
        <v>9.7000000000000003E-2</v>
      </c>
      <c r="G53" s="21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191</v>
      </c>
      <c r="B55" s="35"/>
      <c r="C55" s="35"/>
      <c r="D55" s="25"/>
      <c r="E55" s="19">
        <v>2606.61</v>
      </c>
      <c r="F55" s="20">
        <v>9.7000000000000003E-2</v>
      </c>
      <c r="G55" s="21"/>
    </row>
    <row r="56" spans="1:7" x14ac:dyDescent="0.35">
      <c r="A56" s="13" t="s">
        <v>197</v>
      </c>
      <c r="B56" s="33"/>
      <c r="C56" s="33"/>
      <c r="D56" s="14"/>
      <c r="E56" s="15">
        <v>702.32955579999998</v>
      </c>
      <c r="F56" s="16">
        <v>2.6121999999999999E-2</v>
      </c>
      <c r="G56" s="16"/>
    </row>
    <row r="57" spans="1:7" x14ac:dyDescent="0.35">
      <c r="A57" s="13" t="s">
        <v>198</v>
      </c>
      <c r="B57" s="33"/>
      <c r="C57" s="33"/>
      <c r="D57" s="14"/>
      <c r="E57" s="26">
        <v>-8.8395557999999994</v>
      </c>
      <c r="F57" s="27">
        <v>-3.2200000000000002E-4</v>
      </c>
      <c r="G57" s="16">
        <v>5.4115999999999997E-2</v>
      </c>
    </row>
    <row r="58" spans="1:7" x14ac:dyDescent="0.35">
      <c r="A58" s="28" t="s">
        <v>199</v>
      </c>
      <c r="B58" s="36"/>
      <c r="C58" s="36"/>
      <c r="D58" s="29"/>
      <c r="E58" s="30">
        <v>26885.75</v>
      </c>
      <c r="F58" s="31">
        <v>1</v>
      </c>
      <c r="G58" s="31"/>
    </row>
    <row r="60" spans="1:7" x14ac:dyDescent="0.35">
      <c r="A60" s="1" t="s">
        <v>200</v>
      </c>
    </row>
    <row r="63" spans="1:7" x14ac:dyDescent="0.35">
      <c r="A63" s="1" t="s">
        <v>201</v>
      </c>
    </row>
    <row r="64" spans="1:7" ht="29" customHeight="1" x14ac:dyDescent="0.35">
      <c r="A64" s="47" t="s">
        <v>202</v>
      </c>
      <c r="B64" s="3" t="s">
        <v>136</v>
      </c>
    </row>
    <row r="65" spans="1:3" x14ac:dyDescent="0.35">
      <c r="A65" t="s">
        <v>203</v>
      </c>
    </row>
    <row r="66" spans="1:3" x14ac:dyDescent="0.35">
      <c r="A66" t="s">
        <v>204</v>
      </c>
      <c r="B66" t="s">
        <v>205</v>
      </c>
      <c r="C66" t="s">
        <v>205</v>
      </c>
    </row>
    <row r="67" spans="1:3" x14ac:dyDescent="0.35">
      <c r="B67" s="48">
        <v>45807</v>
      </c>
      <c r="C67" s="48">
        <v>45838</v>
      </c>
    </row>
    <row r="68" spans="1:3" x14ac:dyDescent="0.35">
      <c r="A68" t="s">
        <v>206</v>
      </c>
      <c r="B68" t="s">
        <v>207</v>
      </c>
      <c r="C68" t="s">
        <v>208</v>
      </c>
    </row>
    <row r="69" spans="1:3" x14ac:dyDescent="0.35">
      <c r="A69" t="s">
        <v>209</v>
      </c>
      <c r="B69">
        <v>14.5375</v>
      </c>
      <c r="C69">
        <v>14.5139</v>
      </c>
    </row>
    <row r="70" spans="1:3" x14ac:dyDescent="0.35">
      <c r="A70" t="s">
        <v>210</v>
      </c>
      <c r="B70">
        <v>25.666599999999999</v>
      </c>
      <c r="C70">
        <v>25.624500000000001</v>
      </c>
    </row>
    <row r="71" spans="1:3" x14ac:dyDescent="0.35">
      <c r="A71" t="s">
        <v>211</v>
      </c>
      <c r="B71">
        <v>18.9559</v>
      </c>
      <c r="C71">
        <v>18.924800000000001</v>
      </c>
    </row>
    <row r="72" spans="1:3" x14ac:dyDescent="0.35">
      <c r="A72" t="s">
        <v>212</v>
      </c>
      <c r="B72">
        <v>10.9137</v>
      </c>
      <c r="C72">
        <v>10.895799999999999</v>
      </c>
    </row>
    <row r="73" spans="1:3" x14ac:dyDescent="0.35">
      <c r="A73" t="s">
        <v>213</v>
      </c>
      <c r="B73">
        <v>10.547499999999999</v>
      </c>
      <c r="C73">
        <v>10.530200000000001</v>
      </c>
    </row>
    <row r="74" spans="1:3" x14ac:dyDescent="0.35">
      <c r="A74" t="s">
        <v>214</v>
      </c>
      <c r="B74" t="s">
        <v>207</v>
      </c>
      <c r="C74" t="s">
        <v>208</v>
      </c>
    </row>
    <row r="75" spans="1:3" x14ac:dyDescent="0.35">
      <c r="A75" t="s">
        <v>215</v>
      </c>
      <c r="B75">
        <v>14.0732</v>
      </c>
      <c r="C75">
        <v>14.0464</v>
      </c>
    </row>
    <row r="76" spans="1:3" x14ac:dyDescent="0.35">
      <c r="A76" t="s">
        <v>216</v>
      </c>
      <c r="B76">
        <v>24.776299999999999</v>
      </c>
      <c r="C76">
        <v>24.729299999999999</v>
      </c>
    </row>
    <row r="77" spans="1:3" x14ac:dyDescent="0.35">
      <c r="A77" t="s">
        <v>217</v>
      </c>
      <c r="B77">
        <v>18.116900000000001</v>
      </c>
      <c r="C77">
        <v>18.082599999999999</v>
      </c>
    </row>
    <row r="78" spans="1:3" x14ac:dyDescent="0.35">
      <c r="A78" t="s">
        <v>218</v>
      </c>
      <c r="B78">
        <v>11.1579</v>
      </c>
      <c r="C78">
        <v>11.136699999999999</v>
      </c>
    </row>
    <row r="79" spans="1:3" x14ac:dyDescent="0.35">
      <c r="A79" t="s">
        <v>219</v>
      </c>
      <c r="B79">
        <v>10.1426</v>
      </c>
      <c r="C79">
        <v>10.1233</v>
      </c>
    </row>
    <row r="80" spans="1:3" x14ac:dyDescent="0.35">
      <c r="A80" t="s">
        <v>220</v>
      </c>
    </row>
    <row r="82" spans="1:2" x14ac:dyDescent="0.35">
      <c r="A82" t="s">
        <v>221</v>
      </c>
      <c r="B82" s="3" t="s">
        <v>136</v>
      </c>
    </row>
    <row r="83" spans="1:2" x14ac:dyDescent="0.35">
      <c r="A83" t="s">
        <v>222</v>
      </c>
      <c r="B83" s="3" t="s">
        <v>136</v>
      </c>
    </row>
    <row r="84" spans="1:2" ht="58" customHeight="1" x14ac:dyDescent="0.35">
      <c r="A84" s="47" t="s">
        <v>223</v>
      </c>
      <c r="B84" s="3" t="s">
        <v>136</v>
      </c>
    </row>
    <row r="85" spans="1:2" ht="43.5" customHeight="1" x14ac:dyDescent="0.35">
      <c r="A85" s="47" t="s">
        <v>224</v>
      </c>
      <c r="B85" s="3" t="s">
        <v>136</v>
      </c>
    </row>
    <row r="86" spans="1:2" x14ac:dyDescent="0.35">
      <c r="A86" t="s">
        <v>225</v>
      </c>
      <c r="B86" s="49">
        <f>+B101</f>
        <v>4.2269838087747296</v>
      </c>
    </row>
    <row r="87" spans="1:2" ht="72.5" customHeight="1" x14ac:dyDescent="0.35">
      <c r="A87" s="47" t="s">
        <v>226</v>
      </c>
      <c r="B87" s="3" t="s">
        <v>136</v>
      </c>
    </row>
    <row r="88" spans="1:2" x14ac:dyDescent="0.35">
      <c r="B88" s="3"/>
    </row>
    <row r="89" spans="1:2" ht="72.5" customHeight="1" x14ac:dyDescent="0.35">
      <c r="A89" s="47" t="s">
        <v>227</v>
      </c>
      <c r="B89" s="3" t="s">
        <v>136</v>
      </c>
    </row>
    <row r="90" spans="1:2" ht="58" customHeight="1" x14ac:dyDescent="0.35">
      <c r="A90" s="47" t="s">
        <v>228</v>
      </c>
      <c r="B90" t="s">
        <v>136</v>
      </c>
    </row>
    <row r="91" spans="1:2" ht="43.5" customHeight="1" x14ac:dyDescent="0.35">
      <c r="A91" s="47" t="s">
        <v>229</v>
      </c>
      <c r="B91" s="3" t="s">
        <v>136</v>
      </c>
    </row>
    <row r="92" spans="1:2" ht="43.5" customHeight="1" x14ac:dyDescent="0.35">
      <c r="A92" s="47" t="s">
        <v>230</v>
      </c>
      <c r="B92" s="3" t="s">
        <v>136</v>
      </c>
    </row>
    <row r="94" spans="1:2" x14ac:dyDescent="0.35">
      <c r="A94" t="s">
        <v>231</v>
      </c>
    </row>
    <row r="95" spans="1:2" x14ac:dyDescent="0.35">
      <c r="A95" s="63" t="s">
        <v>232</v>
      </c>
      <c r="B95" s="63" t="s">
        <v>233</v>
      </c>
    </row>
    <row r="96" spans="1:2" x14ac:dyDescent="0.35">
      <c r="A96" s="63" t="s">
        <v>234</v>
      </c>
      <c r="B96" s="63" t="s">
        <v>235</v>
      </c>
    </row>
    <row r="97" spans="1:6" x14ac:dyDescent="0.35">
      <c r="A97" s="63"/>
      <c r="B97" s="63"/>
    </row>
    <row r="98" spans="1:6" x14ac:dyDescent="0.35">
      <c r="A98" s="63" t="s">
        <v>236</v>
      </c>
      <c r="B98" s="64">
        <v>6.5500734666091729</v>
      </c>
    </row>
    <row r="99" spans="1:6" x14ac:dyDescent="0.35">
      <c r="A99" s="63"/>
      <c r="B99" s="63"/>
    </row>
    <row r="100" spans="1:6" x14ac:dyDescent="0.35">
      <c r="A100" s="63" t="s">
        <v>237</v>
      </c>
      <c r="B100" s="65">
        <v>3.5575000000000001</v>
      </c>
    </row>
    <row r="101" spans="1:6" x14ac:dyDescent="0.35">
      <c r="A101" s="63" t="s">
        <v>238</v>
      </c>
      <c r="B101" s="65">
        <v>4.2269838087747296</v>
      </c>
    </row>
    <row r="102" spans="1:6" x14ac:dyDescent="0.35">
      <c r="A102" s="63"/>
      <c r="B102" s="63"/>
    </row>
    <row r="103" spans="1:6" x14ac:dyDescent="0.35">
      <c r="A103" s="63" t="s">
        <v>239</v>
      </c>
      <c r="B103" s="66">
        <v>45838</v>
      </c>
    </row>
    <row r="105" spans="1:6" ht="70" customHeight="1" x14ac:dyDescent="0.35">
      <c r="A105" s="72" t="s">
        <v>240</v>
      </c>
      <c r="B105" s="72" t="s">
        <v>241</v>
      </c>
      <c r="C105" s="72" t="s">
        <v>5</v>
      </c>
      <c r="D105" s="72" t="s">
        <v>6</v>
      </c>
      <c r="E105" s="72" t="s">
        <v>5</v>
      </c>
      <c r="F105" s="72" t="s">
        <v>6</v>
      </c>
    </row>
    <row r="106" spans="1:6" ht="70" customHeight="1" x14ac:dyDescent="0.35">
      <c r="A106" s="72" t="s">
        <v>242</v>
      </c>
      <c r="B106" s="72"/>
      <c r="C106" s="72" t="s">
        <v>8</v>
      </c>
      <c r="D106" s="72"/>
      <c r="E106" s="72" t="s">
        <v>9</v>
      </c>
      <c r="F10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9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1254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1255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118075</v>
      </c>
      <c r="E8" s="15">
        <v>2363.27</v>
      </c>
      <c r="F8" s="16">
        <v>0.13159999999999999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110391</v>
      </c>
      <c r="E9" s="15">
        <v>1596.03</v>
      </c>
      <c r="F9" s="16">
        <v>8.8900000000000007E-2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104915</v>
      </c>
      <c r="E10" s="15">
        <v>1574.35</v>
      </c>
      <c r="F10" s="16">
        <v>8.7599999999999997E-2</v>
      </c>
      <c r="G10" s="16"/>
    </row>
    <row r="11" spans="1:7" x14ac:dyDescent="0.35">
      <c r="A11" s="13" t="s">
        <v>383</v>
      </c>
      <c r="B11" s="33" t="s">
        <v>384</v>
      </c>
      <c r="C11" s="33" t="s">
        <v>379</v>
      </c>
      <c r="D11" s="14">
        <v>55779</v>
      </c>
      <c r="E11" s="15">
        <v>893.47</v>
      </c>
      <c r="F11" s="16">
        <v>4.9700000000000001E-2</v>
      </c>
      <c r="G11" s="16"/>
    </row>
    <row r="12" spans="1:7" x14ac:dyDescent="0.35">
      <c r="A12" s="13" t="s">
        <v>697</v>
      </c>
      <c r="B12" s="33" t="s">
        <v>698</v>
      </c>
      <c r="C12" s="33" t="s">
        <v>452</v>
      </c>
      <c r="D12" s="14">
        <v>42215</v>
      </c>
      <c r="E12" s="15">
        <v>848.35</v>
      </c>
      <c r="F12" s="16">
        <v>4.7199999999999999E-2</v>
      </c>
      <c r="G12" s="16"/>
    </row>
    <row r="13" spans="1:7" x14ac:dyDescent="0.35">
      <c r="A13" s="13" t="s">
        <v>699</v>
      </c>
      <c r="B13" s="33" t="s">
        <v>700</v>
      </c>
      <c r="C13" s="33" t="s">
        <v>701</v>
      </c>
      <c r="D13" s="14">
        <v>18183</v>
      </c>
      <c r="E13" s="15">
        <v>667.28</v>
      </c>
      <c r="F13" s="16">
        <v>3.7100000000000001E-2</v>
      </c>
      <c r="G13" s="16"/>
    </row>
    <row r="14" spans="1:7" x14ac:dyDescent="0.35">
      <c r="A14" s="13" t="s">
        <v>380</v>
      </c>
      <c r="B14" s="33" t="s">
        <v>381</v>
      </c>
      <c r="C14" s="33" t="s">
        <v>382</v>
      </c>
      <c r="D14" s="14">
        <v>144169</v>
      </c>
      <c r="E14" s="15">
        <v>600.39</v>
      </c>
      <c r="F14" s="16">
        <v>3.3399999999999999E-2</v>
      </c>
      <c r="G14" s="16"/>
    </row>
    <row r="15" spans="1:7" x14ac:dyDescent="0.35">
      <c r="A15" s="13" t="s">
        <v>377</v>
      </c>
      <c r="B15" s="33" t="s">
        <v>378</v>
      </c>
      <c r="C15" s="33" t="s">
        <v>379</v>
      </c>
      <c r="D15" s="14">
        <v>15815</v>
      </c>
      <c r="E15" s="15">
        <v>547.52</v>
      </c>
      <c r="F15" s="16">
        <v>3.0499999999999999E-2</v>
      </c>
      <c r="G15" s="16"/>
    </row>
    <row r="16" spans="1:7" x14ac:dyDescent="0.35">
      <c r="A16" s="13" t="s">
        <v>708</v>
      </c>
      <c r="B16" s="33" t="s">
        <v>709</v>
      </c>
      <c r="C16" s="33" t="s">
        <v>376</v>
      </c>
      <c r="D16" s="14">
        <v>44319</v>
      </c>
      <c r="E16" s="15">
        <v>531.47</v>
      </c>
      <c r="F16" s="16">
        <v>2.9600000000000001E-2</v>
      </c>
      <c r="G16" s="16"/>
    </row>
    <row r="17" spans="1:7" x14ac:dyDescent="0.35">
      <c r="A17" s="13" t="s">
        <v>710</v>
      </c>
      <c r="B17" s="33" t="s">
        <v>711</v>
      </c>
      <c r="C17" s="33" t="s">
        <v>376</v>
      </c>
      <c r="D17" s="14">
        <v>22768</v>
      </c>
      <c r="E17" s="15">
        <v>492.59</v>
      </c>
      <c r="F17" s="16">
        <v>2.7400000000000001E-2</v>
      </c>
      <c r="G17" s="16"/>
    </row>
    <row r="18" spans="1:7" x14ac:dyDescent="0.35">
      <c r="A18" s="13" t="s">
        <v>702</v>
      </c>
      <c r="B18" s="33" t="s">
        <v>703</v>
      </c>
      <c r="C18" s="33" t="s">
        <v>376</v>
      </c>
      <c r="D18" s="14">
        <v>59498</v>
      </c>
      <c r="E18" s="15">
        <v>488.09</v>
      </c>
      <c r="F18" s="16">
        <v>2.7199999999999998E-2</v>
      </c>
      <c r="G18" s="16"/>
    </row>
    <row r="19" spans="1:7" x14ac:dyDescent="0.35">
      <c r="A19" s="13" t="s">
        <v>712</v>
      </c>
      <c r="B19" s="33" t="s">
        <v>713</v>
      </c>
      <c r="C19" s="33" t="s">
        <v>402</v>
      </c>
      <c r="D19" s="14">
        <v>13683</v>
      </c>
      <c r="E19" s="15">
        <v>435.56</v>
      </c>
      <c r="F19" s="16">
        <v>2.4199999999999999E-2</v>
      </c>
      <c r="G19" s="16"/>
    </row>
    <row r="20" spans="1:7" x14ac:dyDescent="0.35">
      <c r="A20" s="13" t="s">
        <v>770</v>
      </c>
      <c r="B20" s="33" t="s">
        <v>771</v>
      </c>
      <c r="C20" s="33" t="s">
        <v>460</v>
      </c>
      <c r="D20" s="14">
        <v>41157</v>
      </c>
      <c r="E20" s="15">
        <v>385.44</v>
      </c>
      <c r="F20" s="16">
        <v>2.1499999999999998E-2</v>
      </c>
      <c r="G20" s="16"/>
    </row>
    <row r="21" spans="1:7" x14ac:dyDescent="0.35">
      <c r="A21" s="13" t="s">
        <v>385</v>
      </c>
      <c r="B21" s="33" t="s">
        <v>386</v>
      </c>
      <c r="C21" s="33" t="s">
        <v>382</v>
      </c>
      <c r="D21" s="14">
        <v>13742</v>
      </c>
      <c r="E21" s="15">
        <v>315.32</v>
      </c>
      <c r="F21" s="16">
        <v>1.7600000000000001E-2</v>
      </c>
      <c r="G21" s="16"/>
    </row>
    <row r="22" spans="1:7" x14ac:dyDescent="0.35">
      <c r="A22" s="13" t="s">
        <v>1237</v>
      </c>
      <c r="B22" s="33" t="s">
        <v>1238</v>
      </c>
      <c r="C22" s="33" t="s">
        <v>457</v>
      </c>
      <c r="D22" s="14">
        <v>107634</v>
      </c>
      <c r="E22" s="15">
        <v>284.32</v>
      </c>
      <c r="F22" s="16">
        <v>1.5800000000000002E-2</v>
      </c>
      <c r="G22" s="16"/>
    </row>
    <row r="23" spans="1:7" x14ac:dyDescent="0.35">
      <c r="A23" s="13" t="s">
        <v>387</v>
      </c>
      <c r="B23" s="33" t="s">
        <v>388</v>
      </c>
      <c r="C23" s="33" t="s">
        <v>379</v>
      </c>
      <c r="D23" s="14">
        <v>16405</v>
      </c>
      <c r="E23" s="15">
        <v>283.58</v>
      </c>
      <c r="F23" s="16">
        <v>1.5800000000000002E-2</v>
      </c>
      <c r="G23" s="16"/>
    </row>
    <row r="24" spans="1:7" x14ac:dyDescent="0.35">
      <c r="A24" s="13" t="s">
        <v>586</v>
      </c>
      <c r="B24" s="33" t="s">
        <v>587</v>
      </c>
      <c r="C24" s="33" t="s">
        <v>411</v>
      </c>
      <c r="D24" s="14">
        <v>16697</v>
      </c>
      <c r="E24" s="15">
        <v>279.79000000000002</v>
      </c>
      <c r="F24" s="16">
        <v>1.5599999999999999E-2</v>
      </c>
      <c r="G24" s="16"/>
    </row>
    <row r="25" spans="1:7" x14ac:dyDescent="0.35">
      <c r="A25" s="13" t="s">
        <v>400</v>
      </c>
      <c r="B25" s="33" t="s">
        <v>401</v>
      </c>
      <c r="C25" s="33" t="s">
        <v>402</v>
      </c>
      <c r="D25" s="14">
        <v>2032</v>
      </c>
      <c r="E25" s="15">
        <v>251.97</v>
      </c>
      <c r="F25" s="16">
        <v>1.4E-2</v>
      </c>
      <c r="G25" s="16"/>
    </row>
    <row r="26" spans="1:7" x14ac:dyDescent="0.35">
      <c r="A26" s="13" t="s">
        <v>721</v>
      </c>
      <c r="B26" s="33" t="s">
        <v>722</v>
      </c>
      <c r="C26" s="33" t="s">
        <v>468</v>
      </c>
      <c r="D26" s="14">
        <v>73426</v>
      </c>
      <c r="E26" s="15">
        <v>245.9</v>
      </c>
      <c r="F26" s="16">
        <v>1.37E-2</v>
      </c>
      <c r="G26" s="16"/>
    </row>
    <row r="27" spans="1:7" x14ac:dyDescent="0.35">
      <c r="A27" s="13" t="s">
        <v>752</v>
      </c>
      <c r="B27" s="33" t="s">
        <v>753</v>
      </c>
      <c r="C27" s="33" t="s">
        <v>399</v>
      </c>
      <c r="D27" s="14">
        <v>6388</v>
      </c>
      <c r="E27" s="15">
        <v>235.73</v>
      </c>
      <c r="F27" s="16">
        <v>1.3100000000000001E-2</v>
      </c>
      <c r="G27" s="16"/>
    </row>
    <row r="28" spans="1:7" x14ac:dyDescent="0.35">
      <c r="A28" s="13" t="s">
        <v>389</v>
      </c>
      <c r="B28" s="33" t="s">
        <v>390</v>
      </c>
      <c r="C28" s="33" t="s">
        <v>391</v>
      </c>
      <c r="D28" s="14">
        <v>55464</v>
      </c>
      <c r="E28" s="15">
        <v>233.78</v>
      </c>
      <c r="F28" s="16">
        <v>1.2999999999999999E-2</v>
      </c>
      <c r="G28" s="16"/>
    </row>
    <row r="29" spans="1:7" x14ac:dyDescent="0.35">
      <c r="A29" s="13" t="s">
        <v>1243</v>
      </c>
      <c r="B29" s="33" t="s">
        <v>1244</v>
      </c>
      <c r="C29" s="33" t="s">
        <v>402</v>
      </c>
      <c r="D29" s="14">
        <v>32321</v>
      </c>
      <c r="E29" s="15">
        <v>222.37</v>
      </c>
      <c r="F29" s="16">
        <v>1.24E-2</v>
      </c>
      <c r="G29" s="16"/>
    </row>
    <row r="30" spans="1:7" x14ac:dyDescent="0.35">
      <c r="A30" s="13" t="s">
        <v>714</v>
      </c>
      <c r="B30" s="33" t="s">
        <v>715</v>
      </c>
      <c r="C30" s="33" t="s">
        <v>716</v>
      </c>
      <c r="D30" s="14">
        <v>1838</v>
      </c>
      <c r="E30" s="15">
        <v>222.27</v>
      </c>
      <c r="F30" s="16">
        <v>1.24E-2</v>
      </c>
      <c r="G30" s="16"/>
    </row>
    <row r="31" spans="1:7" x14ac:dyDescent="0.35">
      <c r="A31" s="13" t="s">
        <v>706</v>
      </c>
      <c r="B31" s="33" t="s">
        <v>707</v>
      </c>
      <c r="C31" s="33" t="s">
        <v>457</v>
      </c>
      <c r="D31" s="14">
        <v>3442</v>
      </c>
      <c r="E31" s="15">
        <v>214.01</v>
      </c>
      <c r="F31" s="16">
        <v>1.1900000000000001E-2</v>
      </c>
      <c r="G31" s="16"/>
    </row>
    <row r="32" spans="1:7" x14ac:dyDescent="0.35">
      <c r="A32" s="13" t="s">
        <v>1256</v>
      </c>
      <c r="B32" s="33" t="s">
        <v>1257</v>
      </c>
      <c r="C32" s="33" t="s">
        <v>468</v>
      </c>
      <c r="D32" s="14">
        <v>70163</v>
      </c>
      <c r="E32" s="15">
        <v>210.42</v>
      </c>
      <c r="F32" s="16">
        <v>1.17E-2</v>
      </c>
      <c r="G32" s="16"/>
    </row>
    <row r="33" spans="1:7" x14ac:dyDescent="0.35">
      <c r="A33" s="13" t="s">
        <v>784</v>
      </c>
      <c r="B33" s="33" t="s">
        <v>785</v>
      </c>
      <c r="C33" s="33" t="s">
        <v>786</v>
      </c>
      <c r="D33" s="14">
        <v>128058</v>
      </c>
      <c r="E33" s="15">
        <v>204.59</v>
      </c>
      <c r="F33" s="16">
        <v>1.14E-2</v>
      </c>
      <c r="G33" s="16"/>
    </row>
    <row r="34" spans="1:7" x14ac:dyDescent="0.35">
      <c r="A34" s="13" t="s">
        <v>1258</v>
      </c>
      <c r="B34" s="33" t="s">
        <v>1259</v>
      </c>
      <c r="C34" s="33" t="s">
        <v>460</v>
      </c>
      <c r="D34" s="14">
        <v>8411</v>
      </c>
      <c r="E34" s="15">
        <v>172.93</v>
      </c>
      <c r="F34" s="16">
        <v>9.5999999999999992E-3</v>
      </c>
      <c r="G34" s="16"/>
    </row>
    <row r="35" spans="1:7" x14ac:dyDescent="0.35">
      <c r="A35" s="13" t="s">
        <v>1260</v>
      </c>
      <c r="B35" s="33" t="s">
        <v>1261</v>
      </c>
      <c r="C35" s="33" t="s">
        <v>716</v>
      </c>
      <c r="D35" s="14">
        <v>5915</v>
      </c>
      <c r="E35" s="15">
        <v>168.25</v>
      </c>
      <c r="F35" s="16">
        <v>9.4000000000000004E-3</v>
      </c>
      <c r="G35" s="16"/>
    </row>
    <row r="36" spans="1:7" x14ac:dyDescent="0.35">
      <c r="A36" s="13" t="s">
        <v>808</v>
      </c>
      <c r="B36" s="33" t="s">
        <v>809</v>
      </c>
      <c r="C36" s="33" t="s">
        <v>460</v>
      </c>
      <c r="D36" s="14">
        <v>50742</v>
      </c>
      <c r="E36" s="15">
        <v>165.8</v>
      </c>
      <c r="F36" s="16">
        <v>9.1999999999999998E-3</v>
      </c>
      <c r="G36" s="16"/>
    </row>
    <row r="37" spans="1:7" x14ac:dyDescent="0.35">
      <c r="A37" s="13" t="s">
        <v>412</v>
      </c>
      <c r="B37" s="33" t="s">
        <v>413</v>
      </c>
      <c r="C37" s="33" t="s">
        <v>379</v>
      </c>
      <c r="D37" s="14">
        <v>9825</v>
      </c>
      <c r="E37" s="15">
        <v>165.75</v>
      </c>
      <c r="F37" s="16">
        <v>9.1999999999999998E-3</v>
      </c>
      <c r="G37" s="16"/>
    </row>
    <row r="38" spans="1:7" x14ac:dyDescent="0.35">
      <c r="A38" s="13" t="s">
        <v>1262</v>
      </c>
      <c r="B38" s="33" t="s">
        <v>1263</v>
      </c>
      <c r="C38" s="33" t="s">
        <v>507</v>
      </c>
      <c r="D38" s="14">
        <v>11428</v>
      </c>
      <c r="E38" s="15">
        <v>165.73</v>
      </c>
      <c r="F38" s="16">
        <v>9.1999999999999998E-3</v>
      </c>
      <c r="G38" s="16"/>
    </row>
    <row r="39" spans="1:7" x14ac:dyDescent="0.35">
      <c r="A39" s="13" t="s">
        <v>397</v>
      </c>
      <c r="B39" s="33" t="s">
        <v>398</v>
      </c>
      <c r="C39" s="33" t="s">
        <v>399</v>
      </c>
      <c r="D39" s="14">
        <v>7006</v>
      </c>
      <c r="E39" s="15">
        <v>164.02</v>
      </c>
      <c r="F39" s="16">
        <v>9.1000000000000004E-3</v>
      </c>
      <c r="G39" s="16"/>
    </row>
    <row r="40" spans="1:7" x14ac:dyDescent="0.35">
      <c r="A40" s="13" t="s">
        <v>816</v>
      </c>
      <c r="B40" s="33" t="s">
        <v>817</v>
      </c>
      <c r="C40" s="33" t="s">
        <v>818</v>
      </c>
      <c r="D40" s="14">
        <v>22426</v>
      </c>
      <c r="E40" s="15">
        <v>155.38</v>
      </c>
      <c r="F40" s="16">
        <v>8.6999999999999994E-3</v>
      </c>
      <c r="G40" s="16"/>
    </row>
    <row r="41" spans="1:7" x14ac:dyDescent="0.35">
      <c r="A41" s="13" t="s">
        <v>725</v>
      </c>
      <c r="B41" s="33" t="s">
        <v>726</v>
      </c>
      <c r="C41" s="33" t="s">
        <v>460</v>
      </c>
      <c r="D41" s="14">
        <v>21675</v>
      </c>
      <c r="E41" s="15">
        <v>153.21</v>
      </c>
      <c r="F41" s="16">
        <v>8.5000000000000006E-3</v>
      </c>
      <c r="G41" s="16"/>
    </row>
    <row r="42" spans="1:7" x14ac:dyDescent="0.35">
      <c r="A42" s="13" t="s">
        <v>793</v>
      </c>
      <c r="B42" s="33" t="s">
        <v>794</v>
      </c>
      <c r="C42" s="33" t="s">
        <v>786</v>
      </c>
      <c r="D42" s="14">
        <v>14698</v>
      </c>
      <c r="E42" s="15">
        <v>149.99</v>
      </c>
      <c r="F42" s="16">
        <v>8.3999999999999995E-3</v>
      </c>
      <c r="G42" s="16"/>
    </row>
    <row r="43" spans="1:7" x14ac:dyDescent="0.35">
      <c r="A43" s="13" t="s">
        <v>1264</v>
      </c>
      <c r="B43" s="33" t="s">
        <v>1265</v>
      </c>
      <c r="C43" s="33" t="s">
        <v>803</v>
      </c>
      <c r="D43" s="14">
        <v>60151</v>
      </c>
      <c r="E43" s="15">
        <v>146.88999999999999</v>
      </c>
      <c r="F43" s="16">
        <v>8.2000000000000007E-3</v>
      </c>
      <c r="G43" s="16"/>
    </row>
    <row r="44" spans="1:7" x14ac:dyDescent="0.35">
      <c r="A44" s="13" t="s">
        <v>403</v>
      </c>
      <c r="B44" s="33" t="s">
        <v>404</v>
      </c>
      <c r="C44" s="33" t="s">
        <v>402</v>
      </c>
      <c r="D44" s="14">
        <v>1716</v>
      </c>
      <c r="E44" s="15">
        <v>143.72999999999999</v>
      </c>
      <c r="F44" s="16">
        <v>8.0000000000000002E-3</v>
      </c>
      <c r="G44" s="16"/>
    </row>
    <row r="45" spans="1:7" x14ac:dyDescent="0.35">
      <c r="A45" s="13" t="s">
        <v>392</v>
      </c>
      <c r="B45" s="33" t="s">
        <v>393</v>
      </c>
      <c r="C45" s="33" t="s">
        <v>394</v>
      </c>
      <c r="D45" s="14">
        <v>35175</v>
      </c>
      <c r="E45" s="15">
        <v>137.87</v>
      </c>
      <c r="F45" s="16">
        <v>7.7000000000000002E-3</v>
      </c>
      <c r="G45" s="16"/>
    </row>
    <row r="46" spans="1:7" x14ac:dyDescent="0.35">
      <c r="A46" s="13" t="s">
        <v>371</v>
      </c>
      <c r="B46" s="33" t="s">
        <v>372</v>
      </c>
      <c r="C46" s="33" t="s">
        <v>373</v>
      </c>
      <c r="D46" s="14">
        <v>5552</v>
      </c>
      <c r="E46" s="15">
        <v>136.87</v>
      </c>
      <c r="F46" s="16">
        <v>7.6E-3</v>
      </c>
      <c r="G46" s="16"/>
    </row>
    <row r="47" spans="1:7" x14ac:dyDescent="0.35">
      <c r="A47" s="13" t="s">
        <v>1266</v>
      </c>
      <c r="B47" s="33" t="s">
        <v>1267</v>
      </c>
      <c r="C47" s="33" t="s">
        <v>465</v>
      </c>
      <c r="D47" s="14">
        <v>16595</v>
      </c>
      <c r="E47" s="15">
        <v>135.13</v>
      </c>
      <c r="F47" s="16">
        <v>7.4999999999999997E-3</v>
      </c>
      <c r="G47" s="16"/>
    </row>
    <row r="48" spans="1:7" x14ac:dyDescent="0.35">
      <c r="A48" s="13" t="s">
        <v>590</v>
      </c>
      <c r="B48" s="33" t="s">
        <v>591</v>
      </c>
      <c r="C48" s="33" t="s">
        <v>411</v>
      </c>
      <c r="D48" s="14">
        <v>8711</v>
      </c>
      <c r="E48" s="15">
        <v>131.18</v>
      </c>
      <c r="F48" s="16">
        <v>7.3000000000000001E-3</v>
      </c>
      <c r="G48" s="16"/>
    </row>
    <row r="49" spans="1:7" x14ac:dyDescent="0.35">
      <c r="A49" s="13" t="s">
        <v>736</v>
      </c>
      <c r="B49" s="33" t="s">
        <v>737</v>
      </c>
      <c r="C49" s="33" t="s">
        <v>465</v>
      </c>
      <c r="D49" s="14">
        <v>6943</v>
      </c>
      <c r="E49" s="15">
        <v>127.63</v>
      </c>
      <c r="F49" s="16">
        <v>7.1000000000000004E-3</v>
      </c>
      <c r="G49" s="16"/>
    </row>
    <row r="50" spans="1:7" x14ac:dyDescent="0.35">
      <c r="A50" s="13" t="s">
        <v>409</v>
      </c>
      <c r="B50" s="33" t="s">
        <v>410</v>
      </c>
      <c r="C50" s="33" t="s">
        <v>411</v>
      </c>
      <c r="D50" s="14">
        <v>9429</v>
      </c>
      <c r="E50" s="15">
        <v>121</v>
      </c>
      <c r="F50" s="16">
        <v>6.7000000000000002E-3</v>
      </c>
      <c r="G50" s="16"/>
    </row>
    <row r="51" spans="1:7" x14ac:dyDescent="0.35">
      <c r="A51" s="13" t="s">
        <v>407</v>
      </c>
      <c r="B51" s="33" t="s">
        <v>408</v>
      </c>
      <c r="C51" s="33" t="s">
        <v>402</v>
      </c>
      <c r="D51" s="14">
        <v>2130</v>
      </c>
      <c r="E51" s="15">
        <v>120.48</v>
      </c>
      <c r="F51" s="16">
        <v>6.7000000000000002E-3</v>
      </c>
      <c r="G51" s="16"/>
    </row>
    <row r="52" spans="1:7" x14ac:dyDescent="0.35">
      <c r="A52" s="13" t="s">
        <v>424</v>
      </c>
      <c r="B52" s="33" t="s">
        <v>425</v>
      </c>
      <c r="C52" s="33" t="s">
        <v>379</v>
      </c>
      <c r="D52" s="14">
        <v>44169</v>
      </c>
      <c r="E52" s="15">
        <v>117.48</v>
      </c>
      <c r="F52" s="16">
        <v>6.4999999999999997E-3</v>
      </c>
      <c r="G52" s="16"/>
    </row>
    <row r="53" spans="1:7" x14ac:dyDescent="0.35">
      <c r="A53" s="13" t="s">
        <v>592</v>
      </c>
      <c r="B53" s="33" t="s">
        <v>593</v>
      </c>
      <c r="C53" s="33" t="s">
        <v>476</v>
      </c>
      <c r="D53" s="14">
        <v>1564</v>
      </c>
      <c r="E53" s="15">
        <v>113.26</v>
      </c>
      <c r="F53" s="16">
        <v>6.3E-3</v>
      </c>
      <c r="G53" s="16"/>
    </row>
    <row r="54" spans="1:7" x14ac:dyDescent="0.35">
      <c r="A54" s="13" t="s">
        <v>772</v>
      </c>
      <c r="B54" s="33" t="s">
        <v>773</v>
      </c>
      <c r="C54" s="33" t="s">
        <v>774</v>
      </c>
      <c r="D54" s="14">
        <v>10085</v>
      </c>
      <c r="E54" s="15">
        <v>110.82</v>
      </c>
      <c r="F54" s="16">
        <v>6.1999999999999998E-3</v>
      </c>
      <c r="G54" s="16"/>
    </row>
    <row r="55" spans="1:7" x14ac:dyDescent="0.35">
      <c r="A55" s="13" t="s">
        <v>1268</v>
      </c>
      <c r="B55" s="33" t="s">
        <v>1269</v>
      </c>
      <c r="C55" s="33" t="s">
        <v>1270</v>
      </c>
      <c r="D55" s="14">
        <v>4034</v>
      </c>
      <c r="E55" s="15">
        <v>105.67</v>
      </c>
      <c r="F55" s="16">
        <v>5.8999999999999999E-3</v>
      </c>
      <c r="G55" s="16"/>
    </row>
    <row r="56" spans="1:7" x14ac:dyDescent="0.35">
      <c r="A56" s="13" t="s">
        <v>1271</v>
      </c>
      <c r="B56" s="33" t="s">
        <v>1272</v>
      </c>
      <c r="C56" s="33" t="s">
        <v>376</v>
      </c>
      <c r="D56" s="14">
        <v>10199</v>
      </c>
      <c r="E56" s="15">
        <v>88.95</v>
      </c>
      <c r="F56" s="16">
        <v>5.0000000000000001E-3</v>
      </c>
      <c r="G56" s="16"/>
    </row>
    <row r="57" spans="1:7" x14ac:dyDescent="0.35">
      <c r="A57" s="13" t="s">
        <v>416</v>
      </c>
      <c r="B57" s="33" t="s">
        <v>417</v>
      </c>
      <c r="C57" s="33" t="s">
        <v>402</v>
      </c>
      <c r="D57" s="14">
        <v>2011</v>
      </c>
      <c r="E57" s="15">
        <v>85.21</v>
      </c>
      <c r="F57" s="16">
        <v>4.7000000000000002E-3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17911.09</v>
      </c>
      <c r="F58" s="38">
        <v>0.997</v>
      </c>
      <c r="G58" s="21"/>
    </row>
    <row r="59" spans="1:7" x14ac:dyDescent="0.35">
      <c r="A59" s="17" t="s">
        <v>445</v>
      </c>
      <c r="B59" s="33"/>
      <c r="C59" s="33"/>
      <c r="D59" s="14"/>
      <c r="E59" s="15"/>
      <c r="F59" s="16"/>
      <c r="G59" s="16"/>
    </row>
    <row r="60" spans="1:7" x14ac:dyDescent="0.35">
      <c r="A60" s="17" t="s">
        <v>180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191</v>
      </c>
      <c r="B61" s="35"/>
      <c r="C61" s="35"/>
      <c r="D61" s="25"/>
      <c r="E61" s="30">
        <v>17911.09</v>
      </c>
      <c r="F61" s="31">
        <v>0.997</v>
      </c>
      <c r="G61" s="21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195</v>
      </c>
      <c r="B64" s="33"/>
      <c r="C64" s="33"/>
      <c r="D64" s="14"/>
      <c r="E64" s="15"/>
      <c r="F64" s="16"/>
      <c r="G64" s="16"/>
    </row>
    <row r="65" spans="1:7" x14ac:dyDescent="0.35">
      <c r="A65" s="13" t="s">
        <v>196</v>
      </c>
      <c r="B65" s="33"/>
      <c r="C65" s="33"/>
      <c r="D65" s="14"/>
      <c r="E65" s="15">
        <v>54.99</v>
      </c>
      <c r="F65" s="16">
        <v>3.0999999999999999E-3</v>
      </c>
      <c r="G65" s="16">
        <v>5.4115999999999997E-2</v>
      </c>
    </row>
    <row r="66" spans="1:7" x14ac:dyDescent="0.35">
      <c r="A66" s="17" t="s">
        <v>180</v>
      </c>
      <c r="B66" s="34"/>
      <c r="C66" s="34"/>
      <c r="D66" s="18"/>
      <c r="E66" s="37">
        <v>54.99</v>
      </c>
      <c r="F66" s="38">
        <v>3.0999999999999999E-3</v>
      </c>
      <c r="G66" s="21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191</v>
      </c>
      <c r="B68" s="35"/>
      <c r="C68" s="35"/>
      <c r="D68" s="25"/>
      <c r="E68" s="19">
        <v>54.99</v>
      </c>
      <c r="F68" s="20">
        <v>3.0999999999999999E-3</v>
      </c>
      <c r="G68" s="21"/>
    </row>
    <row r="69" spans="1:7" x14ac:dyDescent="0.35">
      <c r="A69" s="13" t="s">
        <v>197</v>
      </c>
      <c r="B69" s="33"/>
      <c r="C69" s="33"/>
      <c r="D69" s="14"/>
      <c r="E69" s="15">
        <v>8.1533000000000005E-3</v>
      </c>
      <c r="F69" s="16">
        <v>0</v>
      </c>
      <c r="G69" s="16"/>
    </row>
    <row r="70" spans="1:7" x14ac:dyDescent="0.35">
      <c r="A70" s="13" t="s">
        <v>198</v>
      </c>
      <c r="B70" s="33"/>
      <c r="C70" s="33"/>
      <c r="D70" s="14"/>
      <c r="E70" s="26">
        <v>-3.4981532999999998</v>
      </c>
      <c r="F70" s="27">
        <v>-1E-4</v>
      </c>
      <c r="G70" s="16">
        <v>5.4115999999999997E-2</v>
      </c>
    </row>
    <row r="71" spans="1:7" x14ac:dyDescent="0.35">
      <c r="A71" s="28" t="s">
        <v>199</v>
      </c>
      <c r="B71" s="36"/>
      <c r="C71" s="36"/>
      <c r="D71" s="29"/>
      <c r="E71" s="30">
        <v>17962.59</v>
      </c>
      <c r="F71" s="31">
        <v>1</v>
      </c>
      <c r="G71" s="31"/>
    </row>
    <row r="76" spans="1:7" x14ac:dyDescent="0.35">
      <c r="A76" s="1" t="s">
        <v>201</v>
      </c>
    </row>
    <row r="77" spans="1:7" x14ac:dyDescent="0.35">
      <c r="A77" s="47" t="s">
        <v>202</v>
      </c>
      <c r="B77" s="3" t="s">
        <v>136</v>
      </c>
    </row>
    <row r="78" spans="1:7" x14ac:dyDescent="0.35">
      <c r="A78" t="s">
        <v>203</v>
      </c>
    </row>
    <row r="79" spans="1:7" x14ac:dyDescent="0.35">
      <c r="A79" t="s">
        <v>204</v>
      </c>
      <c r="B79" t="s">
        <v>205</v>
      </c>
      <c r="C79" t="s">
        <v>205</v>
      </c>
    </row>
    <row r="80" spans="1:7" x14ac:dyDescent="0.35">
      <c r="B80" s="48">
        <v>45807</v>
      </c>
      <c r="C80" s="48">
        <v>45838</v>
      </c>
    </row>
    <row r="81" spans="1:3" x14ac:dyDescent="0.35">
      <c r="A81" t="s">
        <v>210</v>
      </c>
      <c r="B81">
        <v>14.4543</v>
      </c>
      <c r="C81">
        <v>14.938800000000001</v>
      </c>
    </row>
    <row r="82" spans="1:3" x14ac:dyDescent="0.35">
      <c r="A82" t="s">
        <v>211</v>
      </c>
      <c r="B82">
        <v>14.254200000000001</v>
      </c>
      <c r="C82">
        <v>14.731999999999999</v>
      </c>
    </row>
    <row r="83" spans="1:3" x14ac:dyDescent="0.35">
      <c r="A83" t="s">
        <v>216</v>
      </c>
      <c r="B83">
        <v>14.015000000000001</v>
      </c>
      <c r="C83">
        <v>14.4793</v>
      </c>
    </row>
    <row r="84" spans="1:3" x14ac:dyDescent="0.35">
      <c r="A84" t="s">
        <v>217</v>
      </c>
      <c r="B84">
        <v>14.014799999999999</v>
      </c>
      <c r="C84">
        <v>14.479100000000001</v>
      </c>
    </row>
    <row r="86" spans="1:3" x14ac:dyDescent="0.35">
      <c r="A86" t="s">
        <v>221</v>
      </c>
      <c r="B86" s="3" t="s">
        <v>136</v>
      </c>
    </row>
    <row r="87" spans="1:3" x14ac:dyDescent="0.35">
      <c r="A87" t="s">
        <v>222</v>
      </c>
      <c r="B87" s="3" t="s">
        <v>136</v>
      </c>
    </row>
    <row r="88" spans="1:3" ht="29" customHeight="1" x14ac:dyDescent="0.35">
      <c r="A88" s="47" t="s">
        <v>223</v>
      </c>
      <c r="B88" s="3" t="s">
        <v>136</v>
      </c>
    </row>
    <row r="89" spans="1:3" ht="29" customHeight="1" x14ac:dyDescent="0.35">
      <c r="A89" s="47" t="s">
        <v>224</v>
      </c>
      <c r="B89" s="3" t="s">
        <v>136</v>
      </c>
    </row>
    <row r="90" spans="1:3" x14ac:dyDescent="0.35">
      <c r="A90" t="s">
        <v>446</v>
      </c>
      <c r="B90" s="49">
        <v>6.9900000000000004E-2</v>
      </c>
    </row>
    <row r="91" spans="1:3" ht="43.5" customHeight="1" x14ac:dyDescent="0.35">
      <c r="A91" s="47" t="s">
        <v>226</v>
      </c>
      <c r="B91" s="3" t="s">
        <v>136</v>
      </c>
    </row>
    <row r="92" spans="1:3" x14ac:dyDescent="0.35">
      <c r="B92" s="3"/>
    </row>
    <row r="93" spans="1:3" ht="29" customHeight="1" x14ac:dyDescent="0.35">
      <c r="A93" s="47" t="s">
        <v>227</v>
      </c>
      <c r="B93" s="3" t="s">
        <v>136</v>
      </c>
    </row>
    <row r="94" spans="1:3" ht="29" customHeight="1" x14ac:dyDescent="0.35">
      <c r="A94" s="47" t="s">
        <v>228</v>
      </c>
      <c r="B94">
        <v>244.14</v>
      </c>
    </row>
    <row r="95" spans="1:3" ht="29" customHeight="1" x14ac:dyDescent="0.35">
      <c r="A95" s="47" t="s">
        <v>229</v>
      </c>
      <c r="B95" s="3" t="s">
        <v>136</v>
      </c>
    </row>
    <row r="96" spans="1:3" ht="29" customHeight="1" x14ac:dyDescent="0.35">
      <c r="A96" s="47" t="s">
        <v>230</v>
      </c>
      <c r="B96" s="3" t="s">
        <v>136</v>
      </c>
    </row>
    <row r="98" spans="1:4" ht="70" customHeight="1" x14ac:dyDescent="0.35">
      <c r="A98" s="72" t="s">
        <v>240</v>
      </c>
      <c r="B98" s="72" t="s">
        <v>241</v>
      </c>
      <c r="C98" s="72" t="s">
        <v>5</v>
      </c>
      <c r="D98" s="72" t="s">
        <v>6</v>
      </c>
    </row>
    <row r="99" spans="1:4" ht="70" customHeight="1" x14ac:dyDescent="0.35">
      <c r="A99" s="72" t="s">
        <v>1273</v>
      </c>
      <c r="B99" s="72"/>
      <c r="C99" s="72" t="s">
        <v>45</v>
      </c>
      <c r="D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1274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1275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588</v>
      </c>
      <c r="B8" s="33" t="s">
        <v>589</v>
      </c>
      <c r="C8" s="33" t="s">
        <v>476</v>
      </c>
      <c r="D8" s="14">
        <v>434169</v>
      </c>
      <c r="E8" s="15">
        <v>5540</v>
      </c>
      <c r="F8" s="16">
        <v>5.0200000000000002E-2</v>
      </c>
      <c r="G8" s="16"/>
    </row>
    <row r="9" spans="1:7" x14ac:dyDescent="0.35">
      <c r="A9" s="13" t="s">
        <v>704</v>
      </c>
      <c r="B9" s="33" t="s">
        <v>705</v>
      </c>
      <c r="C9" s="33" t="s">
        <v>543</v>
      </c>
      <c r="D9" s="14">
        <v>192901</v>
      </c>
      <c r="E9" s="15">
        <v>5343.55</v>
      </c>
      <c r="F9" s="16">
        <v>4.8399999999999999E-2</v>
      </c>
      <c r="G9" s="16"/>
    </row>
    <row r="10" spans="1:7" x14ac:dyDescent="0.35">
      <c r="A10" s="13" t="s">
        <v>1276</v>
      </c>
      <c r="B10" s="33" t="s">
        <v>1277</v>
      </c>
      <c r="C10" s="33" t="s">
        <v>465</v>
      </c>
      <c r="D10" s="14">
        <v>315114</v>
      </c>
      <c r="E10" s="15">
        <v>5190.24</v>
      </c>
      <c r="F10" s="16">
        <v>4.7100000000000003E-2</v>
      </c>
      <c r="G10" s="16"/>
    </row>
    <row r="11" spans="1:7" x14ac:dyDescent="0.35">
      <c r="A11" s="13" t="s">
        <v>846</v>
      </c>
      <c r="B11" s="33" t="s">
        <v>847</v>
      </c>
      <c r="C11" s="33" t="s">
        <v>430</v>
      </c>
      <c r="D11" s="14">
        <v>7336619</v>
      </c>
      <c r="E11" s="15">
        <v>4968.3599999999997</v>
      </c>
      <c r="F11" s="16">
        <v>4.4999999999999998E-2</v>
      </c>
      <c r="G11" s="16"/>
    </row>
    <row r="12" spans="1:7" x14ac:dyDescent="0.35">
      <c r="A12" s="13" t="s">
        <v>848</v>
      </c>
      <c r="B12" s="33" t="s">
        <v>849</v>
      </c>
      <c r="C12" s="33" t="s">
        <v>423</v>
      </c>
      <c r="D12" s="14">
        <v>27702</v>
      </c>
      <c r="E12" s="15">
        <v>4875</v>
      </c>
      <c r="F12" s="16">
        <v>4.4200000000000003E-2</v>
      </c>
      <c r="G12" s="16"/>
    </row>
    <row r="13" spans="1:7" x14ac:dyDescent="0.35">
      <c r="A13" s="13" t="s">
        <v>738</v>
      </c>
      <c r="B13" s="33" t="s">
        <v>739</v>
      </c>
      <c r="C13" s="33" t="s">
        <v>379</v>
      </c>
      <c r="D13" s="14">
        <v>224833</v>
      </c>
      <c r="E13" s="15">
        <v>4326.91</v>
      </c>
      <c r="F13" s="16">
        <v>3.9199999999999999E-2</v>
      </c>
      <c r="G13" s="16"/>
    </row>
    <row r="14" spans="1:7" x14ac:dyDescent="0.35">
      <c r="A14" s="13" t="s">
        <v>727</v>
      </c>
      <c r="B14" s="33" t="s">
        <v>728</v>
      </c>
      <c r="C14" s="33" t="s">
        <v>379</v>
      </c>
      <c r="D14" s="14">
        <v>63811</v>
      </c>
      <c r="E14" s="15">
        <v>3855.14</v>
      </c>
      <c r="F14" s="16">
        <v>3.5000000000000003E-2</v>
      </c>
      <c r="G14" s="16"/>
    </row>
    <row r="15" spans="1:7" x14ac:dyDescent="0.35">
      <c r="A15" s="13" t="s">
        <v>825</v>
      </c>
      <c r="B15" s="33" t="s">
        <v>826</v>
      </c>
      <c r="C15" s="33" t="s">
        <v>423</v>
      </c>
      <c r="D15" s="14">
        <v>115532</v>
      </c>
      <c r="E15" s="15">
        <v>3745.66</v>
      </c>
      <c r="F15" s="16">
        <v>3.4000000000000002E-2</v>
      </c>
      <c r="G15" s="16"/>
    </row>
    <row r="16" spans="1:7" x14ac:dyDescent="0.35">
      <c r="A16" s="13" t="s">
        <v>854</v>
      </c>
      <c r="B16" s="33" t="s">
        <v>855</v>
      </c>
      <c r="C16" s="33" t="s">
        <v>833</v>
      </c>
      <c r="D16" s="14">
        <v>132698</v>
      </c>
      <c r="E16" s="15">
        <v>3324.35</v>
      </c>
      <c r="F16" s="16">
        <v>3.0099999999999998E-2</v>
      </c>
      <c r="G16" s="16"/>
    </row>
    <row r="17" spans="1:7" x14ac:dyDescent="0.35">
      <c r="A17" s="13" t="s">
        <v>852</v>
      </c>
      <c r="B17" s="33" t="s">
        <v>853</v>
      </c>
      <c r="C17" s="33" t="s">
        <v>543</v>
      </c>
      <c r="D17" s="14">
        <v>57409</v>
      </c>
      <c r="E17" s="15">
        <v>2980.56</v>
      </c>
      <c r="F17" s="16">
        <v>2.7E-2</v>
      </c>
      <c r="G17" s="16"/>
    </row>
    <row r="18" spans="1:7" x14ac:dyDescent="0.35">
      <c r="A18" s="13" t="s">
        <v>1278</v>
      </c>
      <c r="B18" s="33" t="s">
        <v>1279</v>
      </c>
      <c r="C18" s="33" t="s">
        <v>460</v>
      </c>
      <c r="D18" s="14">
        <v>306789</v>
      </c>
      <c r="E18" s="15">
        <v>2924.01</v>
      </c>
      <c r="F18" s="16">
        <v>2.6499999999999999E-2</v>
      </c>
      <c r="G18" s="16"/>
    </row>
    <row r="19" spans="1:7" x14ac:dyDescent="0.35">
      <c r="A19" s="13" t="s">
        <v>823</v>
      </c>
      <c r="B19" s="33" t="s">
        <v>824</v>
      </c>
      <c r="C19" s="33" t="s">
        <v>399</v>
      </c>
      <c r="D19" s="14">
        <v>18946</v>
      </c>
      <c r="E19" s="15">
        <v>2838.68</v>
      </c>
      <c r="F19" s="16">
        <v>2.5700000000000001E-2</v>
      </c>
      <c r="G19" s="16"/>
    </row>
    <row r="20" spans="1:7" x14ac:dyDescent="0.35">
      <c r="A20" s="13" t="s">
        <v>598</v>
      </c>
      <c r="B20" s="33" t="s">
        <v>599</v>
      </c>
      <c r="C20" s="33" t="s">
        <v>476</v>
      </c>
      <c r="D20" s="14">
        <v>344137</v>
      </c>
      <c r="E20" s="15">
        <v>2734.17</v>
      </c>
      <c r="F20" s="16">
        <v>2.4799999999999999E-2</v>
      </c>
      <c r="G20" s="16"/>
    </row>
    <row r="21" spans="1:7" x14ac:dyDescent="0.35">
      <c r="A21" s="13" t="s">
        <v>1280</v>
      </c>
      <c r="B21" s="33" t="s">
        <v>1281</v>
      </c>
      <c r="C21" s="33" t="s">
        <v>733</v>
      </c>
      <c r="D21" s="14">
        <v>294420</v>
      </c>
      <c r="E21" s="15">
        <v>2720.44</v>
      </c>
      <c r="F21" s="16">
        <v>2.47E-2</v>
      </c>
      <c r="G21" s="16"/>
    </row>
    <row r="22" spans="1:7" x14ac:dyDescent="0.35">
      <c r="A22" s="13" t="s">
        <v>1282</v>
      </c>
      <c r="B22" s="33" t="s">
        <v>1283</v>
      </c>
      <c r="C22" s="33" t="s">
        <v>716</v>
      </c>
      <c r="D22" s="14">
        <v>40842</v>
      </c>
      <c r="E22" s="15">
        <v>2511.7800000000002</v>
      </c>
      <c r="F22" s="16">
        <v>2.2800000000000001E-2</v>
      </c>
      <c r="G22" s="16"/>
    </row>
    <row r="23" spans="1:7" x14ac:dyDescent="0.35">
      <c r="A23" s="13" t="s">
        <v>1284</v>
      </c>
      <c r="B23" s="33" t="s">
        <v>1285</v>
      </c>
      <c r="C23" s="33" t="s">
        <v>430</v>
      </c>
      <c r="D23" s="14">
        <v>12359</v>
      </c>
      <c r="E23" s="15">
        <v>2472.67</v>
      </c>
      <c r="F23" s="16">
        <v>2.24E-2</v>
      </c>
      <c r="G23" s="16"/>
    </row>
    <row r="24" spans="1:7" x14ac:dyDescent="0.35">
      <c r="A24" s="13" t="s">
        <v>1286</v>
      </c>
      <c r="B24" s="33" t="s">
        <v>1287</v>
      </c>
      <c r="C24" s="33" t="s">
        <v>376</v>
      </c>
      <c r="D24" s="14">
        <v>302361</v>
      </c>
      <c r="E24" s="15">
        <v>2471.8000000000002</v>
      </c>
      <c r="F24" s="16">
        <v>2.24E-2</v>
      </c>
      <c r="G24" s="16"/>
    </row>
    <row r="25" spans="1:7" x14ac:dyDescent="0.35">
      <c r="A25" s="13" t="s">
        <v>1288</v>
      </c>
      <c r="B25" s="33" t="s">
        <v>1289</v>
      </c>
      <c r="C25" s="33" t="s">
        <v>452</v>
      </c>
      <c r="D25" s="14">
        <v>574769</v>
      </c>
      <c r="E25" s="15">
        <v>2420.35</v>
      </c>
      <c r="F25" s="16">
        <v>2.1899999999999999E-2</v>
      </c>
      <c r="G25" s="16"/>
    </row>
    <row r="26" spans="1:7" x14ac:dyDescent="0.35">
      <c r="A26" s="13" t="s">
        <v>731</v>
      </c>
      <c r="B26" s="33" t="s">
        <v>732</v>
      </c>
      <c r="C26" s="33" t="s">
        <v>733</v>
      </c>
      <c r="D26" s="14">
        <v>130703</v>
      </c>
      <c r="E26" s="15">
        <v>2383.89</v>
      </c>
      <c r="F26" s="16">
        <v>2.1600000000000001E-2</v>
      </c>
      <c r="G26" s="16"/>
    </row>
    <row r="27" spans="1:7" x14ac:dyDescent="0.35">
      <c r="A27" s="13" t="s">
        <v>858</v>
      </c>
      <c r="B27" s="33" t="s">
        <v>859</v>
      </c>
      <c r="C27" s="33" t="s">
        <v>486</v>
      </c>
      <c r="D27" s="14">
        <v>72977</v>
      </c>
      <c r="E27" s="15">
        <v>2367.59</v>
      </c>
      <c r="F27" s="16">
        <v>2.1499999999999998E-2</v>
      </c>
      <c r="G27" s="16"/>
    </row>
    <row r="28" spans="1:7" x14ac:dyDescent="0.35">
      <c r="A28" s="13" t="s">
        <v>841</v>
      </c>
      <c r="B28" s="33" t="s">
        <v>842</v>
      </c>
      <c r="C28" s="33" t="s">
        <v>774</v>
      </c>
      <c r="D28" s="14">
        <v>319553</v>
      </c>
      <c r="E28" s="15">
        <v>2308.29</v>
      </c>
      <c r="F28" s="16">
        <v>2.0899999999999998E-2</v>
      </c>
      <c r="G28" s="16"/>
    </row>
    <row r="29" spans="1:7" x14ac:dyDescent="0.35">
      <c r="A29" s="13" t="s">
        <v>1229</v>
      </c>
      <c r="B29" s="33" t="s">
        <v>1230</v>
      </c>
      <c r="C29" s="33" t="s">
        <v>460</v>
      </c>
      <c r="D29" s="14">
        <v>43964</v>
      </c>
      <c r="E29" s="15">
        <v>2274.48</v>
      </c>
      <c r="F29" s="16">
        <v>2.06E-2</v>
      </c>
      <c r="G29" s="16"/>
    </row>
    <row r="30" spans="1:7" x14ac:dyDescent="0.35">
      <c r="A30" s="13" t="s">
        <v>1290</v>
      </c>
      <c r="B30" s="33" t="s">
        <v>1291</v>
      </c>
      <c r="C30" s="33" t="s">
        <v>1292</v>
      </c>
      <c r="D30" s="14">
        <v>137757</v>
      </c>
      <c r="E30" s="15">
        <v>2188.8200000000002</v>
      </c>
      <c r="F30" s="16">
        <v>1.9800000000000002E-2</v>
      </c>
      <c r="G30" s="16"/>
    </row>
    <row r="31" spans="1:7" x14ac:dyDescent="0.35">
      <c r="A31" s="13" t="s">
        <v>1239</v>
      </c>
      <c r="B31" s="33" t="s">
        <v>1240</v>
      </c>
      <c r="C31" s="33" t="s">
        <v>376</v>
      </c>
      <c r="D31" s="14">
        <v>1023948</v>
      </c>
      <c r="E31" s="15">
        <v>2182.2399999999998</v>
      </c>
      <c r="F31" s="16">
        <v>1.9800000000000002E-2</v>
      </c>
      <c r="G31" s="16"/>
    </row>
    <row r="32" spans="1:7" x14ac:dyDescent="0.35">
      <c r="A32" s="13" t="s">
        <v>1293</v>
      </c>
      <c r="B32" s="33" t="s">
        <v>1294</v>
      </c>
      <c r="C32" s="33" t="s">
        <v>833</v>
      </c>
      <c r="D32" s="14">
        <v>323100</v>
      </c>
      <c r="E32" s="15">
        <v>2136.5</v>
      </c>
      <c r="F32" s="16">
        <v>1.9400000000000001E-2</v>
      </c>
      <c r="G32" s="16"/>
    </row>
    <row r="33" spans="1:7" x14ac:dyDescent="0.35">
      <c r="A33" s="13" t="s">
        <v>810</v>
      </c>
      <c r="B33" s="33" t="s">
        <v>811</v>
      </c>
      <c r="C33" s="33" t="s">
        <v>510</v>
      </c>
      <c r="D33" s="14">
        <v>118713</v>
      </c>
      <c r="E33" s="15">
        <v>2064.54</v>
      </c>
      <c r="F33" s="16">
        <v>1.8700000000000001E-2</v>
      </c>
      <c r="G33" s="16"/>
    </row>
    <row r="34" spans="1:7" x14ac:dyDescent="0.35">
      <c r="A34" s="13" t="s">
        <v>717</v>
      </c>
      <c r="B34" s="33" t="s">
        <v>718</v>
      </c>
      <c r="C34" s="33" t="s">
        <v>460</v>
      </c>
      <c r="D34" s="14">
        <v>73157</v>
      </c>
      <c r="E34" s="15">
        <v>1919.57</v>
      </c>
      <c r="F34" s="16">
        <v>1.7399999999999999E-2</v>
      </c>
      <c r="G34" s="16"/>
    </row>
    <row r="35" spans="1:7" x14ac:dyDescent="0.35">
      <c r="A35" s="13" t="s">
        <v>594</v>
      </c>
      <c r="B35" s="33" t="s">
        <v>595</v>
      </c>
      <c r="C35" s="33" t="s">
        <v>411</v>
      </c>
      <c r="D35" s="14">
        <v>95716</v>
      </c>
      <c r="E35" s="15">
        <v>1854.98</v>
      </c>
      <c r="F35" s="16">
        <v>1.6799999999999999E-2</v>
      </c>
      <c r="G35" s="16"/>
    </row>
    <row r="36" spans="1:7" x14ac:dyDescent="0.35">
      <c r="A36" s="13" t="s">
        <v>1295</v>
      </c>
      <c r="B36" s="33" t="s">
        <v>1296</v>
      </c>
      <c r="C36" s="33" t="s">
        <v>457</v>
      </c>
      <c r="D36" s="14">
        <v>882426</v>
      </c>
      <c r="E36" s="15">
        <v>1838.89</v>
      </c>
      <c r="F36" s="16">
        <v>1.67E-2</v>
      </c>
      <c r="G36" s="16"/>
    </row>
    <row r="37" spans="1:7" x14ac:dyDescent="0.35">
      <c r="A37" s="13" t="s">
        <v>856</v>
      </c>
      <c r="B37" s="33" t="s">
        <v>857</v>
      </c>
      <c r="C37" s="33" t="s">
        <v>538</v>
      </c>
      <c r="D37" s="14">
        <v>3686</v>
      </c>
      <c r="E37" s="15">
        <v>1821.25</v>
      </c>
      <c r="F37" s="16">
        <v>1.6500000000000001E-2</v>
      </c>
      <c r="G37" s="16"/>
    </row>
    <row r="38" spans="1:7" x14ac:dyDescent="0.35">
      <c r="A38" s="13" t="s">
        <v>744</v>
      </c>
      <c r="B38" s="33" t="s">
        <v>745</v>
      </c>
      <c r="C38" s="33" t="s">
        <v>694</v>
      </c>
      <c r="D38" s="14">
        <v>412173</v>
      </c>
      <c r="E38" s="15">
        <v>1805.52</v>
      </c>
      <c r="F38" s="16">
        <v>1.6400000000000001E-2</v>
      </c>
      <c r="G38" s="16"/>
    </row>
    <row r="39" spans="1:7" x14ac:dyDescent="0.35">
      <c r="A39" s="13" t="s">
        <v>1297</v>
      </c>
      <c r="B39" s="33" t="s">
        <v>1298</v>
      </c>
      <c r="C39" s="33" t="s">
        <v>391</v>
      </c>
      <c r="D39" s="14">
        <v>88422</v>
      </c>
      <c r="E39" s="15">
        <v>1718.22</v>
      </c>
      <c r="F39" s="16">
        <v>1.5599999999999999E-2</v>
      </c>
      <c r="G39" s="16"/>
    </row>
    <row r="40" spans="1:7" x14ac:dyDescent="0.35">
      <c r="A40" s="13" t="s">
        <v>1299</v>
      </c>
      <c r="B40" s="33" t="s">
        <v>1300</v>
      </c>
      <c r="C40" s="33" t="s">
        <v>442</v>
      </c>
      <c r="D40" s="14">
        <v>1164</v>
      </c>
      <c r="E40" s="15">
        <v>1657.07</v>
      </c>
      <c r="F40" s="16">
        <v>1.4999999999999999E-2</v>
      </c>
      <c r="G40" s="16"/>
    </row>
    <row r="41" spans="1:7" x14ac:dyDescent="0.35">
      <c r="A41" s="13" t="s">
        <v>1301</v>
      </c>
      <c r="B41" s="33" t="s">
        <v>1302</v>
      </c>
      <c r="C41" s="33" t="s">
        <v>471</v>
      </c>
      <c r="D41" s="14">
        <v>195334</v>
      </c>
      <c r="E41" s="15">
        <v>1370.85</v>
      </c>
      <c r="F41" s="16">
        <v>1.24E-2</v>
      </c>
      <c r="G41" s="16"/>
    </row>
    <row r="42" spans="1:7" x14ac:dyDescent="0.35">
      <c r="A42" s="13" t="s">
        <v>450</v>
      </c>
      <c r="B42" s="33" t="s">
        <v>451</v>
      </c>
      <c r="C42" s="33" t="s">
        <v>452</v>
      </c>
      <c r="D42" s="14">
        <v>69804</v>
      </c>
      <c r="E42" s="15">
        <v>1363.06</v>
      </c>
      <c r="F42" s="16">
        <v>1.24E-2</v>
      </c>
      <c r="G42" s="16"/>
    </row>
    <row r="43" spans="1:7" x14ac:dyDescent="0.35">
      <c r="A43" s="13" t="s">
        <v>1303</v>
      </c>
      <c r="B43" s="33" t="s">
        <v>1304</v>
      </c>
      <c r="C43" s="33" t="s">
        <v>399</v>
      </c>
      <c r="D43" s="14">
        <v>197773</v>
      </c>
      <c r="E43" s="15">
        <v>1172.0999999999999</v>
      </c>
      <c r="F43" s="16">
        <v>1.06E-2</v>
      </c>
      <c r="G43" s="16"/>
    </row>
    <row r="44" spans="1:7" x14ac:dyDescent="0.35">
      <c r="A44" s="13" t="s">
        <v>760</v>
      </c>
      <c r="B44" s="33" t="s">
        <v>761</v>
      </c>
      <c r="C44" s="33" t="s">
        <v>411</v>
      </c>
      <c r="D44" s="14">
        <v>3060</v>
      </c>
      <c r="E44" s="15">
        <v>1091.5</v>
      </c>
      <c r="F44" s="16">
        <v>9.9000000000000008E-3</v>
      </c>
      <c r="G44" s="16"/>
    </row>
    <row r="45" spans="1:7" x14ac:dyDescent="0.35">
      <c r="A45" s="13" t="s">
        <v>616</v>
      </c>
      <c r="B45" s="33" t="s">
        <v>617</v>
      </c>
      <c r="C45" s="33" t="s">
        <v>411</v>
      </c>
      <c r="D45" s="14">
        <v>30014</v>
      </c>
      <c r="E45" s="15">
        <v>1016.9</v>
      </c>
      <c r="F45" s="16">
        <v>9.1999999999999998E-3</v>
      </c>
      <c r="G45" s="16"/>
    </row>
    <row r="46" spans="1:7" x14ac:dyDescent="0.35">
      <c r="A46" s="13" t="s">
        <v>1305</v>
      </c>
      <c r="B46" s="33" t="s">
        <v>1306</v>
      </c>
      <c r="C46" s="33" t="s">
        <v>460</v>
      </c>
      <c r="D46" s="14">
        <v>461077</v>
      </c>
      <c r="E46" s="15">
        <v>949.86</v>
      </c>
      <c r="F46" s="16">
        <v>8.6E-3</v>
      </c>
      <c r="G46" s="16"/>
    </row>
    <row r="47" spans="1:7" x14ac:dyDescent="0.35">
      <c r="A47" s="13" t="s">
        <v>750</v>
      </c>
      <c r="B47" s="33" t="s">
        <v>751</v>
      </c>
      <c r="C47" s="33" t="s">
        <v>376</v>
      </c>
      <c r="D47" s="14">
        <v>143712</v>
      </c>
      <c r="E47" s="15">
        <v>924.71</v>
      </c>
      <c r="F47" s="16">
        <v>8.3999999999999995E-3</v>
      </c>
      <c r="G47" s="16"/>
    </row>
    <row r="48" spans="1:7" x14ac:dyDescent="0.35">
      <c r="A48" s="13" t="s">
        <v>1307</v>
      </c>
      <c r="B48" s="33" t="s">
        <v>1308</v>
      </c>
      <c r="C48" s="33" t="s">
        <v>716</v>
      </c>
      <c r="D48" s="14">
        <v>41419</v>
      </c>
      <c r="E48" s="15">
        <v>914.37</v>
      </c>
      <c r="F48" s="16">
        <v>8.3000000000000001E-3</v>
      </c>
      <c r="G48" s="16"/>
    </row>
    <row r="49" spans="1:7" x14ac:dyDescent="0.35">
      <c r="A49" s="13" t="s">
        <v>1309</v>
      </c>
      <c r="B49" s="33" t="s">
        <v>1310</v>
      </c>
      <c r="C49" s="33" t="s">
        <v>538</v>
      </c>
      <c r="D49" s="14">
        <v>65267</v>
      </c>
      <c r="E49" s="15">
        <v>744.7</v>
      </c>
      <c r="F49" s="16">
        <v>6.7999999999999996E-3</v>
      </c>
      <c r="G49" s="16"/>
    </row>
    <row r="50" spans="1:7" x14ac:dyDescent="0.35">
      <c r="A50" s="13" t="s">
        <v>1311</v>
      </c>
      <c r="B50" s="33" t="s">
        <v>1312</v>
      </c>
      <c r="C50" s="33" t="s">
        <v>897</v>
      </c>
      <c r="D50" s="14">
        <v>332330</v>
      </c>
      <c r="E50" s="15">
        <v>724.05</v>
      </c>
      <c r="F50" s="16">
        <v>6.6E-3</v>
      </c>
      <c r="G50" s="16"/>
    </row>
    <row r="51" spans="1:7" x14ac:dyDescent="0.35">
      <c r="A51" s="13" t="s">
        <v>610</v>
      </c>
      <c r="B51" s="33" t="s">
        <v>611</v>
      </c>
      <c r="C51" s="33" t="s">
        <v>411</v>
      </c>
      <c r="D51" s="14">
        <v>48970</v>
      </c>
      <c r="E51" s="15">
        <v>680.59</v>
      </c>
      <c r="F51" s="16">
        <v>6.1999999999999998E-3</v>
      </c>
      <c r="G51" s="16"/>
    </row>
    <row r="52" spans="1:7" x14ac:dyDescent="0.35">
      <c r="A52" s="13" t="s">
        <v>768</v>
      </c>
      <c r="B52" s="33" t="s">
        <v>769</v>
      </c>
      <c r="C52" s="33" t="s">
        <v>442</v>
      </c>
      <c r="D52" s="14">
        <v>60633</v>
      </c>
      <c r="E52" s="15">
        <v>669.57</v>
      </c>
      <c r="F52" s="16">
        <v>6.1000000000000004E-3</v>
      </c>
      <c r="G52" s="16"/>
    </row>
    <row r="53" spans="1:7" x14ac:dyDescent="0.35">
      <c r="A53" s="13" t="s">
        <v>1313</v>
      </c>
      <c r="B53" s="33" t="s">
        <v>1314</v>
      </c>
      <c r="C53" s="33" t="s">
        <v>399</v>
      </c>
      <c r="D53" s="14">
        <v>118503</v>
      </c>
      <c r="E53" s="15">
        <v>658.7</v>
      </c>
      <c r="F53" s="16">
        <v>6.0000000000000001E-3</v>
      </c>
      <c r="G53" s="16"/>
    </row>
    <row r="54" spans="1:7" x14ac:dyDescent="0.35">
      <c r="A54" s="13" t="s">
        <v>1315</v>
      </c>
      <c r="B54" s="33" t="s">
        <v>1316</v>
      </c>
      <c r="C54" s="33" t="s">
        <v>460</v>
      </c>
      <c r="D54" s="14">
        <v>10484</v>
      </c>
      <c r="E54" s="15">
        <v>634.07000000000005</v>
      </c>
      <c r="F54" s="16">
        <v>5.7000000000000002E-3</v>
      </c>
      <c r="G54" s="16"/>
    </row>
    <row r="55" spans="1:7" x14ac:dyDescent="0.35">
      <c r="A55" s="13" t="s">
        <v>1317</v>
      </c>
      <c r="B55" s="33" t="s">
        <v>1318</v>
      </c>
      <c r="C55" s="33" t="s">
        <v>701</v>
      </c>
      <c r="D55" s="14">
        <v>156655</v>
      </c>
      <c r="E55" s="15">
        <v>623.02</v>
      </c>
      <c r="F55" s="16">
        <v>5.5999999999999999E-3</v>
      </c>
      <c r="G55" s="16"/>
    </row>
    <row r="56" spans="1:7" x14ac:dyDescent="0.35">
      <c r="A56" s="13" t="s">
        <v>612</v>
      </c>
      <c r="B56" s="33" t="s">
        <v>613</v>
      </c>
      <c r="C56" s="33" t="s">
        <v>411</v>
      </c>
      <c r="D56" s="14">
        <v>162365</v>
      </c>
      <c r="E56" s="15">
        <v>577.53</v>
      </c>
      <c r="F56" s="16">
        <v>5.1999999999999998E-3</v>
      </c>
      <c r="G56" s="16"/>
    </row>
    <row r="57" spans="1:7" x14ac:dyDescent="0.35">
      <c r="A57" s="13" t="s">
        <v>1319</v>
      </c>
      <c r="B57" s="33" t="s">
        <v>1320</v>
      </c>
      <c r="C57" s="33" t="s">
        <v>1321</v>
      </c>
      <c r="D57" s="14">
        <v>30656</v>
      </c>
      <c r="E57" s="15">
        <v>382.04</v>
      </c>
      <c r="F57" s="16">
        <v>3.5000000000000001E-3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110263.14</v>
      </c>
      <c r="F58" s="38">
        <v>0.99960000000000004</v>
      </c>
      <c r="G58" s="21"/>
    </row>
    <row r="59" spans="1:7" x14ac:dyDescent="0.35">
      <c r="A59" s="17" t="s">
        <v>445</v>
      </c>
      <c r="B59" s="33"/>
      <c r="C59" s="33"/>
      <c r="D59" s="14"/>
      <c r="E59" s="15"/>
      <c r="F59" s="16"/>
      <c r="G59" s="16"/>
    </row>
    <row r="60" spans="1:7" x14ac:dyDescent="0.35">
      <c r="A60" s="17" t="s">
        <v>180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191</v>
      </c>
      <c r="B61" s="35"/>
      <c r="C61" s="35"/>
      <c r="D61" s="25"/>
      <c r="E61" s="30">
        <v>110263.14</v>
      </c>
      <c r="F61" s="31">
        <v>0.99960000000000004</v>
      </c>
      <c r="G61" s="21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195</v>
      </c>
      <c r="B64" s="33"/>
      <c r="C64" s="33"/>
      <c r="D64" s="14"/>
      <c r="E64" s="15"/>
      <c r="F64" s="16"/>
      <c r="G64" s="16"/>
    </row>
    <row r="65" spans="1:7" x14ac:dyDescent="0.35">
      <c r="A65" s="13" t="s">
        <v>196</v>
      </c>
      <c r="B65" s="33"/>
      <c r="C65" s="33"/>
      <c r="D65" s="14"/>
      <c r="E65" s="15">
        <v>305.45</v>
      </c>
      <c r="F65" s="16">
        <v>2.8E-3</v>
      </c>
      <c r="G65" s="16">
        <v>5.4115999999999997E-2</v>
      </c>
    </row>
    <row r="66" spans="1:7" x14ac:dyDescent="0.35">
      <c r="A66" s="17" t="s">
        <v>180</v>
      </c>
      <c r="B66" s="34"/>
      <c r="C66" s="34"/>
      <c r="D66" s="18"/>
      <c r="E66" s="37">
        <v>305.45</v>
      </c>
      <c r="F66" s="38">
        <v>2.8E-3</v>
      </c>
      <c r="G66" s="21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191</v>
      </c>
      <c r="B68" s="35"/>
      <c r="C68" s="35"/>
      <c r="D68" s="25"/>
      <c r="E68" s="19">
        <v>305.45</v>
      </c>
      <c r="F68" s="20">
        <v>2.8E-3</v>
      </c>
      <c r="G68" s="21"/>
    </row>
    <row r="69" spans="1:7" x14ac:dyDescent="0.35">
      <c r="A69" s="13" t="s">
        <v>197</v>
      </c>
      <c r="B69" s="33"/>
      <c r="C69" s="33"/>
      <c r="D69" s="14"/>
      <c r="E69" s="15">
        <v>4.5287599999999997E-2</v>
      </c>
      <c r="F69" s="16">
        <v>0</v>
      </c>
      <c r="G69" s="16"/>
    </row>
    <row r="70" spans="1:7" x14ac:dyDescent="0.35">
      <c r="A70" s="13" t="s">
        <v>198</v>
      </c>
      <c r="B70" s="33"/>
      <c r="C70" s="33"/>
      <c r="D70" s="14"/>
      <c r="E70" s="26">
        <v>-267.54528759999999</v>
      </c>
      <c r="F70" s="27">
        <v>-2.3999999999999998E-3</v>
      </c>
      <c r="G70" s="16">
        <v>5.4115000000000003E-2</v>
      </c>
    </row>
    <row r="71" spans="1:7" x14ac:dyDescent="0.35">
      <c r="A71" s="28" t="s">
        <v>199</v>
      </c>
      <c r="B71" s="36"/>
      <c r="C71" s="36"/>
      <c r="D71" s="29"/>
      <c r="E71" s="30">
        <v>110301.09</v>
      </c>
      <c r="F71" s="31">
        <v>1</v>
      </c>
      <c r="G71" s="31"/>
    </row>
    <row r="76" spans="1:7" x14ac:dyDescent="0.35">
      <c r="A76" s="1" t="s">
        <v>201</v>
      </c>
    </row>
    <row r="77" spans="1:7" x14ac:dyDescent="0.35">
      <c r="A77" s="47" t="s">
        <v>202</v>
      </c>
      <c r="B77" s="3" t="s">
        <v>136</v>
      </c>
    </row>
    <row r="78" spans="1:7" x14ac:dyDescent="0.35">
      <c r="A78" t="s">
        <v>203</v>
      </c>
    </row>
    <row r="79" spans="1:7" x14ac:dyDescent="0.35">
      <c r="A79" t="s">
        <v>204</v>
      </c>
      <c r="B79" t="s">
        <v>205</v>
      </c>
      <c r="C79" t="s">
        <v>205</v>
      </c>
    </row>
    <row r="80" spans="1:7" x14ac:dyDescent="0.35">
      <c r="B80" s="48">
        <v>45807</v>
      </c>
      <c r="C80" s="48">
        <v>45838</v>
      </c>
    </row>
    <row r="81" spans="1:3" x14ac:dyDescent="0.35">
      <c r="A81" t="s">
        <v>274</v>
      </c>
      <c r="B81">
        <v>18.008099999999999</v>
      </c>
      <c r="C81">
        <v>18.881900000000002</v>
      </c>
    </row>
    <row r="82" spans="1:3" x14ac:dyDescent="0.35">
      <c r="A82" t="s">
        <v>211</v>
      </c>
      <c r="B82">
        <v>18.010999999999999</v>
      </c>
      <c r="C82">
        <v>18.885000000000002</v>
      </c>
    </row>
    <row r="83" spans="1:3" x14ac:dyDescent="0.35">
      <c r="A83" t="s">
        <v>275</v>
      </c>
      <c r="B83">
        <v>17.6889</v>
      </c>
      <c r="C83">
        <v>18.536000000000001</v>
      </c>
    </row>
    <row r="84" spans="1:3" x14ac:dyDescent="0.35">
      <c r="A84" t="s">
        <v>217</v>
      </c>
      <c r="B84">
        <v>17.689</v>
      </c>
      <c r="C84">
        <v>18.536100000000001</v>
      </c>
    </row>
    <row r="86" spans="1:3" x14ac:dyDescent="0.35">
      <c r="A86" t="s">
        <v>221</v>
      </c>
      <c r="B86" s="3" t="s">
        <v>136</v>
      </c>
    </row>
    <row r="87" spans="1:3" x14ac:dyDescent="0.35">
      <c r="A87" t="s">
        <v>222</v>
      </c>
      <c r="B87" s="3" t="s">
        <v>136</v>
      </c>
    </row>
    <row r="88" spans="1:3" ht="29" customHeight="1" x14ac:dyDescent="0.35">
      <c r="A88" s="47" t="s">
        <v>223</v>
      </c>
      <c r="B88" s="3" t="s">
        <v>136</v>
      </c>
    </row>
    <row r="89" spans="1:3" ht="29" customHeight="1" x14ac:dyDescent="0.35">
      <c r="A89" s="47" t="s">
        <v>224</v>
      </c>
      <c r="B89" s="3" t="s">
        <v>136</v>
      </c>
    </row>
    <row r="90" spans="1:3" x14ac:dyDescent="0.35">
      <c r="A90" t="s">
        <v>446</v>
      </c>
      <c r="B90" s="49">
        <v>1.3106</v>
      </c>
    </row>
    <row r="91" spans="1:3" ht="43.5" customHeight="1" x14ac:dyDescent="0.35">
      <c r="A91" s="47" t="s">
        <v>226</v>
      </c>
      <c r="B91" s="3" t="s">
        <v>136</v>
      </c>
    </row>
    <row r="92" spans="1:3" x14ac:dyDescent="0.35">
      <c r="B92" s="3"/>
    </row>
    <row r="93" spans="1:3" ht="29" customHeight="1" x14ac:dyDescent="0.35">
      <c r="A93" s="47" t="s">
        <v>227</v>
      </c>
      <c r="B93" s="3" t="s">
        <v>136</v>
      </c>
    </row>
    <row r="94" spans="1:3" ht="29" customHeight="1" x14ac:dyDescent="0.35">
      <c r="A94" s="47" t="s">
        <v>228</v>
      </c>
      <c r="B94" t="s">
        <v>136</v>
      </c>
    </row>
    <row r="95" spans="1:3" ht="29" customHeight="1" x14ac:dyDescent="0.35">
      <c r="A95" s="47" t="s">
        <v>229</v>
      </c>
      <c r="B95" s="3" t="s">
        <v>136</v>
      </c>
    </row>
    <row r="96" spans="1:3" ht="29" customHeight="1" x14ac:dyDescent="0.35">
      <c r="A96" s="47" t="s">
        <v>230</v>
      </c>
      <c r="B96" s="3" t="s">
        <v>136</v>
      </c>
    </row>
    <row r="98" spans="1:4" ht="70" customHeight="1" x14ac:dyDescent="0.35">
      <c r="A98" s="72" t="s">
        <v>240</v>
      </c>
      <c r="B98" s="72" t="s">
        <v>241</v>
      </c>
      <c r="C98" s="72" t="s">
        <v>5</v>
      </c>
      <c r="D98" s="72" t="s">
        <v>6</v>
      </c>
    </row>
    <row r="99" spans="1:4" ht="70" customHeight="1" x14ac:dyDescent="0.35">
      <c r="A99" s="72" t="s">
        <v>1322</v>
      </c>
      <c r="B99" s="72"/>
      <c r="C99" s="72" t="s">
        <v>47</v>
      </c>
      <c r="D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2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1323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1324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6758</v>
      </c>
      <c r="E8" s="15">
        <v>135.26</v>
      </c>
      <c r="F8" s="16">
        <v>0.27960000000000002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8379</v>
      </c>
      <c r="E9" s="15">
        <v>121.14</v>
      </c>
      <c r="F9" s="16">
        <v>0.25040000000000001</v>
      </c>
      <c r="G9" s="16"/>
    </row>
    <row r="10" spans="1:7" x14ac:dyDescent="0.35">
      <c r="A10" s="13" t="s">
        <v>702</v>
      </c>
      <c r="B10" s="33" t="s">
        <v>703</v>
      </c>
      <c r="C10" s="33" t="s">
        <v>376</v>
      </c>
      <c r="D10" s="14">
        <v>5102</v>
      </c>
      <c r="E10" s="15">
        <v>41.85</v>
      </c>
      <c r="F10" s="16">
        <v>8.6499999999999994E-2</v>
      </c>
      <c r="G10" s="16"/>
    </row>
    <row r="11" spans="1:7" x14ac:dyDescent="0.35">
      <c r="A11" s="13" t="s">
        <v>708</v>
      </c>
      <c r="B11" s="33" t="s">
        <v>709</v>
      </c>
      <c r="C11" s="33" t="s">
        <v>376</v>
      </c>
      <c r="D11" s="14">
        <v>3364</v>
      </c>
      <c r="E11" s="15">
        <v>40.340000000000003</v>
      </c>
      <c r="F11" s="16">
        <v>8.3400000000000002E-2</v>
      </c>
      <c r="G11" s="16"/>
    </row>
    <row r="12" spans="1:7" x14ac:dyDescent="0.35">
      <c r="A12" s="13" t="s">
        <v>710</v>
      </c>
      <c r="B12" s="33" t="s">
        <v>711</v>
      </c>
      <c r="C12" s="33" t="s">
        <v>376</v>
      </c>
      <c r="D12" s="14">
        <v>1857</v>
      </c>
      <c r="E12" s="15">
        <v>40.18</v>
      </c>
      <c r="F12" s="16">
        <v>8.3000000000000004E-2</v>
      </c>
      <c r="G12" s="16"/>
    </row>
    <row r="13" spans="1:7" x14ac:dyDescent="0.35">
      <c r="A13" s="13" t="s">
        <v>1271</v>
      </c>
      <c r="B13" s="33" t="s">
        <v>1272</v>
      </c>
      <c r="C13" s="33" t="s">
        <v>376</v>
      </c>
      <c r="D13" s="14">
        <v>2047</v>
      </c>
      <c r="E13" s="15">
        <v>17.850000000000001</v>
      </c>
      <c r="F13" s="16">
        <v>3.6900000000000002E-2</v>
      </c>
      <c r="G13" s="16"/>
    </row>
    <row r="14" spans="1:7" x14ac:dyDescent="0.35">
      <c r="A14" s="13" t="s">
        <v>1239</v>
      </c>
      <c r="B14" s="33" t="s">
        <v>1240</v>
      </c>
      <c r="C14" s="33" t="s">
        <v>376</v>
      </c>
      <c r="D14" s="14">
        <v>7626</v>
      </c>
      <c r="E14" s="15">
        <v>16.25</v>
      </c>
      <c r="F14" s="16">
        <v>3.3599999999999998E-2</v>
      </c>
      <c r="G14" s="16"/>
    </row>
    <row r="15" spans="1:7" x14ac:dyDescent="0.35">
      <c r="A15" s="13" t="s">
        <v>1325</v>
      </c>
      <c r="B15" s="33" t="s">
        <v>1326</v>
      </c>
      <c r="C15" s="33" t="s">
        <v>376</v>
      </c>
      <c r="D15" s="14">
        <v>20535</v>
      </c>
      <c r="E15" s="15">
        <v>14.96</v>
      </c>
      <c r="F15" s="16">
        <v>3.09E-2</v>
      </c>
      <c r="G15" s="16"/>
    </row>
    <row r="16" spans="1:7" x14ac:dyDescent="0.35">
      <c r="A16" s="13" t="s">
        <v>1327</v>
      </c>
      <c r="B16" s="33" t="s">
        <v>1328</v>
      </c>
      <c r="C16" s="33" t="s">
        <v>376</v>
      </c>
      <c r="D16" s="14">
        <v>5754</v>
      </c>
      <c r="E16" s="15">
        <v>14.31</v>
      </c>
      <c r="F16" s="16">
        <v>2.9600000000000001E-2</v>
      </c>
      <c r="G16" s="16"/>
    </row>
    <row r="17" spans="1:7" x14ac:dyDescent="0.35">
      <c r="A17" s="13" t="s">
        <v>1286</v>
      </c>
      <c r="B17" s="33" t="s">
        <v>1287</v>
      </c>
      <c r="C17" s="33" t="s">
        <v>376</v>
      </c>
      <c r="D17" s="14">
        <v>1746</v>
      </c>
      <c r="E17" s="15">
        <v>14.27</v>
      </c>
      <c r="F17" s="16">
        <v>2.9499999999999998E-2</v>
      </c>
      <c r="G17" s="16"/>
    </row>
    <row r="18" spans="1:7" x14ac:dyDescent="0.35">
      <c r="A18" s="13" t="s">
        <v>1329</v>
      </c>
      <c r="B18" s="33" t="s">
        <v>1330</v>
      </c>
      <c r="C18" s="33" t="s">
        <v>376</v>
      </c>
      <c r="D18" s="14">
        <v>10476</v>
      </c>
      <c r="E18" s="15">
        <v>11.96</v>
      </c>
      <c r="F18" s="16">
        <v>2.47E-2</v>
      </c>
      <c r="G18" s="16"/>
    </row>
    <row r="19" spans="1:7" x14ac:dyDescent="0.35">
      <c r="A19" s="13" t="s">
        <v>1331</v>
      </c>
      <c r="B19" s="33" t="s">
        <v>1332</v>
      </c>
      <c r="C19" s="33" t="s">
        <v>376</v>
      </c>
      <c r="D19" s="14">
        <v>10715</v>
      </c>
      <c r="E19" s="15">
        <v>11.84</v>
      </c>
      <c r="F19" s="16">
        <v>2.4500000000000001E-2</v>
      </c>
      <c r="G19" s="16"/>
    </row>
    <row r="20" spans="1:7" x14ac:dyDescent="0.35">
      <c r="A20" s="17" t="s">
        <v>180</v>
      </c>
      <c r="B20" s="34"/>
      <c r="C20" s="34"/>
      <c r="D20" s="18"/>
      <c r="E20" s="37">
        <v>480.21</v>
      </c>
      <c r="F20" s="38">
        <v>0.99260000000000004</v>
      </c>
      <c r="G20" s="21"/>
    </row>
    <row r="21" spans="1:7" x14ac:dyDescent="0.35">
      <c r="A21" s="17" t="s">
        <v>445</v>
      </c>
      <c r="B21" s="33"/>
      <c r="C21" s="33"/>
      <c r="D21" s="14"/>
      <c r="E21" s="15"/>
      <c r="F21" s="16"/>
      <c r="G21" s="16"/>
    </row>
    <row r="22" spans="1:7" x14ac:dyDescent="0.35">
      <c r="A22" s="17" t="s">
        <v>180</v>
      </c>
      <c r="B22" s="33"/>
      <c r="C22" s="33"/>
      <c r="D22" s="14"/>
      <c r="E22" s="39" t="s">
        <v>136</v>
      </c>
      <c r="F22" s="40" t="s">
        <v>136</v>
      </c>
      <c r="G22" s="16"/>
    </row>
    <row r="23" spans="1:7" x14ac:dyDescent="0.35">
      <c r="A23" s="24" t="s">
        <v>191</v>
      </c>
      <c r="B23" s="35"/>
      <c r="C23" s="35"/>
      <c r="D23" s="25"/>
      <c r="E23" s="30">
        <v>480.21</v>
      </c>
      <c r="F23" s="31">
        <v>0.99260000000000004</v>
      </c>
      <c r="G23" s="21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 t="s">
        <v>197</v>
      </c>
      <c r="B25" s="33"/>
      <c r="C25" s="33"/>
      <c r="D25" s="14"/>
      <c r="E25" s="15">
        <v>0</v>
      </c>
      <c r="F25" s="16">
        <v>0</v>
      </c>
      <c r="G25" s="16"/>
    </row>
    <row r="26" spans="1:7" x14ac:dyDescent="0.35">
      <c r="A26" s="13" t="s">
        <v>198</v>
      </c>
      <c r="B26" s="33"/>
      <c r="C26" s="33"/>
      <c r="D26" s="14"/>
      <c r="E26" s="15">
        <v>3.55</v>
      </c>
      <c r="F26" s="16">
        <v>7.4000000000000003E-3</v>
      </c>
      <c r="G26" s="16"/>
    </row>
    <row r="27" spans="1:7" x14ac:dyDescent="0.35">
      <c r="A27" s="28" t="s">
        <v>199</v>
      </c>
      <c r="B27" s="36"/>
      <c r="C27" s="36"/>
      <c r="D27" s="29"/>
      <c r="E27" s="30">
        <v>483.76</v>
      </c>
      <c r="F27" s="31">
        <v>1</v>
      </c>
      <c r="G27" s="31"/>
    </row>
    <row r="32" spans="1:7" x14ac:dyDescent="0.35">
      <c r="A32" s="1" t="s">
        <v>201</v>
      </c>
    </row>
    <row r="33" spans="1:3" x14ac:dyDescent="0.35">
      <c r="A33" s="47" t="s">
        <v>202</v>
      </c>
      <c r="B33" s="3" t="s">
        <v>136</v>
      </c>
    </row>
    <row r="34" spans="1:3" x14ac:dyDescent="0.35">
      <c r="A34" t="s">
        <v>203</v>
      </c>
    </row>
    <row r="35" spans="1:3" x14ac:dyDescent="0.35">
      <c r="A35" t="s">
        <v>204</v>
      </c>
      <c r="B35" t="s">
        <v>205</v>
      </c>
      <c r="C35" t="s">
        <v>205</v>
      </c>
    </row>
    <row r="36" spans="1:3" x14ac:dyDescent="0.35">
      <c r="B36" s="48">
        <v>45807</v>
      </c>
      <c r="C36" s="48">
        <v>45838</v>
      </c>
    </row>
    <row r="37" spans="1:3" x14ac:dyDescent="0.35">
      <c r="A37" t="s">
        <v>275</v>
      </c>
      <c r="B37">
        <v>55.7667</v>
      </c>
      <c r="C37">
        <v>57.4908</v>
      </c>
    </row>
    <row r="39" spans="1:3" x14ac:dyDescent="0.35">
      <c r="A39" t="s">
        <v>221</v>
      </c>
      <c r="B39" s="3" t="s">
        <v>136</v>
      </c>
    </row>
    <row r="40" spans="1:3" x14ac:dyDescent="0.35">
      <c r="A40" t="s">
        <v>222</v>
      </c>
      <c r="B40" s="3" t="s">
        <v>136</v>
      </c>
    </row>
    <row r="41" spans="1:3" ht="29" customHeight="1" x14ac:dyDescent="0.35">
      <c r="A41" s="47" t="s">
        <v>223</v>
      </c>
      <c r="B41" s="3" t="s">
        <v>136</v>
      </c>
    </row>
    <row r="42" spans="1:3" ht="29" customHeight="1" x14ac:dyDescent="0.35">
      <c r="A42" s="47" t="s">
        <v>224</v>
      </c>
      <c r="B42" s="3" t="s">
        <v>136</v>
      </c>
    </row>
    <row r="43" spans="1:3" x14ac:dyDescent="0.35">
      <c r="A43" t="s">
        <v>446</v>
      </c>
      <c r="B43" s="49">
        <v>2.3780000000000001</v>
      </c>
    </row>
    <row r="44" spans="1:3" ht="43.5" customHeight="1" x14ac:dyDescent="0.35">
      <c r="A44" s="47" t="s">
        <v>226</v>
      </c>
      <c r="B44" s="3" t="s">
        <v>136</v>
      </c>
    </row>
    <row r="45" spans="1:3" x14ac:dyDescent="0.35">
      <c r="B45" s="3"/>
    </row>
    <row r="46" spans="1:3" ht="29" customHeight="1" x14ac:dyDescent="0.35">
      <c r="A46" s="47" t="s">
        <v>227</v>
      </c>
      <c r="B46" s="3" t="s">
        <v>136</v>
      </c>
    </row>
    <row r="47" spans="1:3" ht="29" customHeight="1" x14ac:dyDescent="0.35">
      <c r="A47" s="47" t="s">
        <v>228</v>
      </c>
      <c r="B47" t="s">
        <v>136</v>
      </c>
    </row>
    <row r="48" spans="1:3" ht="29" customHeight="1" x14ac:dyDescent="0.35">
      <c r="A48" s="47" t="s">
        <v>229</v>
      </c>
      <c r="B48" s="3" t="s">
        <v>136</v>
      </c>
    </row>
    <row r="49" spans="1:4" ht="29" customHeight="1" x14ac:dyDescent="0.35">
      <c r="A49" s="47" t="s">
        <v>230</v>
      </c>
      <c r="B49" s="3" t="s">
        <v>136</v>
      </c>
    </row>
    <row r="51" spans="1:4" ht="70" customHeight="1" x14ac:dyDescent="0.35">
      <c r="A51" s="72" t="s">
        <v>240</v>
      </c>
      <c r="B51" s="72" t="s">
        <v>241</v>
      </c>
      <c r="C51" s="72" t="s">
        <v>5</v>
      </c>
      <c r="D51" s="72" t="s">
        <v>6</v>
      </c>
    </row>
    <row r="52" spans="1:4" ht="70" customHeight="1" x14ac:dyDescent="0.35">
      <c r="A52" s="72" t="s">
        <v>1333</v>
      </c>
      <c r="B52" s="72"/>
      <c r="C52" s="72" t="s">
        <v>49</v>
      </c>
      <c r="D5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13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1334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1335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1336</v>
      </c>
      <c r="B11" s="33" t="s">
        <v>1337</v>
      </c>
      <c r="C11" s="33" t="s">
        <v>144</v>
      </c>
      <c r="D11" s="14">
        <v>104500000</v>
      </c>
      <c r="E11" s="15">
        <v>102246.14</v>
      </c>
      <c r="F11" s="16">
        <v>7.6300000000000007E-2</v>
      </c>
      <c r="G11" s="16">
        <v>6.8675E-2</v>
      </c>
    </row>
    <row r="12" spans="1:7" x14ac:dyDescent="0.35">
      <c r="A12" s="13" t="s">
        <v>1338</v>
      </c>
      <c r="B12" s="33" t="s">
        <v>1339</v>
      </c>
      <c r="C12" s="33" t="s">
        <v>158</v>
      </c>
      <c r="D12" s="14">
        <v>100000000</v>
      </c>
      <c r="E12" s="15">
        <v>97716.7</v>
      </c>
      <c r="F12" s="16">
        <v>7.2900000000000006E-2</v>
      </c>
      <c r="G12" s="16">
        <v>6.9349999999999995E-2</v>
      </c>
    </row>
    <row r="13" spans="1:7" x14ac:dyDescent="0.35">
      <c r="A13" s="13" t="s">
        <v>1340</v>
      </c>
      <c r="B13" s="33" t="s">
        <v>1341</v>
      </c>
      <c r="C13" s="33" t="s">
        <v>144</v>
      </c>
      <c r="D13" s="14">
        <v>98500000</v>
      </c>
      <c r="E13" s="15">
        <v>97298.2</v>
      </c>
      <c r="F13" s="16">
        <v>7.2599999999999998E-2</v>
      </c>
      <c r="G13" s="16">
        <v>6.7649000000000001E-2</v>
      </c>
    </row>
    <row r="14" spans="1:7" x14ac:dyDescent="0.35">
      <c r="A14" s="13" t="s">
        <v>1342</v>
      </c>
      <c r="B14" s="33" t="s">
        <v>1343</v>
      </c>
      <c r="C14" s="33" t="s">
        <v>158</v>
      </c>
      <c r="D14" s="14">
        <v>96000000</v>
      </c>
      <c r="E14" s="15">
        <v>96210.05</v>
      </c>
      <c r="F14" s="16">
        <v>7.1800000000000003E-2</v>
      </c>
      <c r="G14" s="16">
        <v>6.7433000000000007E-2</v>
      </c>
    </row>
    <row r="15" spans="1:7" x14ac:dyDescent="0.35">
      <c r="A15" s="13" t="s">
        <v>1344</v>
      </c>
      <c r="B15" s="33" t="s">
        <v>1345</v>
      </c>
      <c r="C15" s="33" t="s">
        <v>144</v>
      </c>
      <c r="D15" s="14">
        <v>95500000</v>
      </c>
      <c r="E15" s="15">
        <v>95339.08</v>
      </c>
      <c r="F15" s="16">
        <v>7.1099999999999997E-2</v>
      </c>
      <c r="G15" s="16">
        <v>6.9199999999999998E-2</v>
      </c>
    </row>
    <row r="16" spans="1:7" x14ac:dyDescent="0.35">
      <c r="A16" s="13" t="s">
        <v>1346</v>
      </c>
      <c r="B16" s="33" t="s">
        <v>1347</v>
      </c>
      <c r="C16" s="33" t="s">
        <v>144</v>
      </c>
      <c r="D16" s="14">
        <v>92500000</v>
      </c>
      <c r="E16" s="15">
        <v>92473.64</v>
      </c>
      <c r="F16" s="16">
        <v>6.9000000000000006E-2</v>
      </c>
      <c r="G16" s="16">
        <v>6.9099999999999995E-2</v>
      </c>
    </row>
    <row r="17" spans="1:7" x14ac:dyDescent="0.35">
      <c r="A17" s="13" t="s">
        <v>1348</v>
      </c>
      <c r="B17" s="33" t="s">
        <v>1349</v>
      </c>
      <c r="C17" s="33" t="s">
        <v>158</v>
      </c>
      <c r="D17" s="14">
        <v>83000000</v>
      </c>
      <c r="E17" s="15">
        <v>82020.77</v>
      </c>
      <c r="F17" s="16">
        <v>6.1199999999999997E-2</v>
      </c>
      <c r="G17" s="16">
        <v>6.6549999999999998E-2</v>
      </c>
    </row>
    <row r="18" spans="1:7" x14ac:dyDescent="0.35">
      <c r="A18" s="13" t="s">
        <v>1350</v>
      </c>
      <c r="B18" s="33" t="s">
        <v>1351</v>
      </c>
      <c r="C18" s="33" t="s">
        <v>144</v>
      </c>
      <c r="D18" s="14">
        <v>80000000</v>
      </c>
      <c r="E18" s="15">
        <v>79669.039999999994</v>
      </c>
      <c r="F18" s="16">
        <v>5.9400000000000001E-2</v>
      </c>
      <c r="G18" s="16">
        <v>6.7150000000000001E-2</v>
      </c>
    </row>
    <row r="19" spans="1:7" x14ac:dyDescent="0.35">
      <c r="A19" s="13" t="s">
        <v>1352</v>
      </c>
      <c r="B19" s="33" t="s">
        <v>1353</v>
      </c>
      <c r="C19" s="33" t="s">
        <v>144</v>
      </c>
      <c r="D19" s="14">
        <v>80000000</v>
      </c>
      <c r="E19" s="15">
        <v>78316.08</v>
      </c>
      <c r="F19" s="16">
        <v>5.8400000000000001E-2</v>
      </c>
      <c r="G19" s="16">
        <v>6.7449999999999996E-2</v>
      </c>
    </row>
    <row r="20" spans="1:7" x14ac:dyDescent="0.35">
      <c r="A20" s="13" t="s">
        <v>1354</v>
      </c>
      <c r="B20" s="33" t="s">
        <v>1355</v>
      </c>
      <c r="C20" s="33" t="s">
        <v>144</v>
      </c>
      <c r="D20" s="14">
        <v>59000000</v>
      </c>
      <c r="E20" s="15">
        <v>60717.08</v>
      </c>
      <c r="F20" s="16">
        <v>4.53E-2</v>
      </c>
      <c r="G20" s="16">
        <v>6.905E-2</v>
      </c>
    </row>
    <row r="21" spans="1:7" x14ac:dyDescent="0.35">
      <c r="A21" s="13" t="s">
        <v>1356</v>
      </c>
      <c r="B21" s="33" t="s">
        <v>1357</v>
      </c>
      <c r="C21" s="33" t="s">
        <v>1358</v>
      </c>
      <c r="D21" s="14">
        <v>53500000</v>
      </c>
      <c r="E21" s="15">
        <v>52955.91</v>
      </c>
      <c r="F21" s="16">
        <v>3.95E-2</v>
      </c>
      <c r="G21" s="16">
        <v>6.8738999999999995E-2</v>
      </c>
    </row>
    <row r="22" spans="1:7" x14ac:dyDescent="0.35">
      <c r="A22" s="13" t="s">
        <v>1359</v>
      </c>
      <c r="B22" s="33" t="s">
        <v>1360</v>
      </c>
      <c r="C22" s="33" t="s">
        <v>165</v>
      </c>
      <c r="D22" s="14">
        <v>50000000</v>
      </c>
      <c r="E22" s="15">
        <v>51384.95</v>
      </c>
      <c r="F22" s="16">
        <v>3.8300000000000001E-2</v>
      </c>
      <c r="G22" s="16">
        <v>6.905E-2</v>
      </c>
    </row>
    <row r="23" spans="1:7" x14ac:dyDescent="0.35">
      <c r="A23" s="13" t="s">
        <v>1361</v>
      </c>
      <c r="B23" s="33" t="s">
        <v>1362</v>
      </c>
      <c r="C23" s="33" t="s">
        <v>144</v>
      </c>
      <c r="D23" s="14">
        <v>38500000</v>
      </c>
      <c r="E23" s="15">
        <v>37631.25</v>
      </c>
      <c r="F23" s="16">
        <v>2.81E-2</v>
      </c>
      <c r="G23" s="16">
        <v>6.7674999999999999E-2</v>
      </c>
    </row>
    <row r="24" spans="1:7" x14ac:dyDescent="0.35">
      <c r="A24" s="13" t="s">
        <v>1363</v>
      </c>
      <c r="B24" s="33" t="s">
        <v>1364</v>
      </c>
      <c r="C24" s="33" t="s">
        <v>144</v>
      </c>
      <c r="D24" s="14">
        <v>33500000</v>
      </c>
      <c r="E24" s="15">
        <v>34436.160000000003</v>
      </c>
      <c r="F24" s="16">
        <v>2.5700000000000001E-2</v>
      </c>
      <c r="G24" s="16">
        <v>6.8471000000000004E-2</v>
      </c>
    </row>
    <row r="25" spans="1:7" x14ac:dyDescent="0.35">
      <c r="A25" s="13" t="s">
        <v>1365</v>
      </c>
      <c r="B25" s="33" t="s">
        <v>1366</v>
      </c>
      <c r="C25" s="33" t="s">
        <v>144</v>
      </c>
      <c r="D25" s="14">
        <v>28000000</v>
      </c>
      <c r="E25" s="15">
        <v>28275.66</v>
      </c>
      <c r="F25" s="16">
        <v>2.1100000000000001E-2</v>
      </c>
      <c r="G25" s="16">
        <v>6.8099999999999994E-2</v>
      </c>
    </row>
    <row r="26" spans="1:7" x14ac:dyDescent="0.35">
      <c r="A26" s="13" t="s">
        <v>1367</v>
      </c>
      <c r="B26" s="33" t="s">
        <v>1368</v>
      </c>
      <c r="C26" s="33" t="s">
        <v>144</v>
      </c>
      <c r="D26" s="14">
        <v>27000000</v>
      </c>
      <c r="E26" s="15">
        <v>28098.47</v>
      </c>
      <c r="F26" s="16">
        <v>2.1000000000000001E-2</v>
      </c>
      <c r="G26" s="16">
        <v>6.9199999999999998E-2</v>
      </c>
    </row>
    <row r="27" spans="1:7" x14ac:dyDescent="0.35">
      <c r="A27" s="13" t="s">
        <v>1369</v>
      </c>
      <c r="B27" s="33" t="s">
        <v>1370</v>
      </c>
      <c r="C27" s="33" t="s">
        <v>144</v>
      </c>
      <c r="D27" s="14">
        <v>27500000</v>
      </c>
      <c r="E27" s="15">
        <v>27457.599999999999</v>
      </c>
      <c r="F27" s="16">
        <v>2.0500000000000001E-2</v>
      </c>
      <c r="G27" s="16">
        <v>6.8221000000000004E-2</v>
      </c>
    </row>
    <row r="28" spans="1:7" x14ac:dyDescent="0.35">
      <c r="A28" s="13" t="s">
        <v>1371</v>
      </c>
      <c r="B28" s="33" t="s">
        <v>1372</v>
      </c>
      <c r="C28" s="33" t="s">
        <v>144</v>
      </c>
      <c r="D28" s="14">
        <v>12500000</v>
      </c>
      <c r="E28" s="15">
        <v>12821.36</v>
      </c>
      <c r="F28" s="16">
        <v>9.5999999999999992E-3</v>
      </c>
      <c r="G28" s="16">
        <v>6.7000000000000004E-2</v>
      </c>
    </row>
    <row r="29" spans="1:7" x14ac:dyDescent="0.35">
      <c r="A29" s="13" t="s">
        <v>1373</v>
      </c>
      <c r="B29" s="33" t="s">
        <v>1374</v>
      </c>
      <c r="C29" s="33" t="s">
        <v>144</v>
      </c>
      <c r="D29" s="14">
        <v>12500000</v>
      </c>
      <c r="E29" s="15">
        <v>12626.99</v>
      </c>
      <c r="F29" s="16">
        <v>9.4000000000000004E-3</v>
      </c>
      <c r="G29" s="16">
        <v>6.8099999999999994E-2</v>
      </c>
    </row>
    <row r="30" spans="1:7" x14ac:dyDescent="0.35">
      <c r="A30" s="13" t="s">
        <v>1375</v>
      </c>
      <c r="B30" s="33" t="s">
        <v>1376</v>
      </c>
      <c r="C30" s="33" t="s">
        <v>144</v>
      </c>
      <c r="D30" s="14">
        <v>11500000</v>
      </c>
      <c r="E30" s="15">
        <v>11488.41</v>
      </c>
      <c r="F30" s="16">
        <v>8.6E-3</v>
      </c>
      <c r="G30" s="16">
        <v>6.9099999999999995E-2</v>
      </c>
    </row>
    <row r="31" spans="1:7" x14ac:dyDescent="0.35">
      <c r="A31" s="13" t="s">
        <v>1377</v>
      </c>
      <c r="B31" s="33" t="s">
        <v>1378</v>
      </c>
      <c r="C31" s="33" t="s">
        <v>144</v>
      </c>
      <c r="D31" s="14">
        <v>9500000</v>
      </c>
      <c r="E31" s="15">
        <v>10021.76</v>
      </c>
      <c r="F31" s="16">
        <v>7.4999999999999997E-3</v>
      </c>
      <c r="G31" s="16">
        <v>6.7449999999999996E-2</v>
      </c>
    </row>
    <row r="32" spans="1:7" x14ac:dyDescent="0.35">
      <c r="A32" s="13" t="s">
        <v>1379</v>
      </c>
      <c r="B32" s="33" t="s">
        <v>1380</v>
      </c>
      <c r="C32" s="33" t="s">
        <v>144</v>
      </c>
      <c r="D32" s="14">
        <v>7000000</v>
      </c>
      <c r="E32" s="15">
        <v>7253.35</v>
      </c>
      <c r="F32" s="16">
        <v>5.4000000000000003E-3</v>
      </c>
      <c r="G32" s="16">
        <v>6.8592E-2</v>
      </c>
    </row>
    <row r="33" spans="1:7" x14ac:dyDescent="0.35">
      <c r="A33" s="13" t="s">
        <v>1381</v>
      </c>
      <c r="B33" s="33" t="s">
        <v>1382</v>
      </c>
      <c r="C33" s="33" t="s">
        <v>144</v>
      </c>
      <c r="D33" s="14">
        <v>6000000</v>
      </c>
      <c r="E33" s="15">
        <v>6226.95</v>
      </c>
      <c r="F33" s="16">
        <v>4.5999999999999999E-3</v>
      </c>
      <c r="G33" s="16">
        <v>6.8471000000000004E-2</v>
      </c>
    </row>
    <row r="34" spans="1:7" x14ac:dyDescent="0.35">
      <c r="A34" s="13" t="s">
        <v>1383</v>
      </c>
      <c r="B34" s="33" t="s">
        <v>1384</v>
      </c>
      <c r="C34" s="33" t="s">
        <v>144</v>
      </c>
      <c r="D34" s="14">
        <v>5000000</v>
      </c>
      <c r="E34" s="15">
        <v>5202.95</v>
      </c>
      <c r="F34" s="16">
        <v>3.8999999999999998E-3</v>
      </c>
      <c r="G34" s="16">
        <v>6.8471000000000004E-2</v>
      </c>
    </row>
    <row r="35" spans="1:7" x14ac:dyDescent="0.35">
      <c r="A35" s="13" t="s">
        <v>1385</v>
      </c>
      <c r="B35" s="33" t="s">
        <v>1386</v>
      </c>
      <c r="C35" s="33" t="s">
        <v>144</v>
      </c>
      <c r="D35" s="14">
        <v>3300000</v>
      </c>
      <c r="E35" s="15">
        <v>3529.46</v>
      </c>
      <c r="F35" s="16">
        <v>2.5999999999999999E-3</v>
      </c>
      <c r="G35" s="16">
        <v>6.7449999999999996E-2</v>
      </c>
    </row>
    <row r="36" spans="1:7" x14ac:dyDescent="0.35">
      <c r="A36" s="13" t="s">
        <v>1387</v>
      </c>
      <c r="B36" s="33" t="s">
        <v>1388</v>
      </c>
      <c r="C36" s="33" t="s">
        <v>144</v>
      </c>
      <c r="D36" s="14">
        <v>3500000</v>
      </c>
      <c r="E36" s="15">
        <v>3448.35</v>
      </c>
      <c r="F36" s="16">
        <v>2.5999999999999999E-3</v>
      </c>
      <c r="G36" s="16">
        <v>6.7449999999999996E-2</v>
      </c>
    </row>
    <row r="37" spans="1:7" x14ac:dyDescent="0.35">
      <c r="A37" s="13" t="s">
        <v>1389</v>
      </c>
      <c r="B37" s="33" t="s">
        <v>1390</v>
      </c>
      <c r="C37" s="33" t="s">
        <v>144</v>
      </c>
      <c r="D37" s="14">
        <v>3000000</v>
      </c>
      <c r="E37" s="15">
        <v>3210.15</v>
      </c>
      <c r="F37" s="16">
        <v>2.3999999999999998E-3</v>
      </c>
      <c r="G37" s="16">
        <v>6.7489999999999994E-2</v>
      </c>
    </row>
    <row r="38" spans="1:7" x14ac:dyDescent="0.35">
      <c r="A38" s="13" t="s">
        <v>1391</v>
      </c>
      <c r="B38" s="33" t="s">
        <v>1392</v>
      </c>
      <c r="C38" s="33" t="s">
        <v>144</v>
      </c>
      <c r="D38" s="14">
        <v>2500000</v>
      </c>
      <c r="E38" s="15">
        <v>2637.49</v>
      </c>
      <c r="F38" s="16">
        <v>2E-3</v>
      </c>
      <c r="G38" s="16">
        <v>6.7449999999999996E-2</v>
      </c>
    </row>
    <row r="39" spans="1:7" x14ac:dyDescent="0.35">
      <c r="A39" s="13" t="s">
        <v>1393</v>
      </c>
      <c r="B39" s="33" t="s">
        <v>1394</v>
      </c>
      <c r="C39" s="33" t="s">
        <v>144</v>
      </c>
      <c r="D39" s="14">
        <v>1500000</v>
      </c>
      <c r="E39" s="15">
        <v>1638.17</v>
      </c>
      <c r="F39" s="16">
        <v>1.1999999999999999E-3</v>
      </c>
      <c r="G39" s="16">
        <v>6.7275000000000001E-2</v>
      </c>
    </row>
    <row r="40" spans="1:7" x14ac:dyDescent="0.35">
      <c r="A40" s="13" t="s">
        <v>1395</v>
      </c>
      <c r="B40" s="33" t="s">
        <v>1396</v>
      </c>
      <c r="C40" s="33" t="s">
        <v>144</v>
      </c>
      <c r="D40" s="14">
        <v>1000000</v>
      </c>
      <c r="E40" s="15">
        <v>1090.6300000000001</v>
      </c>
      <c r="F40" s="16">
        <v>8.0000000000000004E-4</v>
      </c>
      <c r="G40" s="16">
        <v>6.7275000000000001E-2</v>
      </c>
    </row>
    <row r="41" spans="1:7" x14ac:dyDescent="0.35">
      <c r="A41" s="13" t="s">
        <v>1397</v>
      </c>
      <c r="B41" s="33" t="s">
        <v>1398</v>
      </c>
      <c r="C41" s="33" t="s">
        <v>144</v>
      </c>
      <c r="D41" s="14">
        <v>1000000</v>
      </c>
      <c r="E41" s="15">
        <v>1066.98</v>
      </c>
      <c r="F41" s="16">
        <v>8.0000000000000004E-4</v>
      </c>
      <c r="G41" s="16">
        <v>6.7449999999999996E-2</v>
      </c>
    </row>
    <row r="42" spans="1:7" x14ac:dyDescent="0.35">
      <c r="A42" s="13" t="s">
        <v>1399</v>
      </c>
      <c r="B42" s="33" t="s">
        <v>1400</v>
      </c>
      <c r="C42" s="33" t="s">
        <v>144</v>
      </c>
      <c r="D42" s="14">
        <v>1000000</v>
      </c>
      <c r="E42" s="15">
        <v>1054.3499999999999</v>
      </c>
      <c r="F42" s="16">
        <v>8.0000000000000004E-4</v>
      </c>
      <c r="G42" s="16">
        <v>6.7446999999999993E-2</v>
      </c>
    </row>
    <row r="43" spans="1:7" x14ac:dyDescent="0.35">
      <c r="A43" s="13" t="s">
        <v>159</v>
      </c>
      <c r="B43" s="33" t="s">
        <v>160</v>
      </c>
      <c r="C43" s="33" t="s">
        <v>144</v>
      </c>
      <c r="D43" s="14">
        <v>1000000</v>
      </c>
      <c r="E43" s="15">
        <v>1052.22</v>
      </c>
      <c r="F43" s="16">
        <v>8.0000000000000004E-4</v>
      </c>
      <c r="G43" s="16">
        <v>6.6351999999999994E-2</v>
      </c>
    </row>
    <row r="44" spans="1:7" x14ac:dyDescent="0.35">
      <c r="A44" s="13" t="s">
        <v>1401</v>
      </c>
      <c r="B44" s="33" t="s">
        <v>1402</v>
      </c>
      <c r="C44" s="33" t="s">
        <v>144</v>
      </c>
      <c r="D44" s="14">
        <v>1000000</v>
      </c>
      <c r="E44" s="15">
        <v>1032.02</v>
      </c>
      <c r="F44" s="16">
        <v>8.0000000000000004E-4</v>
      </c>
      <c r="G44" s="16">
        <v>6.6489999999999994E-2</v>
      </c>
    </row>
    <row r="45" spans="1:7" x14ac:dyDescent="0.35">
      <c r="A45" s="13" t="s">
        <v>1403</v>
      </c>
      <c r="B45" s="33" t="s">
        <v>1404</v>
      </c>
      <c r="C45" s="33" t="s">
        <v>144</v>
      </c>
      <c r="D45" s="14">
        <v>1000000</v>
      </c>
      <c r="E45" s="15">
        <v>1003.02</v>
      </c>
      <c r="F45" s="16">
        <v>6.9999999999999999E-4</v>
      </c>
      <c r="G45" s="16">
        <v>6.9199999999999998E-2</v>
      </c>
    </row>
    <row r="46" spans="1:7" x14ac:dyDescent="0.35">
      <c r="A46" s="13" t="s">
        <v>1405</v>
      </c>
      <c r="B46" s="33" t="s">
        <v>1406</v>
      </c>
      <c r="C46" s="33" t="s">
        <v>144</v>
      </c>
      <c r="D46" s="14">
        <v>500000</v>
      </c>
      <c r="E46" s="15">
        <v>555.03</v>
      </c>
      <c r="F46" s="16">
        <v>4.0000000000000002E-4</v>
      </c>
      <c r="G46" s="16">
        <v>6.7449999999999996E-2</v>
      </c>
    </row>
    <row r="47" spans="1:7" x14ac:dyDescent="0.35">
      <c r="A47" s="13" t="s">
        <v>1407</v>
      </c>
      <c r="B47" s="33" t="s">
        <v>1408</v>
      </c>
      <c r="C47" s="33" t="s">
        <v>141</v>
      </c>
      <c r="D47" s="14">
        <v>500000</v>
      </c>
      <c r="E47" s="15">
        <v>537.29</v>
      </c>
      <c r="F47" s="16">
        <v>4.0000000000000002E-4</v>
      </c>
      <c r="G47" s="16">
        <v>6.7031999999999994E-2</v>
      </c>
    </row>
    <row r="48" spans="1:7" x14ac:dyDescent="0.35">
      <c r="A48" s="13" t="s">
        <v>1409</v>
      </c>
      <c r="B48" s="33" t="s">
        <v>1410</v>
      </c>
      <c r="C48" s="33" t="s">
        <v>144</v>
      </c>
      <c r="D48" s="14">
        <v>500000</v>
      </c>
      <c r="E48" s="15">
        <v>531.99</v>
      </c>
      <c r="F48" s="16">
        <v>4.0000000000000002E-4</v>
      </c>
      <c r="G48" s="16">
        <v>6.6489999999999994E-2</v>
      </c>
    </row>
    <row r="49" spans="1:7" x14ac:dyDescent="0.35">
      <c r="A49" s="13" t="s">
        <v>1411</v>
      </c>
      <c r="B49" s="33" t="s">
        <v>1412</v>
      </c>
      <c r="C49" s="33" t="s">
        <v>158</v>
      </c>
      <c r="D49" s="14">
        <v>500000</v>
      </c>
      <c r="E49" s="15">
        <v>526.88</v>
      </c>
      <c r="F49" s="16">
        <v>4.0000000000000002E-4</v>
      </c>
      <c r="G49" s="16">
        <v>6.8129999999999996E-2</v>
      </c>
    </row>
    <row r="50" spans="1:7" x14ac:dyDescent="0.35">
      <c r="A50" s="13" t="s">
        <v>1413</v>
      </c>
      <c r="B50" s="33" t="s">
        <v>1414</v>
      </c>
      <c r="C50" s="33" t="s">
        <v>144</v>
      </c>
      <c r="D50" s="14">
        <v>500000</v>
      </c>
      <c r="E50" s="15">
        <v>524.21</v>
      </c>
      <c r="F50" s="16">
        <v>4.0000000000000002E-4</v>
      </c>
      <c r="G50" s="16">
        <v>6.6975000000000007E-2</v>
      </c>
    </row>
    <row r="51" spans="1:7" x14ac:dyDescent="0.35">
      <c r="A51" s="13" t="s">
        <v>1415</v>
      </c>
      <c r="B51" s="33" t="s">
        <v>1416</v>
      </c>
      <c r="C51" s="33" t="s">
        <v>144</v>
      </c>
      <c r="D51" s="14">
        <v>500000</v>
      </c>
      <c r="E51" s="15">
        <v>522.73</v>
      </c>
      <c r="F51" s="16">
        <v>4.0000000000000002E-4</v>
      </c>
      <c r="G51" s="16">
        <v>6.7278000000000004E-2</v>
      </c>
    </row>
    <row r="52" spans="1:7" x14ac:dyDescent="0.35">
      <c r="A52" s="13" t="s">
        <v>1417</v>
      </c>
      <c r="B52" s="33" t="s">
        <v>1418</v>
      </c>
      <c r="C52" s="33" t="s">
        <v>144</v>
      </c>
      <c r="D52" s="14">
        <v>500000</v>
      </c>
      <c r="E52" s="15">
        <v>520.66</v>
      </c>
      <c r="F52" s="16">
        <v>4.0000000000000002E-4</v>
      </c>
      <c r="G52" s="16">
        <v>6.5589999999999996E-2</v>
      </c>
    </row>
    <row r="53" spans="1:7" x14ac:dyDescent="0.35">
      <c r="A53" s="13" t="s">
        <v>1419</v>
      </c>
      <c r="B53" s="33" t="s">
        <v>1420</v>
      </c>
      <c r="C53" s="33" t="s">
        <v>165</v>
      </c>
      <c r="D53" s="14">
        <v>500000</v>
      </c>
      <c r="E53" s="15">
        <v>501.77</v>
      </c>
      <c r="F53" s="16">
        <v>4.0000000000000002E-4</v>
      </c>
      <c r="G53" s="16">
        <v>6.7031999999999994E-2</v>
      </c>
    </row>
    <row r="54" spans="1:7" x14ac:dyDescent="0.35">
      <c r="A54" s="13" t="s">
        <v>1421</v>
      </c>
      <c r="B54" s="33" t="s">
        <v>1422</v>
      </c>
      <c r="C54" s="33" t="s">
        <v>158</v>
      </c>
      <c r="D54" s="14">
        <v>500000</v>
      </c>
      <c r="E54" s="15">
        <v>498.03</v>
      </c>
      <c r="F54" s="16">
        <v>4.0000000000000002E-4</v>
      </c>
      <c r="G54" s="16">
        <v>6.8425E-2</v>
      </c>
    </row>
    <row r="55" spans="1:7" x14ac:dyDescent="0.35">
      <c r="A55" s="17" t="s">
        <v>180</v>
      </c>
      <c r="B55" s="34"/>
      <c r="C55" s="34"/>
      <c r="D55" s="18"/>
      <c r="E55" s="19">
        <v>1233369.98</v>
      </c>
      <c r="F55" s="20">
        <v>0.92030000000000001</v>
      </c>
      <c r="G55" s="21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181</v>
      </c>
      <c r="B57" s="33"/>
      <c r="C57" s="33"/>
      <c r="D57" s="14"/>
      <c r="E57" s="15"/>
      <c r="F57" s="16"/>
      <c r="G57" s="16"/>
    </row>
    <row r="58" spans="1:7" x14ac:dyDescent="0.35">
      <c r="A58" s="13" t="s">
        <v>350</v>
      </c>
      <c r="B58" s="33" t="s">
        <v>351</v>
      </c>
      <c r="C58" s="33" t="s">
        <v>184</v>
      </c>
      <c r="D58" s="14">
        <v>57000000</v>
      </c>
      <c r="E58" s="15">
        <v>60059.08</v>
      </c>
      <c r="F58" s="16">
        <v>4.48E-2</v>
      </c>
      <c r="G58" s="16">
        <v>6.2229E-2</v>
      </c>
    </row>
    <row r="59" spans="1:7" x14ac:dyDescent="0.35">
      <c r="A59" s="17" t="s">
        <v>180</v>
      </c>
      <c r="B59" s="34"/>
      <c r="C59" s="34"/>
      <c r="D59" s="18"/>
      <c r="E59" s="19">
        <v>60059.08</v>
      </c>
      <c r="F59" s="20">
        <v>4.48E-2</v>
      </c>
      <c r="G59" s="21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189</v>
      </c>
      <c r="B61" s="33"/>
      <c r="C61" s="33"/>
      <c r="D61" s="14"/>
      <c r="E61" s="15"/>
      <c r="F61" s="16"/>
      <c r="G61" s="16"/>
    </row>
    <row r="62" spans="1:7" x14ac:dyDescent="0.35">
      <c r="A62" s="17" t="s">
        <v>180</v>
      </c>
      <c r="B62" s="33"/>
      <c r="C62" s="33"/>
      <c r="D62" s="14"/>
      <c r="E62" s="22" t="s">
        <v>136</v>
      </c>
      <c r="F62" s="23" t="s">
        <v>136</v>
      </c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190</v>
      </c>
      <c r="B64" s="33"/>
      <c r="C64" s="33"/>
      <c r="D64" s="14"/>
      <c r="E64" s="15"/>
      <c r="F64" s="16"/>
      <c r="G64" s="16"/>
    </row>
    <row r="65" spans="1:7" x14ac:dyDescent="0.35">
      <c r="A65" s="17" t="s">
        <v>180</v>
      </c>
      <c r="B65" s="33"/>
      <c r="C65" s="33"/>
      <c r="D65" s="14"/>
      <c r="E65" s="22" t="s">
        <v>136</v>
      </c>
      <c r="F65" s="23" t="s">
        <v>136</v>
      </c>
      <c r="G65" s="16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191</v>
      </c>
      <c r="B67" s="35"/>
      <c r="C67" s="35"/>
      <c r="D67" s="25"/>
      <c r="E67" s="19">
        <v>1293429.06</v>
      </c>
      <c r="F67" s="20">
        <v>0.96509999999999996</v>
      </c>
      <c r="G67" s="21"/>
    </row>
    <row r="68" spans="1:7" x14ac:dyDescent="0.35">
      <c r="A68" s="13"/>
      <c r="B68" s="33"/>
      <c r="C68" s="33"/>
      <c r="D68" s="14"/>
      <c r="E68" s="15"/>
      <c r="F68" s="16"/>
      <c r="G68" s="16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195</v>
      </c>
      <c r="B70" s="33"/>
      <c r="C70" s="33"/>
      <c r="D70" s="14"/>
      <c r="E70" s="15"/>
      <c r="F70" s="16"/>
      <c r="G70" s="16"/>
    </row>
    <row r="71" spans="1:7" x14ac:dyDescent="0.35">
      <c r="A71" s="13" t="s">
        <v>196</v>
      </c>
      <c r="B71" s="33"/>
      <c r="C71" s="33"/>
      <c r="D71" s="14"/>
      <c r="E71" s="15">
        <v>629.91</v>
      </c>
      <c r="F71" s="16">
        <v>5.0000000000000001E-4</v>
      </c>
      <c r="G71" s="16">
        <v>5.4115999999999997E-2</v>
      </c>
    </row>
    <row r="72" spans="1:7" x14ac:dyDescent="0.35">
      <c r="A72" s="17" t="s">
        <v>180</v>
      </c>
      <c r="B72" s="34"/>
      <c r="C72" s="34"/>
      <c r="D72" s="18"/>
      <c r="E72" s="19">
        <v>629.91</v>
      </c>
      <c r="F72" s="20">
        <v>5.0000000000000001E-4</v>
      </c>
      <c r="G72" s="21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24" t="s">
        <v>191</v>
      </c>
      <c r="B74" s="35"/>
      <c r="C74" s="35"/>
      <c r="D74" s="25"/>
      <c r="E74" s="19">
        <v>629.91</v>
      </c>
      <c r="F74" s="20">
        <v>5.0000000000000001E-4</v>
      </c>
      <c r="G74" s="21"/>
    </row>
    <row r="75" spans="1:7" x14ac:dyDescent="0.35">
      <c r="A75" s="13" t="s">
        <v>197</v>
      </c>
      <c r="B75" s="33"/>
      <c r="C75" s="33"/>
      <c r="D75" s="14"/>
      <c r="E75" s="15">
        <v>46673.049282400003</v>
      </c>
      <c r="F75" s="16">
        <v>3.4811000000000002E-2</v>
      </c>
      <c r="G75" s="16"/>
    </row>
    <row r="76" spans="1:7" x14ac:dyDescent="0.35">
      <c r="A76" s="13" t="s">
        <v>198</v>
      </c>
      <c r="B76" s="33"/>
      <c r="C76" s="33"/>
      <c r="D76" s="14"/>
      <c r="E76" s="15">
        <v>2.8407176000000001</v>
      </c>
      <c r="F76" s="27">
        <v>-4.1100000000000002E-4</v>
      </c>
      <c r="G76" s="16">
        <v>5.4115999999999997E-2</v>
      </c>
    </row>
    <row r="77" spans="1:7" x14ac:dyDescent="0.35">
      <c r="A77" s="28" t="s">
        <v>199</v>
      </c>
      <c r="B77" s="36"/>
      <c r="C77" s="36"/>
      <c r="D77" s="29"/>
      <c r="E77" s="30">
        <v>1340734.8600000001</v>
      </c>
      <c r="F77" s="31">
        <v>1</v>
      </c>
      <c r="G77" s="31"/>
    </row>
    <row r="79" spans="1:7" x14ac:dyDescent="0.35">
      <c r="A79" s="1" t="s">
        <v>200</v>
      </c>
    </row>
    <row r="80" spans="1:7" x14ac:dyDescent="0.35">
      <c r="A80" s="1" t="s">
        <v>1423</v>
      </c>
    </row>
    <row r="82" spans="1:3" x14ac:dyDescent="0.35">
      <c r="A82" s="1" t="s">
        <v>201</v>
      </c>
    </row>
    <row r="83" spans="1:3" ht="29" customHeight="1" x14ac:dyDescent="0.35">
      <c r="A83" s="47" t="s">
        <v>202</v>
      </c>
      <c r="B83" s="3" t="s">
        <v>136</v>
      </c>
    </row>
    <row r="84" spans="1:3" x14ac:dyDescent="0.35">
      <c r="A84" t="s">
        <v>203</v>
      </c>
    </row>
    <row r="85" spans="1:3" x14ac:dyDescent="0.35">
      <c r="A85" t="s">
        <v>1072</v>
      </c>
      <c r="B85" t="s">
        <v>205</v>
      </c>
      <c r="C85" t="s">
        <v>205</v>
      </c>
    </row>
    <row r="86" spans="1:3" x14ac:dyDescent="0.35">
      <c r="B86" s="48">
        <v>45807</v>
      </c>
      <c r="C86" s="48">
        <v>45838</v>
      </c>
    </row>
    <row r="87" spans="1:3" x14ac:dyDescent="0.35">
      <c r="A87" t="s">
        <v>1073</v>
      </c>
      <c r="B87">
        <v>1366.1724999999999</v>
      </c>
      <c r="C87">
        <v>1360.8561999999999</v>
      </c>
    </row>
    <row r="89" spans="1:3" x14ac:dyDescent="0.35">
      <c r="A89" t="s">
        <v>221</v>
      </c>
      <c r="B89" s="3" t="s">
        <v>136</v>
      </c>
    </row>
    <row r="90" spans="1:3" x14ac:dyDescent="0.35">
      <c r="A90" t="s">
        <v>222</v>
      </c>
      <c r="B90" s="3" t="s">
        <v>136</v>
      </c>
    </row>
    <row r="91" spans="1:3" ht="58" customHeight="1" x14ac:dyDescent="0.35">
      <c r="A91" s="47" t="s">
        <v>223</v>
      </c>
      <c r="B91" s="3" t="s">
        <v>136</v>
      </c>
    </row>
    <row r="92" spans="1:3" ht="43.5" customHeight="1" x14ac:dyDescent="0.35">
      <c r="A92" s="47" t="s">
        <v>224</v>
      </c>
      <c r="B92" s="3" t="s">
        <v>136</v>
      </c>
    </row>
    <row r="93" spans="1:3" x14ac:dyDescent="0.35">
      <c r="A93" t="s">
        <v>225</v>
      </c>
      <c r="B93" s="49">
        <f>+B108</f>
        <v>5.6220763189611294</v>
      </c>
    </row>
    <row r="94" spans="1:3" ht="72.5" customHeight="1" x14ac:dyDescent="0.35">
      <c r="A94" s="47" t="s">
        <v>226</v>
      </c>
      <c r="B94" s="3" t="s">
        <v>136</v>
      </c>
    </row>
    <row r="95" spans="1:3" x14ac:dyDescent="0.35">
      <c r="B95" s="3"/>
    </row>
    <row r="96" spans="1:3" ht="72.5" customHeight="1" x14ac:dyDescent="0.35">
      <c r="A96" s="47" t="s">
        <v>227</v>
      </c>
      <c r="B96" s="3" t="s">
        <v>136</v>
      </c>
    </row>
    <row r="97" spans="1:4" ht="58" customHeight="1" x14ac:dyDescent="0.35">
      <c r="A97" s="47" t="s">
        <v>228</v>
      </c>
      <c r="B97">
        <v>480216.59</v>
      </c>
    </row>
    <row r="98" spans="1:4" ht="43.5" customHeight="1" x14ac:dyDescent="0.35">
      <c r="A98" s="47" t="s">
        <v>229</v>
      </c>
      <c r="B98" s="3" t="s">
        <v>136</v>
      </c>
    </row>
    <row r="99" spans="1:4" ht="43.5" customHeight="1" x14ac:dyDescent="0.35">
      <c r="A99" s="47" t="s">
        <v>230</v>
      </c>
      <c r="B99" s="3" t="s">
        <v>136</v>
      </c>
    </row>
    <row r="101" spans="1:4" x14ac:dyDescent="0.35">
      <c r="A101" t="s">
        <v>231</v>
      </c>
    </row>
    <row r="102" spans="1:4" x14ac:dyDescent="0.35">
      <c r="A102" s="63" t="s">
        <v>232</v>
      </c>
      <c r="B102" s="63" t="s">
        <v>1424</v>
      </c>
    </row>
    <row r="103" spans="1:4" x14ac:dyDescent="0.35">
      <c r="A103" s="63" t="s">
        <v>234</v>
      </c>
      <c r="B103" s="63" t="s">
        <v>1075</v>
      </c>
    </row>
    <row r="104" spans="1:4" x14ac:dyDescent="0.35">
      <c r="A104" s="63"/>
      <c r="B104" s="63"/>
    </row>
    <row r="105" spans="1:4" x14ac:dyDescent="0.35">
      <c r="A105" s="63" t="s">
        <v>236</v>
      </c>
      <c r="B105" s="64">
        <v>6.7956066131514143</v>
      </c>
    </row>
    <row r="106" spans="1:4" x14ac:dyDescent="0.35">
      <c r="A106" s="63"/>
      <c r="B106" s="63"/>
    </row>
    <row r="107" spans="1:4" x14ac:dyDescent="0.35">
      <c r="A107" s="63" t="s">
        <v>237</v>
      </c>
      <c r="B107" s="65">
        <v>4.681</v>
      </c>
    </row>
    <row r="108" spans="1:4" x14ac:dyDescent="0.35">
      <c r="A108" s="63" t="s">
        <v>238</v>
      </c>
      <c r="B108" s="65">
        <v>5.6220763189611294</v>
      </c>
    </row>
    <row r="109" spans="1:4" x14ac:dyDescent="0.35">
      <c r="A109" s="63"/>
      <c r="B109" s="63"/>
    </row>
    <row r="110" spans="1:4" x14ac:dyDescent="0.35">
      <c r="A110" s="63" t="s">
        <v>239</v>
      </c>
      <c r="B110" s="66">
        <v>45838</v>
      </c>
    </row>
    <row r="112" spans="1:4" ht="70" customHeight="1" x14ac:dyDescent="0.35">
      <c r="A112" s="72" t="s">
        <v>240</v>
      </c>
      <c r="B112" s="72" t="s">
        <v>241</v>
      </c>
      <c r="C112" s="72" t="s">
        <v>5</v>
      </c>
      <c r="D112" s="72" t="s">
        <v>6</v>
      </c>
    </row>
    <row r="113" spans="1:4" ht="70" customHeight="1" x14ac:dyDescent="0.35">
      <c r="A113" s="72" t="s">
        <v>1424</v>
      </c>
      <c r="B113" s="72"/>
      <c r="C113" s="72" t="s">
        <v>51</v>
      </c>
      <c r="D11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9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1425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1426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1043</v>
      </c>
      <c r="B11" s="33" t="s">
        <v>1044</v>
      </c>
      <c r="C11" s="33" t="s">
        <v>144</v>
      </c>
      <c r="D11" s="14">
        <v>152000000</v>
      </c>
      <c r="E11" s="15">
        <v>151690.68</v>
      </c>
      <c r="F11" s="16">
        <v>0.1386</v>
      </c>
      <c r="G11" s="16">
        <v>6.9500000000000006E-2</v>
      </c>
    </row>
    <row r="12" spans="1:7" x14ac:dyDescent="0.35">
      <c r="A12" s="13" t="s">
        <v>1053</v>
      </c>
      <c r="B12" s="33" t="s">
        <v>1054</v>
      </c>
      <c r="C12" s="33" t="s">
        <v>144</v>
      </c>
      <c r="D12" s="14">
        <v>128500000</v>
      </c>
      <c r="E12" s="15">
        <v>128398.49</v>
      </c>
      <c r="F12" s="16">
        <v>0.1173</v>
      </c>
      <c r="G12" s="16">
        <v>6.93E-2</v>
      </c>
    </row>
    <row r="13" spans="1:7" x14ac:dyDescent="0.35">
      <c r="A13" s="13" t="s">
        <v>1427</v>
      </c>
      <c r="B13" s="33" t="s">
        <v>1428</v>
      </c>
      <c r="C13" s="33" t="s">
        <v>144</v>
      </c>
      <c r="D13" s="14">
        <v>92000000</v>
      </c>
      <c r="E13" s="15">
        <v>91794.84</v>
      </c>
      <c r="F13" s="16">
        <v>8.3900000000000002E-2</v>
      </c>
      <c r="G13" s="16">
        <v>6.7774000000000001E-2</v>
      </c>
    </row>
    <row r="14" spans="1:7" x14ac:dyDescent="0.35">
      <c r="A14" s="13" t="s">
        <v>1429</v>
      </c>
      <c r="B14" s="33" t="s">
        <v>1430</v>
      </c>
      <c r="C14" s="33" t="s">
        <v>165</v>
      </c>
      <c r="D14" s="14">
        <v>83700000</v>
      </c>
      <c r="E14" s="15">
        <v>85229.53</v>
      </c>
      <c r="F14" s="16">
        <v>7.7899999999999997E-2</v>
      </c>
      <c r="G14" s="16">
        <v>7.1251999999999996E-2</v>
      </c>
    </row>
    <row r="15" spans="1:7" x14ac:dyDescent="0.35">
      <c r="A15" s="13" t="s">
        <v>1431</v>
      </c>
      <c r="B15" s="33" t="s">
        <v>1432</v>
      </c>
      <c r="C15" s="33" t="s">
        <v>144</v>
      </c>
      <c r="D15" s="14">
        <v>82000000</v>
      </c>
      <c r="E15" s="15">
        <v>82119.97</v>
      </c>
      <c r="F15" s="16">
        <v>7.4999999999999997E-2</v>
      </c>
      <c r="G15" s="16">
        <v>6.8375000000000005E-2</v>
      </c>
    </row>
    <row r="16" spans="1:7" x14ac:dyDescent="0.35">
      <c r="A16" s="13" t="s">
        <v>1433</v>
      </c>
      <c r="B16" s="33" t="s">
        <v>1434</v>
      </c>
      <c r="C16" s="33" t="s">
        <v>144</v>
      </c>
      <c r="D16" s="14">
        <v>75000000</v>
      </c>
      <c r="E16" s="15">
        <v>74784.08</v>
      </c>
      <c r="F16" s="16">
        <v>6.83E-2</v>
      </c>
      <c r="G16" s="16">
        <v>6.9224999999999995E-2</v>
      </c>
    </row>
    <row r="17" spans="1:7" x14ac:dyDescent="0.35">
      <c r="A17" s="13" t="s">
        <v>1435</v>
      </c>
      <c r="B17" s="33" t="s">
        <v>1436</v>
      </c>
      <c r="C17" s="33" t="s">
        <v>144</v>
      </c>
      <c r="D17" s="14">
        <v>50500000</v>
      </c>
      <c r="E17" s="15">
        <v>53202.05</v>
      </c>
      <c r="F17" s="16">
        <v>4.8599999999999997E-2</v>
      </c>
      <c r="G17" s="16">
        <v>6.7824999999999996E-2</v>
      </c>
    </row>
    <row r="18" spans="1:7" x14ac:dyDescent="0.35">
      <c r="A18" s="13" t="s">
        <v>1437</v>
      </c>
      <c r="B18" s="33" t="s">
        <v>1438</v>
      </c>
      <c r="C18" s="33" t="s">
        <v>144</v>
      </c>
      <c r="D18" s="14">
        <v>50000000</v>
      </c>
      <c r="E18" s="15">
        <v>49651.8</v>
      </c>
      <c r="F18" s="16">
        <v>4.5400000000000003E-2</v>
      </c>
      <c r="G18" s="16">
        <v>6.9750000000000006E-2</v>
      </c>
    </row>
    <row r="19" spans="1:7" x14ac:dyDescent="0.35">
      <c r="A19" s="13" t="s">
        <v>1439</v>
      </c>
      <c r="B19" s="33" t="s">
        <v>1440</v>
      </c>
      <c r="C19" s="33" t="s">
        <v>144</v>
      </c>
      <c r="D19" s="14">
        <v>39500000</v>
      </c>
      <c r="E19" s="15">
        <v>41694.94</v>
      </c>
      <c r="F19" s="16">
        <v>3.8100000000000002E-2</v>
      </c>
      <c r="G19" s="16">
        <v>6.7650000000000002E-2</v>
      </c>
    </row>
    <row r="20" spans="1:7" x14ac:dyDescent="0.35">
      <c r="A20" s="13" t="s">
        <v>1441</v>
      </c>
      <c r="B20" s="33" t="s">
        <v>1442</v>
      </c>
      <c r="C20" s="33" t="s">
        <v>144</v>
      </c>
      <c r="D20" s="14">
        <v>38000000</v>
      </c>
      <c r="E20" s="15">
        <v>37960.370000000003</v>
      </c>
      <c r="F20" s="16">
        <v>3.4700000000000002E-2</v>
      </c>
      <c r="G20" s="16">
        <v>6.8649000000000002E-2</v>
      </c>
    </row>
    <row r="21" spans="1:7" x14ac:dyDescent="0.35">
      <c r="A21" s="13" t="s">
        <v>1443</v>
      </c>
      <c r="B21" s="33" t="s">
        <v>1444</v>
      </c>
      <c r="C21" s="33" t="s">
        <v>144</v>
      </c>
      <c r="D21" s="14">
        <v>29000000</v>
      </c>
      <c r="E21" s="15">
        <v>29073.78</v>
      </c>
      <c r="F21" s="16">
        <v>2.6599999999999999E-2</v>
      </c>
      <c r="G21" s="16">
        <v>6.8675E-2</v>
      </c>
    </row>
    <row r="22" spans="1:7" x14ac:dyDescent="0.35">
      <c r="A22" s="13" t="s">
        <v>1445</v>
      </c>
      <c r="B22" s="33" t="s">
        <v>1446</v>
      </c>
      <c r="C22" s="33" t="s">
        <v>144</v>
      </c>
      <c r="D22" s="14">
        <v>25000000</v>
      </c>
      <c r="E22" s="15">
        <v>26147.1</v>
      </c>
      <c r="F22" s="16">
        <v>2.3900000000000001E-2</v>
      </c>
      <c r="G22" s="16">
        <v>6.93E-2</v>
      </c>
    </row>
    <row r="23" spans="1:7" x14ac:dyDescent="0.35">
      <c r="A23" s="13" t="s">
        <v>1447</v>
      </c>
      <c r="B23" s="33" t="s">
        <v>1448</v>
      </c>
      <c r="C23" s="33" t="s">
        <v>165</v>
      </c>
      <c r="D23" s="14">
        <v>25500000</v>
      </c>
      <c r="E23" s="15">
        <v>25863.55</v>
      </c>
      <c r="F23" s="16">
        <v>2.3599999999999999E-2</v>
      </c>
      <c r="G23" s="16">
        <v>6.905E-2</v>
      </c>
    </row>
    <row r="24" spans="1:7" x14ac:dyDescent="0.35">
      <c r="A24" s="13" t="s">
        <v>1449</v>
      </c>
      <c r="B24" s="33" t="s">
        <v>1450</v>
      </c>
      <c r="C24" s="33" t="s">
        <v>144</v>
      </c>
      <c r="D24" s="14">
        <v>19000000</v>
      </c>
      <c r="E24" s="15">
        <v>19018.939999999999</v>
      </c>
      <c r="F24" s="16">
        <v>1.7399999999999999E-2</v>
      </c>
      <c r="G24" s="16">
        <v>6.8675E-2</v>
      </c>
    </row>
    <row r="25" spans="1:7" x14ac:dyDescent="0.35">
      <c r="A25" s="13" t="s">
        <v>1451</v>
      </c>
      <c r="B25" s="33" t="s">
        <v>1452</v>
      </c>
      <c r="C25" s="33" t="s">
        <v>165</v>
      </c>
      <c r="D25" s="14">
        <v>12500000</v>
      </c>
      <c r="E25" s="15">
        <v>12776.45</v>
      </c>
      <c r="F25" s="16">
        <v>1.17E-2</v>
      </c>
      <c r="G25" s="16">
        <v>6.9099999999999995E-2</v>
      </c>
    </row>
    <row r="26" spans="1:7" x14ac:dyDescent="0.35">
      <c r="A26" s="13" t="s">
        <v>1453</v>
      </c>
      <c r="B26" s="33" t="s">
        <v>1454</v>
      </c>
      <c r="C26" s="33" t="s">
        <v>144</v>
      </c>
      <c r="D26" s="14">
        <v>11000000</v>
      </c>
      <c r="E26" s="15">
        <v>10966.31</v>
      </c>
      <c r="F26" s="16">
        <v>0.01</v>
      </c>
      <c r="G26" s="16">
        <v>6.7449999999999996E-2</v>
      </c>
    </row>
    <row r="27" spans="1:7" x14ac:dyDescent="0.35">
      <c r="A27" s="13" t="s">
        <v>1455</v>
      </c>
      <c r="B27" s="33" t="s">
        <v>1456</v>
      </c>
      <c r="C27" s="33" t="s">
        <v>144</v>
      </c>
      <c r="D27" s="14">
        <v>10000000</v>
      </c>
      <c r="E27" s="15">
        <v>10215.98</v>
      </c>
      <c r="F27" s="16">
        <v>9.2999999999999992E-3</v>
      </c>
      <c r="G27" s="16">
        <v>6.9349999999999995E-2</v>
      </c>
    </row>
    <row r="28" spans="1:7" x14ac:dyDescent="0.35">
      <c r="A28" s="13" t="s">
        <v>1457</v>
      </c>
      <c r="B28" s="33" t="s">
        <v>1458</v>
      </c>
      <c r="C28" s="33" t="s">
        <v>144</v>
      </c>
      <c r="D28" s="14">
        <v>9000000</v>
      </c>
      <c r="E28" s="15">
        <v>9549.7199999999993</v>
      </c>
      <c r="F28" s="16">
        <v>8.6999999999999994E-3</v>
      </c>
      <c r="G28" s="16">
        <v>6.8049999999999999E-2</v>
      </c>
    </row>
    <row r="29" spans="1:7" x14ac:dyDescent="0.35">
      <c r="A29" s="13" t="s">
        <v>1459</v>
      </c>
      <c r="B29" s="33" t="s">
        <v>1460</v>
      </c>
      <c r="C29" s="33" t="s">
        <v>144</v>
      </c>
      <c r="D29" s="14">
        <v>7700000</v>
      </c>
      <c r="E29" s="15">
        <v>7994.65</v>
      </c>
      <c r="F29" s="16">
        <v>7.3000000000000001E-3</v>
      </c>
      <c r="G29" s="16">
        <v>6.7674999999999999E-2</v>
      </c>
    </row>
    <row r="30" spans="1:7" x14ac:dyDescent="0.35">
      <c r="A30" s="13" t="s">
        <v>1461</v>
      </c>
      <c r="B30" s="33" t="s">
        <v>1462</v>
      </c>
      <c r="C30" s="33" t="s">
        <v>144</v>
      </c>
      <c r="D30" s="14">
        <v>6000000</v>
      </c>
      <c r="E30" s="15">
        <v>6414.18</v>
      </c>
      <c r="F30" s="16">
        <v>5.8999999999999999E-3</v>
      </c>
      <c r="G30" s="16">
        <v>6.8049999999999999E-2</v>
      </c>
    </row>
    <row r="31" spans="1:7" x14ac:dyDescent="0.35">
      <c r="A31" s="13" t="s">
        <v>1463</v>
      </c>
      <c r="B31" s="33" t="s">
        <v>1464</v>
      </c>
      <c r="C31" s="33" t="s">
        <v>144</v>
      </c>
      <c r="D31" s="14">
        <v>6000000</v>
      </c>
      <c r="E31" s="15">
        <v>6380.24</v>
      </c>
      <c r="F31" s="16">
        <v>5.7999999999999996E-3</v>
      </c>
      <c r="G31" s="16">
        <v>6.7674999999999999E-2</v>
      </c>
    </row>
    <row r="32" spans="1:7" x14ac:dyDescent="0.35">
      <c r="A32" s="13" t="s">
        <v>1465</v>
      </c>
      <c r="B32" s="33" t="s">
        <v>1466</v>
      </c>
      <c r="C32" s="33" t="s">
        <v>144</v>
      </c>
      <c r="D32" s="14">
        <v>5500000</v>
      </c>
      <c r="E32" s="15">
        <v>5852.11</v>
      </c>
      <c r="F32" s="16">
        <v>5.3E-3</v>
      </c>
      <c r="G32" s="16">
        <v>6.7449999999999996E-2</v>
      </c>
    </row>
    <row r="33" spans="1:7" x14ac:dyDescent="0.35">
      <c r="A33" s="13" t="s">
        <v>1467</v>
      </c>
      <c r="B33" s="33" t="s">
        <v>1468</v>
      </c>
      <c r="C33" s="33" t="s">
        <v>144</v>
      </c>
      <c r="D33" s="14">
        <v>4500000</v>
      </c>
      <c r="E33" s="15">
        <v>4782.34</v>
      </c>
      <c r="F33" s="16">
        <v>4.4000000000000003E-3</v>
      </c>
      <c r="G33" s="16">
        <v>6.8049999999999999E-2</v>
      </c>
    </row>
    <row r="34" spans="1:7" x14ac:dyDescent="0.35">
      <c r="A34" s="13" t="s">
        <v>1469</v>
      </c>
      <c r="B34" s="33" t="s">
        <v>1470</v>
      </c>
      <c r="C34" s="33" t="s">
        <v>144</v>
      </c>
      <c r="D34" s="14">
        <v>3500000</v>
      </c>
      <c r="E34" s="15">
        <v>3587.07</v>
      </c>
      <c r="F34" s="16">
        <v>3.3E-3</v>
      </c>
      <c r="G34" s="16">
        <v>6.9349999999999995E-2</v>
      </c>
    </row>
    <row r="35" spans="1:7" x14ac:dyDescent="0.35">
      <c r="A35" s="13" t="s">
        <v>1471</v>
      </c>
      <c r="B35" s="33" t="s">
        <v>1472</v>
      </c>
      <c r="C35" s="33" t="s">
        <v>165</v>
      </c>
      <c r="D35" s="14">
        <v>1500000</v>
      </c>
      <c r="E35" s="15">
        <v>1602.12</v>
      </c>
      <c r="F35" s="16">
        <v>1.5E-3</v>
      </c>
      <c r="G35" s="16">
        <v>6.7500000000000004E-2</v>
      </c>
    </row>
    <row r="36" spans="1:7" x14ac:dyDescent="0.35">
      <c r="A36" s="13" t="s">
        <v>1473</v>
      </c>
      <c r="B36" s="33" t="s">
        <v>1474</v>
      </c>
      <c r="C36" s="33" t="s">
        <v>165</v>
      </c>
      <c r="D36" s="14">
        <v>1000000</v>
      </c>
      <c r="E36" s="15">
        <v>1071.44</v>
      </c>
      <c r="F36" s="16">
        <v>1E-3</v>
      </c>
      <c r="G36" s="16">
        <v>6.7500000000000004E-2</v>
      </c>
    </row>
    <row r="37" spans="1:7" x14ac:dyDescent="0.35">
      <c r="A37" s="13" t="s">
        <v>1475</v>
      </c>
      <c r="B37" s="33" t="s">
        <v>1476</v>
      </c>
      <c r="C37" s="33" t="s">
        <v>144</v>
      </c>
      <c r="D37" s="14">
        <v>1000000</v>
      </c>
      <c r="E37" s="15">
        <v>1036.94</v>
      </c>
      <c r="F37" s="16">
        <v>8.9999999999999998E-4</v>
      </c>
      <c r="G37" s="16">
        <v>6.7449999999999996E-2</v>
      </c>
    </row>
    <row r="38" spans="1:7" x14ac:dyDescent="0.35">
      <c r="A38" s="13" t="s">
        <v>1477</v>
      </c>
      <c r="B38" s="33" t="s">
        <v>1478</v>
      </c>
      <c r="C38" s="33" t="s">
        <v>144</v>
      </c>
      <c r="D38" s="14">
        <v>1000000</v>
      </c>
      <c r="E38" s="15">
        <v>1010.31</v>
      </c>
      <c r="F38" s="16">
        <v>8.9999999999999998E-4</v>
      </c>
      <c r="G38" s="16">
        <v>6.8049999999999999E-2</v>
      </c>
    </row>
    <row r="39" spans="1:7" x14ac:dyDescent="0.35">
      <c r="A39" s="13" t="s">
        <v>1479</v>
      </c>
      <c r="B39" s="33" t="s">
        <v>1480</v>
      </c>
      <c r="C39" s="33" t="s">
        <v>144</v>
      </c>
      <c r="D39" s="14">
        <v>500000</v>
      </c>
      <c r="E39" s="15">
        <v>515.82000000000005</v>
      </c>
      <c r="F39" s="16">
        <v>5.0000000000000001E-4</v>
      </c>
      <c r="G39" s="16">
        <v>6.7488999999999993E-2</v>
      </c>
    </row>
    <row r="40" spans="1:7" x14ac:dyDescent="0.35">
      <c r="A40" s="17" t="s">
        <v>180</v>
      </c>
      <c r="B40" s="34"/>
      <c r="C40" s="34"/>
      <c r="D40" s="18"/>
      <c r="E40" s="19">
        <v>980385.8</v>
      </c>
      <c r="F40" s="20">
        <v>0.89580000000000004</v>
      </c>
      <c r="G40" s="21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181</v>
      </c>
      <c r="B42" s="33"/>
      <c r="C42" s="33"/>
      <c r="D42" s="14"/>
      <c r="E42" s="15"/>
      <c r="F42" s="16"/>
      <c r="G42" s="16"/>
    </row>
    <row r="43" spans="1:7" x14ac:dyDescent="0.35">
      <c r="A43" s="13" t="s">
        <v>1481</v>
      </c>
      <c r="B43" s="33" t="s">
        <v>1482</v>
      </c>
      <c r="C43" s="33" t="s">
        <v>184</v>
      </c>
      <c r="D43" s="14">
        <v>77100000</v>
      </c>
      <c r="E43" s="15">
        <v>78141</v>
      </c>
      <c r="F43" s="16">
        <v>7.1400000000000005E-2</v>
      </c>
      <c r="G43" s="16">
        <v>6.3830999999999999E-2</v>
      </c>
    </row>
    <row r="44" spans="1:7" x14ac:dyDescent="0.35">
      <c r="A44" s="17" t="s">
        <v>180</v>
      </c>
      <c r="B44" s="34"/>
      <c r="C44" s="34"/>
      <c r="D44" s="18"/>
      <c r="E44" s="19">
        <v>78141</v>
      </c>
      <c r="F44" s="20">
        <v>7.1400000000000005E-2</v>
      </c>
      <c r="G44" s="21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189</v>
      </c>
      <c r="B46" s="33"/>
      <c r="C46" s="33"/>
      <c r="D46" s="14"/>
      <c r="E46" s="15"/>
      <c r="F46" s="16"/>
      <c r="G46" s="16"/>
    </row>
    <row r="47" spans="1:7" x14ac:dyDescent="0.35">
      <c r="A47" s="17" t="s">
        <v>180</v>
      </c>
      <c r="B47" s="33"/>
      <c r="C47" s="33"/>
      <c r="D47" s="14"/>
      <c r="E47" s="22" t="s">
        <v>136</v>
      </c>
      <c r="F47" s="23" t="s">
        <v>136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190</v>
      </c>
      <c r="B49" s="33"/>
      <c r="C49" s="33"/>
      <c r="D49" s="14"/>
      <c r="E49" s="15"/>
      <c r="F49" s="16"/>
      <c r="G49" s="16"/>
    </row>
    <row r="50" spans="1:7" x14ac:dyDescent="0.35">
      <c r="A50" s="17" t="s">
        <v>180</v>
      </c>
      <c r="B50" s="33"/>
      <c r="C50" s="33"/>
      <c r="D50" s="14"/>
      <c r="E50" s="22" t="s">
        <v>136</v>
      </c>
      <c r="F50" s="23" t="s">
        <v>136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24" t="s">
        <v>191</v>
      </c>
      <c r="B52" s="35"/>
      <c r="C52" s="35"/>
      <c r="D52" s="25"/>
      <c r="E52" s="19">
        <v>1058526.8</v>
      </c>
      <c r="F52" s="20">
        <v>0.96719999999999995</v>
      </c>
      <c r="G52" s="21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7" t="s">
        <v>195</v>
      </c>
      <c r="B55" s="33"/>
      <c r="C55" s="33"/>
      <c r="D55" s="14"/>
      <c r="E55" s="15"/>
      <c r="F55" s="16"/>
      <c r="G55" s="16"/>
    </row>
    <row r="56" spans="1:7" x14ac:dyDescent="0.35">
      <c r="A56" s="13" t="s">
        <v>196</v>
      </c>
      <c r="B56" s="33"/>
      <c r="C56" s="33"/>
      <c r="D56" s="14"/>
      <c r="E56" s="15">
        <v>5692.16</v>
      </c>
      <c r="F56" s="16">
        <v>5.1999999999999998E-3</v>
      </c>
      <c r="G56" s="16">
        <v>5.4115999999999997E-2</v>
      </c>
    </row>
    <row r="57" spans="1:7" x14ac:dyDescent="0.35">
      <c r="A57" s="17" t="s">
        <v>180</v>
      </c>
      <c r="B57" s="34"/>
      <c r="C57" s="34"/>
      <c r="D57" s="18"/>
      <c r="E57" s="19">
        <v>5692.16</v>
      </c>
      <c r="F57" s="20">
        <v>5.1999999999999998E-3</v>
      </c>
      <c r="G57" s="21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24" t="s">
        <v>191</v>
      </c>
      <c r="B59" s="35"/>
      <c r="C59" s="35"/>
      <c r="D59" s="25"/>
      <c r="E59" s="19">
        <v>5692.16</v>
      </c>
      <c r="F59" s="20">
        <v>5.1999999999999998E-3</v>
      </c>
      <c r="G59" s="21"/>
    </row>
    <row r="60" spans="1:7" x14ac:dyDescent="0.35">
      <c r="A60" s="13" t="s">
        <v>197</v>
      </c>
      <c r="B60" s="33"/>
      <c r="C60" s="33"/>
      <c r="D60" s="14"/>
      <c r="E60" s="15">
        <v>30187.696210300001</v>
      </c>
      <c r="F60" s="16">
        <v>2.7581999999999999E-2</v>
      </c>
      <c r="G60" s="16"/>
    </row>
    <row r="61" spans="1:7" x14ac:dyDescent="0.35">
      <c r="A61" s="13" t="s">
        <v>198</v>
      </c>
      <c r="B61" s="33"/>
      <c r="C61" s="33"/>
      <c r="D61" s="14"/>
      <c r="E61" s="15">
        <v>40.6737897</v>
      </c>
      <c r="F61" s="16">
        <v>1.8E-5</v>
      </c>
      <c r="G61" s="16">
        <v>5.4115999999999997E-2</v>
      </c>
    </row>
    <row r="62" spans="1:7" x14ac:dyDescent="0.35">
      <c r="A62" s="28" t="s">
        <v>199</v>
      </c>
      <c r="B62" s="36"/>
      <c r="C62" s="36"/>
      <c r="D62" s="29"/>
      <c r="E62" s="30">
        <v>1094447.33</v>
      </c>
      <c r="F62" s="31">
        <v>1</v>
      </c>
      <c r="G62" s="31"/>
    </row>
    <row r="64" spans="1:7" x14ac:dyDescent="0.35">
      <c r="A64" s="1" t="s">
        <v>200</v>
      </c>
    </row>
    <row r="65" spans="1:3" x14ac:dyDescent="0.35">
      <c r="A65" s="1" t="s">
        <v>1483</v>
      </c>
    </row>
    <row r="67" spans="1:3" x14ac:dyDescent="0.35">
      <c r="A67" s="1" t="s">
        <v>201</v>
      </c>
    </row>
    <row r="68" spans="1:3" ht="29" customHeight="1" x14ac:dyDescent="0.35">
      <c r="A68" s="47" t="s">
        <v>202</v>
      </c>
      <c r="B68" s="3" t="s">
        <v>136</v>
      </c>
    </row>
    <row r="69" spans="1:3" x14ac:dyDescent="0.35">
      <c r="A69" t="s">
        <v>203</v>
      </c>
    </row>
    <row r="70" spans="1:3" x14ac:dyDescent="0.35">
      <c r="A70" t="s">
        <v>1072</v>
      </c>
      <c r="B70" t="s">
        <v>205</v>
      </c>
      <c r="C70" t="s">
        <v>205</v>
      </c>
    </row>
    <row r="71" spans="1:3" x14ac:dyDescent="0.35">
      <c r="B71" s="48">
        <v>45807</v>
      </c>
      <c r="C71" s="48">
        <v>45838</v>
      </c>
    </row>
    <row r="72" spans="1:3" x14ac:dyDescent="0.35">
      <c r="A72" t="s">
        <v>1073</v>
      </c>
      <c r="B72">
        <v>1285.5057999999999</v>
      </c>
      <c r="C72">
        <v>1279.2044000000001</v>
      </c>
    </row>
    <row r="74" spans="1:3" x14ac:dyDescent="0.35">
      <c r="A74" t="s">
        <v>221</v>
      </c>
      <c r="B74" s="3" t="s">
        <v>136</v>
      </c>
    </row>
    <row r="75" spans="1:3" x14ac:dyDescent="0.35">
      <c r="A75" t="s">
        <v>222</v>
      </c>
      <c r="B75" s="3" t="s">
        <v>136</v>
      </c>
    </row>
    <row r="76" spans="1:3" ht="58" customHeight="1" x14ac:dyDescent="0.35">
      <c r="A76" s="47" t="s">
        <v>223</v>
      </c>
      <c r="B76" s="3" t="s">
        <v>136</v>
      </c>
    </row>
    <row r="77" spans="1:3" ht="43.5" customHeight="1" x14ac:dyDescent="0.35">
      <c r="A77" s="47" t="s">
        <v>224</v>
      </c>
      <c r="B77" s="3" t="s">
        <v>136</v>
      </c>
    </row>
    <row r="78" spans="1:3" x14ac:dyDescent="0.35">
      <c r="A78" t="s">
        <v>225</v>
      </c>
      <c r="B78" s="49">
        <f>+B93</f>
        <v>6.6330049057172769</v>
      </c>
    </row>
    <row r="79" spans="1:3" ht="72.5" customHeight="1" x14ac:dyDescent="0.35">
      <c r="A79" s="47" t="s">
        <v>226</v>
      </c>
      <c r="B79" s="3" t="s">
        <v>136</v>
      </c>
    </row>
    <row r="80" spans="1:3" x14ac:dyDescent="0.35">
      <c r="B80" s="3"/>
    </row>
    <row r="81" spans="1:2" ht="72.5" customHeight="1" x14ac:dyDescent="0.35">
      <c r="A81" s="47" t="s">
        <v>227</v>
      </c>
      <c r="B81" s="3" t="s">
        <v>136</v>
      </c>
    </row>
    <row r="82" spans="1:2" ht="58" customHeight="1" x14ac:dyDescent="0.35">
      <c r="A82" s="47" t="s">
        <v>228</v>
      </c>
      <c r="B82">
        <v>452359.73</v>
      </c>
    </row>
    <row r="83" spans="1:2" ht="43.5" customHeight="1" x14ac:dyDescent="0.35">
      <c r="A83" s="47" t="s">
        <v>229</v>
      </c>
      <c r="B83" s="3" t="s">
        <v>136</v>
      </c>
    </row>
    <row r="84" spans="1:2" ht="43.5" customHeight="1" x14ac:dyDescent="0.35">
      <c r="A84" s="47" t="s">
        <v>230</v>
      </c>
      <c r="B84" s="3" t="s">
        <v>136</v>
      </c>
    </row>
    <row r="86" spans="1:2" x14ac:dyDescent="0.35">
      <c r="A86" t="s">
        <v>231</v>
      </c>
    </row>
    <row r="87" spans="1:2" x14ac:dyDescent="0.35">
      <c r="A87" s="63" t="s">
        <v>232</v>
      </c>
      <c r="B87" s="63" t="s">
        <v>1484</v>
      </c>
    </row>
    <row r="88" spans="1:2" x14ac:dyDescent="0.35">
      <c r="A88" s="63" t="s">
        <v>234</v>
      </c>
      <c r="B88" s="63" t="s">
        <v>1075</v>
      </c>
    </row>
    <row r="89" spans="1:2" x14ac:dyDescent="0.35">
      <c r="A89" s="63"/>
      <c r="B89" s="63"/>
    </row>
    <row r="90" spans="1:2" x14ac:dyDescent="0.35">
      <c r="A90" s="63" t="s">
        <v>236</v>
      </c>
      <c r="B90" s="64">
        <v>6.8536995434593004</v>
      </c>
    </row>
    <row r="91" spans="1:2" x14ac:dyDescent="0.35">
      <c r="A91" s="63"/>
      <c r="B91" s="63"/>
    </row>
    <row r="92" spans="1:2" x14ac:dyDescent="0.35">
      <c r="A92" s="63" t="s">
        <v>237</v>
      </c>
      <c r="B92" s="65">
        <v>5.3612000000000002</v>
      </c>
    </row>
    <row r="93" spans="1:2" x14ac:dyDescent="0.35">
      <c r="A93" s="63" t="s">
        <v>238</v>
      </c>
      <c r="B93" s="65">
        <v>6.6330049057172769</v>
      </c>
    </row>
    <row r="94" spans="1:2" x14ac:dyDescent="0.35">
      <c r="A94" s="63"/>
      <c r="B94" s="63"/>
    </row>
    <row r="95" spans="1:2" x14ac:dyDescent="0.35">
      <c r="A95" s="63" t="s">
        <v>239</v>
      </c>
      <c r="B95" s="66">
        <v>45838</v>
      </c>
    </row>
    <row r="97" spans="1:4" ht="70" customHeight="1" x14ac:dyDescent="0.35">
      <c r="A97" s="72" t="s">
        <v>240</v>
      </c>
      <c r="B97" s="72" t="s">
        <v>241</v>
      </c>
      <c r="C97" s="72" t="s">
        <v>5</v>
      </c>
      <c r="D97" s="72" t="s">
        <v>6</v>
      </c>
    </row>
    <row r="98" spans="1:4" ht="70" customHeight="1" x14ac:dyDescent="0.35">
      <c r="A98" s="72" t="s">
        <v>1484</v>
      </c>
      <c r="B98" s="72"/>
      <c r="C98" s="72" t="s">
        <v>53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9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3.089843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1485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1486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1487</v>
      </c>
      <c r="B11" s="33" t="s">
        <v>1488</v>
      </c>
      <c r="C11" s="33" t="s">
        <v>158</v>
      </c>
      <c r="D11" s="14">
        <v>2500000</v>
      </c>
      <c r="E11" s="15">
        <v>2551.54</v>
      </c>
      <c r="F11" s="16">
        <v>4.9700000000000001E-2</v>
      </c>
      <c r="G11" s="16">
        <v>6.6600000000000006E-2</v>
      </c>
    </row>
    <row r="12" spans="1:7" x14ac:dyDescent="0.35">
      <c r="A12" s="13" t="s">
        <v>1489</v>
      </c>
      <c r="B12" s="33" t="s">
        <v>1490</v>
      </c>
      <c r="C12" s="33" t="s">
        <v>144</v>
      </c>
      <c r="D12" s="14">
        <v>2500000</v>
      </c>
      <c r="E12" s="15">
        <v>2541.44</v>
      </c>
      <c r="F12" s="16">
        <v>4.9500000000000002E-2</v>
      </c>
      <c r="G12" s="16">
        <v>6.9199999999999998E-2</v>
      </c>
    </row>
    <row r="13" spans="1:7" x14ac:dyDescent="0.35">
      <c r="A13" s="13" t="s">
        <v>1113</v>
      </c>
      <c r="B13" s="33" t="s">
        <v>1114</v>
      </c>
      <c r="C13" s="33" t="s">
        <v>144</v>
      </c>
      <c r="D13" s="14">
        <v>2500000</v>
      </c>
      <c r="E13" s="15">
        <v>2516.7399999999998</v>
      </c>
      <c r="F13" s="16">
        <v>4.9000000000000002E-2</v>
      </c>
      <c r="G13" s="16">
        <v>6.3800999999999997E-2</v>
      </c>
    </row>
    <row r="14" spans="1:7" x14ac:dyDescent="0.35">
      <c r="A14" s="13" t="s">
        <v>1103</v>
      </c>
      <c r="B14" s="33" t="s">
        <v>1104</v>
      </c>
      <c r="C14" s="33" t="s">
        <v>158</v>
      </c>
      <c r="D14" s="14">
        <v>2500000</v>
      </c>
      <c r="E14" s="15">
        <v>2514.5100000000002</v>
      </c>
      <c r="F14" s="16">
        <v>4.9000000000000002E-2</v>
      </c>
      <c r="G14" s="16">
        <v>6.3702999999999996E-2</v>
      </c>
    </row>
    <row r="15" spans="1:7" x14ac:dyDescent="0.35">
      <c r="A15" s="13" t="s">
        <v>1491</v>
      </c>
      <c r="B15" s="33" t="s">
        <v>1492</v>
      </c>
      <c r="C15" s="33" t="s">
        <v>144</v>
      </c>
      <c r="D15" s="14">
        <v>2500000</v>
      </c>
      <c r="E15" s="15">
        <v>2502.69</v>
      </c>
      <c r="F15" s="16">
        <v>4.87E-2</v>
      </c>
      <c r="G15" s="16">
        <v>7.0699999999999999E-2</v>
      </c>
    </row>
    <row r="16" spans="1:7" x14ac:dyDescent="0.35">
      <c r="A16" s="13" t="s">
        <v>1493</v>
      </c>
      <c r="B16" s="33" t="s">
        <v>1494</v>
      </c>
      <c r="C16" s="33" t="s">
        <v>158</v>
      </c>
      <c r="D16" s="14">
        <v>2500000</v>
      </c>
      <c r="E16" s="15">
        <v>2500.69</v>
      </c>
      <c r="F16" s="16">
        <v>4.87E-2</v>
      </c>
      <c r="G16" s="16">
        <v>6.5813999999999998E-2</v>
      </c>
    </row>
    <row r="17" spans="1:7" x14ac:dyDescent="0.35">
      <c r="A17" s="13" t="s">
        <v>1139</v>
      </c>
      <c r="B17" s="33" t="s">
        <v>1140</v>
      </c>
      <c r="C17" s="33" t="s">
        <v>158</v>
      </c>
      <c r="D17" s="14">
        <v>500000</v>
      </c>
      <c r="E17" s="15">
        <v>502.46</v>
      </c>
      <c r="F17" s="16">
        <v>9.7999999999999997E-3</v>
      </c>
      <c r="G17" s="16">
        <v>6.3700999999999994E-2</v>
      </c>
    </row>
    <row r="18" spans="1:7" x14ac:dyDescent="0.35">
      <c r="A18" s="17" t="s">
        <v>180</v>
      </c>
      <c r="B18" s="34"/>
      <c r="C18" s="34"/>
      <c r="D18" s="18"/>
      <c r="E18" s="19">
        <v>15630.07</v>
      </c>
      <c r="F18" s="20">
        <v>0.3044</v>
      </c>
      <c r="G18" s="21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189</v>
      </c>
      <c r="B20" s="33"/>
      <c r="C20" s="33"/>
      <c r="D20" s="14"/>
      <c r="E20" s="15"/>
      <c r="F20" s="16"/>
      <c r="G20" s="16"/>
    </row>
    <row r="21" spans="1:7" x14ac:dyDescent="0.35">
      <c r="A21" s="17" t="s">
        <v>180</v>
      </c>
      <c r="B21" s="33"/>
      <c r="C21" s="33"/>
      <c r="D21" s="14"/>
      <c r="E21" s="22" t="s">
        <v>136</v>
      </c>
      <c r="F21" s="23" t="s">
        <v>136</v>
      </c>
      <c r="G21" s="16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7" t="s">
        <v>190</v>
      </c>
      <c r="B23" s="33"/>
      <c r="C23" s="33"/>
      <c r="D23" s="14"/>
      <c r="E23" s="15"/>
      <c r="F23" s="16"/>
      <c r="G23" s="16"/>
    </row>
    <row r="24" spans="1:7" x14ac:dyDescent="0.35">
      <c r="A24" s="17" t="s">
        <v>180</v>
      </c>
      <c r="B24" s="33"/>
      <c r="C24" s="33"/>
      <c r="D24" s="14"/>
      <c r="E24" s="22" t="s">
        <v>136</v>
      </c>
      <c r="F24" s="23" t="s">
        <v>136</v>
      </c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24" t="s">
        <v>191</v>
      </c>
      <c r="B26" s="35"/>
      <c r="C26" s="35"/>
      <c r="D26" s="25"/>
      <c r="E26" s="19">
        <v>15630.07</v>
      </c>
      <c r="F26" s="20">
        <v>0.3044</v>
      </c>
      <c r="G26" s="21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7" t="s">
        <v>335</v>
      </c>
      <c r="B28" s="33"/>
      <c r="C28" s="33"/>
      <c r="D28" s="14"/>
      <c r="E28" s="15"/>
      <c r="F28" s="16"/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17" t="s">
        <v>336</v>
      </c>
      <c r="B30" s="33"/>
      <c r="C30" s="33"/>
      <c r="D30" s="14"/>
      <c r="E30" s="15"/>
      <c r="F30" s="16"/>
      <c r="G30" s="16"/>
    </row>
    <row r="31" spans="1:7" x14ac:dyDescent="0.35">
      <c r="A31" s="13" t="s">
        <v>1495</v>
      </c>
      <c r="B31" s="33" t="s">
        <v>1496</v>
      </c>
      <c r="C31" s="33" t="s">
        <v>184</v>
      </c>
      <c r="D31" s="14">
        <v>5000000</v>
      </c>
      <c r="E31" s="15">
        <v>4967.59</v>
      </c>
      <c r="F31" s="16">
        <v>9.6699999999999994E-2</v>
      </c>
      <c r="G31" s="16">
        <v>5.2927000000000002E-2</v>
      </c>
    </row>
    <row r="32" spans="1:7" x14ac:dyDescent="0.35">
      <c r="A32" s="13" t="s">
        <v>924</v>
      </c>
      <c r="B32" s="33" t="s">
        <v>925</v>
      </c>
      <c r="C32" s="33" t="s">
        <v>184</v>
      </c>
      <c r="D32" s="14">
        <v>2000000</v>
      </c>
      <c r="E32" s="15">
        <v>1975.01</v>
      </c>
      <c r="F32" s="16">
        <v>3.85E-2</v>
      </c>
      <c r="G32" s="16">
        <v>5.3702E-2</v>
      </c>
    </row>
    <row r="33" spans="1:7" x14ac:dyDescent="0.35">
      <c r="A33" s="17" t="s">
        <v>180</v>
      </c>
      <c r="B33" s="34"/>
      <c r="C33" s="34"/>
      <c r="D33" s="18"/>
      <c r="E33" s="19">
        <v>6942.6</v>
      </c>
      <c r="F33" s="20">
        <v>0.13519999999999999</v>
      </c>
      <c r="G33" s="21"/>
    </row>
    <row r="34" spans="1:7" x14ac:dyDescent="0.35">
      <c r="A34" s="17" t="s">
        <v>936</v>
      </c>
      <c r="B34" s="33"/>
      <c r="C34" s="33"/>
      <c r="D34" s="14"/>
      <c r="E34" s="15"/>
      <c r="F34" s="16"/>
      <c r="G34" s="16"/>
    </row>
    <row r="35" spans="1:7" x14ac:dyDescent="0.35">
      <c r="A35" s="13" t="s">
        <v>1497</v>
      </c>
      <c r="B35" s="33" t="s">
        <v>1498</v>
      </c>
      <c r="C35" s="33" t="s">
        <v>942</v>
      </c>
      <c r="D35" s="14">
        <v>5000000</v>
      </c>
      <c r="E35" s="15">
        <v>4793.38</v>
      </c>
      <c r="F35" s="16">
        <v>9.3299999999999994E-2</v>
      </c>
      <c r="G35" s="16">
        <v>6.1699999999999998E-2</v>
      </c>
    </row>
    <row r="36" spans="1:7" x14ac:dyDescent="0.35">
      <c r="A36" s="13" t="s">
        <v>1499</v>
      </c>
      <c r="B36" s="33" t="s">
        <v>1500</v>
      </c>
      <c r="C36" s="33" t="s">
        <v>964</v>
      </c>
      <c r="D36" s="14">
        <v>5000000</v>
      </c>
      <c r="E36" s="15">
        <v>4788.2299999999996</v>
      </c>
      <c r="F36" s="16">
        <v>9.3200000000000005E-2</v>
      </c>
      <c r="G36" s="16">
        <v>6.1850000000000002E-2</v>
      </c>
    </row>
    <row r="37" spans="1:7" x14ac:dyDescent="0.35">
      <c r="A37" s="13" t="s">
        <v>971</v>
      </c>
      <c r="B37" s="33" t="s">
        <v>972</v>
      </c>
      <c r="C37" s="33" t="s">
        <v>942</v>
      </c>
      <c r="D37" s="14">
        <v>5000000</v>
      </c>
      <c r="E37" s="15">
        <v>4787.95</v>
      </c>
      <c r="F37" s="16">
        <v>9.3200000000000005E-2</v>
      </c>
      <c r="G37" s="16">
        <v>6.1699999999999998E-2</v>
      </c>
    </row>
    <row r="38" spans="1:7" x14ac:dyDescent="0.35">
      <c r="A38" s="13" t="s">
        <v>954</v>
      </c>
      <c r="B38" s="33" t="s">
        <v>955</v>
      </c>
      <c r="C38" s="33" t="s">
        <v>949</v>
      </c>
      <c r="D38" s="14">
        <v>5000000</v>
      </c>
      <c r="E38" s="15">
        <v>4782.5200000000004</v>
      </c>
      <c r="F38" s="16">
        <v>9.3100000000000002E-2</v>
      </c>
      <c r="G38" s="16">
        <v>6.2399999999999997E-2</v>
      </c>
    </row>
    <row r="39" spans="1:7" x14ac:dyDescent="0.35">
      <c r="A39" s="13" t="s">
        <v>1501</v>
      </c>
      <c r="B39" s="33" t="s">
        <v>1502</v>
      </c>
      <c r="C39" s="33" t="s">
        <v>942</v>
      </c>
      <c r="D39" s="14">
        <v>2500000</v>
      </c>
      <c r="E39" s="15">
        <v>2391.0300000000002</v>
      </c>
      <c r="F39" s="16">
        <v>4.6600000000000003E-2</v>
      </c>
      <c r="G39" s="16">
        <v>6.2301000000000002E-2</v>
      </c>
    </row>
    <row r="40" spans="1:7" x14ac:dyDescent="0.35">
      <c r="A40" s="17" t="s">
        <v>180</v>
      </c>
      <c r="B40" s="34"/>
      <c r="C40" s="34"/>
      <c r="D40" s="18"/>
      <c r="E40" s="19">
        <v>21543.11</v>
      </c>
      <c r="F40" s="20">
        <v>0.4194</v>
      </c>
      <c r="G40" s="21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991</v>
      </c>
      <c r="B42" s="33"/>
      <c r="C42" s="33"/>
      <c r="D42" s="14"/>
      <c r="E42" s="15"/>
      <c r="F42" s="16"/>
      <c r="G42" s="16"/>
    </row>
    <row r="43" spans="1:7" x14ac:dyDescent="0.35">
      <c r="A43" s="13" t="s">
        <v>1503</v>
      </c>
      <c r="B43" s="33" t="s">
        <v>1504</v>
      </c>
      <c r="C43" s="33" t="s">
        <v>942</v>
      </c>
      <c r="D43" s="14">
        <v>5000000</v>
      </c>
      <c r="E43" s="15">
        <v>4782.92</v>
      </c>
      <c r="F43" s="16">
        <v>9.3100000000000002E-2</v>
      </c>
      <c r="G43" s="16">
        <v>6.6798999999999997E-2</v>
      </c>
    </row>
    <row r="44" spans="1:7" x14ac:dyDescent="0.35">
      <c r="A44" s="13" t="s">
        <v>992</v>
      </c>
      <c r="B44" s="33" t="s">
        <v>993</v>
      </c>
      <c r="C44" s="33" t="s">
        <v>942</v>
      </c>
      <c r="D44" s="14">
        <v>5000000</v>
      </c>
      <c r="E44" s="15">
        <v>4776.33</v>
      </c>
      <c r="F44" s="16">
        <v>9.2999999999999999E-2</v>
      </c>
      <c r="G44" s="16">
        <v>6.6250000000000003E-2</v>
      </c>
    </row>
    <row r="45" spans="1:7" x14ac:dyDescent="0.35">
      <c r="A45" s="17" t="s">
        <v>180</v>
      </c>
      <c r="B45" s="34"/>
      <c r="C45" s="34"/>
      <c r="D45" s="18"/>
      <c r="E45" s="19">
        <v>9559.25</v>
      </c>
      <c r="F45" s="20">
        <v>0.18609999999999999</v>
      </c>
      <c r="G45" s="21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24" t="s">
        <v>191</v>
      </c>
      <c r="B47" s="35"/>
      <c r="C47" s="35"/>
      <c r="D47" s="25"/>
      <c r="E47" s="19">
        <v>38044.959999999999</v>
      </c>
      <c r="F47" s="20">
        <v>0.74070000000000003</v>
      </c>
      <c r="G47" s="21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3" t="s">
        <v>197</v>
      </c>
      <c r="B49" s="33"/>
      <c r="C49" s="33"/>
      <c r="D49" s="14"/>
      <c r="E49" s="15">
        <v>522.25198639999996</v>
      </c>
      <c r="F49" s="16">
        <v>1.0168999999999999E-2</v>
      </c>
      <c r="G49" s="16"/>
    </row>
    <row r="50" spans="1:7" x14ac:dyDescent="0.35">
      <c r="A50" s="13" t="s">
        <v>198</v>
      </c>
      <c r="B50" s="33"/>
      <c r="C50" s="33"/>
      <c r="D50" s="14"/>
      <c r="E50" s="26">
        <v>-2844.0619864</v>
      </c>
      <c r="F50" s="27">
        <v>-5.5268999999999999E-2</v>
      </c>
      <c r="G50" s="16">
        <v>0</v>
      </c>
    </row>
    <row r="51" spans="1:7" x14ac:dyDescent="0.35">
      <c r="A51" s="28" t="s">
        <v>199</v>
      </c>
      <c r="B51" s="36"/>
      <c r="C51" s="36"/>
      <c r="D51" s="29"/>
      <c r="E51" s="30">
        <v>51353.22</v>
      </c>
      <c r="F51" s="31">
        <v>1</v>
      </c>
      <c r="G51" s="31"/>
    </row>
    <row r="53" spans="1:7" x14ac:dyDescent="0.35">
      <c r="A53" s="1" t="s">
        <v>1010</v>
      </c>
    </row>
    <row r="54" spans="1:7" x14ac:dyDescent="0.35">
      <c r="A54" s="1" t="s">
        <v>200</v>
      </c>
    </row>
    <row r="56" spans="1:7" x14ac:dyDescent="0.35">
      <c r="A56" s="1" t="s">
        <v>201</v>
      </c>
    </row>
    <row r="57" spans="1:7" ht="29" customHeight="1" x14ac:dyDescent="0.35">
      <c r="A57" s="47" t="s">
        <v>202</v>
      </c>
      <c r="B57" s="3" t="s">
        <v>136</v>
      </c>
    </row>
    <row r="58" spans="1:7" x14ac:dyDescent="0.35">
      <c r="A58" t="s">
        <v>203</v>
      </c>
    </row>
    <row r="59" spans="1:7" x14ac:dyDescent="0.35">
      <c r="A59" t="s">
        <v>1072</v>
      </c>
      <c r="B59" t="s">
        <v>205</v>
      </c>
      <c r="C59" t="s">
        <v>205</v>
      </c>
    </row>
    <row r="60" spans="1:7" x14ac:dyDescent="0.35">
      <c r="B60" s="48">
        <v>45807</v>
      </c>
      <c r="C60" s="48">
        <v>45838</v>
      </c>
    </row>
    <row r="61" spans="1:7" x14ac:dyDescent="0.35">
      <c r="A61" t="s">
        <v>274</v>
      </c>
      <c r="B61">
        <v>1021.0391</v>
      </c>
      <c r="C61">
        <v>1027.1305</v>
      </c>
    </row>
    <row r="62" spans="1:7" x14ac:dyDescent="0.35">
      <c r="A62" t="s">
        <v>211</v>
      </c>
      <c r="B62">
        <v>1021.0372</v>
      </c>
      <c r="C62">
        <v>1027.1314</v>
      </c>
    </row>
    <row r="63" spans="1:7" x14ac:dyDescent="0.35">
      <c r="A63" t="s">
        <v>275</v>
      </c>
      <c r="B63">
        <v>1019.3279</v>
      </c>
      <c r="C63">
        <v>1024.6691000000001</v>
      </c>
    </row>
    <row r="64" spans="1:7" x14ac:dyDescent="0.35">
      <c r="A64" t="s">
        <v>217</v>
      </c>
      <c r="B64">
        <v>1019.3287</v>
      </c>
      <c r="C64">
        <v>1024.6690000000001</v>
      </c>
    </row>
    <row r="66" spans="1:2" x14ac:dyDescent="0.35">
      <c r="A66" t="s">
        <v>221</v>
      </c>
      <c r="B66" s="3" t="s">
        <v>136</v>
      </c>
    </row>
    <row r="67" spans="1:2" x14ac:dyDescent="0.35">
      <c r="A67" t="s">
        <v>222</v>
      </c>
      <c r="B67" s="3" t="s">
        <v>136</v>
      </c>
    </row>
    <row r="68" spans="1:2" ht="58" customHeight="1" x14ac:dyDescent="0.35">
      <c r="A68" s="47" t="s">
        <v>223</v>
      </c>
      <c r="B68" s="3" t="s">
        <v>136</v>
      </c>
    </row>
    <row r="69" spans="1:2" ht="43.5" customHeight="1" x14ac:dyDescent="0.35">
      <c r="A69" s="47" t="s">
        <v>224</v>
      </c>
      <c r="B69" s="3" t="s">
        <v>136</v>
      </c>
    </row>
    <row r="70" spans="1:2" x14ac:dyDescent="0.35">
      <c r="A70" t="s">
        <v>225</v>
      </c>
      <c r="B70" s="49">
        <f>+B85</f>
        <v>0.96222461904333545</v>
      </c>
    </row>
    <row r="71" spans="1:2" ht="72.5" customHeight="1" x14ac:dyDescent="0.35">
      <c r="A71" s="47" t="s">
        <v>226</v>
      </c>
      <c r="B71" s="3" t="s">
        <v>136</v>
      </c>
    </row>
    <row r="72" spans="1:2" x14ac:dyDescent="0.35">
      <c r="B72" s="3"/>
    </row>
    <row r="73" spans="1:2" ht="72.5" customHeight="1" x14ac:dyDescent="0.35">
      <c r="A73" s="47" t="s">
        <v>227</v>
      </c>
      <c r="B73" s="3" t="s">
        <v>136</v>
      </c>
    </row>
    <row r="74" spans="1:2" ht="58" customHeight="1" x14ac:dyDescent="0.35">
      <c r="A74" s="47" t="s">
        <v>228</v>
      </c>
      <c r="B74">
        <v>12772.18</v>
      </c>
    </row>
    <row r="75" spans="1:2" ht="43.5" customHeight="1" x14ac:dyDescent="0.35">
      <c r="A75" s="47" t="s">
        <v>229</v>
      </c>
      <c r="B75" s="3" t="s">
        <v>136</v>
      </c>
    </row>
    <row r="76" spans="1:2" ht="43.5" customHeight="1" x14ac:dyDescent="0.35">
      <c r="A76" s="47" t="s">
        <v>230</v>
      </c>
      <c r="B76" s="3" t="s">
        <v>136</v>
      </c>
    </row>
    <row r="78" spans="1:2" x14ac:dyDescent="0.35">
      <c r="A78" s="68" t="s">
        <v>231</v>
      </c>
      <c r="B78" s="68"/>
    </row>
    <row r="79" spans="1:2" ht="25" customHeight="1" x14ac:dyDescent="0.35">
      <c r="A79" s="68" t="s">
        <v>232</v>
      </c>
      <c r="B79" s="68" t="s">
        <v>1505</v>
      </c>
    </row>
    <row r="80" spans="1:2" ht="37.5" customHeight="1" x14ac:dyDescent="0.35">
      <c r="A80" s="68" t="s">
        <v>234</v>
      </c>
      <c r="B80" s="68" t="s">
        <v>1506</v>
      </c>
    </row>
    <row r="81" spans="1:4" x14ac:dyDescent="0.35">
      <c r="A81" s="68"/>
      <c r="B81" s="68"/>
    </row>
    <row r="82" spans="1:4" x14ac:dyDescent="0.35">
      <c r="A82" s="68" t="s">
        <v>236</v>
      </c>
      <c r="B82" s="69">
        <v>6.64839203132607</v>
      </c>
    </row>
    <row r="83" spans="1:4" x14ac:dyDescent="0.35">
      <c r="A83" s="68"/>
      <c r="B83" s="68"/>
    </row>
    <row r="84" spans="1:4" x14ac:dyDescent="0.35">
      <c r="A84" s="68" t="s">
        <v>237</v>
      </c>
      <c r="B84" s="70">
        <v>0.93379999999999996</v>
      </c>
    </row>
    <row r="85" spans="1:4" x14ac:dyDescent="0.35">
      <c r="A85" s="68" t="s">
        <v>238</v>
      </c>
      <c r="B85" s="70">
        <v>0.96222461904333545</v>
      </c>
    </row>
    <row r="86" spans="1:4" x14ac:dyDescent="0.35">
      <c r="A86" s="68"/>
      <c r="B86" s="68"/>
    </row>
    <row r="87" spans="1:4" x14ac:dyDescent="0.35">
      <c r="A87" s="68" t="s">
        <v>1507</v>
      </c>
      <c r="B87" s="71">
        <v>45838</v>
      </c>
    </row>
    <row r="89" spans="1:4" ht="70" customHeight="1" x14ac:dyDescent="0.35">
      <c r="A89" s="72" t="s">
        <v>240</v>
      </c>
      <c r="B89" s="72" t="s">
        <v>241</v>
      </c>
      <c r="C89" s="72" t="s">
        <v>5</v>
      </c>
      <c r="D89" s="72" t="s">
        <v>6</v>
      </c>
    </row>
    <row r="90" spans="1:4" ht="70" customHeight="1" x14ac:dyDescent="0.35">
      <c r="A90" s="72" t="s">
        <v>1505</v>
      </c>
      <c r="B90" s="72"/>
      <c r="C90" s="72" t="s">
        <v>55</v>
      </c>
      <c r="D9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25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1508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1509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414</v>
      </c>
      <c r="B8" s="33" t="s">
        <v>415</v>
      </c>
      <c r="C8" s="33" t="s">
        <v>411</v>
      </c>
      <c r="D8" s="14">
        <v>124803</v>
      </c>
      <c r="E8" s="15">
        <v>8498.4599999999991</v>
      </c>
      <c r="F8" s="16">
        <v>4.3799999999999999E-2</v>
      </c>
      <c r="G8" s="16"/>
    </row>
    <row r="9" spans="1:7" x14ac:dyDescent="0.35">
      <c r="A9" s="13" t="s">
        <v>588</v>
      </c>
      <c r="B9" s="33" t="s">
        <v>589</v>
      </c>
      <c r="C9" s="33" t="s">
        <v>476</v>
      </c>
      <c r="D9" s="14">
        <v>608976</v>
      </c>
      <c r="E9" s="15">
        <v>7770.53</v>
      </c>
      <c r="F9" s="16">
        <v>0.04</v>
      </c>
      <c r="G9" s="16"/>
    </row>
    <row r="10" spans="1:7" x14ac:dyDescent="0.35">
      <c r="A10" s="13" t="s">
        <v>854</v>
      </c>
      <c r="B10" s="33" t="s">
        <v>855</v>
      </c>
      <c r="C10" s="33" t="s">
        <v>833</v>
      </c>
      <c r="D10" s="14">
        <v>261065</v>
      </c>
      <c r="E10" s="15">
        <v>6540.2</v>
      </c>
      <c r="F10" s="16">
        <v>3.3700000000000001E-2</v>
      </c>
      <c r="G10" s="16"/>
    </row>
    <row r="11" spans="1:7" x14ac:dyDescent="0.35">
      <c r="A11" s="13" t="s">
        <v>598</v>
      </c>
      <c r="B11" s="33" t="s">
        <v>599</v>
      </c>
      <c r="C11" s="33" t="s">
        <v>476</v>
      </c>
      <c r="D11" s="14">
        <v>800000</v>
      </c>
      <c r="E11" s="15">
        <v>6356</v>
      </c>
      <c r="F11" s="16">
        <v>3.2800000000000003E-2</v>
      </c>
      <c r="G11" s="16"/>
    </row>
    <row r="12" spans="1:7" x14ac:dyDescent="0.35">
      <c r="A12" s="13" t="s">
        <v>1276</v>
      </c>
      <c r="B12" s="33" t="s">
        <v>1277</v>
      </c>
      <c r="C12" s="33" t="s">
        <v>465</v>
      </c>
      <c r="D12" s="14">
        <v>381055</v>
      </c>
      <c r="E12" s="15">
        <v>6276.36</v>
      </c>
      <c r="F12" s="16">
        <v>3.2300000000000002E-2</v>
      </c>
      <c r="G12" s="16"/>
    </row>
    <row r="13" spans="1:7" x14ac:dyDescent="0.35">
      <c r="A13" s="13" t="s">
        <v>431</v>
      </c>
      <c r="B13" s="33" t="s">
        <v>432</v>
      </c>
      <c r="C13" s="33" t="s">
        <v>420</v>
      </c>
      <c r="D13" s="14">
        <v>420000</v>
      </c>
      <c r="E13" s="15">
        <v>5998.02</v>
      </c>
      <c r="F13" s="16">
        <v>3.09E-2</v>
      </c>
      <c r="G13" s="16"/>
    </row>
    <row r="14" spans="1:7" x14ac:dyDescent="0.35">
      <c r="A14" s="13" t="s">
        <v>616</v>
      </c>
      <c r="B14" s="33" t="s">
        <v>617</v>
      </c>
      <c r="C14" s="33" t="s">
        <v>411</v>
      </c>
      <c r="D14" s="14">
        <v>147454</v>
      </c>
      <c r="E14" s="15">
        <v>4995.8900000000003</v>
      </c>
      <c r="F14" s="16">
        <v>2.5700000000000001E-2</v>
      </c>
      <c r="G14" s="16"/>
    </row>
    <row r="15" spans="1:7" x14ac:dyDescent="0.35">
      <c r="A15" s="13" t="s">
        <v>717</v>
      </c>
      <c r="B15" s="33" t="s">
        <v>718</v>
      </c>
      <c r="C15" s="33" t="s">
        <v>460</v>
      </c>
      <c r="D15" s="14">
        <v>185453</v>
      </c>
      <c r="E15" s="15">
        <v>4866.1000000000004</v>
      </c>
      <c r="F15" s="16">
        <v>2.5100000000000001E-2</v>
      </c>
      <c r="G15" s="16"/>
    </row>
    <row r="16" spans="1:7" x14ac:dyDescent="0.35">
      <c r="A16" s="13" t="s">
        <v>841</v>
      </c>
      <c r="B16" s="33" t="s">
        <v>842</v>
      </c>
      <c r="C16" s="33" t="s">
        <v>774</v>
      </c>
      <c r="D16" s="14">
        <v>666414</v>
      </c>
      <c r="E16" s="15">
        <v>4813.84</v>
      </c>
      <c r="F16" s="16">
        <v>2.4799999999999999E-2</v>
      </c>
      <c r="G16" s="16"/>
    </row>
    <row r="17" spans="1:7" x14ac:dyDescent="0.35">
      <c r="A17" s="13" t="s">
        <v>1510</v>
      </c>
      <c r="B17" s="33" t="s">
        <v>1511</v>
      </c>
      <c r="C17" s="33" t="s">
        <v>430</v>
      </c>
      <c r="D17" s="14">
        <v>200000</v>
      </c>
      <c r="E17" s="15">
        <v>4722.2</v>
      </c>
      <c r="F17" s="16">
        <v>2.4299999999999999E-2</v>
      </c>
      <c r="G17" s="16"/>
    </row>
    <row r="18" spans="1:7" x14ac:dyDescent="0.35">
      <c r="A18" s="13" t="s">
        <v>710</v>
      </c>
      <c r="B18" s="33" t="s">
        <v>711</v>
      </c>
      <c r="C18" s="33" t="s">
        <v>376</v>
      </c>
      <c r="D18" s="14">
        <v>213000</v>
      </c>
      <c r="E18" s="15">
        <v>4608.26</v>
      </c>
      <c r="F18" s="16">
        <v>2.3699999999999999E-2</v>
      </c>
      <c r="G18" s="16"/>
    </row>
    <row r="19" spans="1:7" x14ac:dyDescent="0.35">
      <c r="A19" s="13" t="s">
        <v>374</v>
      </c>
      <c r="B19" s="33" t="s">
        <v>375</v>
      </c>
      <c r="C19" s="33" t="s">
        <v>376</v>
      </c>
      <c r="D19" s="14">
        <v>229500</v>
      </c>
      <c r="E19" s="15">
        <v>4593.4399999999996</v>
      </c>
      <c r="F19" s="16">
        <v>2.3699999999999999E-2</v>
      </c>
      <c r="G19" s="16"/>
    </row>
    <row r="20" spans="1:7" x14ac:dyDescent="0.35">
      <c r="A20" s="13" t="s">
        <v>848</v>
      </c>
      <c r="B20" s="33" t="s">
        <v>849</v>
      </c>
      <c r="C20" s="33" t="s">
        <v>423</v>
      </c>
      <c r="D20" s="14">
        <v>26094</v>
      </c>
      <c r="E20" s="15">
        <v>4592.0200000000004</v>
      </c>
      <c r="F20" s="16">
        <v>2.3699999999999999E-2</v>
      </c>
      <c r="G20" s="16"/>
    </row>
    <row r="21" spans="1:7" x14ac:dyDescent="0.35">
      <c r="A21" s="13" t="s">
        <v>708</v>
      </c>
      <c r="B21" s="33" t="s">
        <v>709</v>
      </c>
      <c r="C21" s="33" t="s">
        <v>376</v>
      </c>
      <c r="D21" s="14">
        <v>370323</v>
      </c>
      <c r="E21" s="15">
        <v>4440.91</v>
      </c>
      <c r="F21" s="16">
        <v>2.29E-2</v>
      </c>
      <c r="G21" s="16"/>
    </row>
    <row r="22" spans="1:7" x14ac:dyDescent="0.35">
      <c r="A22" s="13" t="s">
        <v>736</v>
      </c>
      <c r="B22" s="33" t="s">
        <v>737</v>
      </c>
      <c r="C22" s="33" t="s">
        <v>465</v>
      </c>
      <c r="D22" s="14">
        <v>240403</v>
      </c>
      <c r="E22" s="15">
        <v>4419.33</v>
      </c>
      <c r="F22" s="16">
        <v>2.2800000000000001E-2</v>
      </c>
      <c r="G22" s="16"/>
    </row>
    <row r="23" spans="1:7" x14ac:dyDescent="0.35">
      <c r="A23" s="13" t="s">
        <v>766</v>
      </c>
      <c r="B23" s="33" t="s">
        <v>767</v>
      </c>
      <c r="C23" s="33" t="s">
        <v>402</v>
      </c>
      <c r="D23" s="14">
        <v>150870</v>
      </c>
      <c r="E23" s="15">
        <v>4402.3900000000003</v>
      </c>
      <c r="F23" s="16">
        <v>2.2700000000000001E-2</v>
      </c>
      <c r="G23" s="16"/>
    </row>
    <row r="24" spans="1:7" x14ac:dyDescent="0.35">
      <c r="A24" s="13" t="s">
        <v>1233</v>
      </c>
      <c r="B24" s="33" t="s">
        <v>1234</v>
      </c>
      <c r="C24" s="33" t="s">
        <v>471</v>
      </c>
      <c r="D24" s="14">
        <v>569921</v>
      </c>
      <c r="E24" s="15">
        <v>4333.1099999999997</v>
      </c>
      <c r="F24" s="16">
        <v>2.23E-2</v>
      </c>
      <c r="G24" s="16"/>
    </row>
    <row r="25" spans="1:7" x14ac:dyDescent="0.35">
      <c r="A25" s="13" t="s">
        <v>1266</v>
      </c>
      <c r="B25" s="33" t="s">
        <v>1267</v>
      </c>
      <c r="C25" s="33" t="s">
        <v>465</v>
      </c>
      <c r="D25" s="14">
        <v>525000</v>
      </c>
      <c r="E25" s="15">
        <v>4275.08</v>
      </c>
      <c r="F25" s="16">
        <v>2.1999999999999999E-2</v>
      </c>
      <c r="G25" s="16"/>
    </row>
    <row r="26" spans="1:7" x14ac:dyDescent="0.35">
      <c r="A26" s="13" t="s">
        <v>1512</v>
      </c>
      <c r="B26" s="33" t="s">
        <v>1513</v>
      </c>
      <c r="C26" s="33" t="s">
        <v>548</v>
      </c>
      <c r="D26" s="14">
        <v>70000</v>
      </c>
      <c r="E26" s="15">
        <v>4183.55</v>
      </c>
      <c r="F26" s="16">
        <v>2.1600000000000001E-2</v>
      </c>
      <c r="G26" s="16"/>
    </row>
    <row r="27" spans="1:7" x14ac:dyDescent="0.35">
      <c r="A27" s="13" t="s">
        <v>738</v>
      </c>
      <c r="B27" s="33" t="s">
        <v>739</v>
      </c>
      <c r="C27" s="33" t="s">
        <v>379</v>
      </c>
      <c r="D27" s="14">
        <v>215085</v>
      </c>
      <c r="E27" s="15">
        <v>4139.3100000000004</v>
      </c>
      <c r="F27" s="16">
        <v>2.1299999999999999E-2</v>
      </c>
      <c r="G27" s="16"/>
    </row>
    <row r="28" spans="1:7" x14ac:dyDescent="0.35">
      <c r="A28" s="13" t="s">
        <v>695</v>
      </c>
      <c r="B28" s="33" t="s">
        <v>696</v>
      </c>
      <c r="C28" s="33" t="s">
        <v>376</v>
      </c>
      <c r="D28" s="14">
        <v>285221</v>
      </c>
      <c r="E28" s="15">
        <v>4123.7299999999996</v>
      </c>
      <c r="F28" s="16">
        <v>2.12E-2</v>
      </c>
      <c r="G28" s="16"/>
    </row>
    <row r="29" spans="1:7" x14ac:dyDescent="0.35">
      <c r="A29" s="13" t="s">
        <v>1286</v>
      </c>
      <c r="B29" s="33" t="s">
        <v>1287</v>
      </c>
      <c r="C29" s="33" t="s">
        <v>376</v>
      </c>
      <c r="D29" s="14">
        <v>490000</v>
      </c>
      <c r="E29" s="15">
        <v>4005.75</v>
      </c>
      <c r="F29" s="16">
        <v>2.06E-2</v>
      </c>
      <c r="G29" s="16"/>
    </row>
    <row r="30" spans="1:7" x14ac:dyDescent="0.35">
      <c r="A30" s="13" t="s">
        <v>727</v>
      </c>
      <c r="B30" s="33" t="s">
        <v>728</v>
      </c>
      <c r="C30" s="33" t="s">
        <v>379</v>
      </c>
      <c r="D30" s="14">
        <v>65628</v>
      </c>
      <c r="E30" s="15">
        <v>3964.92</v>
      </c>
      <c r="F30" s="16">
        <v>2.0400000000000001E-2</v>
      </c>
      <c r="G30" s="16"/>
    </row>
    <row r="31" spans="1:7" x14ac:dyDescent="0.35">
      <c r="A31" s="13" t="s">
        <v>472</v>
      </c>
      <c r="B31" s="33" t="s">
        <v>473</v>
      </c>
      <c r="C31" s="33" t="s">
        <v>430</v>
      </c>
      <c r="D31" s="14">
        <v>361000</v>
      </c>
      <c r="E31" s="15">
        <v>3830.57</v>
      </c>
      <c r="F31" s="16">
        <v>1.9699999999999999E-2</v>
      </c>
      <c r="G31" s="16"/>
    </row>
    <row r="32" spans="1:7" x14ac:dyDescent="0.35">
      <c r="A32" s="13" t="s">
        <v>704</v>
      </c>
      <c r="B32" s="33" t="s">
        <v>705</v>
      </c>
      <c r="C32" s="33" t="s">
        <v>543</v>
      </c>
      <c r="D32" s="14">
        <v>135750</v>
      </c>
      <c r="E32" s="15">
        <v>3760.41</v>
      </c>
      <c r="F32" s="16">
        <v>1.9400000000000001E-2</v>
      </c>
      <c r="G32" s="16"/>
    </row>
    <row r="33" spans="1:7" x14ac:dyDescent="0.35">
      <c r="A33" s="13" t="s">
        <v>1301</v>
      </c>
      <c r="B33" s="33" t="s">
        <v>1302</v>
      </c>
      <c r="C33" s="33" t="s">
        <v>471</v>
      </c>
      <c r="D33" s="14">
        <v>470016</v>
      </c>
      <c r="E33" s="15">
        <v>3298.57</v>
      </c>
      <c r="F33" s="16">
        <v>1.7000000000000001E-2</v>
      </c>
      <c r="G33" s="16"/>
    </row>
    <row r="34" spans="1:7" x14ac:dyDescent="0.35">
      <c r="A34" s="13" t="s">
        <v>760</v>
      </c>
      <c r="B34" s="33" t="s">
        <v>761</v>
      </c>
      <c r="C34" s="33" t="s">
        <v>411</v>
      </c>
      <c r="D34" s="14">
        <v>8982</v>
      </c>
      <c r="E34" s="15">
        <v>3203.88</v>
      </c>
      <c r="F34" s="16">
        <v>1.6500000000000001E-2</v>
      </c>
      <c r="G34" s="16"/>
    </row>
    <row r="35" spans="1:7" x14ac:dyDescent="0.35">
      <c r="A35" s="13" t="s">
        <v>1514</v>
      </c>
      <c r="B35" s="33" t="s">
        <v>1515</v>
      </c>
      <c r="C35" s="33" t="s">
        <v>783</v>
      </c>
      <c r="D35" s="14">
        <v>536910</v>
      </c>
      <c r="E35" s="15">
        <v>3041.33</v>
      </c>
      <c r="F35" s="16">
        <v>1.5699999999999999E-2</v>
      </c>
      <c r="G35" s="16"/>
    </row>
    <row r="36" spans="1:7" x14ac:dyDescent="0.35">
      <c r="A36" s="13" t="s">
        <v>1516</v>
      </c>
      <c r="B36" s="33" t="s">
        <v>1517</v>
      </c>
      <c r="C36" s="33" t="s">
        <v>399</v>
      </c>
      <c r="D36" s="14">
        <v>365000</v>
      </c>
      <c r="E36" s="15">
        <v>2754.47</v>
      </c>
      <c r="F36" s="16">
        <v>1.4200000000000001E-2</v>
      </c>
      <c r="G36" s="16"/>
    </row>
    <row r="37" spans="1:7" x14ac:dyDescent="0.35">
      <c r="A37" s="13" t="s">
        <v>606</v>
      </c>
      <c r="B37" s="33" t="s">
        <v>607</v>
      </c>
      <c r="C37" s="33" t="s">
        <v>411</v>
      </c>
      <c r="D37" s="14">
        <v>150000</v>
      </c>
      <c r="E37" s="15">
        <v>2630.7</v>
      </c>
      <c r="F37" s="16">
        <v>1.3599999999999999E-2</v>
      </c>
      <c r="G37" s="16"/>
    </row>
    <row r="38" spans="1:7" x14ac:dyDescent="0.35">
      <c r="A38" s="13" t="s">
        <v>719</v>
      </c>
      <c r="B38" s="33" t="s">
        <v>720</v>
      </c>
      <c r="C38" s="33" t="s">
        <v>543</v>
      </c>
      <c r="D38" s="14">
        <v>28615</v>
      </c>
      <c r="E38" s="15">
        <v>2559.33</v>
      </c>
      <c r="F38" s="16">
        <v>1.32E-2</v>
      </c>
      <c r="G38" s="16"/>
    </row>
    <row r="39" spans="1:7" x14ac:dyDescent="0.35">
      <c r="A39" s="13" t="s">
        <v>1518</v>
      </c>
      <c r="B39" s="33" t="s">
        <v>1519</v>
      </c>
      <c r="C39" s="33" t="s">
        <v>460</v>
      </c>
      <c r="D39" s="14">
        <v>115978</v>
      </c>
      <c r="E39" s="15">
        <v>2512.08</v>
      </c>
      <c r="F39" s="16">
        <v>1.29E-2</v>
      </c>
      <c r="G39" s="16"/>
    </row>
    <row r="40" spans="1:7" x14ac:dyDescent="0.35">
      <c r="A40" s="13" t="s">
        <v>1520</v>
      </c>
      <c r="B40" s="33" t="s">
        <v>1521</v>
      </c>
      <c r="C40" s="33" t="s">
        <v>457</v>
      </c>
      <c r="D40" s="14">
        <v>54388</v>
      </c>
      <c r="E40" s="15">
        <v>2378.0100000000002</v>
      </c>
      <c r="F40" s="16">
        <v>1.23E-2</v>
      </c>
      <c r="G40" s="16"/>
    </row>
    <row r="41" spans="1:7" x14ac:dyDescent="0.35">
      <c r="A41" s="13" t="s">
        <v>1258</v>
      </c>
      <c r="B41" s="33" t="s">
        <v>1259</v>
      </c>
      <c r="C41" s="33" t="s">
        <v>460</v>
      </c>
      <c r="D41" s="14">
        <v>109610</v>
      </c>
      <c r="E41" s="15">
        <v>2253.58</v>
      </c>
      <c r="F41" s="16">
        <v>1.1599999999999999E-2</v>
      </c>
      <c r="G41" s="16"/>
    </row>
    <row r="42" spans="1:7" x14ac:dyDescent="0.35">
      <c r="A42" s="13" t="s">
        <v>1522</v>
      </c>
      <c r="B42" s="33" t="s">
        <v>1523</v>
      </c>
      <c r="C42" s="33" t="s">
        <v>376</v>
      </c>
      <c r="D42" s="14">
        <v>1461515</v>
      </c>
      <c r="E42" s="15">
        <v>2244.89</v>
      </c>
      <c r="F42" s="16">
        <v>1.1599999999999999E-2</v>
      </c>
      <c r="G42" s="16"/>
    </row>
    <row r="43" spans="1:7" x14ac:dyDescent="0.35">
      <c r="A43" s="13" t="s">
        <v>1524</v>
      </c>
      <c r="B43" s="33" t="s">
        <v>1525</v>
      </c>
      <c r="C43" s="33" t="s">
        <v>465</v>
      </c>
      <c r="D43" s="14">
        <v>229035</v>
      </c>
      <c r="E43" s="15">
        <v>2228.0500000000002</v>
      </c>
      <c r="F43" s="16">
        <v>1.15E-2</v>
      </c>
      <c r="G43" s="16"/>
    </row>
    <row r="44" spans="1:7" x14ac:dyDescent="0.35">
      <c r="A44" s="13" t="s">
        <v>881</v>
      </c>
      <c r="B44" s="33" t="s">
        <v>882</v>
      </c>
      <c r="C44" s="33" t="s">
        <v>479</v>
      </c>
      <c r="D44" s="14">
        <v>106041</v>
      </c>
      <c r="E44" s="15">
        <v>2119.02</v>
      </c>
      <c r="F44" s="16">
        <v>1.09E-2</v>
      </c>
      <c r="G44" s="16"/>
    </row>
    <row r="45" spans="1:7" x14ac:dyDescent="0.35">
      <c r="A45" s="13" t="s">
        <v>697</v>
      </c>
      <c r="B45" s="33" t="s">
        <v>1526</v>
      </c>
      <c r="C45" s="33" t="s">
        <v>452</v>
      </c>
      <c r="D45" s="14">
        <v>136000</v>
      </c>
      <c r="E45" s="15">
        <v>2080.19</v>
      </c>
      <c r="F45" s="16">
        <v>1.0699999999999999E-2</v>
      </c>
      <c r="G45" s="16"/>
    </row>
    <row r="46" spans="1:7" x14ac:dyDescent="0.35">
      <c r="A46" s="13" t="s">
        <v>1288</v>
      </c>
      <c r="B46" s="33" t="s">
        <v>1289</v>
      </c>
      <c r="C46" s="33" t="s">
        <v>452</v>
      </c>
      <c r="D46" s="14">
        <v>480000</v>
      </c>
      <c r="E46" s="15">
        <v>2021.28</v>
      </c>
      <c r="F46" s="16">
        <v>1.04E-2</v>
      </c>
      <c r="G46" s="16"/>
    </row>
    <row r="47" spans="1:7" x14ac:dyDescent="0.35">
      <c r="A47" s="13" t="s">
        <v>1527</v>
      </c>
      <c r="B47" s="33" t="s">
        <v>1528</v>
      </c>
      <c r="C47" s="33" t="s">
        <v>476</v>
      </c>
      <c r="D47" s="14">
        <v>332645</v>
      </c>
      <c r="E47" s="15">
        <v>1982.73</v>
      </c>
      <c r="F47" s="16">
        <v>1.0200000000000001E-2</v>
      </c>
      <c r="G47" s="16"/>
    </row>
    <row r="48" spans="1:7" x14ac:dyDescent="0.35">
      <c r="A48" s="13" t="s">
        <v>1529</v>
      </c>
      <c r="B48" s="33" t="s">
        <v>1530</v>
      </c>
      <c r="C48" s="33" t="s">
        <v>442</v>
      </c>
      <c r="D48" s="14">
        <v>48365</v>
      </c>
      <c r="E48" s="15">
        <v>1957.48</v>
      </c>
      <c r="F48" s="16">
        <v>1.01E-2</v>
      </c>
      <c r="G48" s="16"/>
    </row>
    <row r="49" spans="1:7" x14ac:dyDescent="0.35">
      <c r="A49" s="13" t="s">
        <v>870</v>
      </c>
      <c r="B49" s="33" t="s">
        <v>871</v>
      </c>
      <c r="C49" s="33" t="s">
        <v>872</v>
      </c>
      <c r="D49" s="14">
        <v>20696</v>
      </c>
      <c r="E49" s="15">
        <v>1857.78</v>
      </c>
      <c r="F49" s="16">
        <v>9.5999999999999992E-3</v>
      </c>
      <c r="G49" s="16"/>
    </row>
    <row r="50" spans="1:7" x14ac:dyDescent="0.35">
      <c r="A50" s="13" t="s">
        <v>1303</v>
      </c>
      <c r="B50" s="33" t="s">
        <v>1304</v>
      </c>
      <c r="C50" s="33" t="s">
        <v>399</v>
      </c>
      <c r="D50" s="14">
        <v>308653</v>
      </c>
      <c r="E50" s="15">
        <v>1829.23</v>
      </c>
      <c r="F50" s="16">
        <v>9.4000000000000004E-3</v>
      </c>
      <c r="G50" s="16"/>
    </row>
    <row r="51" spans="1:7" x14ac:dyDescent="0.35">
      <c r="A51" s="13" t="s">
        <v>1299</v>
      </c>
      <c r="B51" s="33" t="s">
        <v>1300</v>
      </c>
      <c r="C51" s="33" t="s">
        <v>442</v>
      </c>
      <c r="D51" s="14">
        <v>1249</v>
      </c>
      <c r="E51" s="15">
        <v>1778.08</v>
      </c>
      <c r="F51" s="16">
        <v>9.1999999999999998E-3</v>
      </c>
      <c r="G51" s="16"/>
    </row>
    <row r="52" spans="1:7" x14ac:dyDescent="0.35">
      <c r="A52" s="13" t="s">
        <v>1531</v>
      </c>
      <c r="B52" s="33" t="s">
        <v>1532</v>
      </c>
      <c r="C52" s="33" t="s">
        <v>420</v>
      </c>
      <c r="D52" s="14">
        <v>91045</v>
      </c>
      <c r="E52" s="15">
        <v>1776.38</v>
      </c>
      <c r="F52" s="16">
        <v>9.1999999999999998E-3</v>
      </c>
      <c r="G52" s="16"/>
    </row>
    <row r="53" spans="1:7" x14ac:dyDescent="0.35">
      <c r="A53" s="13" t="s">
        <v>1533</v>
      </c>
      <c r="B53" s="33" t="s">
        <v>1534</v>
      </c>
      <c r="C53" s="33" t="s">
        <v>460</v>
      </c>
      <c r="D53" s="14">
        <v>156640</v>
      </c>
      <c r="E53" s="15">
        <v>1737.76</v>
      </c>
      <c r="F53" s="16">
        <v>8.9999999999999993E-3</v>
      </c>
      <c r="G53" s="16"/>
    </row>
    <row r="54" spans="1:7" x14ac:dyDescent="0.35">
      <c r="A54" s="13" t="s">
        <v>846</v>
      </c>
      <c r="B54" s="33" t="s">
        <v>847</v>
      </c>
      <c r="C54" s="33" t="s">
        <v>430</v>
      </c>
      <c r="D54" s="14">
        <v>2507847</v>
      </c>
      <c r="E54" s="15">
        <v>1698.31</v>
      </c>
      <c r="F54" s="16">
        <v>8.8000000000000005E-3</v>
      </c>
      <c r="G54" s="16"/>
    </row>
    <row r="55" spans="1:7" x14ac:dyDescent="0.35">
      <c r="A55" s="13" t="s">
        <v>1229</v>
      </c>
      <c r="B55" s="33" t="s">
        <v>1230</v>
      </c>
      <c r="C55" s="33" t="s">
        <v>460</v>
      </c>
      <c r="D55" s="14">
        <v>31953</v>
      </c>
      <c r="E55" s="15">
        <v>1653.09</v>
      </c>
      <c r="F55" s="16">
        <v>8.5000000000000006E-3</v>
      </c>
      <c r="G55" s="16"/>
    </row>
    <row r="56" spans="1:7" x14ac:dyDescent="0.35">
      <c r="A56" s="13" t="s">
        <v>586</v>
      </c>
      <c r="B56" s="33" t="s">
        <v>587</v>
      </c>
      <c r="C56" s="33" t="s">
        <v>411</v>
      </c>
      <c r="D56" s="14">
        <v>90000</v>
      </c>
      <c r="E56" s="15">
        <v>1508.13</v>
      </c>
      <c r="F56" s="16">
        <v>7.7999999999999996E-3</v>
      </c>
      <c r="G56" s="16"/>
    </row>
    <row r="57" spans="1:7" x14ac:dyDescent="0.35">
      <c r="A57" s="13" t="s">
        <v>1535</v>
      </c>
      <c r="B57" s="33" t="s">
        <v>1536</v>
      </c>
      <c r="C57" s="33" t="s">
        <v>1537</v>
      </c>
      <c r="D57" s="14">
        <v>65255</v>
      </c>
      <c r="E57" s="15">
        <v>1451.01</v>
      </c>
      <c r="F57" s="16">
        <v>7.4999999999999997E-3</v>
      </c>
      <c r="G57" s="16"/>
    </row>
    <row r="58" spans="1:7" x14ac:dyDescent="0.35">
      <c r="A58" s="13" t="s">
        <v>856</v>
      </c>
      <c r="B58" s="33" t="s">
        <v>857</v>
      </c>
      <c r="C58" s="33" t="s">
        <v>538</v>
      </c>
      <c r="D58" s="14">
        <v>1843</v>
      </c>
      <c r="E58" s="15">
        <v>910.63</v>
      </c>
      <c r="F58" s="16">
        <v>4.7000000000000002E-3</v>
      </c>
      <c r="G58" s="16"/>
    </row>
    <row r="59" spans="1:7" x14ac:dyDescent="0.35">
      <c r="A59" s="13" t="s">
        <v>1293</v>
      </c>
      <c r="B59" s="33" t="s">
        <v>1538</v>
      </c>
      <c r="C59" s="33" t="s">
        <v>833</v>
      </c>
      <c r="D59" s="14">
        <v>200000</v>
      </c>
      <c r="E59" s="15">
        <v>861.3</v>
      </c>
      <c r="F59" s="16">
        <v>4.4000000000000003E-3</v>
      </c>
      <c r="G59" s="16"/>
    </row>
    <row r="60" spans="1:7" x14ac:dyDescent="0.35">
      <c r="A60" s="13" t="s">
        <v>1293</v>
      </c>
      <c r="B60" s="33" t="s">
        <v>1294</v>
      </c>
      <c r="C60" s="33" t="s">
        <v>833</v>
      </c>
      <c r="D60" s="14">
        <v>80875</v>
      </c>
      <c r="E60" s="15">
        <v>534.79</v>
      </c>
      <c r="F60" s="16">
        <v>2.8E-3</v>
      </c>
      <c r="G60" s="16"/>
    </row>
    <row r="61" spans="1:7" x14ac:dyDescent="0.35">
      <c r="A61" s="13" t="s">
        <v>1278</v>
      </c>
      <c r="B61" s="33" t="s">
        <v>1279</v>
      </c>
      <c r="C61" s="33" t="s">
        <v>460</v>
      </c>
      <c r="D61" s="14">
        <v>39923</v>
      </c>
      <c r="E61" s="15">
        <v>380.51</v>
      </c>
      <c r="F61" s="16">
        <v>2E-3</v>
      </c>
      <c r="G61" s="16"/>
    </row>
    <row r="62" spans="1:7" x14ac:dyDescent="0.35">
      <c r="A62" s="13" t="s">
        <v>1295</v>
      </c>
      <c r="B62" s="33" t="s">
        <v>1296</v>
      </c>
      <c r="C62" s="33" t="s">
        <v>457</v>
      </c>
      <c r="D62" s="14">
        <v>99968</v>
      </c>
      <c r="E62" s="15">
        <v>208.32</v>
      </c>
      <c r="F62" s="16">
        <v>1.1000000000000001E-3</v>
      </c>
      <c r="G62" s="16"/>
    </row>
    <row r="63" spans="1:7" x14ac:dyDescent="0.35">
      <c r="A63" s="17" t="s">
        <v>180</v>
      </c>
      <c r="B63" s="34"/>
      <c r="C63" s="34"/>
      <c r="D63" s="18"/>
      <c r="E63" s="37">
        <v>181961.29</v>
      </c>
      <c r="F63" s="38">
        <v>0.93779999999999997</v>
      </c>
      <c r="G63" s="21"/>
    </row>
    <row r="64" spans="1:7" x14ac:dyDescent="0.35">
      <c r="A64" s="17" t="s">
        <v>445</v>
      </c>
      <c r="B64" s="33"/>
      <c r="C64" s="33"/>
      <c r="D64" s="14"/>
      <c r="E64" s="15"/>
      <c r="F64" s="16"/>
      <c r="G64" s="16"/>
    </row>
    <row r="65" spans="1:7" x14ac:dyDescent="0.35">
      <c r="A65" s="17" t="s">
        <v>180</v>
      </c>
      <c r="B65" s="33"/>
      <c r="C65" s="33"/>
      <c r="D65" s="14"/>
      <c r="E65" s="39" t="s">
        <v>136</v>
      </c>
      <c r="F65" s="40" t="s">
        <v>136</v>
      </c>
      <c r="G65" s="16"/>
    </row>
    <row r="66" spans="1:7" x14ac:dyDescent="0.35">
      <c r="A66" s="24" t="s">
        <v>191</v>
      </c>
      <c r="B66" s="35"/>
      <c r="C66" s="35"/>
      <c r="D66" s="25"/>
      <c r="E66" s="30">
        <v>181961.29</v>
      </c>
      <c r="F66" s="31">
        <v>0.93779999999999997</v>
      </c>
      <c r="G66" s="21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17" t="s">
        <v>562</v>
      </c>
      <c r="B68" s="33"/>
      <c r="C68" s="33"/>
      <c r="D68" s="14"/>
      <c r="E68" s="15"/>
      <c r="F68" s="16"/>
      <c r="G68" s="16"/>
    </row>
    <row r="69" spans="1:7" x14ac:dyDescent="0.35">
      <c r="A69" s="17" t="s">
        <v>563</v>
      </c>
      <c r="B69" s="33"/>
      <c r="C69" s="33"/>
      <c r="D69" s="14"/>
      <c r="E69" s="15"/>
      <c r="F69" s="16"/>
      <c r="G69" s="16"/>
    </row>
    <row r="70" spans="1:7" x14ac:dyDescent="0.35">
      <c r="A70" s="13" t="s">
        <v>1539</v>
      </c>
      <c r="B70" s="33"/>
      <c r="C70" s="33" t="s">
        <v>457</v>
      </c>
      <c r="D70" s="14">
        <v>1762500</v>
      </c>
      <c r="E70" s="15">
        <v>3624.58</v>
      </c>
      <c r="F70" s="16">
        <v>1.8676000000000002E-2</v>
      </c>
      <c r="G70" s="16"/>
    </row>
    <row r="71" spans="1:7" x14ac:dyDescent="0.35">
      <c r="A71" s="13" t="s">
        <v>1540</v>
      </c>
      <c r="B71" s="33"/>
      <c r="C71" s="33" t="s">
        <v>460</v>
      </c>
      <c r="D71" s="14">
        <v>377600</v>
      </c>
      <c r="E71" s="15">
        <v>3567</v>
      </c>
      <c r="F71" s="16">
        <v>1.8379E-2</v>
      </c>
      <c r="G71" s="16"/>
    </row>
    <row r="72" spans="1:7" x14ac:dyDescent="0.35">
      <c r="A72" s="13" t="s">
        <v>1541</v>
      </c>
      <c r="B72" s="33"/>
      <c r="C72" s="33" t="s">
        <v>538</v>
      </c>
      <c r="D72" s="14">
        <v>5670</v>
      </c>
      <c r="E72" s="15">
        <v>2772.91</v>
      </c>
      <c r="F72" s="16">
        <v>1.4286999999999999E-2</v>
      </c>
      <c r="G72" s="16"/>
    </row>
    <row r="73" spans="1:7" x14ac:dyDescent="0.35">
      <c r="A73" s="13" t="s">
        <v>1542</v>
      </c>
      <c r="B73" s="33"/>
      <c r="C73" s="33" t="s">
        <v>465</v>
      </c>
      <c r="D73" s="14">
        <v>3200</v>
      </c>
      <c r="E73" s="15">
        <v>52.5</v>
      </c>
      <c r="F73" s="16">
        <v>2.7E-4</v>
      </c>
      <c r="G73" s="16"/>
    </row>
    <row r="74" spans="1:7" x14ac:dyDescent="0.35">
      <c r="A74" s="17" t="s">
        <v>180</v>
      </c>
      <c r="B74" s="34"/>
      <c r="C74" s="34"/>
      <c r="D74" s="18"/>
      <c r="E74" s="37">
        <v>10016.99</v>
      </c>
      <c r="F74" s="38">
        <v>5.1611999999999998E-2</v>
      </c>
      <c r="G74" s="21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13"/>
      <c r="B76" s="33"/>
      <c r="C76" s="33"/>
      <c r="D76" s="14"/>
      <c r="E76" s="15"/>
      <c r="F76" s="16"/>
      <c r="G76" s="16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24" t="s">
        <v>191</v>
      </c>
      <c r="B78" s="35"/>
      <c r="C78" s="35"/>
      <c r="D78" s="25"/>
      <c r="E78" s="19">
        <v>10016.99</v>
      </c>
      <c r="F78" s="20">
        <v>5.1611999999999998E-2</v>
      </c>
      <c r="G78" s="21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7" t="s">
        <v>335</v>
      </c>
      <c r="B80" s="33"/>
      <c r="C80" s="33"/>
      <c r="D80" s="14"/>
      <c r="E80" s="15"/>
      <c r="F80" s="16"/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336</v>
      </c>
      <c r="B82" s="33"/>
      <c r="C82" s="33"/>
      <c r="D82" s="14"/>
      <c r="E82" s="15"/>
      <c r="F82" s="16"/>
      <c r="G82" s="16"/>
    </row>
    <row r="83" spans="1:7" x14ac:dyDescent="0.35">
      <c r="A83" s="13" t="s">
        <v>1543</v>
      </c>
      <c r="B83" s="33" t="s">
        <v>1544</v>
      </c>
      <c r="C83" s="33" t="s">
        <v>184</v>
      </c>
      <c r="D83" s="14">
        <v>500000</v>
      </c>
      <c r="E83" s="15">
        <v>499.34</v>
      </c>
      <c r="F83" s="16">
        <v>2.5999999999999999E-3</v>
      </c>
      <c r="G83" s="16">
        <v>5.3238000000000001E-2</v>
      </c>
    </row>
    <row r="84" spans="1:7" x14ac:dyDescent="0.35">
      <c r="A84" s="13" t="s">
        <v>566</v>
      </c>
      <c r="B84" s="33" t="s">
        <v>567</v>
      </c>
      <c r="C84" s="33" t="s">
        <v>184</v>
      </c>
      <c r="D84" s="14">
        <v>500000</v>
      </c>
      <c r="E84" s="15">
        <v>498.84</v>
      </c>
      <c r="F84" s="16">
        <v>2.5999999999999999E-3</v>
      </c>
      <c r="G84" s="16">
        <v>5.3116999999999998E-2</v>
      </c>
    </row>
    <row r="85" spans="1:7" x14ac:dyDescent="0.35">
      <c r="A85" s="17" t="s">
        <v>180</v>
      </c>
      <c r="B85" s="34"/>
      <c r="C85" s="34"/>
      <c r="D85" s="18"/>
      <c r="E85" s="37">
        <v>998.18</v>
      </c>
      <c r="F85" s="38">
        <v>5.1999999999999998E-3</v>
      </c>
      <c r="G85" s="21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24" t="s">
        <v>191</v>
      </c>
      <c r="B87" s="35"/>
      <c r="C87" s="35"/>
      <c r="D87" s="25"/>
      <c r="E87" s="19">
        <v>998.18</v>
      </c>
      <c r="F87" s="20">
        <v>5.1999999999999998E-3</v>
      </c>
      <c r="G87" s="21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7" t="s">
        <v>195</v>
      </c>
      <c r="B90" s="33"/>
      <c r="C90" s="33"/>
      <c r="D90" s="14"/>
      <c r="E90" s="15"/>
      <c r="F90" s="16"/>
      <c r="G90" s="16"/>
    </row>
    <row r="91" spans="1:7" x14ac:dyDescent="0.35">
      <c r="A91" s="13" t="s">
        <v>196</v>
      </c>
      <c r="B91" s="33"/>
      <c r="C91" s="33"/>
      <c r="D91" s="14"/>
      <c r="E91" s="15">
        <v>5649.16</v>
      </c>
      <c r="F91" s="16">
        <v>2.9100000000000001E-2</v>
      </c>
      <c r="G91" s="16">
        <v>5.4115999999999997E-2</v>
      </c>
    </row>
    <row r="92" spans="1:7" x14ac:dyDescent="0.35">
      <c r="A92" s="17" t="s">
        <v>180</v>
      </c>
      <c r="B92" s="34"/>
      <c r="C92" s="34"/>
      <c r="D92" s="18"/>
      <c r="E92" s="37">
        <v>5649.16</v>
      </c>
      <c r="F92" s="38">
        <v>2.9100000000000001E-2</v>
      </c>
      <c r="G92" s="21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24" t="s">
        <v>191</v>
      </c>
      <c r="B94" s="35"/>
      <c r="C94" s="35"/>
      <c r="D94" s="25"/>
      <c r="E94" s="19">
        <v>5649.16</v>
      </c>
      <c r="F94" s="20">
        <v>2.9100000000000001E-2</v>
      </c>
      <c r="G94" s="21"/>
    </row>
    <row r="95" spans="1:7" x14ac:dyDescent="0.35">
      <c r="A95" s="13" t="s">
        <v>197</v>
      </c>
      <c r="B95" s="33"/>
      <c r="C95" s="33"/>
      <c r="D95" s="14"/>
      <c r="E95" s="15">
        <v>0.83756180000000002</v>
      </c>
      <c r="F95" s="16">
        <v>3.9999999999999998E-6</v>
      </c>
      <c r="G95" s="16"/>
    </row>
    <row r="96" spans="1:7" x14ac:dyDescent="0.35">
      <c r="A96" s="13" t="s">
        <v>198</v>
      </c>
      <c r="B96" s="33"/>
      <c r="C96" s="33"/>
      <c r="D96" s="14"/>
      <c r="E96" s="15">
        <v>5464.8224381999999</v>
      </c>
      <c r="F96" s="16">
        <v>2.7896000000000001E-2</v>
      </c>
      <c r="G96" s="16">
        <v>5.4115999999999997E-2</v>
      </c>
    </row>
    <row r="97" spans="1:7" x14ac:dyDescent="0.35">
      <c r="A97" s="28" t="s">
        <v>199</v>
      </c>
      <c r="B97" s="36"/>
      <c r="C97" s="36"/>
      <c r="D97" s="29"/>
      <c r="E97" s="30">
        <v>194074.29</v>
      </c>
      <c r="F97" s="31">
        <v>1</v>
      </c>
      <c r="G97" s="31"/>
    </row>
    <row r="99" spans="1:7" x14ac:dyDescent="0.35">
      <c r="A99" s="1" t="s">
        <v>568</v>
      </c>
    </row>
    <row r="102" spans="1:7" x14ac:dyDescent="0.35">
      <c r="A102" s="1" t="s">
        <v>201</v>
      </c>
    </row>
    <row r="103" spans="1:7" x14ac:dyDescent="0.35">
      <c r="A103" s="47" t="s">
        <v>202</v>
      </c>
      <c r="B103" s="3" t="s">
        <v>136</v>
      </c>
    </row>
    <row r="104" spans="1:7" x14ac:dyDescent="0.35">
      <c r="A104" t="s">
        <v>203</v>
      </c>
    </row>
    <row r="105" spans="1:7" x14ac:dyDescent="0.35">
      <c r="A105" t="s">
        <v>204</v>
      </c>
      <c r="B105" t="s">
        <v>205</v>
      </c>
      <c r="C105" t="s">
        <v>205</v>
      </c>
    </row>
    <row r="106" spans="1:7" x14ac:dyDescent="0.35">
      <c r="B106" s="48">
        <v>45807</v>
      </c>
      <c r="C106" s="48">
        <v>45838</v>
      </c>
    </row>
    <row r="107" spans="1:7" x14ac:dyDescent="0.35">
      <c r="A107" t="s">
        <v>274</v>
      </c>
      <c r="B107">
        <v>8.8338999999999999</v>
      </c>
      <c r="C107">
        <v>9.3048999999999999</v>
      </c>
    </row>
    <row r="108" spans="1:7" x14ac:dyDescent="0.35">
      <c r="A108" t="s">
        <v>211</v>
      </c>
      <c r="B108">
        <v>8.8338999999999999</v>
      </c>
      <c r="C108">
        <v>9.3048999999999999</v>
      </c>
    </row>
    <row r="109" spans="1:7" x14ac:dyDescent="0.35">
      <c r="A109" t="s">
        <v>275</v>
      </c>
      <c r="B109">
        <v>8.7113999999999994</v>
      </c>
      <c r="C109">
        <v>9.1635000000000009</v>
      </c>
    </row>
    <row r="110" spans="1:7" x14ac:dyDescent="0.35">
      <c r="A110" t="s">
        <v>217</v>
      </c>
      <c r="B110">
        <v>8.7113999999999994</v>
      </c>
      <c r="C110">
        <v>9.1635000000000009</v>
      </c>
    </row>
    <row r="112" spans="1:7" x14ac:dyDescent="0.35">
      <c r="A112" t="s">
        <v>221</v>
      </c>
      <c r="B112" s="3" t="s">
        <v>136</v>
      </c>
    </row>
    <row r="113" spans="1:4" x14ac:dyDescent="0.35">
      <c r="A113" t="s">
        <v>222</v>
      </c>
      <c r="B113" s="3" t="s">
        <v>136</v>
      </c>
    </row>
    <row r="114" spans="1:4" ht="29" customHeight="1" x14ac:dyDescent="0.35">
      <c r="A114" s="47" t="s">
        <v>223</v>
      </c>
      <c r="B114" s="3" t="s">
        <v>136</v>
      </c>
    </row>
    <row r="115" spans="1:4" ht="29" customHeight="1" x14ac:dyDescent="0.35">
      <c r="A115" s="47" t="s">
        <v>224</v>
      </c>
      <c r="B115" s="3" t="s">
        <v>136</v>
      </c>
    </row>
    <row r="116" spans="1:4" x14ac:dyDescent="0.35">
      <c r="A116" t="s">
        <v>446</v>
      </c>
      <c r="B116" s="49">
        <v>2.1816</v>
      </c>
    </row>
    <row r="117" spans="1:4" ht="43.5" customHeight="1" x14ac:dyDescent="0.35">
      <c r="A117" s="47" t="s">
        <v>226</v>
      </c>
      <c r="B117" s="3">
        <v>10016.99235</v>
      </c>
    </row>
    <row r="118" spans="1:4" x14ac:dyDescent="0.35">
      <c r="B118" s="3"/>
    </row>
    <row r="119" spans="1:4" ht="29" customHeight="1" x14ac:dyDescent="0.35">
      <c r="A119" s="47" t="s">
        <v>227</v>
      </c>
      <c r="B119" s="3" t="s">
        <v>136</v>
      </c>
    </row>
    <row r="120" spans="1:4" ht="29" customHeight="1" x14ac:dyDescent="0.35">
      <c r="A120" s="47" t="s">
        <v>228</v>
      </c>
      <c r="B120" t="s">
        <v>136</v>
      </c>
    </row>
    <row r="121" spans="1:4" ht="29" customHeight="1" x14ac:dyDescent="0.35">
      <c r="A121" s="47" t="s">
        <v>229</v>
      </c>
      <c r="B121" s="3" t="s">
        <v>136</v>
      </c>
    </row>
    <row r="122" spans="1:4" ht="29" customHeight="1" x14ac:dyDescent="0.35">
      <c r="A122" s="47" t="s">
        <v>230</v>
      </c>
      <c r="B122" s="3" t="s">
        <v>136</v>
      </c>
    </row>
    <row r="124" spans="1:4" ht="70" customHeight="1" x14ac:dyDescent="0.35">
      <c r="A124" s="72" t="s">
        <v>240</v>
      </c>
      <c r="B124" s="72" t="s">
        <v>241</v>
      </c>
      <c r="C124" s="72" t="s">
        <v>5</v>
      </c>
      <c r="D124" s="72" t="s">
        <v>6</v>
      </c>
    </row>
    <row r="125" spans="1:4" ht="70" customHeight="1" x14ac:dyDescent="0.35">
      <c r="A125" s="72" t="s">
        <v>1545</v>
      </c>
      <c r="B125" s="72"/>
      <c r="C125" s="72" t="s">
        <v>28</v>
      </c>
      <c r="D12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43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1546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1547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695</v>
      </c>
      <c r="B8" s="33" t="s">
        <v>696</v>
      </c>
      <c r="C8" s="33" t="s">
        <v>376</v>
      </c>
      <c r="D8" s="14">
        <v>689514</v>
      </c>
      <c r="E8" s="15">
        <v>9968.99</v>
      </c>
      <c r="F8" s="16">
        <v>7.5399999999999995E-2</v>
      </c>
      <c r="G8" s="16"/>
    </row>
    <row r="9" spans="1:7" x14ac:dyDescent="0.35">
      <c r="A9" s="13" t="s">
        <v>374</v>
      </c>
      <c r="B9" s="33" t="s">
        <v>375</v>
      </c>
      <c r="C9" s="33" t="s">
        <v>376</v>
      </c>
      <c r="D9" s="14">
        <v>472853</v>
      </c>
      <c r="E9" s="15">
        <v>9464.15</v>
      </c>
      <c r="F9" s="16">
        <v>7.1599999999999997E-2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560575</v>
      </c>
      <c r="E10" s="15">
        <v>8411.99</v>
      </c>
      <c r="F10" s="16">
        <v>6.3600000000000004E-2</v>
      </c>
      <c r="G10" s="16"/>
    </row>
    <row r="11" spans="1:7" x14ac:dyDescent="0.35">
      <c r="A11" s="13" t="s">
        <v>699</v>
      </c>
      <c r="B11" s="33" t="s">
        <v>700</v>
      </c>
      <c r="C11" s="33" t="s">
        <v>701</v>
      </c>
      <c r="D11" s="14">
        <v>126444</v>
      </c>
      <c r="E11" s="15">
        <v>4640.24</v>
      </c>
      <c r="F11" s="16">
        <v>3.5099999999999999E-2</v>
      </c>
      <c r="G11" s="16"/>
    </row>
    <row r="12" spans="1:7" x14ac:dyDescent="0.35">
      <c r="A12" s="13" t="s">
        <v>708</v>
      </c>
      <c r="B12" s="33" t="s">
        <v>709</v>
      </c>
      <c r="C12" s="33" t="s">
        <v>376</v>
      </c>
      <c r="D12" s="14">
        <v>363486</v>
      </c>
      <c r="E12" s="15">
        <v>4358.92</v>
      </c>
      <c r="F12" s="16">
        <v>3.3000000000000002E-2</v>
      </c>
      <c r="G12" s="16"/>
    </row>
    <row r="13" spans="1:7" x14ac:dyDescent="0.35">
      <c r="A13" s="13" t="s">
        <v>697</v>
      </c>
      <c r="B13" s="33" t="s">
        <v>698</v>
      </c>
      <c r="C13" s="33" t="s">
        <v>452</v>
      </c>
      <c r="D13" s="14">
        <v>197077</v>
      </c>
      <c r="E13" s="15">
        <v>3960.46</v>
      </c>
      <c r="F13" s="16">
        <v>0.03</v>
      </c>
      <c r="G13" s="16"/>
    </row>
    <row r="14" spans="1:7" x14ac:dyDescent="0.35">
      <c r="A14" s="13" t="s">
        <v>770</v>
      </c>
      <c r="B14" s="33" t="s">
        <v>771</v>
      </c>
      <c r="C14" s="33" t="s">
        <v>460</v>
      </c>
      <c r="D14" s="14">
        <v>401210</v>
      </c>
      <c r="E14" s="15">
        <v>3757.33</v>
      </c>
      <c r="F14" s="16">
        <v>2.8400000000000002E-2</v>
      </c>
      <c r="G14" s="16"/>
    </row>
    <row r="15" spans="1:7" x14ac:dyDescent="0.35">
      <c r="A15" s="13" t="s">
        <v>1266</v>
      </c>
      <c r="B15" s="33" t="s">
        <v>1267</v>
      </c>
      <c r="C15" s="33" t="s">
        <v>465</v>
      </c>
      <c r="D15" s="14">
        <v>426206</v>
      </c>
      <c r="E15" s="15">
        <v>3470.6</v>
      </c>
      <c r="F15" s="16">
        <v>2.63E-2</v>
      </c>
      <c r="G15" s="16"/>
    </row>
    <row r="16" spans="1:7" x14ac:dyDescent="0.35">
      <c r="A16" s="13" t="s">
        <v>380</v>
      </c>
      <c r="B16" s="33" t="s">
        <v>381</v>
      </c>
      <c r="C16" s="33" t="s">
        <v>382</v>
      </c>
      <c r="D16" s="14">
        <v>798525</v>
      </c>
      <c r="E16" s="15">
        <v>3325.46</v>
      </c>
      <c r="F16" s="16">
        <v>2.52E-2</v>
      </c>
      <c r="G16" s="16"/>
    </row>
    <row r="17" spans="1:7" x14ac:dyDescent="0.35">
      <c r="A17" s="13" t="s">
        <v>377</v>
      </c>
      <c r="B17" s="33" t="s">
        <v>378</v>
      </c>
      <c r="C17" s="33" t="s">
        <v>379</v>
      </c>
      <c r="D17" s="14">
        <v>88348</v>
      </c>
      <c r="E17" s="15">
        <v>3058.61</v>
      </c>
      <c r="F17" s="16">
        <v>2.3099999999999999E-2</v>
      </c>
      <c r="G17" s="16"/>
    </row>
    <row r="18" spans="1:7" x14ac:dyDescent="0.35">
      <c r="A18" s="13" t="s">
        <v>387</v>
      </c>
      <c r="B18" s="33" t="s">
        <v>388</v>
      </c>
      <c r="C18" s="33" t="s">
        <v>379</v>
      </c>
      <c r="D18" s="14">
        <v>170926</v>
      </c>
      <c r="E18" s="15">
        <v>2954.63</v>
      </c>
      <c r="F18" s="16">
        <v>2.23E-2</v>
      </c>
      <c r="G18" s="16"/>
    </row>
    <row r="19" spans="1:7" x14ac:dyDescent="0.35">
      <c r="A19" s="13" t="s">
        <v>586</v>
      </c>
      <c r="B19" s="33" t="s">
        <v>587</v>
      </c>
      <c r="C19" s="33" t="s">
        <v>411</v>
      </c>
      <c r="D19" s="14">
        <v>171674</v>
      </c>
      <c r="E19" s="15">
        <v>2876.74</v>
      </c>
      <c r="F19" s="16">
        <v>2.18E-2</v>
      </c>
      <c r="G19" s="16"/>
    </row>
    <row r="20" spans="1:7" x14ac:dyDescent="0.35">
      <c r="A20" s="13" t="s">
        <v>710</v>
      </c>
      <c r="B20" s="33" t="s">
        <v>711</v>
      </c>
      <c r="C20" s="33" t="s">
        <v>376</v>
      </c>
      <c r="D20" s="14">
        <v>123043</v>
      </c>
      <c r="E20" s="15">
        <v>2662.04</v>
      </c>
      <c r="F20" s="16">
        <v>2.01E-2</v>
      </c>
      <c r="G20" s="16"/>
    </row>
    <row r="21" spans="1:7" x14ac:dyDescent="0.35">
      <c r="A21" s="13" t="s">
        <v>383</v>
      </c>
      <c r="B21" s="33" t="s">
        <v>384</v>
      </c>
      <c r="C21" s="33" t="s">
        <v>379</v>
      </c>
      <c r="D21" s="14">
        <v>165357</v>
      </c>
      <c r="E21" s="15">
        <v>2648.69</v>
      </c>
      <c r="F21" s="16">
        <v>0.02</v>
      </c>
      <c r="G21" s="16"/>
    </row>
    <row r="22" spans="1:7" x14ac:dyDescent="0.35">
      <c r="A22" s="13" t="s">
        <v>592</v>
      </c>
      <c r="B22" s="33" t="s">
        <v>593</v>
      </c>
      <c r="C22" s="33" t="s">
        <v>476</v>
      </c>
      <c r="D22" s="14">
        <v>35795</v>
      </c>
      <c r="E22" s="15">
        <v>2592.27</v>
      </c>
      <c r="F22" s="16">
        <v>1.9599999999999999E-2</v>
      </c>
      <c r="G22" s="16"/>
    </row>
    <row r="23" spans="1:7" x14ac:dyDescent="0.35">
      <c r="A23" s="13" t="s">
        <v>389</v>
      </c>
      <c r="B23" s="33" t="s">
        <v>390</v>
      </c>
      <c r="C23" s="33" t="s">
        <v>391</v>
      </c>
      <c r="D23" s="14">
        <v>585101</v>
      </c>
      <c r="E23" s="15">
        <v>2466.1999999999998</v>
      </c>
      <c r="F23" s="16">
        <v>1.8700000000000001E-2</v>
      </c>
      <c r="G23" s="16"/>
    </row>
    <row r="24" spans="1:7" x14ac:dyDescent="0.35">
      <c r="A24" s="13" t="s">
        <v>431</v>
      </c>
      <c r="B24" s="33" t="s">
        <v>432</v>
      </c>
      <c r="C24" s="33" t="s">
        <v>420</v>
      </c>
      <c r="D24" s="14">
        <v>158058</v>
      </c>
      <c r="E24" s="15">
        <v>2257.23</v>
      </c>
      <c r="F24" s="16">
        <v>1.7100000000000001E-2</v>
      </c>
      <c r="G24" s="16"/>
    </row>
    <row r="25" spans="1:7" x14ac:dyDescent="0.35">
      <c r="A25" s="13" t="s">
        <v>400</v>
      </c>
      <c r="B25" s="33" t="s">
        <v>401</v>
      </c>
      <c r="C25" s="33" t="s">
        <v>402</v>
      </c>
      <c r="D25" s="14">
        <v>17485</v>
      </c>
      <c r="E25" s="15">
        <v>2168.14</v>
      </c>
      <c r="F25" s="16">
        <v>1.6400000000000001E-2</v>
      </c>
      <c r="G25" s="16"/>
    </row>
    <row r="26" spans="1:7" x14ac:dyDescent="0.35">
      <c r="A26" s="13" t="s">
        <v>714</v>
      </c>
      <c r="B26" s="33" t="s">
        <v>715</v>
      </c>
      <c r="C26" s="33" t="s">
        <v>716</v>
      </c>
      <c r="D26" s="14">
        <v>17753</v>
      </c>
      <c r="E26" s="15">
        <v>2146.87</v>
      </c>
      <c r="F26" s="16">
        <v>1.6199999999999999E-2</v>
      </c>
      <c r="G26" s="16"/>
    </row>
    <row r="27" spans="1:7" x14ac:dyDescent="0.35">
      <c r="A27" s="13" t="s">
        <v>702</v>
      </c>
      <c r="B27" s="33" t="s">
        <v>703</v>
      </c>
      <c r="C27" s="33" t="s">
        <v>376</v>
      </c>
      <c r="D27" s="14">
        <v>255570</v>
      </c>
      <c r="E27" s="15">
        <v>2096.5700000000002</v>
      </c>
      <c r="F27" s="16">
        <v>1.5900000000000001E-2</v>
      </c>
      <c r="G27" s="16"/>
    </row>
    <row r="28" spans="1:7" x14ac:dyDescent="0.35">
      <c r="A28" s="13" t="s">
        <v>721</v>
      </c>
      <c r="B28" s="33" t="s">
        <v>722</v>
      </c>
      <c r="C28" s="33" t="s">
        <v>468</v>
      </c>
      <c r="D28" s="14">
        <v>618527</v>
      </c>
      <c r="E28" s="15">
        <v>2071.4499999999998</v>
      </c>
      <c r="F28" s="16">
        <v>1.5699999999999999E-2</v>
      </c>
      <c r="G28" s="16"/>
    </row>
    <row r="29" spans="1:7" x14ac:dyDescent="0.35">
      <c r="A29" s="13" t="s">
        <v>395</v>
      </c>
      <c r="B29" s="33" t="s">
        <v>396</v>
      </c>
      <c r="C29" s="33" t="s">
        <v>373</v>
      </c>
      <c r="D29" s="14">
        <v>31610</v>
      </c>
      <c r="E29" s="15">
        <v>1849.5</v>
      </c>
      <c r="F29" s="16">
        <v>1.4E-2</v>
      </c>
      <c r="G29" s="16"/>
    </row>
    <row r="30" spans="1:7" x14ac:dyDescent="0.35">
      <c r="A30" s="13" t="s">
        <v>712</v>
      </c>
      <c r="B30" s="33" t="s">
        <v>713</v>
      </c>
      <c r="C30" s="33" t="s">
        <v>402</v>
      </c>
      <c r="D30" s="14">
        <v>57853</v>
      </c>
      <c r="E30" s="15">
        <v>1841.58</v>
      </c>
      <c r="F30" s="16">
        <v>1.3899999999999999E-2</v>
      </c>
      <c r="G30" s="16"/>
    </row>
    <row r="31" spans="1:7" x14ac:dyDescent="0.35">
      <c r="A31" s="13" t="s">
        <v>734</v>
      </c>
      <c r="B31" s="33" t="s">
        <v>735</v>
      </c>
      <c r="C31" s="33" t="s">
        <v>460</v>
      </c>
      <c r="D31" s="14">
        <v>105624</v>
      </c>
      <c r="E31" s="15">
        <v>1719.56</v>
      </c>
      <c r="F31" s="16">
        <v>1.2999999999999999E-2</v>
      </c>
      <c r="G31" s="16"/>
    </row>
    <row r="32" spans="1:7" x14ac:dyDescent="0.35">
      <c r="A32" s="13" t="s">
        <v>594</v>
      </c>
      <c r="B32" s="33" t="s">
        <v>595</v>
      </c>
      <c r="C32" s="33" t="s">
        <v>411</v>
      </c>
      <c r="D32" s="14">
        <v>81683</v>
      </c>
      <c r="E32" s="15">
        <v>1583.02</v>
      </c>
      <c r="F32" s="16">
        <v>1.2E-2</v>
      </c>
      <c r="G32" s="16"/>
    </row>
    <row r="33" spans="1:7" x14ac:dyDescent="0.35">
      <c r="A33" s="13" t="s">
        <v>717</v>
      </c>
      <c r="B33" s="33" t="s">
        <v>718</v>
      </c>
      <c r="C33" s="33" t="s">
        <v>460</v>
      </c>
      <c r="D33" s="14">
        <v>59867</v>
      </c>
      <c r="E33" s="15">
        <v>1570.85</v>
      </c>
      <c r="F33" s="16">
        <v>1.1900000000000001E-2</v>
      </c>
      <c r="G33" s="16"/>
    </row>
    <row r="34" spans="1:7" x14ac:dyDescent="0.35">
      <c r="A34" s="13" t="s">
        <v>750</v>
      </c>
      <c r="B34" s="33" t="s">
        <v>751</v>
      </c>
      <c r="C34" s="33" t="s">
        <v>376</v>
      </c>
      <c r="D34" s="14">
        <v>226174</v>
      </c>
      <c r="E34" s="15">
        <v>1455.32</v>
      </c>
      <c r="F34" s="16">
        <v>1.0999999999999999E-2</v>
      </c>
      <c r="G34" s="16"/>
    </row>
    <row r="35" spans="1:7" x14ac:dyDescent="0.35">
      <c r="A35" s="13" t="s">
        <v>1286</v>
      </c>
      <c r="B35" s="33" t="s">
        <v>1287</v>
      </c>
      <c r="C35" s="33" t="s">
        <v>376</v>
      </c>
      <c r="D35" s="14">
        <v>174946</v>
      </c>
      <c r="E35" s="15">
        <v>1430.18</v>
      </c>
      <c r="F35" s="16">
        <v>1.0800000000000001E-2</v>
      </c>
      <c r="G35" s="16"/>
    </row>
    <row r="36" spans="1:7" x14ac:dyDescent="0.35">
      <c r="A36" s="13" t="s">
        <v>1243</v>
      </c>
      <c r="B36" s="33" t="s">
        <v>1244</v>
      </c>
      <c r="C36" s="33" t="s">
        <v>402</v>
      </c>
      <c r="D36" s="14">
        <v>205489</v>
      </c>
      <c r="E36" s="15">
        <v>1413.76</v>
      </c>
      <c r="F36" s="16">
        <v>1.0699999999999999E-2</v>
      </c>
      <c r="G36" s="16"/>
    </row>
    <row r="37" spans="1:7" x14ac:dyDescent="0.35">
      <c r="A37" s="13" t="s">
        <v>596</v>
      </c>
      <c r="B37" s="33" t="s">
        <v>597</v>
      </c>
      <c r="C37" s="33" t="s">
        <v>411</v>
      </c>
      <c r="D37" s="14">
        <v>40419</v>
      </c>
      <c r="E37" s="15">
        <v>1377.56</v>
      </c>
      <c r="F37" s="16">
        <v>1.04E-2</v>
      </c>
      <c r="G37" s="16"/>
    </row>
    <row r="38" spans="1:7" x14ac:dyDescent="0.35">
      <c r="A38" s="13" t="s">
        <v>850</v>
      </c>
      <c r="B38" s="33" t="s">
        <v>851</v>
      </c>
      <c r="C38" s="33" t="s">
        <v>694</v>
      </c>
      <c r="D38" s="14">
        <v>378943</v>
      </c>
      <c r="E38" s="15">
        <v>1257.9000000000001</v>
      </c>
      <c r="F38" s="16">
        <v>9.4999999999999998E-3</v>
      </c>
      <c r="G38" s="16"/>
    </row>
    <row r="39" spans="1:7" x14ac:dyDescent="0.35">
      <c r="A39" s="13" t="s">
        <v>704</v>
      </c>
      <c r="B39" s="33" t="s">
        <v>705</v>
      </c>
      <c r="C39" s="33" t="s">
        <v>543</v>
      </c>
      <c r="D39" s="14">
        <v>43713</v>
      </c>
      <c r="E39" s="15">
        <v>1210.8900000000001</v>
      </c>
      <c r="F39" s="16">
        <v>9.1999999999999998E-3</v>
      </c>
      <c r="G39" s="16"/>
    </row>
    <row r="40" spans="1:7" x14ac:dyDescent="0.35">
      <c r="A40" s="13" t="s">
        <v>414</v>
      </c>
      <c r="B40" s="33" t="s">
        <v>415</v>
      </c>
      <c r="C40" s="33" t="s">
        <v>411</v>
      </c>
      <c r="D40" s="14">
        <v>17516</v>
      </c>
      <c r="E40" s="15">
        <v>1192.75</v>
      </c>
      <c r="F40" s="16">
        <v>8.9999999999999993E-3</v>
      </c>
      <c r="G40" s="16"/>
    </row>
    <row r="41" spans="1:7" x14ac:dyDescent="0.35">
      <c r="A41" s="13" t="s">
        <v>421</v>
      </c>
      <c r="B41" s="33" t="s">
        <v>422</v>
      </c>
      <c r="C41" s="33" t="s">
        <v>423</v>
      </c>
      <c r="D41" s="14">
        <v>36631</v>
      </c>
      <c r="E41" s="15">
        <v>1118.8599999999999</v>
      </c>
      <c r="F41" s="16">
        <v>8.5000000000000006E-3</v>
      </c>
      <c r="G41" s="16"/>
    </row>
    <row r="42" spans="1:7" x14ac:dyDescent="0.35">
      <c r="A42" s="13" t="s">
        <v>841</v>
      </c>
      <c r="B42" s="33" t="s">
        <v>842</v>
      </c>
      <c r="C42" s="33" t="s">
        <v>774</v>
      </c>
      <c r="D42" s="14">
        <v>153874</v>
      </c>
      <c r="E42" s="15">
        <v>1111.51</v>
      </c>
      <c r="F42" s="16">
        <v>8.3999999999999995E-3</v>
      </c>
      <c r="G42" s="16"/>
    </row>
    <row r="43" spans="1:7" x14ac:dyDescent="0.35">
      <c r="A43" s="13" t="s">
        <v>1529</v>
      </c>
      <c r="B43" s="33" t="s">
        <v>1530</v>
      </c>
      <c r="C43" s="33" t="s">
        <v>442</v>
      </c>
      <c r="D43" s="14">
        <v>25646</v>
      </c>
      <c r="E43" s="15">
        <v>1037.97</v>
      </c>
      <c r="F43" s="16">
        <v>7.9000000000000008E-3</v>
      </c>
      <c r="G43" s="16"/>
    </row>
    <row r="44" spans="1:7" x14ac:dyDescent="0.35">
      <c r="A44" s="13" t="s">
        <v>1520</v>
      </c>
      <c r="B44" s="33" t="s">
        <v>1521</v>
      </c>
      <c r="C44" s="33" t="s">
        <v>457</v>
      </c>
      <c r="D44" s="14">
        <v>23450</v>
      </c>
      <c r="E44" s="15">
        <v>1025.3</v>
      </c>
      <c r="F44" s="16">
        <v>7.7999999999999996E-3</v>
      </c>
      <c r="G44" s="16"/>
    </row>
    <row r="45" spans="1:7" x14ac:dyDescent="0.35">
      <c r="A45" s="13" t="s">
        <v>816</v>
      </c>
      <c r="B45" s="33" t="s">
        <v>817</v>
      </c>
      <c r="C45" s="33" t="s">
        <v>818</v>
      </c>
      <c r="D45" s="14">
        <v>147895</v>
      </c>
      <c r="E45" s="15">
        <v>1024.69</v>
      </c>
      <c r="F45" s="16">
        <v>7.7999999999999996E-3</v>
      </c>
      <c r="G45" s="16"/>
    </row>
    <row r="46" spans="1:7" x14ac:dyDescent="0.35">
      <c r="A46" s="13" t="s">
        <v>766</v>
      </c>
      <c r="B46" s="33" t="s">
        <v>767</v>
      </c>
      <c r="C46" s="33" t="s">
        <v>402</v>
      </c>
      <c r="D46" s="14">
        <v>34195</v>
      </c>
      <c r="E46" s="15">
        <v>997.81</v>
      </c>
      <c r="F46" s="16">
        <v>7.4999999999999997E-3</v>
      </c>
      <c r="G46" s="16"/>
    </row>
    <row r="47" spans="1:7" x14ac:dyDescent="0.35">
      <c r="A47" s="13" t="s">
        <v>513</v>
      </c>
      <c r="B47" s="33" t="s">
        <v>514</v>
      </c>
      <c r="C47" s="33" t="s">
        <v>391</v>
      </c>
      <c r="D47" s="14">
        <v>76437</v>
      </c>
      <c r="E47" s="15">
        <v>996.66</v>
      </c>
      <c r="F47" s="16">
        <v>7.4999999999999997E-3</v>
      </c>
      <c r="G47" s="16"/>
    </row>
    <row r="48" spans="1:7" x14ac:dyDescent="0.35">
      <c r="A48" s="13" t="s">
        <v>1548</v>
      </c>
      <c r="B48" s="33" t="s">
        <v>1549</v>
      </c>
      <c r="C48" s="33" t="s">
        <v>471</v>
      </c>
      <c r="D48" s="14">
        <v>123332</v>
      </c>
      <c r="E48" s="15">
        <v>963.84</v>
      </c>
      <c r="F48" s="16">
        <v>7.3000000000000001E-3</v>
      </c>
      <c r="G48" s="16"/>
    </row>
    <row r="49" spans="1:7" x14ac:dyDescent="0.35">
      <c r="A49" s="13" t="s">
        <v>416</v>
      </c>
      <c r="B49" s="33" t="s">
        <v>417</v>
      </c>
      <c r="C49" s="33" t="s">
        <v>402</v>
      </c>
      <c r="D49" s="14">
        <v>22269</v>
      </c>
      <c r="E49" s="15">
        <v>943.56</v>
      </c>
      <c r="F49" s="16">
        <v>7.1000000000000004E-3</v>
      </c>
      <c r="G49" s="16"/>
    </row>
    <row r="50" spans="1:7" x14ac:dyDescent="0.35">
      <c r="A50" s="13" t="s">
        <v>1233</v>
      </c>
      <c r="B50" s="33" t="s">
        <v>1234</v>
      </c>
      <c r="C50" s="33" t="s">
        <v>471</v>
      </c>
      <c r="D50" s="14">
        <v>121313</v>
      </c>
      <c r="E50" s="15">
        <v>922.34</v>
      </c>
      <c r="F50" s="16">
        <v>7.0000000000000001E-3</v>
      </c>
      <c r="G50" s="16"/>
    </row>
    <row r="51" spans="1:7" x14ac:dyDescent="0.35">
      <c r="A51" s="13" t="s">
        <v>727</v>
      </c>
      <c r="B51" s="33" t="s">
        <v>728</v>
      </c>
      <c r="C51" s="33" t="s">
        <v>379</v>
      </c>
      <c r="D51" s="14">
        <v>15184</v>
      </c>
      <c r="E51" s="15">
        <v>917.34</v>
      </c>
      <c r="F51" s="16">
        <v>6.8999999999999999E-3</v>
      </c>
      <c r="G51" s="16"/>
    </row>
    <row r="52" spans="1:7" x14ac:dyDescent="0.35">
      <c r="A52" s="13" t="s">
        <v>772</v>
      </c>
      <c r="B52" s="33" t="s">
        <v>773</v>
      </c>
      <c r="C52" s="33" t="s">
        <v>774</v>
      </c>
      <c r="D52" s="14">
        <v>78883</v>
      </c>
      <c r="E52" s="15">
        <v>866.85</v>
      </c>
      <c r="F52" s="16">
        <v>6.6E-3</v>
      </c>
      <c r="G52" s="16"/>
    </row>
    <row r="53" spans="1:7" x14ac:dyDescent="0.35">
      <c r="A53" s="13" t="s">
        <v>1550</v>
      </c>
      <c r="B53" s="33" t="s">
        <v>1551</v>
      </c>
      <c r="C53" s="33" t="s">
        <v>1552</v>
      </c>
      <c r="D53" s="14">
        <v>174528</v>
      </c>
      <c r="E53" s="15">
        <v>804.31</v>
      </c>
      <c r="F53" s="16">
        <v>6.1000000000000004E-3</v>
      </c>
      <c r="G53" s="16"/>
    </row>
    <row r="54" spans="1:7" x14ac:dyDescent="0.35">
      <c r="A54" s="13" t="s">
        <v>756</v>
      </c>
      <c r="B54" s="33" t="s">
        <v>757</v>
      </c>
      <c r="C54" s="33" t="s">
        <v>379</v>
      </c>
      <c r="D54" s="14">
        <v>27967</v>
      </c>
      <c r="E54" s="15">
        <v>795.77</v>
      </c>
      <c r="F54" s="16">
        <v>6.0000000000000001E-3</v>
      </c>
      <c r="G54" s="16"/>
    </row>
    <row r="55" spans="1:7" x14ac:dyDescent="0.35">
      <c r="A55" s="13" t="s">
        <v>385</v>
      </c>
      <c r="B55" s="33" t="s">
        <v>386</v>
      </c>
      <c r="C55" s="33" t="s">
        <v>382</v>
      </c>
      <c r="D55" s="14">
        <v>32978</v>
      </c>
      <c r="E55" s="15">
        <v>756.71</v>
      </c>
      <c r="F55" s="16">
        <v>5.7000000000000002E-3</v>
      </c>
      <c r="G55" s="16"/>
    </row>
    <row r="56" spans="1:7" x14ac:dyDescent="0.35">
      <c r="A56" s="13" t="s">
        <v>1256</v>
      </c>
      <c r="B56" s="33" t="s">
        <v>1257</v>
      </c>
      <c r="C56" s="33" t="s">
        <v>468</v>
      </c>
      <c r="D56" s="14">
        <v>250236</v>
      </c>
      <c r="E56" s="15">
        <v>750.46</v>
      </c>
      <c r="F56" s="16">
        <v>5.7000000000000002E-3</v>
      </c>
      <c r="G56" s="16"/>
    </row>
    <row r="57" spans="1:7" x14ac:dyDescent="0.35">
      <c r="A57" s="13" t="s">
        <v>846</v>
      </c>
      <c r="B57" s="33" t="s">
        <v>847</v>
      </c>
      <c r="C57" s="33" t="s">
        <v>430</v>
      </c>
      <c r="D57" s="14">
        <v>1095425</v>
      </c>
      <c r="E57" s="15">
        <v>741.82</v>
      </c>
      <c r="F57" s="16">
        <v>5.5999999999999999E-3</v>
      </c>
      <c r="G57" s="16"/>
    </row>
    <row r="58" spans="1:7" x14ac:dyDescent="0.35">
      <c r="A58" s="13" t="s">
        <v>1288</v>
      </c>
      <c r="B58" s="33" t="s">
        <v>1289</v>
      </c>
      <c r="C58" s="33" t="s">
        <v>452</v>
      </c>
      <c r="D58" s="14">
        <v>165893</v>
      </c>
      <c r="E58" s="15">
        <v>698.58</v>
      </c>
      <c r="F58" s="16">
        <v>5.3E-3</v>
      </c>
      <c r="G58" s="16"/>
    </row>
    <row r="59" spans="1:7" x14ac:dyDescent="0.35">
      <c r="A59" s="13" t="s">
        <v>588</v>
      </c>
      <c r="B59" s="33" t="s">
        <v>589</v>
      </c>
      <c r="C59" s="33" t="s">
        <v>476</v>
      </c>
      <c r="D59" s="14">
        <v>54520</v>
      </c>
      <c r="E59" s="15">
        <v>695.68</v>
      </c>
      <c r="F59" s="16">
        <v>5.3E-3</v>
      </c>
      <c r="G59" s="16"/>
    </row>
    <row r="60" spans="1:7" x14ac:dyDescent="0.35">
      <c r="A60" s="13" t="s">
        <v>409</v>
      </c>
      <c r="B60" s="33" t="s">
        <v>410</v>
      </c>
      <c r="C60" s="33" t="s">
        <v>411</v>
      </c>
      <c r="D60" s="14">
        <v>52706</v>
      </c>
      <c r="E60" s="15">
        <v>676.38</v>
      </c>
      <c r="F60" s="16">
        <v>5.1000000000000004E-3</v>
      </c>
      <c r="G60" s="16"/>
    </row>
    <row r="61" spans="1:7" x14ac:dyDescent="0.35">
      <c r="A61" s="13" t="s">
        <v>848</v>
      </c>
      <c r="B61" s="33" t="s">
        <v>849</v>
      </c>
      <c r="C61" s="33" t="s">
        <v>423</v>
      </c>
      <c r="D61" s="14">
        <v>3769</v>
      </c>
      <c r="E61" s="15">
        <v>663.27</v>
      </c>
      <c r="F61" s="16">
        <v>5.0000000000000001E-3</v>
      </c>
      <c r="G61" s="16"/>
    </row>
    <row r="62" spans="1:7" x14ac:dyDescent="0.35">
      <c r="A62" s="13" t="s">
        <v>784</v>
      </c>
      <c r="B62" s="33" t="s">
        <v>785</v>
      </c>
      <c r="C62" s="33" t="s">
        <v>786</v>
      </c>
      <c r="D62" s="14">
        <v>396363</v>
      </c>
      <c r="E62" s="15">
        <v>633.23</v>
      </c>
      <c r="F62" s="16">
        <v>4.7999999999999996E-3</v>
      </c>
      <c r="G62" s="16"/>
    </row>
    <row r="63" spans="1:7" x14ac:dyDescent="0.35">
      <c r="A63" s="13" t="s">
        <v>760</v>
      </c>
      <c r="B63" s="33" t="s">
        <v>761</v>
      </c>
      <c r="C63" s="33" t="s">
        <v>411</v>
      </c>
      <c r="D63" s="14">
        <v>1711</v>
      </c>
      <c r="E63" s="15">
        <v>610.30999999999995</v>
      </c>
      <c r="F63" s="16">
        <v>4.5999999999999999E-3</v>
      </c>
      <c r="G63" s="16"/>
    </row>
    <row r="64" spans="1:7" x14ac:dyDescent="0.35">
      <c r="A64" s="13" t="s">
        <v>392</v>
      </c>
      <c r="B64" s="33" t="s">
        <v>393</v>
      </c>
      <c r="C64" s="33" t="s">
        <v>394</v>
      </c>
      <c r="D64" s="14">
        <v>151140</v>
      </c>
      <c r="E64" s="15">
        <v>592.39</v>
      </c>
      <c r="F64" s="16">
        <v>4.4999999999999997E-3</v>
      </c>
      <c r="G64" s="16"/>
    </row>
    <row r="65" spans="1:7" x14ac:dyDescent="0.35">
      <c r="A65" s="13" t="s">
        <v>598</v>
      </c>
      <c r="B65" s="33" t="s">
        <v>599</v>
      </c>
      <c r="C65" s="33" t="s">
        <v>476</v>
      </c>
      <c r="D65" s="14">
        <v>74013</v>
      </c>
      <c r="E65" s="15">
        <v>588.03</v>
      </c>
      <c r="F65" s="16">
        <v>4.4000000000000003E-3</v>
      </c>
      <c r="G65" s="16"/>
    </row>
    <row r="66" spans="1:7" x14ac:dyDescent="0.35">
      <c r="A66" s="13" t="s">
        <v>590</v>
      </c>
      <c r="B66" s="33" t="s">
        <v>591</v>
      </c>
      <c r="C66" s="33" t="s">
        <v>411</v>
      </c>
      <c r="D66" s="14">
        <v>38338</v>
      </c>
      <c r="E66" s="15">
        <v>577.33000000000004</v>
      </c>
      <c r="F66" s="16">
        <v>4.4000000000000003E-3</v>
      </c>
      <c r="G66" s="16"/>
    </row>
    <row r="67" spans="1:7" x14ac:dyDescent="0.35">
      <c r="A67" s="13" t="s">
        <v>1553</v>
      </c>
      <c r="B67" s="33" t="s">
        <v>1554</v>
      </c>
      <c r="C67" s="33" t="s">
        <v>465</v>
      </c>
      <c r="D67" s="14">
        <v>26861</v>
      </c>
      <c r="E67" s="15">
        <v>548.02</v>
      </c>
      <c r="F67" s="16">
        <v>4.1000000000000003E-3</v>
      </c>
      <c r="G67" s="16"/>
    </row>
    <row r="68" spans="1:7" x14ac:dyDescent="0.35">
      <c r="A68" s="13" t="s">
        <v>740</v>
      </c>
      <c r="B68" s="33" t="s">
        <v>741</v>
      </c>
      <c r="C68" s="33" t="s">
        <v>442</v>
      </c>
      <c r="D68" s="14">
        <v>353724</v>
      </c>
      <c r="E68" s="15">
        <v>547.66999999999996</v>
      </c>
      <c r="F68" s="16">
        <v>4.1000000000000003E-3</v>
      </c>
      <c r="G68" s="16"/>
    </row>
    <row r="69" spans="1:7" x14ac:dyDescent="0.35">
      <c r="A69" s="13" t="s">
        <v>443</v>
      </c>
      <c r="B69" s="33" t="s">
        <v>444</v>
      </c>
      <c r="C69" s="33" t="s">
        <v>411</v>
      </c>
      <c r="D69" s="14">
        <v>55300</v>
      </c>
      <c r="E69" s="15">
        <v>547.44000000000005</v>
      </c>
      <c r="F69" s="16">
        <v>4.1000000000000003E-3</v>
      </c>
      <c r="G69" s="16"/>
    </row>
    <row r="70" spans="1:7" x14ac:dyDescent="0.35">
      <c r="A70" s="13" t="s">
        <v>852</v>
      </c>
      <c r="B70" s="33" t="s">
        <v>853</v>
      </c>
      <c r="C70" s="33" t="s">
        <v>543</v>
      </c>
      <c r="D70" s="14">
        <v>10340</v>
      </c>
      <c r="E70" s="15">
        <v>536.83000000000004</v>
      </c>
      <c r="F70" s="16">
        <v>4.1000000000000003E-3</v>
      </c>
      <c r="G70" s="16"/>
    </row>
    <row r="71" spans="1:7" x14ac:dyDescent="0.35">
      <c r="A71" s="13" t="s">
        <v>407</v>
      </c>
      <c r="B71" s="33" t="s">
        <v>408</v>
      </c>
      <c r="C71" s="33" t="s">
        <v>402</v>
      </c>
      <c r="D71" s="14">
        <v>9443</v>
      </c>
      <c r="E71" s="15">
        <v>534.14</v>
      </c>
      <c r="F71" s="16">
        <v>4.0000000000000001E-3</v>
      </c>
      <c r="G71" s="16"/>
    </row>
    <row r="72" spans="1:7" x14ac:dyDescent="0.35">
      <c r="A72" s="13" t="s">
        <v>736</v>
      </c>
      <c r="B72" s="33" t="s">
        <v>737</v>
      </c>
      <c r="C72" s="33" t="s">
        <v>465</v>
      </c>
      <c r="D72" s="14">
        <v>28230</v>
      </c>
      <c r="E72" s="15">
        <v>518.95000000000005</v>
      </c>
      <c r="F72" s="16">
        <v>3.8999999999999998E-3</v>
      </c>
      <c r="G72" s="16"/>
    </row>
    <row r="73" spans="1:7" x14ac:dyDescent="0.35">
      <c r="A73" s="13" t="s">
        <v>706</v>
      </c>
      <c r="B73" s="33" t="s">
        <v>707</v>
      </c>
      <c r="C73" s="33" t="s">
        <v>457</v>
      </c>
      <c r="D73" s="14">
        <v>7903</v>
      </c>
      <c r="E73" s="15">
        <v>491.37</v>
      </c>
      <c r="F73" s="16">
        <v>3.7000000000000002E-3</v>
      </c>
      <c r="G73" s="16"/>
    </row>
    <row r="74" spans="1:7" x14ac:dyDescent="0.35">
      <c r="A74" s="13" t="s">
        <v>532</v>
      </c>
      <c r="B74" s="33" t="s">
        <v>533</v>
      </c>
      <c r="C74" s="33" t="s">
        <v>442</v>
      </c>
      <c r="D74" s="14">
        <v>208320</v>
      </c>
      <c r="E74" s="15">
        <v>409.37</v>
      </c>
      <c r="F74" s="16">
        <v>3.0999999999999999E-3</v>
      </c>
      <c r="G74" s="16"/>
    </row>
    <row r="75" spans="1:7" x14ac:dyDescent="0.35">
      <c r="A75" s="13" t="s">
        <v>1295</v>
      </c>
      <c r="B75" s="33" t="s">
        <v>1296</v>
      </c>
      <c r="C75" s="33" t="s">
        <v>457</v>
      </c>
      <c r="D75" s="14">
        <v>2909</v>
      </c>
      <c r="E75" s="15">
        <v>6.06</v>
      </c>
      <c r="F75" s="16">
        <v>0</v>
      </c>
      <c r="G75" s="16"/>
    </row>
    <row r="76" spans="1:7" x14ac:dyDescent="0.35">
      <c r="A76" s="13" t="s">
        <v>856</v>
      </c>
      <c r="B76" s="33" t="s">
        <v>857</v>
      </c>
      <c r="C76" s="33" t="s">
        <v>538</v>
      </c>
      <c r="D76" s="14">
        <v>4</v>
      </c>
      <c r="E76" s="15">
        <v>1.98</v>
      </c>
      <c r="F76" s="16">
        <v>0</v>
      </c>
      <c r="G76" s="16"/>
    </row>
    <row r="77" spans="1:7" x14ac:dyDescent="0.35">
      <c r="A77" s="17" t="s">
        <v>180</v>
      </c>
      <c r="B77" s="34"/>
      <c r="C77" s="34"/>
      <c r="D77" s="18"/>
      <c r="E77" s="37">
        <v>124913.28</v>
      </c>
      <c r="F77" s="38">
        <v>0.94479999999999997</v>
      </c>
      <c r="G77" s="21"/>
    </row>
    <row r="78" spans="1:7" x14ac:dyDescent="0.35">
      <c r="A78" s="17" t="s">
        <v>445</v>
      </c>
      <c r="B78" s="33"/>
      <c r="C78" s="33"/>
      <c r="D78" s="14"/>
      <c r="E78" s="15"/>
      <c r="F78" s="16"/>
      <c r="G78" s="16"/>
    </row>
    <row r="79" spans="1:7" x14ac:dyDescent="0.35">
      <c r="A79" s="17" t="s">
        <v>180</v>
      </c>
      <c r="B79" s="33"/>
      <c r="C79" s="33"/>
      <c r="D79" s="14"/>
      <c r="E79" s="39" t="s">
        <v>136</v>
      </c>
      <c r="F79" s="40" t="s">
        <v>136</v>
      </c>
      <c r="G79" s="16"/>
    </row>
    <row r="80" spans="1:7" x14ac:dyDescent="0.35">
      <c r="A80" s="24" t="s">
        <v>191</v>
      </c>
      <c r="B80" s="35"/>
      <c r="C80" s="35"/>
      <c r="D80" s="25"/>
      <c r="E80" s="30">
        <v>124913.28</v>
      </c>
      <c r="F80" s="31">
        <v>0.94479999999999997</v>
      </c>
      <c r="G80" s="21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562</v>
      </c>
      <c r="B82" s="33"/>
      <c r="C82" s="33"/>
      <c r="D82" s="14"/>
      <c r="E82" s="15"/>
      <c r="F82" s="16"/>
      <c r="G82" s="16"/>
    </row>
    <row r="83" spans="1:7" x14ac:dyDescent="0.35">
      <c r="A83" s="17" t="s">
        <v>563</v>
      </c>
      <c r="B83" s="33"/>
      <c r="C83" s="33"/>
      <c r="D83" s="14"/>
      <c r="E83" s="15"/>
      <c r="F83" s="16"/>
      <c r="G83" s="16"/>
    </row>
    <row r="84" spans="1:7" x14ac:dyDescent="0.35">
      <c r="A84" s="13" t="s">
        <v>564</v>
      </c>
      <c r="B84" s="33"/>
      <c r="C84" s="33" t="s">
        <v>565</v>
      </c>
      <c r="D84" s="14">
        <v>13275</v>
      </c>
      <c r="E84" s="15">
        <v>3400.29</v>
      </c>
      <c r="F84" s="16">
        <v>2.5718999999999999E-2</v>
      </c>
      <c r="G84" s="16"/>
    </row>
    <row r="85" spans="1:7" x14ac:dyDescent="0.35">
      <c r="A85" s="13" t="s">
        <v>1539</v>
      </c>
      <c r="B85" s="33"/>
      <c r="C85" s="33" t="s">
        <v>457</v>
      </c>
      <c r="D85" s="14">
        <v>581250</v>
      </c>
      <c r="E85" s="15">
        <v>1195.3399999999999</v>
      </c>
      <c r="F85" s="16">
        <v>9.0410000000000004E-3</v>
      </c>
      <c r="G85" s="16"/>
    </row>
    <row r="86" spans="1:7" x14ac:dyDescent="0.35">
      <c r="A86" s="13" t="s">
        <v>1541</v>
      </c>
      <c r="B86" s="33"/>
      <c r="C86" s="33" t="s">
        <v>538</v>
      </c>
      <c r="D86" s="14">
        <v>2055</v>
      </c>
      <c r="E86" s="15">
        <v>1005</v>
      </c>
      <c r="F86" s="16">
        <v>7.6010000000000001E-3</v>
      </c>
      <c r="G86" s="16"/>
    </row>
    <row r="87" spans="1:7" x14ac:dyDescent="0.35">
      <c r="A87" s="13" t="s">
        <v>1555</v>
      </c>
      <c r="B87" s="33"/>
      <c r="C87" s="33" t="s">
        <v>460</v>
      </c>
      <c r="D87" s="14">
        <v>3125</v>
      </c>
      <c r="E87" s="15">
        <v>50.95</v>
      </c>
      <c r="F87" s="16">
        <v>3.8499999999999998E-4</v>
      </c>
      <c r="G87" s="16"/>
    </row>
    <row r="88" spans="1:7" x14ac:dyDescent="0.35">
      <c r="A88" s="17" t="s">
        <v>180</v>
      </c>
      <c r="B88" s="34"/>
      <c r="C88" s="34"/>
      <c r="D88" s="18"/>
      <c r="E88" s="37">
        <v>5651.58</v>
      </c>
      <c r="F88" s="38">
        <v>4.2745999999999999E-2</v>
      </c>
      <c r="G88" s="21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24" t="s">
        <v>191</v>
      </c>
      <c r="B92" s="35"/>
      <c r="C92" s="35"/>
      <c r="D92" s="25"/>
      <c r="E92" s="19">
        <v>5651.58</v>
      </c>
      <c r="F92" s="20">
        <v>4.2745999999999999E-2</v>
      </c>
      <c r="G92" s="21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335</v>
      </c>
      <c r="B94" s="33"/>
      <c r="C94" s="33"/>
      <c r="D94" s="14"/>
      <c r="E94" s="15"/>
      <c r="F94" s="16"/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336</v>
      </c>
      <c r="B96" s="33"/>
      <c r="C96" s="33"/>
      <c r="D96" s="14"/>
      <c r="E96" s="15"/>
      <c r="F96" s="16"/>
      <c r="G96" s="16"/>
    </row>
    <row r="97" spans="1:7" x14ac:dyDescent="0.35">
      <c r="A97" s="13" t="s">
        <v>1543</v>
      </c>
      <c r="B97" s="33" t="s">
        <v>1544</v>
      </c>
      <c r="C97" s="33" t="s">
        <v>184</v>
      </c>
      <c r="D97" s="14">
        <v>500000</v>
      </c>
      <c r="E97" s="15">
        <v>499.34</v>
      </c>
      <c r="F97" s="16">
        <v>3.8E-3</v>
      </c>
      <c r="G97" s="16">
        <v>5.3238000000000001E-2</v>
      </c>
    </row>
    <row r="98" spans="1:7" x14ac:dyDescent="0.35">
      <c r="A98" s="13" t="s">
        <v>566</v>
      </c>
      <c r="B98" s="33" t="s">
        <v>567</v>
      </c>
      <c r="C98" s="33" t="s">
        <v>184</v>
      </c>
      <c r="D98" s="14">
        <v>200000</v>
      </c>
      <c r="E98" s="15">
        <v>199.54</v>
      </c>
      <c r="F98" s="16">
        <v>1.5E-3</v>
      </c>
      <c r="G98" s="16">
        <v>5.3116999999999998E-2</v>
      </c>
    </row>
    <row r="99" spans="1:7" x14ac:dyDescent="0.35">
      <c r="A99" s="17" t="s">
        <v>180</v>
      </c>
      <c r="B99" s="34"/>
      <c r="C99" s="34"/>
      <c r="D99" s="18"/>
      <c r="E99" s="37">
        <v>698.88</v>
      </c>
      <c r="F99" s="38">
        <v>5.3E-3</v>
      </c>
      <c r="G99" s="21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24" t="s">
        <v>191</v>
      </c>
      <c r="B101" s="35"/>
      <c r="C101" s="35"/>
      <c r="D101" s="25"/>
      <c r="E101" s="19">
        <v>698.88</v>
      </c>
      <c r="F101" s="20">
        <v>5.3E-3</v>
      </c>
      <c r="G101" s="21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7" t="s">
        <v>195</v>
      </c>
      <c r="B104" s="33"/>
      <c r="C104" s="33"/>
      <c r="D104" s="14"/>
      <c r="E104" s="15"/>
      <c r="F104" s="16"/>
      <c r="G104" s="16"/>
    </row>
    <row r="105" spans="1:7" x14ac:dyDescent="0.35">
      <c r="A105" s="13" t="s">
        <v>196</v>
      </c>
      <c r="B105" s="33"/>
      <c r="C105" s="33"/>
      <c r="D105" s="14"/>
      <c r="E105" s="15">
        <v>928.86</v>
      </c>
      <c r="F105" s="16">
        <v>7.0000000000000001E-3</v>
      </c>
      <c r="G105" s="16">
        <v>5.4115999999999997E-2</v>
      </c>
    </row>
    <row r="106" spans="1:7" x14ac:dyDescent="0.35">
      <c r="A106" s="17" t="s">
        <v>180</v>
      </c>
      <c r="B106" s="34"/>
      <c r="C106" s="34"/>
      <c r="D106" s="18"/>
      <c r="E106" s="37">
        <v>928.86</v>
      </c>
      <c r="F106" s="38">
        <v>7.0000000000000001E-3</v>
      </c>
      <c r="G106" s="21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24" t="s">
        <v>191</v>
      </c>
      <c r="B108" s="35"/>
      <c r="C108" s="35"/>
      <c r="D108" s="25"/>
      <c r="E108" s="19">
        <v>928.86</v>
      </c>
      <c r="F108" s="20">
        <v>7.0000000000000001E-3</v>
      </c>
      <c r="G108" s="21"/>
    </row>
    <row r="109" spans="1:7" x14ac:dyDescent="0.35">
      <c r="A109" s="13" t="s">
        <v>197</v>
      </c>
      <c r="B109" s="33"/>
      <c r="C109" s="33"/>
      <c r="D109" s="14"/>
      <c r="E109" s="15">
        <v>0.1377159</v>
      </c>
      <c r="F109" s="16">
        <v>9.9999999999999995E-7</v>
      </c>
      <c r="G109" s="16"/>
    </row>
    <row r="110" spans="1:7" x14ac:dyDescent="0.35">
      <c r="A110" s="13" t="s">
        <v>198</v>
      </c>
      <c r="B110" s="33"/>
      <c r="C110" s="33"/>
      <c r="D110" s="14"/>
      <c r="E110" s="15">
        <v>5666.3022841000002</v>
      </c>
      <c r="F110" s="16">
        <v>4.2899E-2</v>
      </c>
      <c r="G110" s="16">
        <v>5.4115999999999997E-2</v>
      </c>
    </row>
    <row r="111" spans="1:7" x14ac:dyDescent="0.35">
      <c r="A111" s="28" t="s">
        <v>199</v>
      </c>
      <c r="B111" s="36"/>
      <c r="C111" s="36"/>
      <c r="D111" s="29"/>
      <c r="E111" s="30">
        <v>132207.46</v>
      </c>
      <c r="F111" s="31">
        <v>1</v>
      </c>
      <c r="G111" s="31"/>
    </row>
    <row r="113" spans="1:3" x14ac:dyDescent="0.35">
      <c r="A113" s="1" t="s">
        <v>568</v>
      </c>
    </row>
    <row r="116" spans="1:3" x14ac:dyDescent="0.35">
      <c r="A116" s="1" t="s">
        <v>201</v>
      </c>
    </row>
    <row r="117" spans="1:3" x14ac:dyDescent="0.35">
      <c r="A117" s="47" t="s">
        <v>202</v>
      </c>
      <c r="B117" s="3" t="s">
        <v>136</v>
      </c>
    </row>
    <row r="118" spans="1:3" x14ac:dyDescent="0.35">
      <c r="A118" t="s">
        <v>203</v>
      </c>
    </row>
    <row r="119" spans="1:3" x14ac:dyDescent="0.35">
      <c r="A119" t="s">
        <v>204</v>
      </c>
      <c r="B119" t="s">
        <v>205</v>
      </c>
      <c r="C119" t="s">
        <v>205</v>
      </c>
    </row>
    <row r="120" spans="1:3" x14ac:dyDescent="0.35">
      <c r="B120" s="48">
        <v>45807</v>
      </c>
      <c r="C120" s="48">
        <v>45838</v>
      </c>
    </row>
    <row r="121" spans="1:3" x14ac:dyDescent="0.35">
      <c r="A121" t="s">
        <v>210</v>
      </c>
      <c r="B121">
        <v>95.05</v>
      </c>
      <c r="C121">
        <v>98.16</v>
      </c>
    </row>
    <row r="122" spans="1:3" x14ac:dyDescent="0.35">
      <c r="A122" t="s">
        <v>211</v>
      </c>
      <c r="B122">
        <v>39.69</v>
      </c>
      <c r="C122">
        <v>40.99</v>
      </c>
    </row>
    <row r="123" spans="1:3" x14ac:dyDescent="0.35">
      <c r="A123" t="s">
        <v>1556</v>
      </c>
      <c r="B123">
        <v>83.47</v>
      </c>
      <c r="C123">
        <v>86.09</v>
      </c>
    </row>
    <row r="124" spans="1:3" x14ac:dyDescent="0.35">
      <c r="A124" t="s">
        <v>1557</v>
      </c>
      <c r="B124">
        <v>84.46</v>
      </c>
      <c r="C124">
        <v>87.11</v>
      </c>
    </row>
    <row r="125" spans="1:3" x14ac:dyDescent="0.35">
      <c r="A125" t="s">
        <v>1558</v>
      </c>
      <c r="B125">
        <v>82.38</v>
      </c>
      <c r="C125">
        <v>84.96</v>
      </c>
    </row>
    <row r="126" spans="1:3" x14ac:dyDescent="0.35">
      <c r="A126" t="s">
        <v>1559</v>
      </c>
      <c r="B126">
        <v>67.33</v>
      </c>
      <c r="C126">
        <v>69.44</v>
      </c>
    </row>
    <row r="127" spans="1:3" x14ac:dyDescent="0.35">
      <c r="A127" t="s">
        <v>216</v>
      </c>
      <c r="B127">
        <v>82.96</v>
      </c>
      <c r="C127">
        <v>85.57</v>
      </c>
    </row>
    <row r="128" spans="1:3" x14ac:dyDescent="0.35">
      <c r="A128" t="s">
        <v>217</v>
      </c>
      <c r="B128">
        <v>28.34</v>
      </c>
      <c r="C128">
        <v>29.23</v>
      </c>
    </row>
    <row r="130" spans="1:4" x14ac:dyDescent="0.35">
      <c r="A130" t="s">
        <v>221</v>
      </c>
      <c r="B130" s="3" t="s">
        <v>136</v>
      </c>
    </row>
    <row r="131" spans="1:4" x14ac:dyDescent="0.35">
      <c r="A131" t="s">
        <v>222</v>
      </c>
      <c r="B131" s="3" t="s">
        <v>136</v>
      </c>
    </row>
    <row r="132" spans="1:4" ht="29" customHeight="1" x14ac:dyDescent="0.35">
      <c r="A132" s="47" t="s">
        <v>223</v>
      </c>
      <c r="B132" s="3" t="s">
        <v>136</v>
      </c>
    </row>
    <row r="133" spans="1:4" ht="29" customHeight="1" x14ac:dyDescent="0.35">
      <c r="A133" s="47" t="s">
        <v>224</v>
      </c>
      <c r="B133" s="3" t="s">
        <v>136</v>
      </c>
    </row>
    <row r="134" spans="1:4" x14ac:dyDescent="0.35">
      <c r="A134" t="s">
        <v>446</v>
      </c>
      <c r="B134" s="49">
        <v>1.2254</v>
      </c>
    </row>
    <row r="135" spans="1:4" ht="43.5" customHeight="1" x14ac:dyDescent="0.35">
      <c r="A135" s="47" t="s">
        <v>226</v>
      </c>
      <c r="B135" s="3">
        <v>5651.5703000000003</v>
      </c>
    </row>
    <row r="136" spans="1:4" x14ac:dyDescent="0.35">
      <c r="B136" s="3"/>
    </row>
    <row r="137" spans="1:4" ht="29" customHeight="1" x14ac:dyDescent="0.35">
      <c r="A137" s="47" t="s">
        <v>227</v>
      </c>
      <c r="B137" s="3" t="s">
        <v>136</v>
      </c>
    </row>
    <row r="138" spans="1:4" ht="29" customHeight="1" x14ac:dyDescent="0.35">
      <c r="A138" s="47" t="s">
        <v>228</v>
      </c>
      <c r="B138" t="s">
        <v>136</v>
      </c>
    </row>
    <row r="139" spans="1:4" ht="29" customHeight="1" x14ac:dyDescent="0.35">
      <c r="A139" s="47" t="s">
        <v>229</v>
      </c>
      <c r="B139" s="3" t="s">
        <v>136</v>
      </c>
    </row>
    <row r="140" spans="1:4" ht="29" customHeight="1" x14ac:dyDescent="0.35">
      <c r="A140" s="47" t="s">
        <v>230</v>
      </c>
      <c r="B140" s="3" t="s">
        <v>136</v>
      </c>
    </row>
    <row r="142" spans="1:4" ht="70" customHeight="1" x14ac:dyDescent="0.35">
      <c r="A142" s="72" t="s">
        <v>240</v>
      </c>
      <c r="B142" s="72" t="s">
        <v>241</v>
      </c>
      <c r="C142" s="72" t="s">
        <v>5</v>
      </c>
      <c r="D142" s="72" t="s">
        <v>6</v>
      </c>
    </row>
    <row r="143" spans="1:4" ht="70" customHeight="1" x14ac:dyDescent="0.35">
      <c r="A143" s="72" t="s">
        <v>1560</v>
      </c>
      <c r="B143" s="72"/>
      <c r="C143" s="72" t="s">
        <v>58</v>
      </c>
      <c r="D14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9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1562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389</v>
      </c>
      <c r="B8" s="33" t="s">
        <v>390</v>
      </c>
      <c r="C8" s="33" t="s">
        <v>391</v>
      </c>
      <c r="D8" s="14">
        <v>33345</v>
      </c>
      <c r="E8" s="15">
        <v>140.55000000000001</v>
      </c>
      <c r="F8" s="16">
        <v>5.0500000000000003E-2</v>
      </c>
      <c r="G8" s="16"/>
    </row>
    <row r="9" spans="1:7" x14ac:dyDescent="0.35">
      <c r="A9" s="13" t="s">
        <v>414</v>
      </c>
      <c r="B9" s="33" t="s">
        <v>415</v>
      </c>
      <c r="C9" s="33" t="s">
        <v>411</v>
      </c>
      <c r="D9" s="14">
        <v>2055</v>
      </c>
      <c r="E9" s="15">
        <v>139.94</v>
      </c>
      <c r="F9" s="16">
        <v>5.0299999999999997E-2</v>
      </c>
      <c r="G9" s="16"/>
    </row>
    <row r="10" spans="1:7" x14ac:dyDescent="0.35">
      <c r="A10" s="13" t="s">
        <v>371</v>
      </c>
      <c r="B10" s="33" t="s">
        <v>372</v>
      </c>
      <c r="C10" s="33" t="s">
        <v>373</v>
      </c>
      <c r="D10" s="14">
        <v>5631</v>
      </c>
      <c r="E10" s="15">
        <v>138.82</v>
      </c>
      <c r="F10" s="16">
        <v>4.99E-2</v>
      </c>
      <c r="G10" s="16"/>
    </row>
    <row r="11" spans="1:7" x14ac:dyDescent="0.35">
      <c r="A11" s="13" t="s">
        <v>770</v>
      </c>
      <c r="B11" s="33" t="s">
        <v>771</v>
      </c>
      <c r="C11" s="33" t="s">
        <v>460</v>
      </c>
      <c r="D11" s="14">
        <v>14818</v>
      </c>
      <c r="E11" s="15">
        <v>138.77000000000001</v>
      </c>
      <c r="F11" s="16">
        <v>4.99E-2</v>
      </c>
      <c r="G11" s="16"/>
    </row>
    <row r="12" spans="1:7" x14ac:dyDescent="0.35">
      <c r="A12" s="13" t="s">
        <v>387</v>
      </c>
      <c r="B12" s="33" t="s">
        <v>388</v>
      </c>
      <c r="C12" s="33" t="s">
        <v>379</v>
      </c>
      <c r="D12" s="14">
        <v>7885</v>
      </c>
      <c r="E12" s="15">
        <v>136.30000000000001</v>
      </c>
      <c r="F12" s="16">
        <v>4.9000000000000002E-2</v>
      </c>
      <c r="G12" s="16"/>
    </row>
    <row r="13" spans="1:7" x14ac:dyDescent="0.35">
      <c r="A13" s="13" t="s">
        <v>704</v>
      </c>
      <c r="B13" s="33" t="s">
        <v>705</v>
      </c>
      <c r="C13" s="33" t="s">
        <v>543</v>
      </c>
      <c r="D13" s="14">
        <v>4869</v>
      </c>
      <c r="E13" s="15">
        <v>134.88</v>
      </c>
      <c r="F13" s="16">
        <v>4.8500000000000001E-2</v>
      </c>
      <c r="G13" s="16"/>
    </row>
    <row r="14" spans="1:7" x14ac:dyDescent="0.35">
      <c r="A14" s="13" t="s">
        <v>846</v>
      </c>
      <c r="B14" s="33" t="s">
        <v>847</v>
      </c>
      <c r="C14" s="33" t="s">
        <v>430</v>
      </c>
      <c r="D14" s="14">
        <v>197813</v>
      </c>
      <c r="E14" s="15">
        <v>133.96</v>
      </c>
      <c r="F14" s="16">
        <v>4.82E-2</v>
      </c>
      <c r="G14" s="16"/>
    </row>
    <row r="15" spans="1:7" x14ac:dyDescent="0.35">
      <c r="A15" s="13" t="s">
        <v>395</v>
      </c>
      <c r="B15" s="33" t="s">
        <v>396</v>
      </c>
      <c r="C15" s="33" t="s">
        <v>373</v>
      </c>
      <c r="D15" s="14">
        <v>2261</v>
      </c>
      <c r="E15" s="15">
        <v>132.29</v>
      </c>
      <c r="F15" s="16">
        <v>4.7600000000000003E-2</v>
      </c>
      <c r="G15" s="16"/>
    </row>
    <row r="16" spans="1:7" x14ac:dyDescent="0.35">
      <c r="A16" s="13" t="s">
        <v>407</v>
      </c>
      <c r="B16" s="33" t="s">
        <v>408</v>
      </c>
      <c r="C16" s="33" t="s">
        <v>402</v>
      </c>
      <c r="D16" s="14">
        <v>2179</v>
      </c>
      <c r="E16" s="15">
        <v>123.26</v>
      </c>
      <c r="F16" s="16">
        <v>4.4299999999999999E-2</v>
      </c>
      <c r="G16" s="16"/>
    </row>
    <row r="17" spans="1:7" x14ac:dyDescent="0.35">
      <c r="A17" s="13" t="s">
        <v>405</v>
      </c>
      <c r="B17" s="33" t="s">
        <v>406</v>
      </c>
      <c r="C17" s="33" t="s">
        <v>391</v>
      </c>
      <c r="D17" s="14">
        <v>2470</v>
      </c>
      <c r="E17" s="15">
        <v>120.28</v>
      </c>
      <c r="F17" s="16">
        <v>4.3200000000000002E-2</v>
      </c>
      <c r="G17" s="16"/>
    </row>
    <row r="18" spans="1:7" x14ac:dyDescent="0.35">
      <c r="A18" s="13" t="s">
        <v>738</v>
      </c>
      <c r="B18" s="33" t="s">
        <v>739</v>
      </c>
      <c r="C18" s="33" t="s">
        <v>379</v>
      </c>
      <c r="D18" s="14">
        <v>5705</v>
      </c>
      <c r="E18" s="15">
        <v>109.79</v>
      </c>
      <c r="F18" s="16">
        <v>3.95E-2</v>
      </c>
      <c r="G18" s="16"/>
    </row>
    <row r="19" spans="1:7" x14ac:dyDescent="0.35">
      <c r="A19" s="13" t="s">
        <v>848</v>
      </c>
      <c r="B19" s="33" t="s">
        <v>849</v>
      </c>
      <c r="C19" s="33" t="s">
        <v>423</v>
      </c>
      <c r="D19" s="14">
        <v>601</v>
      </c>
      <c r="E19" s="15">
        <v>105.76</v>
      </c>
      <c r="F19" s="16">
        <v>3.7999999999999999E-2</v>
      </c>
      <c r="G19" s="16"/>
    </row>
    <row r="20" spans="1:7" x14ac:dyDescent="0.35">
      <c r="A20" s="13" t="s">
        <v>727</v>
      </c>
      <c r="B20" s="33" t="s">
        <v>728</v>
      </c>
      <c r="C20" s="33" t="s">
        <v>379</v>
      </c>
      <c r="D20" s="14">
        <v>1729</v>
      </c>
      <c r="E20" s="15">
        <v>104.46</v>
      </c>
      <c r="F20" s="16">
        <v>3.7600000000000001E-2</v>
      </c>
      <c r="G20" s="16"/>
    </row>
    <row r="21" spans="1:7" x14ac:dyDescent="0.35">
      <c r="A21" s="13" t="s">
        <v>850</v>
      </c>
      <c r="B21" s="33" t="s">
        <v>851</v>
      </c>
      <c r="C21" s="33" t="s">
        <v>694</v>
      </c>
      <c r="D21" s="14">
        <v>26982</v>
      </c>
      <c r="E21" s="15">
        <v>89.57</v>
      </c>
      <c r="F21" s="16">
        <v>3.2199999999999999E-2</v>
      </c>
      <c r="G21" s="16"/>
    </row>
    <row r="22" spans="1:7" x14ac:dyDescent="0.35">
      <c r="A22" s="13" t="s">
        <v>852</v>
      </c>
      <c r="B22" s="33" t="s">
        <v>853</v>
      </c>
      <c r="C22" s="33" t="s">
        <v>543</v>
      </c>
      <c r="D22" s="14">
        <v>1681</v>
      </c>
      <c r="E22" s="15">
        <v>87.27</v>
      </c>
      <c r="F22" s="16">
        <v>3.1399999999999997E-2</v>
      </c>
      <c r="G22" s="16"/>
    </row>
    <row r="23" spans="1:7" x14ac:dyDescent="0.35">
      <c r="A23" s="13" t="s">
        <v>823</v>
      </c>
      <c r="B23" s="33" t="s">
        <v>824</v>
      </c>
      <c r="C23" s="33" t="s">
        <v>399</v>
      </c>
      <c r="D23" s="14">
        <v>549</v>
      </c>
      <c r="E23" s="15">
        <v>82.26</v>
      </c>
      <c r="F23" s="16">
        <v>2.9600000000000001E-2</v>
      </c>
      <c r="G23" s="16"/>
    </row>
    <row r="24" spans="1:7" x14ac:dyDescent="0.35">
      <c r="A24" s="13" t="s">
        <v>854</v>
      </c>
      <c r="B24" s="33" t="s">
        <v>855</v>
      </c>
      <c r="C24" s="33" t="s">
        <v>833</v>
      </c>
      <c r="D24" s="14">
        <v>2769</v>
      </c>
      <c r="E24" s="15">
        <v>69.37</v>
      </c>
      <c r="F24" s="16">
        <v>2.4899999999999999E-2</v>
      </c>
      <c r="G24" s="16"/>
    </row>
    <row r="25" spans="1:7" x14ac:dyDescent="0.35">
      <c r="A25" s="13" t="s">
        <v>841</v>
      </c>
      <c r="B25" s="33" t="s">
        <v>842</v>
      </c>
      <c r="C25" s="33" t="s">
        <v>774</v>
      </c>
      <c r="D25" s="14">
        <v>9399</v>
      </c>
      <c r="E25" s="15">
        <v>67.89</v>
      </c>
      <c r="F25" s="16">
        <v>2.4400000000000002E-2</v>
      </c>
      <c r="G25" s="16"/>
    </row>
    <row r="26" spans="1:7" x14ac:dyDescent="0.35">
      <c r="A26" s="13" t="s">
        <v>856</v>
      </c>
      <c r="B26" s="33" t="s">
        <v>857</v>
      </c>
      <c r="C26" s="33" t="s">
        <v>538</v>
      </c>
      <c r="D26" s="14">
        <v>112</v>
      </c>
      <c r="E26" s="15">
        <v>55.34</v>
      </c>
      <c r="F26" s="16">
        <v>1.9900000000000001E-2</v>
      </c>
      <c r="G26" s="16"/>
    </row>
    <row r="27" spans="1:7" x14ac:dyDescent="0.35">
      <c r="A27" s="13" t="s">
        <v>814</v>
      </c>
      <c r="B27" s="33" t="s">
        <v>815</v>
      </c>
      <c r="C27" s="33" t="s">
        <v>430</v>
      </c>
      <c r="D27" s="14">
        <v>8005</v>
      </c>
      <c r="E27" s="15">
        <v>54.61</v>
      </c>
      <c r="F27" s="16">
        <v>1.9599999999999999E-2</v>
      </c>
      <c r="G27" s="16"/>
    </row>
    <row r="28" spans="1:7" x14ac:dyDescent="0.35">
      <c r="A28" s="13" t="s">
        <v>858</v>
      </c>
      <c r="B28" s="33" t="s">
        <v>859</v>
      </c>
      <c r="C28" s="33" t="s">
        <v>486</v>
      </c>
      <c r="D28" s="14">
        <v>1661</v>
      </c>
      <c r="E28" s="15">
        <v>53.89</v>
      </c>
      <c r="F28" s="16">
        <v>1.9400000000000001E-2</v>
      </c>
      <c r="G28" s="16"/>
    </row>
    <row r="29" spans="1:7" x14ac:dyDescent="0.35">
      <c r="A29" s="13" t="s">
        <v>860</v>
      </c>
      <c r="B29" s="33" t="s">
        <v>861</v>
      </c>
      <c r="C29" s="33" t="s">
        <v>543</v>
      </c>
      <c r="D29" s="14">
        <v>2627</v>
      </c>
      <c r="E29" s="15">
        <v>47.13</v>
      </c>
      <c r="F29" s="16">
        <v>1.6899999999999998E-2</v>
      </c>
      <c r="G29" s="16"/>
    </row>
    <row r="30" spans="1:7" x14ac:dyDescent="0.35">
      <c r="A30" s="13" t="s">
        <v>614</v>
      </c>
      <c r="B30" s="33" t="s">
        <v>615</v>
      </c>
      <c r="C30" s="33" t="s">
        <v>476</v>
      </c>
      <c r="D30" s="14">
        <v>1582</v>
      </c>
      <c r="E30" s="15">
        <v>34.340000000000003</v>
      </c>
      <c r="F30" s="16">
        <v>1.23E-2</v>
      </c>
      <c r="G30" s="16"/>
    </row>
    <row r="31" spans="1:7" x14ac:dyDescent="0.35">
      <c r="A31" s="13" t="s">
        <v>862</v>
      </c>
      <c r="B31" s="33" t="s">
        <v>863</v>
      </c>
      <c r="C31" s="33" t="s">
        <v>460</v>
      </c>
      <c r="D31" s="14">
        <v>11782</v>
      </c>
      <c r="E31" s="15">
        <v>32.44</v>
      </c>
      <c r="F31" s="16">
        <v>1.17E-2</v>
      </c>
      <c r="G31" s="16"/>
    </row>
    <row r="32" spans="1:7" x14ac:dyDescent="0.35">
      <c r="A32" s="13" t="s">
        <v>864</v>
      </c>
      <c r="B32" s="33" t="s">
        <v>865</v>
      </c>
      <c r="C32" s="33" t="s">
        <v>543</v>
      </c>
      <c r="D32" s="14">
        <v>2650</v>
      </c>
      <c r="E32" s="15">
        <v>31.65</v>
      </c>
      <c r="F32" s="16">
        <v>1.14E-2</v>
      </c>
      <c r="G32" s="16"/>
    </row>
    <row r="33" spans="1:7" x14ac:dyDescent="0.35">
      <c r="A33" s="13" t="s">
        <v>616</v>
      </c>
      <c r="B33" s="33" t="s">
        <v>617</v>
      </c>
      <c r="C33" s="33" t="s">
        <v>411</v>
      </c>
      <c r="D33" s="14">
        <v>845</v>
      </c>
      <c r="E33" s="15">
        <v>28.63</v>
      </c>
      <c r="F33" s="16">
        <v>1.03E-2</v>
      </c>
      <c r="G33" s="16"/>
    </row>
    <row r="34" spans="1:7" x14ac:dyDescent="0.35">
      <c r="A34" s="13" t="s">
        <v>868</v>
      </c>
      <c r="B34" s="33" t="s">
        <v>869</v>
      </c>
      <c r="C34" s="33" t="s">
        <v>543</v>
      </c>
      <c r="D34" s="14">
        <v>14248</v>
      </c>
      <c r="E34" s="15">
        <v>27.51</v>
      </c>
      <c r="F34" s="16">
        <v>9.9000000000000008E-3</v>
      </c>
      <c r="G34" s="16"/>
    </row>
    <row r="35" spans="1:7" x14ac:dyDescent="0.35">
      <c r="A35" s="13" t="s">
        <v>866</v>
      </c>
      <c r="B35" s="33" t="s">
        <v>867</v>
      </c>
      <c r="C35" s="33" t="s">
        <v>543</v>
      </c>
      <c r="D35" s="14">
        <v>640</v>
      </c>
      <c r="E35" s="15">
        <v>27.46</v>
      </c>
      <c r="F35" s="16">
        <v>9.9000000000000008E-3</v>
      </c>
      <c r="G35" s="16"/>
    </row>
    <row r="36" spans="1:7" x14ac:dyDescent="0.35">
      <c r="A36" s="13" t="s">
        <v>870</v>
      </c>
      <c r="B36" s="33" t="s">
        <v>871</v>
      </c>
      <c r="C36" s="33" t="s">
        <v>872</v>
      </c>
      <c r="D36" s="14">
        <v>293</v>
      </c>
      <c r="E36" s="15">
        <v>26.3</v>
      </c>
      <c r="F36" s="16">
        <v>9.4999999999999998E-3</v>
      </c>
      <c r="G36" s="16"/>
    </row>
    <row r="37" spans="1:7" x14ac:dyDescent="0.35">
      <c r="A37" s="13" t="s">
        <v>873</v>
      </c>
      <c r="B37" s="33" t="s">
        <v>874</v>
      </c>
      <c r="C37" s="33" t="s">
        <v>543</v>
      </c>
      <c r="D37" s="14">
        <v>806</v>
      </c>
      <c r="E37" s="15">
        <v>23.56</v>
      </c>
      <c r="F37" s="16">
        <v>8.5000000000000006E-3</v>
      </c>
      <c r="G37" s="16"/>
    </row>
    <row r="38" spans="1:7" x14ac:dyDescent="0.35">
      <c r="A38" s="13" t="s">
        <v>875</v>
      </c>
      <c r="B38" s="33" t="s">
        <v>876</v>
      </c>
      <c r="C38" s="33" t="s">
        <v>379</v>
      </c>
      <c r="D38" s="14">
        <v>1880</v>
      </c>
      <c r="E38" s="15">
        <v>21.6</v>
      </c>
      <c r="F38" s="16">
        <v>7.7999999999999996E-3</v>
      </c>
      <c r="G38" s="16"/>
    </row>
    <row r="39" spans="1:7" x14ac:dyDescent="0.35">
      <c r="A39" s="13" t="s">
        <v>877</v>
      </c>
      <c r="B39" s="33" t="s">
        <v>878</v>
      </c>
      <c r="C39" s="33" t="s">
        <v>391</v>
      </c>
      <c r="D39" s="14">
        <v>705</v>
      </c>
      <c r="E39" s="15">
        <v>21.26</v>
      </c>
      <c r="F39" s="16">
        <v>7.6E-3</v>
      </c>
      <c r="G39" s="16"/>
    </row>
    <row r="40" spans="1:7" x14ac:dyDescent="0.35">
      <c r="A40" s="13" t="s">
        <v>879</v>
      </c>
      <c r="B40" s="33" t="s">
        <v>880</v>
      </c>
      <c r="C40" s="33" t="s">
        <v>543</v>
      </c>
      <c r="D40" s="14">
        <v>2620</v>
      </c>
      <c r="E40" s="15">
        <v>20.96</v>
      </c>
      <c r="F40" s="16">
        <v>7.4999999999999997E-3</v>
      </c>
      <c r="G40" s="16"/>
    </row>
    <row r="41" spans="1:7" x14ac:dyDescent="0.35">
      <c r="A41" s="13" t="s">
        <v>881</v>
      </c>
      <c r="B41" s="33" t="s">
        <v>882</v>
      </c>
      <c r="C41" s="33" t="s">
        <v>479</v>
      </c>
      <c r="D41" s="14">
        <v>1039</v>
      </c>
      <c r="E41" s="15">
        <v>20.76</v>
      </c>
      <c r="F41" s="16">
        <v>7.4999999999999997E-3</v>
      </c>
      <c r="G41" s="16"/>
    </row>
    <row r="42" spans="1:7" x14ac:dyDescent="0.35">
      <c r="A42" s="13" t="s">
        <v>883</v>
      </c>
      <c r="B42" s="33" t="s">
        <v>884</v>
      </c>
      <c r="C42" s="33" t="s">
        <v>543</v>
      </c>
      <c r="D42" s="14">
        <v>2168</v>
      </c>
      <c r="E42" s="15">
        <v>18.86</v>
      </c>
      <c r="F42" s="16">
        <v>6.7999999999999996E-3</v>
      </c>
      <c r="G42" s="16"/>
    </row>
    <row r="43" spans="1:7" x14ac:dyDescent="0.35">
      <c r="A43" s="13" t="s">
        <v>885</v>
      </c>
      <c r="B43" s="33" t="s">
        <v>886</v>
      </c>
      <c r="C43" s="33" t="s">
        <v>391</v>
      </c>
      <c r="D43" s="14">
        <v>906</v>
      </c>
      <c r="E43" s="15">
        <v>17.95</v>
      </c>
      <c r="F43" s="16">
        <v>6.4999999999999997E-3</v>
      </c>
      <c r="G43" s="16"/>
    </row>
    <row r="44" spans="1:7" x14ac:dyDescent="0.35">
      <c r="A44" s="13" t="s">
        <v>887</v>
      </c>
      <c r="B44" s="33" t="s">
        <v>888</v>
      </c>
      <c r="C44" s="33" t="s">
        <v>694</v>
      </c>
      <c r="D44" s="14">
        <v>7740</v>
      </c>
      <c r="E44" s="15">
        <v>17.16</v>
      </c>
      <c r="F44" s="16">
        <v>6.1999999999999998E-3</v>
      </c>
      <c r="G44" s="16"/>
    </row>
    <row r="45" spans="1:7" x14ac:dyDescent="0.35">
      <c r="A45" s="13" t="s">
        <v>626</v>
      </c>
      <c r="B45" s="33" t="s">
        <v>627</v>
      </c>
      <c r="C45" s="33" t="s">
        <v>411</v>
      </c>
      <c r="D45" s="14">
        <v>1739</v>
      </c>
      <c r="E45" s="15">
        <v>16.829999999999998</v>
      </c>
      <c r="F45" s="16">
        <v>6.1000000000000004E-3</v>
      </c>
      <c r="G45" s="16"/>
    </row>
    <row r="46" spans="1:7" x14ac:dyDescent="0.35">
      <c r="A46" s="13" t="s">
        <v>748</v>
      </c>
      <c r="B46" s="33" t="s">
        <v>749</v>
      </c>
      <c r="C46" s="33" t="s">
        <v>379</v>
      </c>
      <c r="D46" s="14">
        <v>1788</v>
      </c>
      <c r="E46" s="15">
        <v>15.06</v>
      </c>
      <c r="F46" s="16">
        <v>5.4000000000000003E-3</v>
      </c>
      <c r="G46" s="16"/>
    </row>
    <row r="47" spans="1:7" x14ac:dyDescent="0.35">
      <c r="A47" s="13" t="s">
        <v>889</v>
      </c>
      <c r="B47" s="33" t="s">
        <v>890</v>
      </c>
      <c r="C47" s="33" t="s">
        <v>437</v>
      </c>
      <c r="D47" s="14">
        <v>134</v>
      </c>
      <c r="E47" s="15">
        <v>14.62</v>
      </c>
      <c r="F47" s="16">
        <v>5.3E-3</v>
      </c>
      <c r="G47" s="16"/>
    </row>
    <row r="48" spans="1:7" x14ac:dyDescent="0.35">
      <c r="A48" s="13" t="s">
        <v>891</v>
      </c>
      <c r="B48" s="33" t="s">
        <v>892</v>
      </c>
      <c r="C48" s="33" t="s">
        <v>774</v>
      </c>
      <c r="D48" s="14">
        <v>2652</v>
      </c>
      <c r="E48" s="15">
        <v>12.9</v>
      </c>
      <c r="F48" s="16">
        <v>4.5999999999999999E-3</v>
      </c>
      <c r="G48" s="16"/>
    </row>
    <row r="49" spans="1:7" x14ac:dyDescent="0.35">
      <c r="A49" s="13" t="s">
        <v>893</v>
      </c>
      <c r="B49" s="33" t="s">
        <v>894</v>
      </c>
      <c r="C49" s="33" t="s">
        <v>495</v>
      </c>
      <c r="D49" s="14">
        <v>362</v>
      </c>
      <c r="E49" s="15">
        <v>12.67</v>
      </c>
      <c r="F49" s="16">
        <v>4.5999999999999999E-3</v>
      </c>
      <c r="G49" s="16"/>
    </row>
    <row r="50" spans="1:7" x14ac:dyDescent="0.35">
      <c r="A50" s="13" t="s">
        <v>895</v>
      </c>
      <c r="B50" s="33" t="s">
        <v>896</v>
      </c>
      <c r="C50" s="33" t="s">
        <v>897</v>
      </c>
      <c r="D50" s="14">
        <v>819</v>
      </c>
      <c r="E50" s="15">
        <v>12.15</v>
      </c>
      <c r="F50" s="16">
        <v>4.4000000000000003E-3</v>
      </c>
      <c r="G50" s="16"/>
    </row>
    <row r="51" spans="1:7" x14ac:dyDescent="0.35">
      <c r="A51" s="13" t="s">
        <v>898</v>
      </c>
      <c r="B51" s="33" t="s">
        <v>899</v>
      </c>
      <c r="C51" s="33" t="s">
        <v>379</v>
      </c>
      <c r="D51" s="14">
        <v>900</v>
      </c>
      <c r="E51" s="15">
        <v>10.55</v>
      </c>
      <c r="F51" s="16">
        <v>3.8E-3</v>
      </c>
      <c r="G51" s="16"/>
    </row>
    <row r="52" spans="1:7" x14ac:dyDescent="0.35">
      <c r="A52" s="13" t="s">
        <v>900</v>
      </c>
      <c r="B52" s="33" t="s">
        <v>901</v>
      </c>
      <c r="C52" s="33" t="s">
        <v>411</v>
      </c>
      <c r="D52" s="14">
        <v>106</v>
      </c>
      <c r="E52" s="15">
        <v>9.44</v>
      </c>
      <c r="F52" s="16">
        <v>3.3999999999999998E-3</v>
      </c>
      <c r="G52" s="16"/>
    </row>
    <row r="53" spans="1:7" x14ac:dyDescent="0.35">
      <c r="A53" s="13" t="s">
        <v>902</v>
      </c>
      <c r="B53" s="33" t="s">
        <v>903</v>
      </c>
      <c r="C53" s="33" t="s">
        <v>430</v>
      </c>
      <c r="D53" s="14">
        <v>1285</v>
      </c>
      <c r="E53" s="15">
        <v>8.41</v>
      </c>
      <c r="F53" s="16">
        <v>3.0000000000000001E-3</v>
      </c>
      <c r="G53" s="16"/>
    </row>
    <row r="54" spans="1:7" x14ac:dyDescent="0.35">
      <c r="A54" s="13" t="s">
        <v>904</v>
      </c>
      <c r="B54" s="33" t="s">
        <v>905</v>
      </c>
      <c r="C54" s="33" t="s">
        <v>430</v>
      </c>
      <c r="D54" s="14">
        <v>856</v>
      </c>
      <c r="E54" s="15">
        <v>7.13</v>
      </c>
      <c r="F54" s="16">
        <v>2.5999999999999999E-3</v>
      </c>
      <c r="G54" s="16"/>
    </row>
    <row r="55" spans="1:7" x14ac:dyDescent="0.35">
      <c r="A55" s="13" t="s">
        <v>906</v>
      </c>
      <c r="B55" s="33" t="s">
        <v>907</v>
      </c>
      <c r="C55" s="33" t="s">
        <v>471</v>
      </c>
      <c r="D55" s="14">
        <v>1841</v>
      </c>
      <c r="E55" s="15">
        <v>6.79</v>
      </c>
      <c r="F55" s="16">
        <v>2.3999999999999998E-3</v>
      </c>
      <c r="G55" s="16"/>
    </row>
    <row r="56" spans="1:7" x14ac:dyDescent="0.35">
      <c r="A56" s="13" t="s">
        <v>908</v>
      </c>
      <c r="B56" s="33" t="s">
        <v>909</v>
      </c>
      <c r="C56" s="33" t="s">
        <v>411</v>
      </c>
      <c r="D56" s="14">
        <v>318</v>
      </c>
      <c r="E56" s="15">
        <v>6.73</v>
      </c>
      <c r="F56" s="16">
        <v>2.3999999999999998E-3</v>
      </c>
      <c r="G56" s="16"/>
    </row>
    <row r="57" spans="1:7" x14ac:dyDescent="0.35">
      <c r="A57" s="13" t="s">
        <v>910</v>
      </c>
      <c r="B57" s="33" t="s">
        <v>911</v>
      </c>
      <c r="C57" s="33" t="s">
        <v>529</v>
      </c>
      <c r="D57" s="14">
        <v>496</v>
      </c>
      <c r="E57" s="15">
        <v>6.04</v>
      </c>
      <c r="F57" s="16">
        <v>2.2000000000000001E-3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2776.15</v>
      </c>
      <c r="F58" s="38">
        <v>0.99839999999999995</v>
      </c>
      <c r="G58" s="21"/>
    </row>
    <row r="59" spans="1:7" x14ac:dyDescent="0.35">
      <c r="A59" s="17" t="s">
        <v>445</v>
      </c>
      <c r="B59" s="33"/>
      <c r="C59" s="33"/>
      <c r="D59" s="14"/>
      <c r="E59" s="15"/>
      <c r="F59" s="16"/>
      <c r="G59" s="16"/>
    </row>
    <row r="60" spans="1:7" x14ac:dyDescent="0.35">
      <c r="A60" s="17" t="s">
        <v>180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191</v>
      </c>
      <c r="B61" s="35"/>
      <c r="C61" s="35"/>
      <c r="D61" s="25"/>
      <c r="E61" s="30">
        <v>2776.15</v>
      </c>
      <c r="F61" s="31">
        <v>0.99839999999999995</v>
      </c>
      <c r="G61" s="21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 t="s">
        <v>197</v>
      </c>
      <c r="B63" s="33"/>
      <c r="C63" s="33"/>
      <c r="D63" s="14"/>
      <c r="E63" s="15">
        <v>0</v>
      </c>
      <c r="F63" s="16">
        <v>0</v>
      </c>
      <c r="G63" s="16"/>
    </row>
    <row r="64" spans="1:7" x14ac:dyDescent="0.35">
      <c r="A64" s="13" t="s">
        <v>198</v>
      </c>
      <c r="B64" s="33"/>
      <c r="C64" s="33"/>
      <c r="D64" s="14"/>
      <c r="E64" s="15">
        <v>5.63</v>
      </c>
      <c r="F64" s="16">
        <v>1.6000000000000001E-3</v>
      </c>
      <c r="G64" s="16"/>
    </row>
    <row r="65" spans="1:7" x14ac:dyDescent="0.35">
      <c r="A65" s="28" t="s">
        <v>199</v>
      </c>
      <c r="B65" s="36"/>
      <c r="C65" s="36"/>
      <c r="D65" s="29"/>
      <c r="E65" s="30">
        <v>2781.78</v>
      </c>
      <c r="F65" s="31">
        <v>1</v>
      </c>
      <c r="G65" s="31"/>
    </row>
    <row r="70" spans="1:7" x14ac:dyDescent="0.35">
      <c r="A70" s="1" t="s">
        <v>201</v>
      </c>
    </row>
    <row r="71" spans="1:7" x14ac:dyDescent="0.35">
      <c r="A71" s="47" t="s">
        <v>202</v>
      </c>
      <c r="B71" s="3" t="s">
        <v>136</v>
      </c>
    </row>
    <row r="72" spans="1:7" x14ac:dyDescent="0.35">
      <c r="A72" t="s">
        <v>203</v>
      </c>
    </row>
    <row r="73" spans="1:7" x14ac:dyDescent="0.35">
      <c r="A73" s="62" t="s">
        <v>204</v>
      </c>
      <c r="B73" t="s">
        <v>205</v>
      </c>
      <c r="C73" t="s">
        <v>205</v>
      </c>
    </row>
    <row r="74" spans="1:7" x14ac:dyDescent="0.35">
      <c r="B74" s="48">
        <v>45807</v>
      </c>
      <c r="C74" s="48">
        <v>45838</v>
      </c>
    </row>
    <row r="75" spans="1:7" x14ac:dyDescent="0.35">
      <c r="A75" t="s">
        <v>275</v>
      </c>
      <c r="B75">
        <v>42.275599999999997</v>
      </c>
      <c r="C75">
        <v>44.0336</v>
      </c>
    </row>
    <row r="77" spans="1:7" x14ac:dyDescent="0.35">
      <c r="A77" t="s">
        <v>221</v>
      </c>
      <c r="B77" s="3" t="s">
        <v>136</v>
      </c>
    </row>
    <row r="78" spans="1:7" x14ac:dyDescent="0.35">
      <c r="A78" t="s">
        <v>222</v>
      </c>
      <c r="B78" s="3" t="s">
        <v>136</v>
      </c>
    </row>
    <row r="79" spans="1:7" ht="29" customHeight="1" x14ac:dyDescent="0.35">
      <c r="A79" s="47" t="s">
        <v>223</v>
      </c>
      <c r="B79" s="3" t="s">
        <v>136</v>
      </c>
    </row>
    <row r="80" spans="1:7" ht="29" customHeight="1" x14ac:dyDescent="0.35">
      <c r="A80" s="47" t="s">
        <v>224</v>
      </c>
      <c r="B80" s="3" t="s">
        <v>136</v>
      </c>
    </row>
    <row r="81" spans="1:4" x14ac:dyDescent="0.35">
      <c r="A81" t="s">
        <v>446</v>
      </c>
      <c r="B81" s="49">
        <v>1.4093</v>
      </c>
    </row>
    <row r="82" spans="1:4" ht="43.5" customHeight="1" x14ac:dyDescent="0.35">
      <c r="A82" s="47" t="s">
        <v>226</v>
      </c>
      <c r="B82" s="3" t="s">
        <v>136</v>
      </c>
    </row>
    <row r="83" spans="1:4" x14ac:dyDescent="0.35">
      <c r="B83" s="3"/>
    </row>
    <row r="84" spans="1:4" ht="29" customHeight="1" x14ac:dyDescent="0.35">
      <c r="A84" s="47" t="s">
        <v>227</v>
      </c>
      <c r="B84" s="3" t="s">
        <v>136</v>
      </c>
    </row>
    <row r="85" spans="1:4" ht="29" customHeight="1" x14ac:dyDescent="0.35">
      <c r="A85" s="47" t="s">
        <v>228</v>
      </c>
      <c r="B85" t="s">
        <v>136</v>
      </c>
    </row>
    <row r="86" spans="1:4" ht="29" customHeight="1" x14ac:dyDescent="0.35">
      <c r="A86" s="47" t="s">
        <v>229</v>
      </c>
      <c r="B86" s="3" t="s">
        <v>136</v>
      </c>
    </row>
    <row r="87" spans="1:4" ht="29" customHeight="1" x14ac:dyDescent="0.35">
      <c r="A87" s="47" t="s">
        <v>230</v>
      </c>
      <c r="B87" s="3" t="s">
        <v>136</v>
      </c>
    </row>
    <row r="89" spans="1:4" ht="70" customHeight="1" x14ac:dyDescent="0.35">
      <c r="A89" s="72" t="s">
        <v>240</v>
      </c>
      <c r="B89" s="72" t="s">
        <v>241</v>
      </c>
      <c r="C89" s="72" t="s">
        <v>5</v>
      </c>
      <c r="D89" s="72" t="s">
        <v>6</v>
      </c>
    </row>
    <row r="90" spans="1:4" ht="70" customHeight="1" x14ac:dyDescent="0.35">
      <c r="A90" s="72" t="s">
        <v>1563</v>
      </c>
      <c r="B90" s="72"/>
      <c r="C90" s="72" t="s">
        <v>31</v>
      </c>
      <c r="D9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1565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1566</v>
      </c>
      <c r="B9" s="33" t="s">
        <v>1567</v>
      </c>
      <c r="C9" s="33"/>
      <c r="D9" s="14">
        <v>1068014.777</v>
      </c>
      <c r="E9" s="15">
        <v>302975.15999999997</v>
      </c>
      <c r="F9" s="16">
        <v>0.99609999999999999</v>
      </c>
      <c r="G9" s="16"/>
    </row>
    <row r="10" spans="1:7" x14ac:dyDescent="0.35">
      <c r="A10" s="17" t="s">
        <v>180</v>
      </c>
      <c r="B10" s="34"/>
      <c r="C10" s="34"/>
      <c r="D10" s="18"/>
      <c r="E10" s="19">
        <v>302975.15999999997</v>
      </c>
      <c r="F10" s="20">
        <v>0.99609999999999999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302975.15999999997</v>
      </c>
      <c r="F12" s="20">
        <v>0.99609999999999999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2751.59</v>
      </c>
      <c r="F15" s="16">
        <v>8.9999999999999993E-3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2751.59</v>
      </c>
      <c r="F16" s="20">
        <v>8.9999999999999993E-3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2751.59</v>
      </c>
      <c r="F18" s="20">
        <v>8.9999999999999993E-3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0.40795930000000002</v>
      </c>
      <c r="F19" s="16">
        <v>9.9999999999999995E-7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-1562.5979593</v>
      </c>
      <c r="F20" s="27">
        <v>-5.1009999999999996E-3</v>
      </c>
      <c r="G20" s="16">
        <v>5.4115000000000003E-2</v>
      </c>
    </row>
    <row r="21" spans="1:7" x14ac:dyDescent="0.35">
      <c r="A21" s="28" t="s">
        <v>199</v>
      </c>
      <c r="B21" s="36"/>
      <c r="C21" s="36"/>
      <c r="D21" s="29"/>
      <c r="E21" s="30">
        <v>304164.56</v>
      </c>
      <c r="F21" s="31">
        <v>1</v>
      </c>
      <c r="G21" s="31"/>
    </row>
    <row r="26" spans="1:7" x14ac:dyDescent="0.35">
      <c r="A26" s="1" t="s">
        <v>201</v>
      </c>
    </row>
    <row r="27" spans="1:7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27.5105</v>
      </c>
      <c r="C31">
        <v>30.476500000000001</v>
      </c>
    </row>
    <row r="32" spans="1:7" x14ac:dyDescent="0.35">
      <c r="A32" t="s">
        <v>216</v>
      </c>
      <c r="B32">
        <v>26.1538</v>
      </c>
      <c r="C32">
        <v>28.951499999999999</v>
      </c>
    </row>
    <row r="34" spans="1:4" x14ac:dyDescent="0.35">
      <c r="A34" t="s">
        <v>221</v>
      </c>
      <c r="B34" s="3" t="s">
        <v>136</v>
      </c>
    </row>
    <row r="35" spans="1:4" x14ac:dyDescent="0.35">
      <c r="A35" t="s">
        <v>222</v>
      </c>
      <c r="B35" s="3" t="s">
        <v>136</v>
      </c>
    </row>
    <row r="36" spans="1:4" ht="29" customHeight="1" x14ac:dyDescent="0.35">
      <c r="A36" s="47" t="s">
        <v>223</v>
      </c>
      <c r="B36" s="3" t="s">
        <v>136</v>
      </c>
    </row>
    <row r="37" spans="1:4" ht="29" customHeight="1" x14ac:dyDescent="0.35">
      <c r="A37" s="47" t="s">
        <v>224</v>
      </c>
      <c r="B37" s="49">
        <v>302975.15945069998</v>
      </c>
    </row>
    <row r="38" spans="1:4" ht="43.5" customHeight="1" x14ac:dyDescent="0.35">
      <c r="A38" s="47" t="s">
        <v>578</v>
      </c>
      <c r="B38" s="3" t="s">
        <v>136</v>
      </c>
    </row>
    <row r="39" spans="1:4" x14ac:dyDescent="0.35">
      <c r="B39" s="3"/>
    </row>
    <row r="40" spans="1:4" ht="29" customHeight="1" x14ac:dyDescent="0.35">
      <c r="A40" s="47" t="s">
        <v>579</v>
      </c>
      <c r="B40" s="3" t="s">
        <v>136</v>
      </c>
    </row>
    <row r="41" spans="1:4" ht="29" customHeight="1" x14ac:dyDescent="0.35">
      <c r="A41" s="47" t="s">
        <v>580</v>
      </c>
      <c r="B41" t="s">
        <v>136</v>
      </c>
    </row>
    <row r="42" spans="1:4" ht="29" customHeight="1" x14ac:dyDescent="0.35">
      <c r="A42" s="47" t="s">
        <v>581</v>
      </c>
      <c r="B42" s="3" t="s">
        <v>136</v>
      </c>
    </row>
    <row r="43" spans="1:4" ht="29" customHeight="1" x14ac:dyDescent="0.35">
      <c r="A43" s="47" t="s">
        <v>582</v>
      </c>
      <c r="B43" s="3" t="s">
        <v>136</v>
      </c>
    </row>
    <row r="45" spans="1:4" ht="70" customHeight="1" x14ac:dyDescent="0.35">
      <c r="A45" s="72" t="s">
        <v>240</v>
      </c>
      <c r="B45" s="72" t="s">
        <v>241</v>
      </c>
      <c r="C45" s="72" t="s">
        <v>5</v>
      </c>
      <c r="D45" s="72" t="s">
        <v>6</v>
      </c>
    </row>
    <row r="46" spans="1:4" ht="70" customHeight="1" x14ac:dyDescent="0.35">
      <c r="A46" s="72" t="s">
        <v>1568</v>
      </c>
      <c r="B46" s="72"/>
      <c r="C46" s="72" t="s">
        <v>61</v>
      </c>
      <c r="D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2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243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244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245</v>
      </c>
      <c r="B11" s="33" t="s">
        <v>246</v>
      </c>
      <c r="C11" s="33" t="s">
        <v>158</v>
      </c>
      <c r="D11" s="14">
        <v>1000000</v>
      </c>
      <c r="E11" s="15">
        <v>1016.51</v>
      </c>
      <c r="F11" s="16">
        <v>0.1255</v>
      </c>
      <c r="G11" s="16">
        <v>7.3449E-2</v>
      </c>
    </row>
    <row r="12" spans="1:7" x14ac:dyDescent="0.35">
      <c r="A12" s="13" t="s">
        <v>247</v>
      </c>
      <c r="B12" s="33" t="s">
        <v>248</v>
      </c>
      <c r="C12" s="33" t="s">
        <v>144</v>
      </c>
      <c r="D12" s="14">
        <v>800000</v>
      </c>
      <c r="E12" s="15">
        <v>809.41</v>
      </c>
      <c r="F12" s="16">
        <v>9.9900000000000003E-2</v>
      </c>
      <c r="G12" s="16">
        <v>7.2175000000000003E-2</v>
      </c>
    </row>
    <row r="13" spans="1:7" x14ac:dyDescent="0.35">
      <c r="A13" s="13" t="s">
        <v>249</v>
      </c>
      <c r="B13" s="33" t="s">
        <v>250</v>
      </c>
      <c r="C13" s="33" t="s">
        <v>144</v>
      </c>
      <c r="D13" s="14">
        <v>500000</v>
      </c>
      <c r="E13" s="15">
        <v>510.26</v>
      </c>
      <c r="F13" s="16">
        <v>6.3E-2</v>
      </c>
      <c r="G13" s="16">
        <v>7.22E-2</v>
      </c>
    </row>
    <row r="14" spans="1:7" x14ac:dyDescent="0.35">
      <c r="A14" s="13" t="s">
        <v>251</v>
      </c>
      <c r="B14" s="33" t="s">
        <v>252</v>
      </c>
      <c r="C14" s="33" t="s">
        <v>144</v>
      </c>
      <c r="D14" s="14">
        <v>500000</v>
      </c>
      <c r="E14" s="15">
        <v>509.6</v>
      </c>
      <c r="F14" s="16">
        <v>6.2899999999999998E-2</v>
      </c>
      <c r="G14" s="16">
        <v>7.1249999999999994E-2</v>
      </c>
    </row>
    <row r="15" spans="1:7" x14ac:dyDescent="0.35">
      <c r="A15" s="13" t="s">
        <v>253</v>
      </c>
      <c r="B15" s="33" t="s">
        <v>254</v>
      </c>
      <c r="C15" s="33" t="s">
        <v>158</v>
      </c>
      <c r="D15" s="14">
        <v>500000</v>
      </c>
      <c r="E15" s="15">
        <v>509.32</v>
      </c>
      <c r="F15" s="16">
        <v>6.2899999999999998E-2</v>
      </c>
      <c r="G15" s="16">
        <v>7.1789000000000006E-2</v>
      </c>
    </row>
    <row r="16" spans="1:7" x14ac:dyDescent="0.35">
      <c r="A16" s="13" t="s">
        <v>255</v>
      </c>
      <c r="B16" s="33" t="s">
        <v>256</v>
      </c>
      <c r="C16" s="33" t="s">
        <v>144</v>
      </c>
      <c r="D16" s="14">
        <v>500000</v>
      </c>
      <c r="E16" s="15">
        <v>509.23</v>
      </c>
      <c r="F16" s="16">
        <v>6.2899999999999998E-2</v>
      </c>
      <c r="G16" s="16">
        <v>7.0800000000000002E-2</v>
      </c>
    </row>
    <row r="17" spans="1:7" x14ac:dyDescent="0.35">
      <c r="A17" s="13" t="s">
        <v>257</v>
      </c>
      <c r="B17" s="33" t="s">
        <v>258</v>
      </c>
      <c r="C17" s="33" t="s">
        <v>144</v>
      </c>
      <c r="D17" s="14">
        <v>500000</v>
      </c>
      <c r="E17" s="15">
        <v>509.02</v>
      </c>
      <c r="F17" s="16">
        <v>6.2799999999999995E-2</v>
      </c>
      <c r="G17" s="16">
        <v>6.8900000000000003E-2</v>
      </c>
    </row>
    <row r="18" spans="1:7" x14ac:dyDescent="0.35">
      <c r="A18" s="13" t="s">
        <v>259</v>
      </c>
      <c r="B18" s="33" t="s">
        <v>260</v>
      </c>
      <c r="C18" s="33" t="s">
        <v>158</v>
      </c>
      <c r="D18" s="14">
        <v>500000</v>
      </c>
      <c r="E18" s="15">
        <v>508.84</v>
      </c>
      <c r="F18" s="16">
        <v>6.2799999999999995E-2</v>
      </c>
      <c r="G18" s="16">
        <v>7.3149000000000006E-2</v>
      </c>
    </row>
    <row r="19" spans="1:7" x14ac:dyDescent="0.35">
      <c r="A19" s="13" t="s">
        <v>261</v>
      </c>
      <c r="B19" s="33" t="s">
        <v>262</v>
      </c>
      <c r="C19" s="33" t="s">
        <v>144</v>
      </c>
      <c r="D19" s="14">
        <v>500000</v>
      </c>
      <c r="E19" s="15">
        <v>508.76</v>
      </c>
      <c r="F19" s="16">
        <v>6.2799999999999995E-2</v>
      </c>
      <c r="G19" s="16">
        <v>7.1150000000000005E-2</v>
      </c>
    </row>
    <row r="20" spans="1:7" x14ac:dyDescent="0.35">
      <c r="A20" s="13" t="s">
        <v>263</v>
      </c>
      <c r="B20" s="33" t="s">
        <v>264</v>
      </c>
      <c r="C20" s="33" t="s">
        <v>165</v>
      </c>
      <c r="D20" s="14">
        <v>500000</v>
      </c>
      <c r="E20" s="15">
        <v>507.84</v>
      </c>
      <c r="F20" s="16">
        <v>6.2700000000000006E-2</v>
      </c>
      <c r="G20" s="16">
        <v>7.3950000000000002E-2</v>
      </c>
    </row>
    <row r="21" spans="1:7" x14ac:dyDescent="0.35">
      <c r="A21" s="13" t="s">
        <v>265</v>
      </c>
      <c r="B21" s="33" t="s">
        <v>266</v>
      </c>
      <c r="C21" s="33" t="s">
        <v>144</v>
      </c>
      <c r="D21" s="14">
        <v>500000</v>
      </c>
      <c r="E21" s="15">
        <v>507.84</v>
      </c>
      <c r="F21" s="16">
        <v>6.2700000000000006E-2</v>
      </c>
      <c r="G21" s="16">
        <v>7.2300000000000003E-2</v>
      </c>
    </row>
    <row r="22" spans="1:7" x14ac:dyDescent="0.35">
      <c r="A22" s="13" t="s">
        <v>267</v>
      </c>
      <c r="B22" s="33" t="s">
        <v>268</v>
      </c>
      <c r="C22" s="33" t="s">
        <v>144</v>
      </c>
      <c r="D22" s="14">
        <v>500000</v>
      </c>
      <c r="E22" s="15">
        <v>506.18</v>
      </c>
      <c r="F22" s="16">
        <v>6.25E-2</v>
      </c>
      <c r="G22" s="16">
        <v>6.9650000000000004E-2</v>
      </c>
    </row>
    <row r="23" spans="1:7" x14ac:dyDescent="0.35">
      <c r="A23" s="13" t="s">
        <v>269</v>
      </c>
      <c r="B23" s="33" t="s">
        <v>270</v>
      </c>
      <c r="C23" s="33" t="s">
        <v>144</v>
      </c>
      <c r="D23" s="14">
        <v>500000</v>
      </c>
      <c r="E23" s="15">
        <v>505.66</v>
      </c>
      <c r="F23" s="16">
        <v>6.2399999999999997E-2</v>
      </c>
      <c r="G23" s="16">
        <v>7.0699999999999999E-2</v>
      </c>
    </row>
    <row r="24" spans="1:7" x14ac:dyDescent="0.35">
      <c r="A24" s="13" t="s">
        <v>271</v>
      </c>
      <c r="B24" s="33" t="s">
        <v>272</v>
      </c>
      <c r="C24" s="33" t="s">
        <v>144</v>
      </c>
      <c r="D24" s="14">
        <v>500000</v>
      </c>
      <c r="E24" s="15">
        <v>505.35</v>
      </c>
      <c r="F24" s="16">
        <v>6.2399999999999997E-2</v>
      </c>
      <c r="G24" s="16">
        <v>7.0800000000000002E-2</v>
      </c>
    </row>
    <row r="25" spans="1:7" x14ac:dyDescent="0.35">
      <c r="A25" s="17" t="s">
        <v>180</v>
      </c>
      <c r="B25" s="34"/>
      <c r="C25" s="34"/>
      <c r="D25" s="18"/>
      <c r="E25" s="19">
        <v>7923.82</v>
      </c>
      <c r="F25" s="20">
        <v>0.97819999999999996</v>
      </c>
      <c r="G25" s="21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189</v>
      </c>
      <c r="B27" s="33"/>
      <c r="C27" s="33"/>
      <c r="D27" s="14"/>
      <c r="E27" s="15"/>
      <c r="F27" s="16"/>
      <c r="G27" s="16"/>
    </row>
    <row r="28" spans="1:7" x14ac:dyDescent="0.35">
      <c r="A28" s="17" t="s">
        <v>180</v>
      </c>
      <c r="B28" s="33"/>
      <c r="C28" s="33"/>
      <c r="D28" s="14"/>
      <c r="E28" s="22" t="s">
        <v>136</v>
      </c>
      <c r="F28" s="23" t="s">
        <v>136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17" t="s">
        <v>190</v>
      </c>
      <c r="B30" s="33"/>
      <c r="C30" s="33"/>
      <c r="D30" s="14"/>
      <c r="E30" s="15"/>
      <c r="F30" s="16"/>
      <c r="G30" s="16"/>
    </row>
    <row r="31" spans="1:7" x14ac:dyDescent="0.35">
      <c r="A31" s="17" t="s">
        <v>180</v>
      </c>
      <c r="B31" s="33"/>
      <c r="C31" s="33"/>
      <c r="D31" s="14"/>
      <c r="E31" s="22" t="s">
        <v>136</v>
      </c>
      <c r="F31" s="23" t="s">
        <v>136</v>
      </c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24" t="s">
        <v>191</v>
      </c>
      <c r="B33" s="35"/>
      <c r="C33" s="35"/>
      <c r="D33" s="25"/>
      <c r="E33" s="19">
        <v>7923.82</v>
      </c>
      <c r="F33" s="20">
        <v>0.97819999999999996</v>
      </c>
      <c r="G33" s="21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195</v>
      </c>
      <c r="B36" s="33"/>
      <c r="C36" s="33"/>
      <c r="D36" s="14"/>
      <c r="E36" s="15"/>
      <c r="F36" s="16"/>
      <c r="G36" s="16"/>
    </row>
    <row r="37" spans="1:7" x14ac:dyDescent="0.35">
      <c r="A37" s="13" t="s">
        <v>196</v>
      </c>
      <c r="B37" s="33"/>
      <c r="C37" s="33"/>
      <c r="D37" s="14"/>
      <c r="E37" s="15">
        <v>38.99</v>
      </c>
      <c r="F37" s="16">
        <v>4.7999999999999996E-3</v>
      </c>
      <c r="G37" s="16">
        <v>5.4115999999999997E-2</v>
      </c>
    </row>
    <row r="38" spans="1:7" x14ac:dyDescent="0.35">
      <c r="A38" s="17" t="s">
        <v>180</v>
      </c>
      <c r="B38" s="34"/>
      <c r="C38" s="34"/>
      <c r="D38" s="18"/>
      <c r="E38" s="19">
        <v>38.99</v>
      </c>
      <c r="F38" s="20">
        <v>4.7999999999999996E-3</v>
      </c>
      <c r="G38" s="21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24" t="s">
        <v>191</v>
      </c>
      <c r="B40" s="35"/>
      <c r="C40" s="35"/>
      <c r="D40" s="25"/>
      <c r="E40" s="19">
        <v>38.99</v>
      </c>
      <c r="F40" s="20">
        <v>4.7999999999999996E-3</v>
      </c>
      <c r="G40" s="21"/>
    </row>
    <row r="41" spans="1:7" x14ac:dyDescent="0.35">
      <c r="A41" s="13" t="s">
        <v>197</v>
      </c>
      <c r="B41" s="33"/>
      <c r="C41" s="33"/>
      <c r="D41" s="14"/>
      <c r="E41" s="15">
        <v>138.27008699999999</v>
      </c>
      <c r="F41" s="16">
        <v>1.7069000000000001E-2</v>
      </c>
      <c r="G41" s="16"/>
    </row>
    <row r="42" spans="1:7" x14ac:dyDescent="0.35">
      <c r="A42" s="13" t="s">
        <v>198</v>
      </c>
      <c r="B42" s="33"/>
      <c r="C42" s="33"/>
      <c r="D42" s="14"/>
      <c r="E42" s="26">
        <v>-0.47008699999999998</v>
      </c>
      <c r="F42" s="27">
        <v>-6.8999999999999997E-5</v>
      </c>
      <c r="G42" s="16">
        <v>5.4115999999999997E-2</v>
      </c>
    </row>
    <row r="43" spans="1:7" x14ac:dyDescent="0.35">
      <c r="A43" s="28" t="s">
        <v>199</v>
      </c>
      <c r="B43" s="36"/>
      <c r="C43" s="36"/>
      <c r="D43" s="29"/>
      <c r="E43" s="30">
        <v>8100.61</v>
      </c>
      <c r="F43" s="31">
        <v>1</v>
      </c>
      <c r="G43" s="31"/>
    </row>
    <row r="45" spans="1:7" x14ac:dyDescent="0.35">
      <c r="A45" s="1" t="s">
        <v>200</v>
      </c>
    </row>
    <row r="46" spans="1:7" x14ac:dyDescent="0.35">
      <c r="A46" s="1" t="s">
        <v>273</v>
      </c>
    </row>
    <row r="48" spans="1:7" x14ac:dyDescent="0.35">
      <c r="A48" s="1" t="s">
        <v>201</v>
      </c>
    </row>
    <row r="49" spans="1:3" x14ac:dyDescent="0.35">
      <c r="A49" s="47" t="s">
        <v>202</v>
      </c>
      <c r="B49" s="3" t="s">
        <v>136</v>
      </c>
    </row>
    <row r="50" spans="1:3" x14ac:dyDescent="0.35">
      <c r="A50" t="s">
        <v>203</v>
      </c>
    </row>
    <row r="51" spans="1:3" x14ac:dyDescent="0.35">
      <c r="A51" t="s">
        <v>204</v>
      </c>
      <c r="B51" t="s">
        <v>205</v>
      </c>
      <c r="C51" t="s">
        <v>205</v>
      </c>
    </row>
    <row r="52" spans="1:3" x14ac:dyDescent="0.35">
      <c r="B52" s="48">
        <v>45807</v>
      </c>
      <c r="C52" s="48">
        <v>45838</v>
      </c>
    </row>
    <row r="53" spans="1:3" x14ac:dyDescent="0.35">
      <c r="A53" t="s">
        <v>274</v>
      </c>
      <c r="B53">
        <v>10.3283</v>
      </c>
      <c r="C53">
        <v>10.386799999999999</v>
      </c>
    </row>
    <row r="54" spans="1:3" x14ac:dyDescent="0.35">
      <c r="A54" t="s">
        <v>211</v>
      </c>
      <c r="B54">
        <v>10.3283</v>
      </c>
      <c r="C54">
        <v>10.386799999999999</v>
      </c>
    </row>
    <row r="55" spans="1:3" x14ac:dyDescent="0.35">
      <c r="A55" t="s">
        <v>275</v>
      </c>
      <c r="B55">
        <v>10.3224</v>
      </c>
      <c r="C55">
        <v>10.379099999999999</v>
      </c>
    </row>
    <row r="56" spans="1:3" x14ac:dyDescent="0.35">
      <c r="A56" t="s">
        <v>217</v>
      </c>
      <c r="B56">
        <v>10.3224</v>
      </c>
      <c r="C56">
        <v>10.379099999999999</v>
      </c>
    </row>
    <row r="58" spans="1:3" x14ac:dyDescent="0.35">
      <c r="A58" t="s">
        <v>221</v>
      </c>
      <c r="B58" s="3" t="s">
        <v>136</v>
      </c>
    </row>
    <row r="59" spans="1:3" x14ac:dyDescent="0.35">
      <c r="A59" t="s">
        <v>222</v>
      </c>
      <c r="B59" s="3" t="s">
        <v>136</v>
      </c>
    </row>
    <row r="60" spans="1:3" ht="29" customHeight="1" x14ac:dyDescent="0.35">
      <c r="A60" s="47" t="s">
        <v>223</v>
      </c>
      <c r="B60" s="3" t="s">
        <v>136</v>
      </c>
    </row>
    <row r="61" spans="1:3" ht="29" customHeight="1" x14ac:dyDescent="0.35">
      <c r="A61" s="47" t="s">
        <v>224</v>
      </c>
      <c r="B61" s="3" t="s">
        <v>136</v>
      </c>
    </row>
    <row r="62" spans="1:3" x14ac:dyDescent="0.35">
      <c r="A62" t="s">
        <v>225</v>
      </c>
      <c r="B62" s="49">
        <f>+B77</f>
        <v>1.8913265426968591</v>
      </c>
    </row>
    <row r="63" spans="1:3" ht="43.5" customHeight="1" x14ac:dyDescent="0.35">
      <c r="A63" s="47" t="s">
        <v>226</v>
      </c>
      <c r="B63" s="3" t="s">
        <v>136</v>
      </c>
    </row>
    <row r="64" spans="1:3" x14ac:dyDescent="0.35">
      <c r="B64" s="3"/>
    </row>
    <row r="65" spans="1:2" ht="29" customHeight="1" x14ac:dyDescent="0.35">
      <c r="A65" s="47" t="s">
        <v>227</v>
      </c>
      <c r="B65" s="3" t="s">
        <v>136</v>
      </c>
    </row>
    <row r="66" spans="1:2" ht="29" customHeight="1" x14ac:dyDescent="0.35">
      <c r="A66" s="47" t="s">
        <v>228</v>
      </c>
      <c r="B66">
        <v>3908.77</v>
      </c>
    </row>
    <row r="67" spans="1:2" ht="29" customHeight="1" x14ac:dyDescent="0.35">
      <c r="A67" s="47" t="s">
        <v>229</v>
      </c>
      <c r="B67" s="3" t="s">
        <v>136</v>
      </c>
    </row>
    <row r="68" spans="1:2" ht="29" customHeight="1" x14ac:dyDescent="0.35">
      <c r="A68" s="47" t="s">
        <v>230</v>
      </c>
      <c r="B68" s="3" t="s">
        <v>136</v>
      </c>
    </row>
    <row r="70" spans="1:2" x14ac:dyDescent="0.35">
      <c r="A70" t="s">
        <v>231</v>
      </c>
    </row>
    <row r="71" spans="1:2" ht="58" customHeight="1" x14ac:dyDescent="0.35">
      <c r="A71" s="63" t="s">
        <v>232</v>
      </c>
      <c r="B71" s="67" t="s">
        <v>276</v>
      </c>
    </row>
    <row r="72" spans="1:2" ht="43.5" customHeight="1" x14ac:dyDescent="0.35">
      <c r="A72" s="63" t="s">
        <v>234</v>
      </c>
      <c r="B72" s="67" t="s">
        <v>277</v>
      </c>
    </row>
    <row r="73" spans="1:2" x14ac:dyDescent="0.35">
      <c r="A73" s="63"/>
      <c r="B73" s="63"/>
    </row>
    <row r="74" spans="1:2" x14ac:dyDescent="0.35">
      <c r="A74" s="63" t="s">
        <v>236</v>
      </c>
      <c r="B74" s="64">
        <v>7.1661925192556524</v>
      </c>
    </row>
    <row r="75" spans="1:2" x14ac:dyDescent="0.35">
      <c r="A75" s="63"/>
      <c r="B75" s="63"/>
    </row>
    <row r="76" spans="1:2" x14ac:dyDescent="0.35">
      <c r="A76" s="63" t="s">
        <v>237</v>
      </c>
      <c r="B76" s="65">
        <v>1.7999000000000001</v>
      </c>
    </row>
    <row r="77" spans="1:2" x14ac:dyDescent="0.35">
      <c r="A77" s="63" t="s">
        <v>238</v>
      </c>
      <c r="B77" s="65">
        <v>1.8913265426968591</v>
      </c>
    </row>
    <row r="78" spans="1:2" x14ac:dyDescent="0.35">
      <c r="A78" s="63"/>
      <c r="B78" s="63"/>
    </row>
    <row r="79" spans="1:2" x14ac:dyDescent="0.35">
      <c r="A79" s="63" t="s">
        <v>239</v>
      </c>
      <c r="B79" s="66">
        <v>45838</v>
      </c>
    </row>
    <row r="81" spans="1:4" ht="70" customHeight="1" x14ac:dyDescent="0.35">
      <c r="A81" s="72" t="s">
        <v>240</v>
      </c>
      <c r="B81" s="72" t="s">
        <v>241</v>
      </c>
      <c r="C81" s="72" t="s">
        <v>5</v>
      </c>
      <c r="D81" s="72" t="s">
        <v>6</v>
      </c>
    </row>
    <row r="82" spans="1:4" ht="70" customHeight="1" x14ac:dyDescent="0.35">
      <c r="A82" s="72" t="s">
        <v>276</v>
      </c>
      <c r="B82" s="72"/>
      <c r="C82" s="72" t="s">
        <v>11</v>
      </c>
      <c r="D8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1570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1571</v>
      </c>
      <c r="B11" s="33" t="s">
        <v>1572</v>
      </c>
      <c r="C11" s="33" t="s">
        <v>144</v>
      </c>
      <c r="D11" s="14">
        <v>179500000</v>
      </c>
      <c r="E11" s="15">
        <v>183139</v>
      </c>
      <c r="F11" s="16">
        <v>7.2400000000000006E-2</v>
      </c>
      <c r="G11" s="16">
        <v>6.8602999999999997E-2</v>
      </c>
    </row>
    <row r="12" spans="1:7" x14ac:dyDescent="0.35">
      <c r="A12" s="13" t="s">
        <v>1383</v>
      </c>
      <c r="B12" s="33" t="s">
        <v>1384</v>
      </c>
      <c r="C12" s="33" t="s">
        <v>144</v>
      </c>
      <c r="D12" s="14">
        <v>127500000</v>
      </c>
      <c r="E12" s="15">
        <v>132675.1</v>
      </c>
      <c r="F12" s="16">
        <v>5.2499999999999998E-2</v>
      </c>
      <c r="G12" s="16">
        <v>6.8471000000000004E-2</v>
      </c>
    </row>
    <row r="13" spans="1:7" x14ac:dyDescent="0.35">
      <c r="A13" s="13" t="s">
        <v>1573</v>
      </c>
      <c r="B13" s="33" t="s">
        <v>1574</v>
      </c>
      <c r="C13" s="33" t="s">
        <v>144</v>
      </c>
      <c r="D13" s="14">
        <v>117500000</v>
      </c>
      <c r="E13" s="15">
        <v>122124.33</v>
      </c>
      <c r="F13" s="16">
        <v>4.8300000000000003E-2</v>
      </c>
      <c r="G13" s="16">
        <v>6.8592E-2</v>
      </c>
    </row>
    <row r="14" spans="1:7" x14ac:dyDescent="0.35">
      <c r="A14" s="13" t="s">
        <v>145</v>
      </c>
      <c r="B14" s="33" t="s">
        <v>146</v>
      </c>
      <c r="C14" s="33" t="s">
        <v>144</v>
      </c>
      <c r="D14" s="14">
        <v>97500000</v>
      </c>
      <c r="E14" s="15">
        <v>99001.89</v>
      </c>
      <c r="F14" s="16">
        <v>3.9100000000000003E-2</v>
      </c>
      <c r="G14" s="16">
        <v>6.6350000000000006E-2</v>
      </c>
    </row>
    <row r="15" spans="1:7" x14ac:dyDescent="0.35">
      <c r="A15" s="13" t="s">
        <v>170</v>
      </c>
      <c r="B15" s="33" t="s">
        <v>171</v>
      </c>
      <c r="C15" s="33" t="s">
        <v>144</v>
      </c>
      <c r="D15" s="14">
        <v>90000000</v>
      </c>
      <c r="E15" s="15">
        <v>91870.38</v>
      </c>
      <c r="F15" s="16">
        <v>3.6299999999999999E-2</v>
      </c>
      <c r="G15" s="16">
        <v>6.8592E-2</v>
      </c>
    </row>
    <row r="16" spans="1:7" x14ac:dyDescent="0.35">
      <c r="A16" s="13" t="s">
        <v>1575</v>
      </c>
      <c r="B16" s="33" t="s">
        <v>1576</v>
      </c>
      <c r="C16" s="33" t="s">
        <v>158</v>
      </c>
      <c r="D16" s="14">
        <v>85500000</v>
      </c>
      <c r="E16" s="15">
        <v>87712.74</v>
      </c>
      <c r="F16" s="16">
        <v>3.4700000000000002E-2</v>
      </c>
      <c r="G16" s="16">
        <v>6.6489999999999994E-2</v>
      </c>
    </row>
    <row r="17" spans="1:7" x14ac:dyDescent="0.35">
      <c r="A17" s="13" t="s">
        <v>1577</v>
      </c>
      <c r="B17" s="33" t="s">
        <v>1578</v>
      </c>
      <c r="C17" s="33" t="s">
        <v>144</v>
      </c>
      <c r="D17" s="14">
        <v>81000000</v>
      </c>
      <c r="E17" s="15">
        <v>83405.94</v>
      </c>
      <c r="F17" s="16">
        <v>3.3000000000000002E-2</v>
      </c>
      <c r="G17" s="16">
        <v>6.8000000000000005E-2</v>
      </c>
    </row>
    <row r="18" spans="1:7" x14ac:dyDescent="0.35">
      <c r="A18" s="13" t="s">
        <v>1579</v>
      </c>
      <c r="B18" s="33" t="s">
        <v>1580</v>
      </c>
      <c r="C18" s="33" t="s">
        <v>144</v>
      </c>
      <c r="D18" s="14">
        <v>81737000</v>
      </c>
      <c r="E18" s="15">
        <v>83371.899999999994</v>
      </c>
      <c r="F18" s="16">
        <v>3.3000000000000002E-2</v>
      </c>
      <c r="G18" s="16">
        <v>6.6449999999999995E-2</v>
      </c>
    </row>
    <row r="19" spans="1:7" x14ac:dyDescent="0.35">
      <c r="A19" s="13" t="s">
        <v>1581</v>
      </c>
      <c r="B19" s="33" t="s">
        <v>1582</v>
      </c>
      <c r="C19" s="33" t="s">
        <v>158</v>
      </c>
      <c r="D19" s="14">
        <v>80000000</v>
      </c>
      <c r="E19" s="15">
        <v>82298.320000000007</v>
      </c>
      <c r="F19" s="16">
        <v>3.2500000000000001E-2</v>
      </c>
      <c r="G19" s="16">
        <v>6.8500000000000005E-2</v>
      </c>
    </row>
    <row r="20" spans="1:7" x14ac:dyDescent="0.35">
      <c r="A20" s="13" t="s">
        <v>1583</v>
      </c>
      <c r="B20" s="33" t="s">
        <v>1584</v>
      </c>
      <c r="C20" s="33" t="s">
        <v>144</v>
      </c>
      <c r="D20" s="14">
        <v>73000000</v>
      </c>
      <c r="E20" s="15">
        <v>75304.679999999993</v>
      </c>
      <c r="F20" s="16">
        <v>2.98E-2</v>
      </c>
      <c r="G20" s="16">
        <v>6.7000000000000004E-2</v>
      </c>
    </row>
    <row r="21" spans="1:7" x14ac:dyDescent="0.35">
      <c r="A21" s="13" t="s">
        <v>1585</v>
      </c>
      <c r="B21" s="33" t="s">
        <v>1586</v>
      </c>
      <c r="C21" s="33" t="s">
        <v>144</v>
      </c>
      <c r="D21" s="14">
        <v>72500000</v>
      </c>
      <c r="E21" s="15">
        <v>74040.34</v>
      </c>
      <c r="F21" s="16">
        <v>2.93E-2</v>
      </c>
      <c r="G21" s="16">
        <v>6.7000000000000004E-2</v>
      </c>
    </row>
    <row r="22" spans="1:7" x14ac:dyDescent="0.35">
      <c r="A22" s="13" t="s">
        <v>1587</v>
      </c>
      <c r="B22" s="33" t="s">
        <v>1588</v>
      </c>
      <c r="C22" s="33" t="s">
        <v>144</v>
      </c>
      <c r="D22" s="14">
        <v>70200000</v>
      </c>
      <c r="E22" s="15">
        <v>72812.210000000006</v>
      </c>
      <c r="F22" s="16">
        <v>2.8799999999999999E-2</v>
      </c>
      <c r="G22" s="16">
        <v>6.6449999999999995E-2</v>
      </c>
    </row>
    <row r="23" spans="1:7" x14ac:dyDescent="0.35">
      <c r="A23" s="13" t="s">
        <v>1589</v>
      </c>
      <c r="B23" s="33" t="s">
        <v>1590</v>
      </c>
      <c r="C23" s="33" t="s">
        <v>144</v>
      </c>
      <c r="D23" s="14">
        <v>61500000</v>
      </c>
      <c r="E23" s="15">
        <v>62465.43</v>
      </c>
      <c r="F23" s="16">
        <v>2.47E-2</v>
      </c>
      <c r="G23" s="16">
        <v>6.9950999999999999E-2</v>
      </c>
    </row>
    <row r="24" spans="1:7" x14ac:dyDescent="0.35">
      <c r="A24" s="13" t="s">
        <v>1591</v>
      </c>
      <c r="B24" s="33" t="s">
        <v>1592</v>
      </c>
      <c r="C24" s="33" t="s">
        <v>144</v>
      </c>
      <c r="D24" s="14">
        <v>61000000</v>
      </c>
      <c r="E24" s="15">
        <v>61658.5</v>
      </c>
      <c r="F24" s="16">
        <v>2.4400000000000002E-2</v>
      </c>
      <c r="G24" s="16">
        <v>6.8000000000000005E-2</v>
      </c>
    </row>
    <row r="25" spans="1:7" x14ac:dyDescent="0.35">
      <c r="A25" s="13" t="s">
        <v>139</v>
      </c>
      <c r="B25" s="33" t="s">
        <v>140</v>
      </c>
      <c r="C25" s="33" t="s">
        <v>141</v>
      </c>
      <c r="D25" s="14">
        <v>56000000</v>
      </c>
      <c r="E25" s="15">
        <v>57527.23</v>
      </c>
      <c r="F25" s="16">
        <v>2.2700000000000001E-2</v>
      </c>
      <c r="G25" s="16">
        <v>6.6475000000000006E-2</v>
      </c>
    </row>
    <row r="26" spans="1:7" x14ac:dyDescent="0.35">
      <c r="A26" s="13" t="s">
        <v>172</v>
      </c>
      <c r="B26" s="33" t="s">
        <v>173</v>
      </c>
      <c r="C26" s="33" t="s">
        <v>144</v>
      </c>
      <c r="D26" s="14">
        <v>53700000</v>
      </c>
      <c r="E26" s="15">
        <v>55030.69</v>
      </c>
      <c r="F26" s="16">
        <v>2.18E-2</v>
      </c>
      <c r="G26" s="16">
        <v>6.8471000000000004E-2</v>
      </c>
    </row>
    <row r="27" spans="1:7" x14ac:dyDescent="0.35">
      <c r="A27" s="13" t="s">
        <v>1593</v>
      </c>
      <c r="B27" s="33" t="s">
        <v>1594</v>
      </c>
      <c r="C27" s="33" t="s">
        <v>144</v>
      </c>
      <c r="D27" s="14">
        <v>45000000</v>
      </c>
      <c r="E27" s="15">
        <v>45961.38</v>
      </c>
      <c r="F27" s="16">
        <v>1.8200000000000001E-2</v>
      </c>
      <c r="G27" s="16">
        <v>6.8500000000000005E-2</v>
      </c>
    </row>
    <row r="28" spans="1:7" x14ac:dyDescent="0.35">
      <c r="A28" s="13" t="s">
        <v>152</v>
      </c>
      <c r="B28" s="33" t="s">
        <v>153</v>
      </c>
      <c r="C28" s="33" t="s">
        <v>144</v>
      </c>
      <c r="D28" s="14">
        <v>43200000</v>
      </c>
      <c r="E28" s="15">
        <v>44461.440000000002</v>
      </c>
      <c r="F28" s="16">
        <v>1.7600000000000001E-2</v>
      </c>
      <c r="G28" s="16">
        <v>6.6449999999999995E-2</v>
      </c>
    </row>
    <row r="29" spans="1:7" x14ac:dyDescent="0.35">
      <c r="A29" s="13" t="s">
        <v>1595</v>
      </c>
      <c r="B29" s="33" t="s">
        <v>1596</v>
      </c>
      <c r="C29" s="33" t="s">
        <v>144</v>
      </c>
      <c r="D29" s="14">
        <v>38500000</v>
      </c>
      <c r="E29" s="15">
        <v>39582.120000000003</v>
      </c>
      <c r="F29" s="16">
        <v>1.5599999999999999E-2</v>
      </c>
      <c r="G29" s="16">
        <v>6.9950999999999999E-2</v>
      </c>
    </row>
    <row r="30" spans="1:7" x14ac:dyDescent="0.35">
      <c r="A30" s="13" t="s">
        <v>1597</v>
      </c>
      <c r="B30" s="33" t="s">
        <v>1598</v>
      </c>
      <c r="C30" s="33" t="s">
        <v>144</v>
      </c>
      <c r="D30" s="14">
        <v>37500000</v>
      </c>
      <c r="E30" s="15">
        <v>38436.449999999997</v>
      </c>
      <c r="F30" s="16">
        <v>1.52E-2</v>
      </c>
      <c r="G30" s="16">
        <v>6.7449999999999996E-2</v>
      </c>
    </row>
    <row r="31" spans="1:7" x14ac:dyDescent="0.35">
      <c r="A31" s="13" t="s">
        <v>1599</v>
      </c>
      <c r="B31" s="33" t="s">
        <v>1600</v>
      </c>
      <c r="C31" s="33" t="s">
        <v>144</v>
      </c>
      <c r="D31" s="14">
        <v>37000000</v>
      </c>
      <c r="E31" s="15">
        <v>38097.46</v>
      </c>
      <c r="F31" s="16">
        <v>1.5100000000000001E-2</v>
      </c>
      <c r="G31" s="16">
        <v>6.7299999999999999E-2</v>
      </c>
    </row>
    <row r="32" spans="1:7" x14ac:dyDescent="0.35">
      <c r="A32" s="13" t="s">
        <v>1601</v>
      </c>
      <c r="B32" s="33" t="s">
        <v>1602</v>
      </c>
      <c r="C32" s="33" t="s">
        <v>158</v>
      </c>
      <c r="D32" s="14">
        <v>35500000</v>
      </c>
      <c r="E32" s="15">
        <v>36427.33</v>
      </c>
      <c r="F32" s="16">
        <v>1.44E-2</v>
      </c>
      <c r="G32" s="16">
        <v>6.8710999999999994E-2</v>
      </c>
    </row>
    <row r="33" spans="1:7" x14ac:dyDescent="0.35">
      <c r="A33" s="13" t="s">
        <v>142</v>
      </c>
      <c r="B33" s="33" t="s">
        <v>143</v>
      </c>
      <c r="C33" s="33" t="s">
        <v>144</v>
      </c>
      <c r="D33" s="14">
        <v>34000000</v>
      </c>
      <c r="E33" s="15">
        <v>34891.58</v>
      </c>
      <c r="F33" s="16">
        <v>1.38E-2</v>
      </c>
      <c r="G33" s="16">
        <v>6.7299999999999999E-2</v>
      </c>
    </row>
    <row r="34" spans="1:7" x14ac:dyDescent="0.35">
      <c r="A34" s="13" t="s">
        <v>163</v>
      </c>
      <c r="B34" s="33" t="s">
        <v>164</v>
      </c>
      <c r="C34" s="33" t="s">
        <v>165</v>
      </c>
      <c r="D34" s="14">
        <v>29500000</v>
      </c>
      <c r="E34" s="15">
        <v>30981.96</v>
      </c>
      <c r="F34" s="16">
        <v>1.2200000000000001E-2</v>
      </c>
      <c r="G34" s="16">
        <v>6.6786999999999999E-2</v>
      </c>
    </row>
    <row r="35" spans="1:7" x14ac:dyDescent="0.35">
      <c r="A35" s="13" t="s">
        <v>1603</v>
      </c>
      <c r="B35" s="33" t="s">
        <v>1604</v>
      </c>
      <c r="C35" s="33" t="s">
        <v>144</v>
      </c>
      <c r="D35" s="14">
        <v>28500000</v>
      </c>
      <c r="E35" s="15">
        <v>29112.52</v>
      </c>
      <c r="F35" s="16">
        <v>1.15E-2</v>
      </c>
      <c r="G35" s="16">
        <v>6.8511000000000002E-2</v>
      </c>
    </row>
    <row r="36" spans="1:7" x14ac:dyDescent="0.35">
      <c r="A36" s="13" t="s">
        <v>1605</v>
      </c>
      <c r="B36" s="33" t="s">
        <v>1606</v>
      </c>
      <c r="C36" s="33" t="s">
        <v>144</v>
      </c>
      <c r="D36" s="14">
        <v>27500000</v>
      </c>
      <c r="E36" s="15">
        <v>28236.78</v>
      </c>
      <c r="F36" s="16">
        <v>1.12E-2</v>
      </c>
      <c r="G36" s="16">
        <v>6.8502999999999994E-2</v>
      </c>
    </row>
    <row r="37" spans="1:7" x14ac:dyDescent="0.35">
      <c r="A37" s="13" t="s">
        <v>1607</v>
      </c>
      <c r="B37" s="33" t="s">
        <v>1608</v>
      </c>
      <c r="C37" s="33" t="s">
        <v>144</v>
      </c>
      <c r="D37" s="14">
        <v>25000000</v>
      </c>
      <c r="E37" s="15">
        <v>25924.28</v>
      </c>
      <c r="F37" s="16">
        <v>1.0200000000000001E-2</v>
      </c>
      <c r="G37" s="16">
        <v>6.8592E-2</v>
      </c>
    </row>
    <row r="38" spans="1:7" x14ac:dyDescent="0.35">
      <c r="A38" s="13" t="s">
        <v>1609</v>
      </c>
      <c r="B38" s="33" t="s">
        <v>1610</v>
      </c>
      <c r="C38" s="33" t="s">
        <v>144</v>
      </c>
      <c r="D38" s="14">
        <v>24500000</v>
      </c>
      <c r="E38" s="15">
        <v>25169.95</v>
      </c>
      <c r="F38" s="16">
        <v>0.01</v>
      </c>
      <c r="G38" s="16">
        <v>6.7299999999999999E-2</v>
      </c>
    </row>
    <row r="39" spans="1:7" x14ac:dyDescent="0.35">
      <c r="A39" s="13" t="s">
        <v>1611</v>
      </c>
      <c r="B39" s="33" t="s">
        <v>1612</v>
      </c>
      <c r="C39" s="33" t="s">
        <v>144</v>
      </c>
      <c r="D39" s="14">
        <v>20500000</v>
      </c>
      <c r="E39" s="15">
        <v>20948.810000000001</v>
      </c>
      <c r="F39" s="16">
        <v>8.3000000000000001E-3</v>
      </c>
      <c r="G39" s="16">
        <v>6.6574999999999995E-2</v>
      </c>
    </row>
    <row r="40" spans="1:7" x14ac:dyDescent="0.35">
      <c r="A40" s="13" t="s">
        <v>150</v>
      </c>
      <c r="B40" s="33" t="s">
        <v>151</v>
      </c>
      <c r="C40" s="33" t="s">
        <v>144</v>
      </c>
      <c r="D40" s="14">
        <v>18000000</v>
      </c>
      <c r="E40" s="15">
        <v>19210.72</v>
      </c>
      <c r="F40" s="16">
        <v>7.6E-3</v>
      </c>
      <c r="G40" s="16">
        <v>6.7652000000000004E-2</v>
      </c>
    </row>
    <row r="41" spans="1:7" x14ac:dyDescent="0.35">
      <c r="A41" s="13" t="s">
        <v>1613</v>
      </c>
      <c r="B41" s="33" t="s">
        <v>1614</v>
      </c>
      <c r="C41" s="33" t="s">
        <v>144</v>
      </c>
      <c r="D41" s="14">
        <v>17500000</v>
      </c>
      <c r="E41" s="15">
        <v>18493.91</v>
      </c>
      <c r="F41" s="16">
        <v>7.3000000000000001E-3</v>
      </c>
      <c r="G41" s="16">
        <v>6.6452999999999998E-2</v>
      </c>
    </row>
    <row r="42" spans="1:7" x14ac:dyDescent="0.35">
      <c r="A42" s="13" t="s">
        <v>147</v>
      </c>
      <c r="B42" s="33" t="s">
        <v>148</v>
      </c>
      <c r="C42" s="33" t="s">
        <v>149</v>
      </c>
      <c r="D42" s="14">
        <v>17500000</v>
      </c>
      <c r="E42" s="15">
        <v>18007.66</v>
      </c>
      <c r="F42" s="16">
        <v>7.1000000000000004E-3</v>
      </c>
      <c r="G42" s="16">
        <v>6.8449999999999997E-2</v>
      </c>
    </row>
    <row r="43" spans="1:7" x14ac:dyDescent="0.35">
      <c r="A43" s="13" t="s">
        <v>1615</v>
      </c>
      <c r="B43" s="33" t="s">
        <v>1616</v>
      </c>
      <c r="C43" s="33" t="s">
        <v>144</v>
      </c>
      <c r="D43" s="14">
        <v>17500000</v>
      </c>
      <c r="E43" s="15">
        <v>17994.22</v>
      </c>
      <c r="F43" s="16">
        <v>7.1000000000000004E-3</v>
      </c>
      <c r="G43" s="16">
        <v>6.5299999999999997E-2</v>
      </c>
    </row>
    <row r="44" spans="1:7" x14ac:dyDescent="0.35">
      <c r="A44" s="13" t="s">
        <v>1617</v>
      </c>
      <c r="B44" s="33" t="s">
        <v>1618</v>
      </c>
      <c r="C44" s="33" t="s">
        <v>144</v>
      </c>
      <c r="D44" s="14">
        <v>16500000</v>
      </c>
      <c r="E44" s="15">
        <v>17358.509999999998</v>
      </c>
      <c r="F44" s="16">
        <v>6.8999999999999999E-3</v>
      </c>
      <c r="G44" s="16">
        <v>6.7652000000000004E-2</v>
      </c>
    </row>
    <row r="45" spans="1:7" x14ac:dyDescent="0.35">
      <c r="A45" s="13" t="s">
        <v>1619</v>
      </c>
      <c r="B45" s="33" t="s">
        <v>1620</v>
      </c>
      <c r="C45" s="33" t="s">
        <v>144</v>
      </c>
      <c r="D45" s="14">
        <v>15000000</v>
      </c>
      <c r="E45" s="15">
        <v>15366.78</v>
      </c>
      <c r="F45" s="16">
        <v>6.1000000000000004E-3</v>
      </c>
      <c r="G45" s="16">
        <v>6.6475000000000006E-2</v>
      </c>
    </row>
    <row r="46" spans="1:7" x14ac:dyDescent="0.35">
      <c r="A46" s="13" t="s">
        <v>1621</v>
      </c>
      <c r="B46" s="33" t="s">
        <v>1622</v>
      </c>
      <c r="C46" s="33" t="s">
        <v>144</v>
      </c>
      <c r="D46" s="14">
        <v>15000000</v>
      </c>
      <c r="E46" s="15">
        <v>15310.41</v>
      </c>
      <c r="F46" s="16">
        <v>6.1000000000000004E-3</v>
      </c>
      <c r="G46" s="16">
        <v>6.8500000000000005E-2</v>
      </c>
    </row>
    <row r="47" spans="1:7" x14ac:dyDescent="0.35">
      <c r="A47" s="13" t="s">
        <v>1623</v>
      </c>
      <c r="B47" s="33" t="s">
        <v>1624</v>
      </c>
      <c r="C47" s="33" t="s">
        <v>158</v>
      </c>
      <c r="D47" s="14">
        <v>15000000</v>
      </c>
      <c r="E47" s="15">
        <v>15200.03</v>
      </c>
      <c r="F47" s="16">
        <v>6.0000000000000001E-3</v>
      </c>
      <c r="G47" s="16">
        <v>6.8699999999999997E-2</v>
      </c>
    </row>
    <row r="48" spans="1:7" x14ac:dyDescent="0.35">
      <c r="A48" s="13" t="s">
        <v>1625</v>
      </c>
      <c r="B48" s="33" t="s">
        <v>1626</v>
      </c>
      <c r="C48" s="33" t="s">
        <v>144</v>
      </c>
      <c r="D48" s="14">
        <v>14000000</v>
      </c>
      <c r="E48" s="15">
        <v>14846.05</v>
      </c>
      <c r="F48" s="16">
        <v>5.8999999999999999E-3</v>
      </c>
      <c r="G48" s="16">
        <v>6.8459000000000006E-2</v>
      </c>
    </row>
    <row r="49" spans="1:7" x14ac:dyDescent="0.35">
      <c r="A49" s="13" t="s">
        <v>1627</v>
      </c>
      <c r="B49" s="33" t="s">
        <v>1628</v>
      </c>
      <c r="C49" s="33" t="s">
        <v>144</v>
      </c>
      <c r="D49" s="14">
        <v>12500000</v>
      </c>
      <c r="E49" s="15">
        <v>13038.85</v>
      </c>
      <c r="F49" s="16">
        <v>5.1999999999999998E-3</v>
      </c>
      <c r="G49" s="16">
        <v>6.7699999999999996E-2</v>
      </c>
    </row>
    <row r="50" spans="1:7" x14ac:dyDescent="0.35">
      <c r="A50" s="13" t="s">
        <v>1629</v>
      </c>
      <c r="B50" s="33" t="s">
        <v>1630</v>
      </c>
      <c r="C50" s="33" t="s">
        <v>144</v>
      </c>
      <c r="D50" s="14">
        <v>11950000</v>
      </c>
      <c r="E50" s="15">
        <v>12567.98</v>
      </c>
      <c r="F50" s="16">
        <v>5.0000000000000001E-3</v>
      </c>
      <c r="G50" s="16">
        <v>6.7185999999999996E-2</v>
      </c>
    </row>
    <row r="51" spans="1:7" x14ac:dyDescent="0.35">
      <c r="A51" s="13" t="s">
        <v>166</v>
      </c>
      <c r="B51" s="33" t="s">
        <v>167</v>
      </c>
      <c r="C51" s="33" t="s">
        <v>158</v>
      </c>
      <c r="D51" s="14">
        <v>11500000</v>
      </c>
      <c r="E51" s="15">
        <v>12031.75</v>
      </c>
      <c r="F51" s="16">
        <v>4.7999999999999996E-3</v>
      </c>
      <c r="G51" s="16">
        <v>6.7002999999999993E-2</v>
      </c>
    </row>
    <row r="52" spans="1:7" x14ac:dyDescent="0.35">
      <c r="A52" s="13" t="s">
        <v>1631</v>
      </c>
      <c r="B52" s="33" t="s">
        <v>1632</v>
      </c>
      <c r="C52" s="33" t="s">
        <v>144</v>
      </c>
      <c r="D52" s="14">
        <v>10500000</v>
      </c>
      <c r="E52" s="15">
        <v>10786.08</v>
      </c>
      <c r="F52" s="16">
        <v>4.3E-3</v>
      </c>
      <c r="G52" s="16">
        <v>6.7275000000000001E-2</v>
      </c>
    </row>
    <row r="53" spans="1:7" x14ac:dyDescent="0.35">
      <c r="A53" s="13" t="s">
        <v>1633</v>
      </c>
      <c r="B53" s="33" t="s">
        <v>1634</v>
      </c>
      <c r="C53" s="33" t="s">
        <v>144</v>
      </c>
      <c r="D53" s="14">
        <v>10300000</v>
      </c>
      <c r="E53" s="15">
        <v>10730.22</v>
      </c>
      <c r="F53" s="16">
        <v>4.1999999999999997E-3</v>
      </c>
      <c r="G53" s="16">
        <v>6.8471000000000004E-2</v>
      </c>
    </row>
    <row r="54" spans="1:7" x14ac:dyDescent="0.35">
      <c r="A54" s="13" t="s">
        <v>1635</v>
      </c>
      <c r="B54" s="33" t="s">
        <v>1636</v>
      </c>
      <c r="C54" s="33" t="s">
        <v>144</v>
      </c>
      <c r="D54" s="14">
        <v>10000000</v>
      </c>
      <c r="E54" s="15">
        <v>10481.790000000001</v>
      </c>
      <c r="F54" s="16">
        <v>4.1000000000000003E-3</v>
      </c>
      <c r="G54" s="16">
        <v>6.7299999999999999E-2</v>
      </c>
    </row>
    <row r="55" spans="1:7" x14ac:dyDescent="0.35">
      <c r="A55" s="13" t="s">
        <v>1637</v>
      </c>
      <c r="B55" s="33" t="s">
        <v>1638</v>
      </c>
      <c r="C55" s="33" t="s">
        <v>144</v>
      </c>
      <c r="D55" s="14">
        <v>10000000</v>
      </c>
      <c r="E55" s="15">
        <v>10155.16</v>
      </c>
      <c r="F55" s="16">
        <v>4.0000000000000001E-3</v>
      </c>
      <c r="G55" s="16">
        <v>6.7100000000000007E-2</v>
      </c>
    </row>
    <row r="56" spans="1:7" x14ac:dyDescent="0.35">
      <c r="A56" s="13" t="s">
        <v>161</v>
      </c>
      <c r="B56" s="33" t="s">
        <v>162</v>
      </c>
      <c r="C56" s="33" t="s">
        <v>144</v>
      </c>
      <c r="D56" s="14">
        <v>7500000</v>
      </c>
      <c r="E56" s="15">
        <v>7888.38</v>
      </c>
      <c r="F56" s="16">
        <v>3.0999999999999999E-3</v>
      </c>
      <c r="G56" s="16">
        <v>6.6449999999999995E-2</v>
      </c>
    </row>
    <row r="57" spans="1:7" x14ac:dyDescent="0.35">
      <c r="A57" s="13" t="s">
        <v>1413</v>
      </c>
      <c r="B57" s="33" t="s">
        <v>1414</v>
      </c>
      <c r="C57" s="33" t="s">
        <v>144</v>
      </c>
      <c r="D57" s="14">
        <v>7000000</v>
      </c>
      <c r="E57" s="15">
        <v>7339</v>
      </c>
      <c r="F57" s="16">
        <v>2.8999999999999998E-3</v>
      </c>
      <c r="G57" s="16">
        <v>6.6975000000000007E-2</v>
      </c>
    </row>
    <row r="58" spans="1:7" x14ac:dyDescent="0.35">
      <c r="A58" s="13" t="s">
        <v>1639</v>
      </c>
      <c r="B58" s="33" t="s">
        <v>1640</v>
      </c>
      <c r="C58" s="33" t="s">
        <v>144</v>
      </c>
      <c r="D58" s="14">
        <v>7000000</v>
      </c>
      <c r="E58" s="15">
        <v>7103.87</v>
      </c>
      <c r="F58" s="16">
        <v>2.8E-3</v>
      </c>
      <c r="G58" s="16">
        <v>6.8699999999999997E-2</v>
      </c>
    </row>
    <row r="59" spans="1:7" x14ac:dyDescent="0.35">
      <c r="A59" s="13" t="s">
        <v>1641</v>
      </c>
      <c r="B59" s="33" t="s">
        <v>1642</v>
      </c>
      <c r="C59" s="33" t="s">
        <v>144</v>
      </c>
      <c r="D59" s="14">
        <v>6500000</v>
      </c>
      <c r="E59" s="15">
        <v>6948.5</v>
      </c>
      <c r="F59" s="16">
        <v>2.7000000000000001E-3</v>
      </c>
      <c r="G59" s="16">
        <v>6.7702999999999999E-2</v>
      </c>
    </row>
    <row r="60" spans="1:7" x14ac:dyDescent="0.35">
      <c r="A60" s="13" t="s">
        <v>1643</v>
      </c>
      <c r="B60" s="33" t="s">
        <v>1644</v>
      </c>
      <c r="C60" s="33" t="s">
        <v>141</v>
      </c>
      <c r="D60" s="14">
        <v>6500000</v>
      </c>
      <c r="E60" s="15">
        <v>6689.27</v>
      </c>
      <c r="F60" s="16">
        <v>2.5999999999999999E-3</v>
      </c>
      <c r="G60" s="16">
        <v>6.6799999999999998E-2</v>
      </c>
    </row>
    <row r="61" spans="1:7" x14ac:dyDescent="0.35">
      <c r="A61" s="13" t="s">
        <v>1645</v>
      </c>
      <c r="B61" s="33" t="s">
        <v>1646</v>
      </c>
      <c r="C61" s="33" t="s">
        <v>144</v>
      </c>
      <c r="D61" s="14">
        <v>5500000</v>
      </c>
      <c r="E61" s="15">
        <v>5868.29</v>
      </c>
      <c r="F61" s="16">
        <v>2.3E-3</v>
      </c>
      <c r="G61" s="16">
        <v>6.7652000000000004E-2</v>
      </c>
    </row>
    <row r="62" spans="1:7" x14ac:dyDescent="0.35">
      <c r="A62" s="13" t="s">
        <v>1647</v>
      </c>
      <c r="B62" s="33" t="s">
        <v>1648</v>
      </c>
      <c r="C62" s="33" t="s">
        <v>144</v>
      </c>
      <c r="D62" s="14">
        <v>5500000</v>
      </c>
      <c r="E62" s="15">
        <v>5788.37</v>
      </c>
      <c r="F62" s="16">
        <v>2.3E-3</v>
      </c>
      <c r="G62" s="16">
        <v>6.6449999999999995E-2</v>
      </c>
    </row>
    <row r="63" spans="1:7" x14ac:dyDescent="0.35">
      <c r="A63" s="13" t="s">
        <v>1649</v>
      </c>
      <c r="B63" s="33" t="s">
        <v>1650</v>
      </c>
      <c r="C63" s="33" t="s">
        <v>144</v>
      </c>
      <c r="D63" s="14">
        <v>5500000</v>
      </c>
      <c r="E63" s="15">
        <v>5651.14</v>
      </c>
      <c r="F63" s="16">
        <v>2.2000000000000001E-3</v>
      </c>
      <c r="G63" s="16">
        <v>6.6350000000000006E-2</v>
      </c>
    </row>
    <row r="64" spans="1:7" x14ac:dyDescent="0.35">
      <c r="A64" s="13" t="s">
        <v>1651</v>
      </c>
      <c r="B64" s="33" t="s">
        <v>1652</v>
      </c>
      <c r="C64" s="33" t="s">
        <v>165</v>
      </c>
      <c r="D64" s="14">
        <v>5100000</v>
      </c>
      <c r="E64" s="15">
        <v>5181.26</v>
      </c>
      <c r="F64" s="16">
        <v>2E-3</v>
      </c>
      <c r="G64" s="16">
        <v>6.7031999999999994E-2</v>
      </c>
    </row>
    <row r="65" spans="1:7" x14ac:dyDescent="0.35">
      <c r="A65" s="13" t="s">
        <v>1653</v>
      </c>
      <c r="B65" s="33" t="s">
        <v>1654</v>
      </c>
      <c r="C65" s="33" t="s">
        <v>158</v>
      </c>
      <c r="D65" s="14">
        <v>5000000</v>
      </c>
      <c r="E65" s="15">
        <v>4989.87</v>
      </c>
      <c r="F65" s="16">
        <v>2E-3</v>
      </c>
      <c r="G65" s="16">
        <v>6.7650000000000002E-2</v>
      </c>
    </row>
    <row r="66" spans="1:7" x14ac:dyDescent="0.35">
      <c r="A66" s="13" t="s">
        <v>1655</v>
      </c>
      <c r="B66" s="33" t="s">
        <v>1656</v>
      </c>
      <c r="C66" s="33" t="s">
        <v>144</v>
      </c>
      <c r="D66" s="14">
        <v>4000000</v>
      </c>
      <c r="E66" s="15">
        <v>4222.12</v>
      </c>
      <c r="F66" s="16">
        <v>1.6999999999999999E-3</v>
      </c>
      <c r="G66" s="16">
        <v>6.7278000000000004E-2</v>
      </c>
    </row>
    <row r="67" spans="1:7" x14ac:dyDescent="0.35">
      <c r="A67" s="13" t="s">
        <v>1657</v>
      </c>
      <c r="B67" s="33" t="s">
        <v>1658</v>
      </c>
      <c r="C67" s="33" t="s">
        <v>158</v>
      </c>
      <c r="D67" s="14">
        <v>3800000</v>
      </c>
      <c r="E67" s="15">
        <v>3895.05</v>
      </c>
      <c r="F67" s="16">
        <v>1.5E-3</v>
      </c>
      <c r="G67" s="16">
        <v>6.7032999999999995E-2</v>
      </c>
    </row>
    <row r="68" spans="1:7" x14ac:dyDescent="0.35">
      <c r="A68" s="13" t="s">
        <v>1399</v>
      </c>
      <c r="B68" s="33" t="s">
        <v>1400</v>
      </c>
      <c r="C68" s="33" t="s">
        <v>144</v>
      </c>
      <c r="D68" s="14">
        <v>3500000</v>
      </c>
      <c r="E68" s="15">
        <v>3690.22</v>
      </c>
      <c r="F68" s="16">
        <v>1.5E-3</v>
      </c>
      <c r="G68" s="16">
        <v>6.7446999999999993E-2</v>
      </c>
    </row>
    <row r="69" spans="1:7" x14ac:dyDescent="0.35">
      <c r="A69" s="13" t="s">
        <v>168</v>
      </c>
      <c r="B69" s="33" t="s">
        <v>169</v>
      </c>
      <c r="C69" s="33" t="s">
        <v>144</v>
      </c>
      <c r="D69" s="14">
        <v>3500000</v>
      </c>
      <c r="E69" s="15">
        <v>3573.31</v>
      </c>
      <c r="F69" s="16">
        <v>1.4E-3</v>
      </c>
      <c r="G69" s="16">
        <v>6.7275000000000001E-2</v>
      </c>
    </row>
    <row r="70" spans="1:7" x14ac:dyDescent="0.35">
      <c r="A70" s="13" t="s">
        <v>1409</v>
      </c>
      <c r="B70" s="33" t="s">
        <v>1410</v>
      </c>
      <c r="C70" s="33" t="s">
        <v>144</v>
      </c>
      <c r="D70" s="14">
        <v>3000000</v>
      </c>
      <c r="E70" s="15">
        <v>3191.94</v>
      </c>
      <c r="F70" s="16">
        <v>1.2999999999999999E-3</v>
      </c>
      <c r="G70" s="16">
        <v>6.6489999999999994E-2</v>
      </c>
    </row>
    <row r="71" spans="1:7" x14ac:dyDescent="0.35">
      <c r="A71" s="13" t="s">
        <v>1659</v>
      </c>
      <c r="B71" s="33" t="s">
        <v>1660</v>
      </c>
      <c r="C71" s="33" t="s">
        <v>144</v>
      </c>
      <c r="D71" s="14">
        <v>3000000</v>
      </c>
      <c r="E71" s="15">
        <v>3156.5</v>
      </c>
      <c r="F71" s="16">
        <v>1.1999999999999999E-3</v>
      </c>
      <c r="G71" s="16">
        <v>6.7650000000000002E-2</v>
      </c>
    </row>
    <row r="72" spans="1:7" x14ac:dyDescent="0.35">
      <c r="A72" s="13" t="s">
        <v>1395</v>
      </c>
      <c r="B72" s="33" t="s">
        <v>1396</v>
      </c>
      <c r="C72" s="33" t="s">
        <v>144</v>
      </c>
      <c r="D72" s="14">
        <v>2500000</v>
      </c>
      <c r="E72" s="15">
        <v>2726.57</v>
      </c>
      <c r="F72" s="16">
        <v>1.1000000000000001E-3</v>
      </c>
      <c r="G72" s="16">
        <v>6.7275000000000001E-2</v>
      </c>
    </row>
    <row r="73" spans="1:7" x14ac:dyDescent="0.35">
      <c r="A73" s="13" t="s">
        <v>1661</v>
      </c>
      <c r="B73" s="33" t="s">
        <v>1662</v>
      </c>
      <c r="C73" s="33" t="s">
        <v>144</v>
      </c>
      <c r="D73" s="14">
        <v>2500000</v>
      </c>
      <c r="E73" s="15">
        <v>2659.15</v>
      </c>
      <c r="F73" s="16">
        <v>1.1000000000000001E-3</v>
      </c>
      <c r="G73" s="16">
        <v>6.6490999999999995E-2</v>
      </c>
    </row>
    <row r="74" spans="1:7" x14ac:dyDescent="0.35">
      <c r="A74" s="13" t="s">
        <v>1663</v>
      </c>
      <c r="B74" s="33" t="s">
        <v>1664</v>
      </c>
      <c r="C74" s="33" t="s">
        <v>144</v>
      </c>
      <c r="D74" s="14">
        <v>2000000</v>
      </c>
      <c r="E74" s="15">
        <v>2081.86</v>
      </c>
      <c r="F74" s="16">
        <v>8.0000000000000004E-4</v>
      </c>
      <c r="G74" s="16">
        <v>6.7303000000000002E-2</v>
      </c>
    </row>
    <row r="75" spans="1:7" x14ac:dyDescent="0.35">
      <c r="A75" s="13" t="s">
        <v>1377</v>
      </c>
      <c r="B75" s="33" t="s">
        <v>1378</v>
      </c>
      <c r="C75" s="33" t="s">
        <v>144</v>
      </c>
      <c r="D75" s="14">
        <v>1500000</v>
      </c>
      <c r="E75" s="15">
        <v>1582.38</v>
      </c>
      <c r="F75" s="16">
        <v>5.9999999999999995E-4</v>
      </c>
      <c r="G75" s="16">
        <v>6.7449999999999996E-2</v>
      </c>
    </row>
    <row r="76" spans="1:7" x14ac:dyDescent="0.35">
      <c r="A76" s="13" t="s">
        <v>1665</v>
      </c>
      <c r="B76" s="33" t="s">
        <v>1666</v>
      </c>
      <c r="C76" s="33" t="s">
        <v>141</v>
      </c>
      <c r="D76" s="14">
        <v>1500000</v>
      </c>
      <c r="E76" s="15">
        <v>1528.67</v>
      </c>
      <c r="F76" s="16">
        <v>5.9999999999999995E-4</v>
      </c>
      <c r="G76" s="16">
        <v>6.8500000000000005E-2</v>
      </c>
    </row>
    <row r="77" spans="1:7" x14ac:dyDescent="0.35">
      <c r="A77" s="13" t="s">
        <v>1667</v>
      </c>
      <c r="B77" s="33" t="s">
        <v>1668</v>
      </c>
      <c r="C77" s="33" t="s">
        <v>144</v>
      </c>
      <c r="D77" s="14">
        <v>1000000</v>
      </c>
      <c r="E77" s="15">
        <v>1082.9100000000001</v>
      </c>
      <c r="F77" s="16">
        <v>4.0000000000000002E-4</v>
      </c>
      <c r="G77" s="16">
        <v>6.6389000000000004E-2</v>
      </c>
    </row>
    <row r="78" spans="1:7" x14ac:dyDescent="0.35">
      <c r="A78" s="13" t="s">
        <v>1669</v>
      </c>
      <c r="B78" s="33" t="s">
        <v>1670</v>
      </c>
      <c r="C78" s="33" t="s">
        <v>144</v>
      </c>
      <c r="D78" s="14">
        <v>1000000</v>
      </c>
      <c r="E78" s="15">
        <v>1078.29</v>
      </c>
      <c r="F78" s="16">
        <v>4.0000000000000002E-4</v>
      </c>
      <c r="G78" s="16">
        <v>6.7100000000000007E-2</v>
      </c>
    </row>
    <row r="79" spans="1:7" x14ac:dyDescent="0.35">
      <c r="A79" s="13" t="s">
        <v>174</v>
      </c>
      <c r="B79" s="33" t="s">
        <v>175</v>
      </c>
      <c r="C79" s="33" t="s">
        <v>144</v>
      </c>
      <c r="D79" s="14">
        <v>1000000</v>
      </c>
      <c r="E79" s="15">
        <v>1070.6500000000001</v>
      </c>
      <c r="F79" s="16">
        <v>4.0000000000000002E-4</v>
      </c>
      <c r="G79" s="16">
        <v>6.6350000000000006E-2</v>
      </c>
    </row>
    <row r="80" spans="1:7" x14ac:dyDescent="0.35">
      <c r="A80" s="13" t="s">
        <v>1671</v>
      </c>
      <c r="B80" s="33" t="s">
        <v>1672</v>
      </c>
      <c r="C80" s="33" t="s">
        <v>158</v>
      </c>
      <c r="D80" s="14">
        <v>1000000</v>
      </c>
      <c r="E80" s="15">
        <v>1023.53</v>
      </c>
      <c r="F80" s="16">
        <v>4.0000000000000002E-4</v>
      </c>
      <c r="G80" s="16">
        <v>6.7298999999999998E-2</v>
      </c>
    </row>
    <row r="81" spans="1:7" x14ac:dyDescent="0.35">
      <c r="A81" s="13" t="s">
        <v>1673</v>
      </c>
      <c r="B81" s="33" t="s">
        <v>1674</v>
      </c>
      <c r="C81" s="33" t="s">
        <v>144</v>
      </c>
      <c r="D81" s="14">
        <v>500000</v>
      </c>
      <c r="E81" s="15">
        <v>531.66999999999996</v>
      </c>
      <c r="F81" s="16">
        <v>2.0000000000000001E-4</v>
      </c>
      <c r="G81" s="16">
        <v>6.5605999999999998E-2</v>
      </c>
    </row>
    <row r="82" spans="1:7" x14ac:dyDescent="0.35">
      <c r="A82" s="13" t="s">
        <v>1675</v>
      </c>
      <c r="B82" s="33" t="s">
        <v>1676</v>
      </c>
      <c r="C82" s="33" t="s">
        <v>144</v>
      </c>
      <c r="D82" s="14">
        <v>500000</v>
      </c>
      <c r="E82" s="15">
        <v>528.35</v>
      </c>
      <c r="F82" s="16">
        <v>2.0000000000000001E-4</v>
      </c>
      <c r="G82" s="16">
        <v>6.5767999999999993E-2</v>
      </c>
    </row>
    <row r="83" spans="1:7" x14ac:dyDescent="0.35">
      <c r="A83" s="13" t="s">
        <v>1415</v>
      </c>
      <c r="B83" s="33" t="s">
        <v>1416</v>
      </c>
      <c r="C83" s="33" t="s">
        <v>144</v>
      </c>
      <c r="D83" s="14">
        <v>500000</v>
      </c>
      <c r="E83" s="15">
        <v>522.73</v>
      </c>
      <c r="F83" s="16">
        <v>2.0000000000000001E-4</v>
      </c>
      <c r="G83" s="16">
        <v>6.7278000000000004E-2</v>
      </c>
    </row>
    <row r="84" spans="1:7" x14ac:dyDescent="0.35">
      <c r="A84" s="13" t="s">
        <v>1677</v>
      </c>
      <c r="B84" s="33" t="s">
        <v>1678</v>
      </c>
      <c r="C84" s="33" t="s">
        <v>141</v>
      </c>
      <c r="D84" s="14">
        <v>500000</v>
      </c>
      <c r="E84" s="15">
        <v>519.64</v>
      </c>
      <c r="F84" s="16">
        <v>2.0000000000000001E-4</v>
      </c>
      <c r="G84" s="16">
        <v>6.6452999999999998E-2</v>
      </c>
    </row>
    <row r="85" spans="1:7" x14ac:dyDescent="0.35">
      <c r="A85" s="13" t="s">
        <v>154</v>
      </c>
      <c r="B85" s="33" t="s">
        <v>155</v>
      </c>
      <c r="C85" s="33" t="s">
        <v>144</v>
      </c>
      <c r="D85" s="14">
        <v>400000</v>
      </c>
      <c r="E85" s="15">
        <v>430.8</v>
      </c>
      <c r="F85" s="16">
        <v>2.0000000000000001E-4</v>
      </c>
      <c r="G85" s="16">
        <v>6.7100000000000007E-2</v>
      </c>
    </row>
    <row r="86" spans="1:7" x14ac:dyDescent="0.35">
      <c r="A86" s="17" t="s">
        <v>180</v>
      </c>
      <c r="B86" s="34"/>
      <c r="C86" s="34"/>
      <c r="D86" s="18"/>
      <c r="E86" s="19">
        <v>2196795.15</v>
      </c>
      <c r="F86" s="20">
        <v>0.86860000000000004</v>
      </c>
      <c r="G86" s="21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181</v>
      </c>
      <c r="B88" s="33"/>
      <c r="C88" s="33"/>
      <c r="D88" s="14"/>
      <c r="E88" s="15"/>
      <c r="F88" s="16"/>
      <c r="G88" s="16"/>
    </row>
    <row r="89" spans="1:7" x14ac:dyDescent="0.35">
      <c r="A89" s="13" t="s">
        <v>1679</v>
      </c>
      <c r="B89" s="33" t="s">
        <v>1680</v>
      </c>
      <c r="C89" s="33" t="s">
        <v>184</v>
      </c>
      <c r="D89" s="14">
        <v>155500000</v>
      </c>
      <c r="E89" s="15">
        <v>159975.13</v>
      </c>
      <c r="F89" s="16">
        <v>6.3200000000000006E-2</v>
      </c>
      <c r="G89" s="16">
        <v>6.0970999999999997E-2</v>
      </c>
    </row>
    <row r="90" spans="1:7" x14ac:dyDescent="0.35">
      <c r="A90" s="13" t="s">
        <v>352</v>
      </c>
      <c r="B90" s="33" t="s">
        <v>353</v>
      </c>
      <c r="C90" s="33" t="s">
        <v>184</v>
      </c>
      <c r="D90" s="14">
        <v>57000000</v>
      </c>
      <c r="E90" s="15">
        <v>59107.06</v>
      </c>
      <c r="F90" s="16">
        <v>2.3400000000000001E-2</v>
      </c>
      <c r="G90" s="16">
        <v>6.0831000000000003E-2</v>
      </c>
    </row>
    <row r="91" spans="1:7" x14ac:dyDescent="0.35">
      <c r="A91" s="13" t="s">
        <v>1681</v>
      </c>
      <c r="B91" s="33" t="s">
        <v>1682</v>
      </c>
      <c r="C91" s="33" t="s">
        <v>184</v>
      </c>
      <c r="D91" s="14">
        <v>32500000</v>
      </c>
      <c r="E91" s="15">
        <v>33662.85</v>
      </c>
      <c r="F91" s="16">
        <v>1.3299999999999999E-2</v>
      </c>
      <c r="G91" s="16">
        <v>6.0907000000000003E-2</v>
      </c>
    </row>
    <row r="92" spans="1:7" x14ac:dyDescent="0.35">
      <c r="A92" s="17" t="s">
        <v>180</v>
      </c>
      <c r="B92" s="34"/>
      <c r="C92" s="34"/>
      <c r="D92" s="18"/>
      <c r="E92" s="19">
        <v>252745.04</v>
      </c>
      <c r="F92" s="20">
        <v>9.9900000000000003E-2</v>
      </c>
      <c r="G92" s="21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189</v>
      </c>
      <c r="B94" s="33"/>
      <c r="C94" s="33"/>
      <c r="D94" s="14"/>
      <c r="E94" s="15"/>
      <c r="F94" s="16"/>
      <c r="G94" s="16"/>
    </row>
    <row r="95" spans="1:7" x14ac:dyDescent="0.35">
      <c r="A95" s="17" t="s">
        <v>180</v>
      </c>
      <c r="B95" s="33"/>
      <c r="C95" s="33"/>
      <c r="D95" s="14"/>
      <c r="E95" s="22" t="s">
        <v>136</v>
      </c>
      <c r="F95" s="23" t="s">
        <v>136</v>
      </c>
      <c r="G95" s="16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7" t="s">
        <v>190</v>
      </c>
      <c r="B97" s="33"/>
      <c r="C97" s="33"/>
      <c r="D97" s="14"/>
      <c r="E97" s="15"/>
      <c r="F97" s="16"/>
      <c r="G97" s="16"/>
    </row>
    <row r="98" spans="1:7" x14ac:dyDescent="0.35">
      <c r="A98" s="17" t="s">
        <v>180</v>
      </c>
      <c r="B98" s="33"/>
      <c r="C98" s="33"/>
      <c r="D98" s="14"/>
      <c r="E98" s="22" t="s">
        <v>136</v>
      </c>
      <c r="F98" s="23" t="s">
        <v>136</v>
      </c>
      <c r="G98" s="16"/>
    </row>
    <row r="99" spans="1:7" x14ac:dyDescent="0.35">
      <c r="A99" s="13"/>
      <c r="B99" s="33"/>
      <c r="C99" s="33"/>
      <c r="D99" s="14"/>
      <c r="E99" s="15"/>
      <c r="F99" s="16"/>
      <c r="G99" s="16"/>
    </row>
    <row r="100" spans="1:7" x14ac:dyDescent="0.35">
      <c r="A100" s="24" t="s">
        <v>191</v>
      </c>
      <c r="B100" s="35"/>
      <c r="C100" s="35"/>
      <c r="D100" s="25"/>
      <c r="E100" s="19">
        <v>2449540.19</v>
      </c>
      <c r="F100" s="20">
        <v>0.96850000000000003</v>
      </c>
      <c r="G100" s="21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7" t="s">
        <v>195</v>
      </c>
      <c r="B103" s="33"/>
      <c r="C103" s="33"/>
      <c r="D103" s="14"/>
      <c r="E103" s="15"/>
      <c r="F103" s="16"/>
      <c r="G103" s="16"/>
    </row>
    <row r="104" spans="1:7" x14ac:dyDescent="0.35">
      <c r="A104" s="13" t="s">
        <v>196</v>
      </c>
      <c r="B104" s="33"/>
      <c r="C104" s="33"/>
      <c r="D104" s="14"/>
      <c r="E104" s="15">
        <v>4269.37</v>
      </c>
      <c r="F104" s="16">
        <v>1.6999999999999999E-3</v>
      </c>
      <c r="G104" s="16">
        <v>5.4115999999999997E-2</v>
      </c>
    </row>
    <row r="105" spans="1:7" x14ac:dyDescent="0.35">
      <c r="A105" s="17" t="s">
        <v>180</v>
      </c>
      <c r="B105" s="34"/>
      <c r="C105" s="34"/>
      <c r="D105" s="18"/>
      <c r="E105" s="19">
        <v>4269.37</v>
      </c>
      <c r="F105" s="20">
        <v>1.6999999999999999E-3</v>
      </c>
      <c r="G105" s="21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191</v>
      </c>
      <c r="B107" s="35"/>
      <c r="C107" s="35"/>
      <c r="D107" s="25"/>
      <c r="E107" s="19">
        <v>4269.37</v>
      </c>
      <c r="F107" s="20">
        <v>1.6999999999999999E-3</v>
      </c>
      <c r="G107" s="21"/>
    </row>
    <row r="108" spans="1:7" x14ac:dyDescent="0.35">
      <c r="A108" s="13" t="s">
        <v>197</v>
      </c>
      <c r="B108" s="33"/>
      <c r="C108" s="33"/>
      <c r="D108" s="14"/>
      <c r="E108" s="15">
        <v>75711.924704100005</v>
      </c>
      <c r="F108" s="16">
        <v>2.9932E-2</v>
      </c>
      <c r="G108" s="16"/>
    </row>
    <row r="109" spans="1:7" x14ac:dyDescent="0.35">
      <c r="A109" s="13" t="s">
        <v>198</v>
      </c>
      <c r="B109" s="33"/>
      <c r="C109" s="33"/>
      <c r="D109" s="14"/>
      <c r="E109" s="26">
        <v>-107.2247041</v>
      </c>
      <c r="F109" s="27">
        <v>-1.3200000000000001E-4</v>
      </c>
      <c r="G109" s="16">
        <v>5.4115999999999997E-2</v>
      </c>
    </row>
    <row r="110" spans="1:7" x14ac:dyDescent="0.35">
      <c r="A110" s="28" t="s">
        <v>199</v>
      </c>
      <c r="B110" s="36"/>
      <c r="C110" s="36"/>
      <c r="D110" s="29"/>
      <c r="E110" s="30">
        <v>2529414.2599999998</v>
      </c>
      <c r="F110" s="31">
        <v>1</v>
      </c>
      <c r="G110" s="31"/>
    </row>
    <row r="112" spans="1:7" x14ac:dyDescent="0.35">
      <c r="A112" s="1" t="s">
        <v>200</v>
      </c>
    </row>
    <row r="113" spans="1:3" x14ac:dyDescent="0.35">
      <c r="A113" s="1" t="s">
        <v>1683</v>
      </c>
    </row>
    <row r="115" spans="1:3" x14ac:dyDescent="0.35">
      <c r="A115" s="1" t="s">
        <v>201</v>
      </c>
    </row>
    <row r="116" spans="1:3" ht="29" customHeight="1" x14ac:dyDescent="0.35">
      <c r="A116" s="47" t="s">
        <v>202</v>
      </c>
      <c r="B116" s="3" t="s">
        <v>136</v>
      </c>
    </row>
    <row r="117" spans="1:3" x14ac:dyDescent="0.35">
      <c r="A117" t="s">
        <v>203</v>
      </c>
    </row>
    <row r="118" spans="1:3" x14ac:dyDescent="0.35">
      <c r="A118" t="s">
        <v>1072</v>
      </c>
      <c r="B118" t="s">
        <v>205</v>
      </c>
      <c r="C118" t="s">
        <v>205</v>
      </c>
    </row>
    <row r="119" spans="1:3" x14ac:dyDescent="0.35">
      <c r="B119" s="48">
        <v>45807</v>
      </c>
      <c r="C119" s="48">
        <v>45838</v>
      </c>
    </row>
    <row r="120" spans="1:3" x14ac:dyDescent="0.35">
      <c r="A120" t="s">
        <v>1073</v>
      </c>
      <c r="B120">
        <v>1520.8733</v>
      </c>
      <c r="C120">
        <v>1519.2503999999999</v>
      </c>
    </row>
    <row r="122" spans="1:3" x14ac:dyDescent="0.35">
      <c r="A122" t="s">
        <v>221</v>
      </c>
      <c r="B122" s="3" t="s">
        <v>136</v>
      </c>
    </row>
    <row r="123" spans="1:3" x14ac:dyDescent="0.35">
      <c r="A123" t="s">
        <v>222</v>
      </c>
      <c r="B123" s="3" t="s">
        <v>136</v>
      </c>
    </row>
    <row r="124" spans="1:3" ht="58" customHeight="1" x14ac:dyDescent="0.35">
      <c r="A124" s="47" t="s">
        <v>223</v>
      </c>
      <c r="B124" s="3" t="s">
        <v>136</v>
      </c>
    </row>
    <row r="125" spans="1:3" ht="43.5" customHeight="1" x14ac:dyDescent="0.35">
      <c r="A125" s="47" t="s">
        <v>224</v>
      </c>
      <c r="B125" s="3" t="s">
        <v>136</v>
      </c>
    </row>
    <row r="126" spans="1:3" x14ac:dyDescent="0.35">
      <c r="A126" t="s">
        <v>225</v>
      </c>
      <c r="B126" s="49">
        <f>+B141</f>
        <v>4.4197521146695529</v>
      </c>
    </row>
    <row r="127" spans="1:3" ht="72.5" customHeight="1" x14ac:dyDescent="0.35">
      <c r="A127" s="47" t="s">
        <v>226</v>
      </c>
      <c r="B127" s="3" t="s">
        <v>136</v>
      </c>
    </row>
    <row r="128" spans="1:3" x14ac:dyDescent="0.35">
      <c r="B128" s="3"/>
    </row>
    <row r="129" spans="1:2" ht="72.5" customHeight="1" x14ac:dyDescent="0.35">
      <c r="A129" s="47" t="s">
        <v>227</v>
      </c>
      <c r="B129" s="3" t="s">
        <v>136</v>
      </c>
    </row>
    <row r="130" spans="1:2" ht="58" customHeight="1" x14ac:dyDescent="0.35">
      <c r="A130" s="47" t="s">
        <v>228</v>
      </c>
      <c r="B130">
        <v>975243.54</v>
      </c>
    </row>
    <row r="131" spans="1:2" ht="43.5" customHeight="1" x14ac:dyDescent="0.35">
      <c r="A131" s="47" t="s">
        <v>229</v>
      </c>
      <c r="B131" s="3" t="s">
        <v>136</v>
      </c>
    </row>
    <row r="132" spans="1:2" ht="43.5" customHeight="1" x14ac:dyDescent="0.35">
      <c r="A132" s="47" t="s">
        <v>230</v>
      </c>
      <c r="B132" s="3" t="s">
        <v>136</v>
      </c>
    </row>
    <row r="134" spans="1:2" x14ac:dyDescent="0.35">
      <c r="A134" t="s">
        <v>231</v>
      </c>
    </row>
    <row r="135" spans="1:2" x14ac:dyDescent="0.35">
      <c r="A135" s="63" t="s">
        <v>232</v>
      </c>
      <c r="B135" s="63" t="s">
        <v>1684</v>
      </c>
    </row>
    <row r="136" spans="1:2" x14ac:dyDescent="0.35">
      <c r="A136" s="63" t="s">
        <v>234</v>
      </c>
      <c r="B136" s="63" t="s">
        <v>1075</v>
      </c>
    </row>
    <row r="137" spans="1:2" x14ac:dyDescent="0.35">
      <c r="A137" s="63"/>
      <c r="B137" s="63"/>
    </row>
    <row r="138" spans="1:2" x14ac:dyDescent="0.35">
      <c r="A138" s="63" t="s">
        <v>236</v>
      </c>
      <c r="B138" s="64">
        <v>6.7035903299218118</v>
      </c>
    </row>
    <row r="139" spans="1:2" x14ac:dyDescent="0.35">
      <c r="A139" s="63"/>
      <c r="B139" s="63"/>
    </row>
    <row r="140" spans="1:2" x14ac:dyDescent="0.35">
      <c r="A140" s="63" t="s">
        <v>237</v>
      </c>
      <c r="B140" s="65">
        <v>3.8022999999999998</v>
      </c>
    </row>
    <row r="141" spans="1:2" x14ac:dyDescent="0.35">
      <c r="A141" s="63" t="s">
        <v>238</v>
      </c>
      <c r="B141" s="65">
        <v>4.4197521146695529</v>
      </c>
    </row>
    <row r="142" spans="1:2" x14ac:dyDescent="0.35">
      <c r="A142" s="63"/>
      <c r="B142" s="63"/>
    </row>
    <row r="143" spans="1:2" x14ac:dyDescent="0.35">
      <c r="A143" s="63" t="s">
        <v>239</v>
      </c>
      <c r="B143" s="66">
        <v>45838</v>
      </c>
    </row>
    <row r="145" spans="1:4" ht="70" customHeight="1" x14ac:dyDescent="0.35">
      <c r="A145" s="72" t="s">
        <v>240</v>
      </c>
      <c r="B145" s="72" t="s">
        <v>241</v>
      </c>
      <c r="C145" s="72" t="s">
        <v>5</v>
      </c>
      <c r="D145" s="72" t="s">
        <v>6</v>
      </c>
    </row>
    <row r="146" spans="1:4" ht="70" customHeight="1" x14ac:dyDescent="0.35">
      <c r="A146" s="72" t="s">
        <v>1684</v>
      </c>
      <c r="B146" s="72"/>
      <c r="C146" s="72" t="s">
        <v>63</v>
      </c>
      <c r="D1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47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1685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1686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1193999</v>
      </c>
      <c r="E8" s="15">
        <v>23897.89</v>
      </c>
      <c r="F8" s="16">
        <v>5.7700000000000001E-2</v>
      </c>
      <c r="G8" s="16"/>
    </row>
    <row r="9" spans="1:7" x14ac:dyDescent="0.35">
      <c r="A9" s="13" t="s">
        <v>692</v>
      </c>
      <c r="B9" s="33" t="s">
        <v>693</v>
      </c>
      <c r="C9" s="33" t="s">
        <v>694</v>
      </c>
      <c r="D9" s="14">
        <v>913837</v>
      </c>
      <c r="E9" s="15">
        <v>13713.04</v>
      </c>
      <c r="F9" s="16">
        <v>3.3099999999999997E-2</v>
      </c>
      <c r="G9" s="16"/>
    </row>
    <row r="10" spans="1:7" x14ac:dyDescent="0.35">
      <c r="A10" s="13" t="s">
        <v>695</v>
      </c>
      <c r="B10" s="33" t="s">
        <v>696</v>
      </c>
      <c r="C10" s="33" t="s">
        <v>376</v>
      </c>
      <c r="D10" s="14">
        <v>920644</v>
      </c>
      <c r="E10" s="15">
        <v>13310.67</v>
      </c>
      <c r="F10" s="16">
        <v>3.2199999999999999E-2</v>
      </c>
      <c r="G10" s="16"/>
    </row>
    <row r="11" spans="1:7" x14ac:dyDescent="0.35">
      <c r="A11" s="13" t="s">
        <v>588</v>
      </c>
      <c r="B11" s="33" t="s">
        <v>589</v>
      </c>
      <c r="C11" s="33" t="s">
        <v>476</v>
      </c>
      <c r="D11" s="14">
        <v>780042</v>
      </c>
      <c r="E11" s="15">
        <v>9953.34</v>
      </c>
      <c r="F11" s="16">
        <v>2.4E-2</v>
      </c>
      <c r="G11" s="16"/>
    </row>
    <row r="12" spans="1:7" x14ac:dyDescent="0.35">
      <c r="A12" s="13" t="s">
        <v>389</v>
      </c>
      <c r="B12" s="33" t="s">
        <v>390</v>
      </c>
      <c r="C12" s="33" t="s">
        <v>391</v>
      </c>
      <c r="D12" s="14">
        <v>1974864</v>
      </c>
      <c r="E12" s="15">
        <v>8324.0499999999993</v>
      </c>
      <c r="F12" s="16">
        <v>2.01E-2</v>
      </c>
      <c r="G12" s="16"/>
    </row>
    <row r="13" spans="1:7" x14ac:dyDescent="0.35">
      <c r="A13" s="13" t="s">
        <v>697</v>
      </c>
      <c r="B13" s="33" t="s">
        <v>698</v>
      </c>
      <c r="C13" s="33" t="s">
        <v>452</v>
      </c>
      <c r="D13" s="14">
        <v>405093</v>
      </c>
      <c r="E13" s="15">
        <v>8140.75</v>
      </c>
      <c r="F13" s="16">
        <v>1.9699999999999999E-2</v>
      </c>
      <c r="G13" s="16"/>
    </row>
    <row r="14" spans="1:7" x14ac:dyDescent="0.35">
      <c r="A14" s="13" t="s">
        <v>699</v>
      </c>
      <c r="B14" s="33" t="s">
        <v>700</v>
      </c>
      <c r="C14" s="33" t="s">
        <v>701</v>
      </c>
      <c r="D14" s="14">
        <v>205969</v>
      </c>
      <c r="E14" s="15">
        <v>7558.65</v>
      </c>
      <c r="F14" s="16">
        <v>1.83E-2</v>
      </c>
      <c r="G14" s="16"/>
    </row>
    <row r="15" spans="1:7" x14ac:dyDescent="0.35">
      <c r="A15" s="13" t="s">
        <v>727</v>
      </c>
      <c r="B15" s="33" t="s">
        <v>728</v>
      </c>
      <c r="C15" s="33" t="s">
        <v>379</v>
      </c>
      <c r="D15" s="14">
        <v>115520</v>
      </c>
      <c r="E15" s="15">
        <v>6979.14</v>
      </c>
      <c r="F15" s="16">
        <v>1.6899999999999998E-2</v>
      </c>
      <c r="G15" s="16"/>
    </row>
    <row r="16" spans="1:7" x14ac:dyDescent="0.35">
      <c r="A16" s="13" t="s">
        <v>823</v>
      </c>
      <c r="B16" s="33" t="s">
        <v>824</v>
      </c>
      <c r="C16" s="33" t="s">
        <v>399</v>
      </c>
      <c r="D16" s="14">
        <v>45516</v>
      </c>
      <c r="E16" s="15">
        <v>6819.66</v>
      </c>
      <c r="F16" s="16">
        <v>1.6500000000000001E-2</v>
      </c>
      <c r="G16" s="16"/>
    </row>
    <row r="17" spans="1:7" x14ac:dyDescent="0.35">
      <c r="A17" s="13" t="s">
        <v>1276</v>
      </c>
      <c r="B17" s="33" t="s">
        <v>1277</v>
      </c>
      <c r="C17" s="33" t="s">
        <v>465</v>
      </c>
      <c r="D17" s="14">
        <v>393340</v>
      </c>
      <c r="E17" s="15">
        <v>6478.7</v>
      </c>
      <c r="F17" s="16">
        <v>1.5699999999999999E-2</v>
      </c>
      <c r="G17" s="16"/>
    </row>
    <row r="18" spans="1:7" x14ac:dyDescent="0.35">
      <c r="A18" s="13" t="s">
        <v>706</v>
      </c>
      <c r="B18" s="33" t="s">
        <v>707</v>
      </c>
      <c r="C18" s="33" t="s">
        <v>457</v>
      </c>
      <c r="D18" s="14">
        <v>102381</v>
      </c>
      <c r="E18" s="15">
        <v>6365.54</v>
      </c>
      <c r="F18" s="16">
        <v>1.54E-2</v>
      </c>
      <c r="G18" s="16"/>
    </row>
    <row r="19" spans="1:7" x14ac:dyDescent="0.35">
      <c r="A19" s="13" t="s">
        <v>1239</v>
      </c>
      <c r="B19" s="33" t="s">
        <v>1240</v>
      </c>
      <c r="C19" s="33" t="s">
        <v>376</v>
      </c>
      <c r="D19" s="14">
        <v>2973665</v>
      </c>
      <c r="E19" s="15">
        <v>6337.47</v>
      </c>
      <c r="F19" s="16">
        <v>1.5299999999999999E-2</v>
      </c>
      <c r="G19" s="16"/>
    </row>
    <row r="20" spans="1:7" x14ac:dyDescent="0.35">
      <c r="A20" s="13" t="s">
        <v>738</v>
      </c>
      <c r="B20" s="33" t="s">
        <v>739</v>
      </c>
      <c r="C20" s="33" t="s">
        <v>379</v>
      </c>
      <c r="D20" s="14">
        <v>326170</v>
      </c>
      <c r="E20" s="15">
        <v>6277.14</v>
      </c>
      <c r="F20" s="16">
        <v>1.52E-2</v>
      </c>
      <c r="G20" s="16"/>
    </row>
    <row r="21" spans="1:7" x14ac:dyDescent="0.35">
      <c r="A21" s="13" t="s">
        <v>848</v>
      </c>
      <c r="B21" s="33" t="s">
        <v>849</v>
      </c>
      <c r="C21" s="33" t="s">
        <v>423</v>
      </c>
      <c r="D21" s="14">
        <v>35329</v>
      </c>
      <c r="E21" s="15">
        <v>6217.2</v>
      </c>
      <c r="F21" s="16">
        <v>1.4999999999999999E-2</v>
      </c>
      <c r="G21" s="16"/>
    </row>
    <row r="22" spans="1:7" x14ac:dyDescent="0.35">
      <c r="A22" s="13" t="s">
        <v>768</v>
      </c>
      <c r="B22" s="33" t="s">
        <v>769</v>
      </c>
      <c r="C22" s="33" t="s">
        <v>442</v>
      </c>
      <c r="D22" s="14">
        <v>531885</v>
      </c>
      <c r="E22" s="15">
        <v>5873.61</v>
      </c>
      <c r="F22" s="16">
        <v>1.4200000000000001E-2</v>
      </c>
      <c r="G22" s="16"/>
    </row>
    <row r="23" spans="1:7" x14ac:dyDescent="0.35">
      <c r="A23" s="13" t="s">
        <v>708</v>
      </c>
      <c r="B23" s="33" t="s">
        <v>709</v>
      </c>
      <c r="C23" s="33" t="s">
        <v>376</v>
      </c>
      <c r="D23" s="14">
        <v>489141</v>
      </c>
      <c r="E23" s="15">
        <v>5865.78</v>
      </c>
      <c r="F23" s="16">
        <v>1.4200000000000001E-2</v>
      </c>
      <c r="G23" s="16"/>
    </row>
    <row r="24" spans="1:7" x14ac:dyDescent="0.35">
      <c r="A24" s="13" t="s">
        <v>731</v>
      </c>
      <c r="B24" s="33" t="s">
        <v>732</v>
      </c>
      <c r="C24" s="33" t="s">
        <v>733</v>
      </c>
      <c r="D24" s="14">
        <v>318891</v>
      </c>
      <c r="E24" s="15">
        <v>5816.25</v>
      </c>
      <c r="F24" s="16">
        <v>1.41E-2</v>
      </c>
      <c r="G24" s="16"/>
    </row>
    <row r="25" spans="1:7" x14ac:dyDescent="0.35">
      <c r="A25" s="13" t="s">
        <v>594</v>
      </c>
      <c r="B25" s="33" t="s">
        <v>595</v>
      </c>
      <c r="C25" s="33" t="s">
        <v>411</v>
      </c>
      <c r="D25" s="14">
        <v>298580</v>
      </c>
      <c r="E25" s="15">
        <v>5786.48</v>
      </c>
      <c r="F25" s="16">
        <v>1.4E-2</v>
      </c>
      <c r="G25" s="16"/>
    </row>
    <row r="26" spans="1:7" x14ac:dyDescent="0.35">
      <c r="A26" s="13" t="s">
        <v>702</v>
      </c>
      <c r="B26" s="33" t="s">
        <v>703</v>
      </c>
      <c r="C26" s="33" t="s">
        <v>376</v>
      </c>
      <c r="D26" s="14">
        <v>703046</v>
      </c>
      <c r="E26" s="15">
        <v>5767.44</v>
      </c>
      <c r="F26" s="16">
        <v>1.3899999999999999E-2</v>
      </c>
      <c r="G26" s="16"/>
    </row>
    <row r="27" spans="1:7" x14ac:dyDescent="0.35">
      <c r="A27" s="13" t="s">
        <v>598</v>
      </c>
      <c r="B27" s="33" t="s">
        <v>599</v>
      </c>
      <c r="C27" s="33" t="s">
        <v>476</v>
      </c>
      <c r="D27" s="14">
        <v>719844</v>
      </c>
      <c r="E27" s="15">
        <v>5719.16</v>
      </c>
      <c r="F27" s="16">
        <v>1.38E-2</v>
      </c>
      <c r="G27" s="16"/>
    </row>
    <row r="28" spans="1:7" x14ac:dyDescent="0.35">
      <c r="A28" s="13" t="s">
        <v>756</v>
      </c>
      <c r="B28" s="33" t="s">
        <v>757</v>
      </c>
      <c r="C28" s="33" t="s">
        <v>379</v>
      </c>
      <c r="D28" s="14">
        <v>199669</v>
      </c>
      <c r="E28" s="15">
        <v>5681.38</v>
      </c>
      <c r="F28" s="16">
        <v>1.37E-2</v>
      </c>
      <c r="G28" s="16"/>
    </row>
    <row r="29" spans="1:7" x14ac:dyDescent="0.35">
      <c r="A29" s="13" t="s">
        <v>750</v>
      </c>
      <c r="B29" s="33" t="s">
        <v>751</v>
      </c>
      <c r="C29" s="33" t="s">
        <v>376</v>
      </c>
      <c r="D29" s="14">
        <v>868132</v>
      </c>
      <c r="E29" s="15">
        <v>5586</v>
      </c>
      <c r="F29" s="16">
        <v>1.35E-2</v>
      </c>
      <c r="G29" s="16"/>
    </row>
    <row r="30" spans="1:7" x14ac:dyDescent="0.35">
      <c r="A30" s="13" t="s">
        <v>1229</v>
      </c>
      <c r="B30" s="33" t="s">
        <v>1230</v>
      </c>
      <c r="C30" s="33" t="s">
        <v>460</v>
      </c>
      <c r="D30" s="14">
        <v>104722</v>
      </c>
      <c r="E30" s="15">
        <v>5417.79</v>
      </c>
      <c r="F30" s="16">
        <v>1.3100000000000001E-2</v>
      </c>
      <c r="G30" s="16"/>
    </row>
    <row r="31" spans="1:7" x14ac:dyDescent="0.35">
      <c r="A31" s="13" t="s">
        <v>1237</v>
      </c>
      <c r="B31" s="33" t="s">
        <v>1238</v>
      </c>
      <c r="C31" s="33" t="s">
        <v>457</v>
      </c>
      <c r="D31" s="14">
        <v>2045981</v>
      </c>
      <c r="E31" s="15">
        <v>5404.46</v>
      </c>
      <c r="F31" s="16">
        <v>1.3100000000000001E-2</v>
      </c>
      <c r="G31" s="16"/>
    </row>
    <row r="32" spans="1:7" x14ac:dyDescent="0.35">
      <c r="A32" s="13" t="s">
        <v>734</v>
      </c>
      <c r="B32" s="33" t="s">
        <v>735</v>
      </c>
      <c r="C32" s="33" t="s">
        <v>460</v>
      </c>
      <c r="D32" s="14">
        <v>331865</v>
      </c>
      <c r="E32" s="15">
        <v>5402.76</v>
      </c>
      <c r="F32" s="16">
        <v>1.3100000000000001E-2</v>
      </c>
      <c r="G32" s="16"/>
    </row>
    <row r="33" spans="1:7" x14ac:dyDescent="0.35">
      <c r="A33" s="13" t="s">
        <v>758</v>
      </c>
      <c r="B33" s="33" t="s">
        <v>759</v>
      </c>
      <c r="C33" s="33" t="s">
        <v>430</v>
      </c>
      <c r="D33" s="14">
        <v>2013931</v>
      </c>
      <c r="E33" s="15">
        <v>5363.1</v>
      </c>
      <c r="F33" s="16">
        <v>1.2999999999999999E-2</v>
      </c>
      <c r="G33" s="16"/>
    </row>
    <row r="34" spans="1:7" x14ac:dyDescent="0.35">
      <c r="A34" s="13" t="s">
        <v>810</v>
      </c>
      <c r="B34" s="33" t="s">
        <v>811</v>
      </c>
      <c r="C34" s="33" t="s">
        <v>510</v>
      </c>
      <c r="D34" s="14">
        <v>297847</v>
      </c>
      <c r="E34" s="15">
        <v>5179.8599999999997</v>
      </c>
      <c r="F34" s="16">
        <v>1.2500000000000001E-2</v>
      </c>
      <c r="G34" s="16"/>
    </row>
    <row r="35" spans="1:7" x14ac:dyDescent="0.35">
      <c r="A35" s="13" t="s">
        <v>712</v>
      </c>
      <c r="B35" s="33" t="s">
        <v>713</v>
      </c>
      <c r="C35" s="33" t="s">
        <v>402</v>
      </c>
      <c r="D35" s="14">
        <v>161053</v>
      </c>
      <c r="E35" s="15">
        <v>5126.6400000000003</v>
      </c>
      <c r="F35" s="16">
        <v>1.24E-2</v>
      </c>
      <c r="G35" s="16"/>
    </row>
    <row r="36" spans="1:7" x14ac:dyDescent="0.35">
      <c r="A36" s="13" t="s">
        <v>380</v>
      </c>
      <c r="B36" s="33" t="s">
        <v>381</v>
      </c>
      <c r="C36" s="33" t="s">
        <v>382</v>
      </c>
      <c r="D36" s="14">
        <v>1216675</v>
      </c>
      <c r="E36" s="15">
        <v>5066.84</v>
      </c>
      <c r="F36" s="16">
        <v>1.2200000000000001E-2</v>
      </c>
      <c r="G36" s="16"/>
    </row>
    <row r="37" spans="1:7" x14ac:dyDescent="0.35">
      <c r="A37" s="13" t="s">
        <v>1297</v>
      </c>
      <c r="B37" s="33" t="s">
        <v>1298</v>
      </c>
      <c r="C37" s="33" t="s">
        <v>391</v>
      </c>
      <c r="D37" s="14">
        <v>254067</v>
      </c>
      <c r="E37" s="15">
        <v>4937.03</v>
      </c>
      <c r="F37" s="16">
        <v>1.1900000000000001E-2</v>
      </c>
      <c r="G37" s="16"/>
    </row>
    <row r="38" spans="1:7" x14ac:dyDescent="0.35">
      <c r="A38" s="13" t="s">
        <v>1251</v>
      </c>
      <c r="B38" s="33" t="s">
        <v>1252</v>
      </c>
      <c r="C38" s="33" t="s">
        <v>510</v>
      </c>
      <c r="D38" s="14">
        <v>143278</v>
      </c>
      <c r="E38" s="15">
        <v>4870.59</v>
      </c>
      <c r="F38" s="16">
        <v>1.18E-2</v>
      </c>
      <c r="G38" s="16"/>
    </row>
    <row r="39" spans="1:7" x14ac:dyDescent="0.35">
      <c r="A39" s="13" t="s">
        <v>383</v>
      </c>
      <c r="B39" s="33" t="s">
        <v>384</v>
      </c>
      <c r="C39" s="33" t="s">
        <v>379</v>
      </c>
      <c r="D39" s="14">
        <v>302833</v>
      </c>
      <c r="E39" s="15">
        <v>4850.78</v>
      </c>
      <c r="F39" s="16">
        <v>1.17E-2</v>
      </c>
      <c r="G39" s="16"/>
    </row>
    <row r="40" spans="1:7" x14ac:dyDescent="0.35">
      <c r="A40" s="13" t="s">
        <v>725</v>
      </c>
      <c r="B40" s="33" t="s">
        <v>726</v>
      </c>
      <c r="C40" s="33" t="s">
        <v>460</v>
      </c>
      <c r="D40" s="14">
        <v>664865</v>
      </c>
      <c r="E40" s="15">
        <v>4699.6000000000004</v>
      </c>
      <c r="F40" s="16">
        <v>1.14E-2</v>
      </c>
      <c r="G40" s="16"/>
    </row>
    <row r="41" spans="1:7" x14ac:dyDescent="0.35">
      <c r="A41" s="13" t="s">
        <v>392</v>
      </c>
      <c r="B41" s="33" t="s">
        <v>393</v>
      </c>
      <c r="C41" s="33" t="s">
        <v>394</v>
      </c>
      <c r="D41" s="14">
        <v>1194293</v>
      </c>
      <c r="E41" s="15">
        <v>4681.03</v>
      </c>
      <c r="F41" s="16">
        <v>1.1299999999999999E-2</v>
      </c>
      <c r="G41" s="16"/>
    </row>
    <row r="42" spans="1:7" x14ac:dyDescent="0.35">
      <c r="A42" s="13" t="s">
        <v>412</v>
      </c>
      <c r="B42" s="33" t="s">
        <v>413</v>
      </c>
      <c r="C42" s="33" t="s">
        <v>379</v>
      </c>
      <c r="D42" s="14">
        <v>270080</v>
      </c>
      <c r="E42" s="15">
        <v>4556.25</v>
      </c>
      <c r="F42" s="16">
        <v>1.0999999999999999E-2</v>
      </c>
      <c r="G42" s="16"/>
    </row>
    <row r="43" spans="1:7" x14ac:dyDescent="0.35">
      <c r="A43" s="13" t="s">
        <v>586</v>
      </c>
      <c r="B43" s="33" t="s">
        <v>587</v>
      </c>
      <c r="C43" s="33" t="s">
        <v>411</v>
      </c>
      <c r="D43" s="14">
        <v>269488</v>
      </c>
      <c r="E43" s="15">
        <v>4515.8100000000004</v>
      </c>
      <c r="F43" s="16">
        <v>1.09E-2</v>
      </c>
      <c r="G43" s="16"/>
    </row>
    <row r="44" spans="1:7" x14ac:dyDescent="0.35">
      <c r="A44" s="13" t="s">
        <v>821</v>
      </c>
      <c r="B44" s="33" t="s">
        <v>822</v>
      </c>
      <c r="C44" s="33" t="s">
        <v>783</v>
      </c>
      <c r="D44" s="14">
        <v>284816</v>
      </c>
      <c r="E44" s="15">
        <v>4447.97</v>
      </c>
      <c r="F44" s="16">
        <v>1.0699999999999999E-2</v>
      </c>
      <c r="G44" s="16"/>
    </row>
    <row r="45" spans="1:7" x14ac:dyDescent="0.35">
      <c r="A45" s="13" t="s">
        <v>719</v>
      </c>
      <c r="B45" s="33" t="s">
        <v>720</v>
      </c>
      <c r="C45" s="33" t="s">
        <v>543</v>
      </c>
      <c r="D45" s="14">
        <v>49516</v>
      </c>
      <c r="E45" s="15">
        <v>4428.71</v>
      </c>
      <c r="F45" s="16">
        <v>1.0699999999999999E-2</v>
      </c>
      <c r="G45" s="16"/>
    </row>
    <row r="46" spans="1:7" x14ac:dyDescent="0.35">
      <c r="A46" s="13" t="s">
        <v>831</v>
      </c>
      <c r="B46" s="33" t="s">
        <v>832</v>
      </c>
      <c r="C46" s="33" t="s">
        <v>833</v>
      </c>
      <c r="D46" s="14">
        <v>104973</v>
      </c>
      <c r="E46" s="15">
        <v>4308.83</v>
      </c>
      <c r="F46" s="16">
        <v>1.04E-2</v>
      </c>
      <c r="G46" s="16"/>
    </row>
    <row r="47" spans="1:7" x14ac:dyDescent="0.35">
      <c r="A47" s="13" t="s">
        <v>746</v>
      </c>
      <c r="B47" s="33" t="s">
        <v>747</v>
      </c>
      <c r="C47" s="33" t="s">
        <v>701</v>
      </c>
      <c r="D47" s="14">
        <v>128366</v>
      </c>
      <c r="E47" s="15">
        <v>4308.09</v>
      </c>
      <c r="F47" s="16">
        <v>1.04E-2</v>
      </c>
      <c r="G47" s="16"/>
    </row>
    <row r="48" spans="1:7" x14ac:dyDescent="0.35">
      <c r="A48" s="13" t="s">
        <v>1282</v>
      </c>
      <c r="B48" s="33" t="s">
        <v>1283</v>
      </c>
      <c r="C48" s="33" t="s">
        <v>716</v>
      </c>
      <c r="D48" s="14">
        <v>69187</v>
      </c>
      <c r="E48" s="15">
        <v>4255</v>
      </c>
      <c r="F48" s="16">
        <v>1.03E-2</v>
      </c>
      <c r="G48" s="16"/>
    </row>
    <row r="49" spans="1:7" x14ac:dyDescent="0.35">
      <c r="A49" s="13" t="s">
        <v>1687</v>
      </c>
      <c r="B49" s="33" t="s">
        <v>1688</v>
      </c>
      <c r="C49" s="33" t="s">
        <v>460</v>
      </c>
      <c r="D49" s="14">
        <v>530924</v>
      </c>
      <c r="E49" s="15">
        <v>4209.7</v>
      </c>
      <c r="F49" s="16">
        <v>1.0200000000000001E-2</v>
      </c>
      <c r="G49" s="16"/>
    </row>
    <row r="50" spans="1:7" x14ac:dyDescent="0.35">
      <c r="A50" s="13" t="s">
        <v>714</v>
      </c>
      <c r="B50" s="33" t="s">
        <v>715</v>
      </c>
      <c r="C50" s="33" t="s">
        <v>716</v>
      </c>
      <c r="D50" s="14">
        <v>34098</v>
      </c>
      <c r="E50" s="15">
        <v>4123.47</v>
      </c>
      <c r="F50" s="16">
        <v>0.01</v>
      </c>
      <c r="G50" s="16"/>
    </row>
    <row r="51" spans="1:7" x14ac:dyDescent="0.35">
      <c r="A51" s="13" t="s">
        <v>766</v>
      </c>
      <c r="B51" s="33" t="s">
        <v>767</v>
      </c>
      <c r="C51" s="33" t="s">
        <v>402</v>
      </c>
      <c r="D51" s="14">
        <v>140236</v>
      </c>
      <c r="E51" s="15">
        <v>4092.09</v>
      </c>
      <c r="F51" s="16">
        <v>9.9000000000000008E-3</v>
      </c>
      <c r="G51" s="16"/>
    </row>
    <row r="52" spans="1:7" x14ac:dyDescent="0.35">
      <c r="A52" s="13" t="s">
        <v>825</v>
      </c>
      <c r="B52" s="33" t="s">
        <v>826</v>
      </c>
      <c r="C52" s="33" t="s">
        <v>423</v>
      </c>
      <c r="D52" s="14">
        <v>122968</v>
      </c>
      <c r="E52" s="15">
        <v>3986.75</v>
      </c>
      <c r="F52" s="16">
        <v>9.5999999999999992E-3</v>
      </c>
      <c r="G52" s="16"/>
    </row>
    <row r="53" spans="1:7" x14ac:dyDescent="0.35">
      <c r="A53" s="13" t="s">
        <v>814</v>
      </c>
      <c r="B53" s="33" t="s">
        <v>815</v>
      </c>
      <c r="C53" s="33" t="s">
        <v>430</v>
      </c>
      <c r="D53" s="14">
        <v>574244</v>
      </c>
      <c r="E53" s="15">
        <v>3917.21</v>
      </c>
      <c r="F53" s="16">
        <v>9.4999999999999998E-3</v>
      </c>
      <c r="G53" s="16"/>
    </row>
    <row r="54" spans="1:7" x14ac:dyDescent="0.35">
      <c r="A54" s="13" t="s">
        <v>717</v>
      </c>
      <c r="B54" s="33" t="s">
        <v>718</v>
      </c>
      <c r="C54" s="33" t="s">
        <v>460</v>
      </c>
      <c r="D54" s="14">
        <v>142573</v>
      </c>
      <c r="E54" s="15">
        <v>3740.97</v>
      </c>
      <c r="F54" s="16">
        <v>8.9999999999999993E-3</v>
      </c>
      <c r="G54" s="16"/>
    </row>
    <row r="55" spans="1:7" x14ac:dyDescent="0.35">
      <c r="A55" s="13" t="s">
        <v>1307</v>
      </c>
      <c r="B55" s="33" t="s">
        <v>1308</v>
      </c>
      <c r="C55" s="33" t="s">
        <v>716</v>
      </c>
      <c r="D55" s="14">
        <v>169350</v>
      </c>
      <c r="E55" s="15">
        <v>3738.57</v>
      </c>
      <c r="F55" s="16">
        <v>8.9999999999999993E-3</v>
      </c>
      <c r="G55" s="16"/>
    </row>
    <row r="56" spans="1:7" x14ac:dyDescent="0.35">
      <c r="A56" s="13" t="s">
        <v>426</v>
      </c>
      <c r="B56" s="33" t="s">
        <v>427</v>
      </c>
      <c r="C56" s="33" t="s">
        <v>379</v>
      </c>
      <c r="D56" s="14">
        <v>70256</v>
      </c>
      <c r="E56" s="15">
        <v>3735.51</v>
      </c>
      <c r="F56" s="16">
        <v>8.9999999999999993E-3</v>
      </c>
      <c r="G56" s="16"/>
    </row>
    <row r="57" spans="1:7" x14ac:dyDescent="0.35">
      <c r="A57" s="13" t="s">
        <v>781</v>
      </c>
      <c r="B57" s="33" t="s">
        <v>782</v>
      </c>
      <c r="C57" s="33" t="s">
        <v>783</v>
      </c>
      <c r="D57" s="14">
        <v>334022</v>
      </c>
      <c r="E57" s="15">
        <v>3706.98</v>
      </c>
      <c r="F57" s="16">
        <v>8.9999999999999993E-3</v>
      </c>
      <c r="G57" s="16"/>
    </row>
    <row r="58" spans="1:7" x14ac:dyDescent="0.35">
      <c r="A58" s="13" t="s">
        <v>779</v>
      </c>
      <c r="B58" s="33" t="s">
        <v>780</v>
      </c>
      <c r="C58" s="33" t="s">
        <v>510</v>
      </c>
      <c r="D58" s="14">
        <v>96674</v>
      </c>
      <c r="E58" s="15">
        <v>3666.46</v>
      </c>
      <c r="F58" s="16">
        <v>8.8999999999999999E-3</v>
      </c>
      <c r="G58" s="16"/>
    </row>
    <row r="59" spans="1:7" x14ac:dyDescent="0.35">
      <c r="A59" s="13" t="s">
        <v>1301</v>
      </c>
      <c r="B59" s="33" t="s">
        <v>1302</v>
      </c>
      <c r="C59" s="33" t="s">
        <v>471</v>
      </c>
      <c r="D59" s="14">
        <v>502805</v>
      </c>
      <c r="E59" s="15">
        <v>3528.69</v>
      </c>
      <c r="F59" s="16">
        <v>8.5000000000000006E-3</v>
      </c>
      <c r="G59" s="16"/>
    </row>
    <row r="60" spans="1:7" x14ac:dyDescent="0.35">
      <c r="A60" s="13" t="s">
        <v>721</v>
      </c>
      <c r="B60" s="33" t="s">
        <v>722</v>
      </c>
      <c r="C60" s="33" t="s">
        <v>468</v>
      </c>
      <c r="D60" s="14">
        <v>1044590</v>
      </c>
      <c r="E60" s="15">
        <v>3498.33</v>
      </c>
      <c r="F60" s="16">
        <v>8.5000000000000006E-3</v>
      </c>
      <c r="G60" s="16"/>
    </row>
    <row r="61" spans="1:7" x14ac:dyDescent="0.35">
      <c r="A61" s="13" t="s">
        <v>1689</v>
      </c>
      <c r="B61" s="33" t="s">
        <v>1690</v>
      </c>
      <c r="C61" s="33" t="s">
        <v>379</v>
      </c>
      <c r="D61" s="14">
        <v>800000</v>
      </c>
      <c r="E61" s="15">
        <v>3468</v>
      </c>
      <c r="F61" s="16">
        <v>8.3999999999999995E-3</v>
      </c>
      <c r="G61" s="16"/>
    </row>
    <row r="62" spans="1:7" x14ac:dyDescent="0.35">
      <c r="A62" s="13" t="s">
        <v>729</v>
      </c>
      <c r="B62" s="33" t="s">
        <v>730</v>
      </c>
      <c r="C62" s="33" t="s">
        <v>460</v>
      </c>
      <c r="D62" s="14">
        <v>810985</v>
      </c>
      <c r="E62" s="15">
        <v>3466.15</v>
      </c>
      <c r="F62" s="16">
        <v>8.3999999999999995E-3</v>
      </c>
      <c r="G62" s="16"/>
    </row>
    <row r="63" spans="1:7" x14ac:dyDescent="0.35">
      <c r="A63" s="13" t="s">
        <v>1691</v>
      </c>
      <c r="B63" s="33" t="s">
        <v>1692</v>
      </c>
      <c r="C63" s="33" t="s">
        <v>399</v>
      </c>
      <c r="D63" s="14">
        <v>49866</v>
      </c>
      <c r="E63" s="15">
        <v>3428.29</v>
      </c>
      <c r="F63" s="16">
        <v>8.3000000000000001E-3</v>
      </c>
      <c r="G63" s="16"/>
    </row>
    <row r="64" spans="1:7" x14ac:dyDescent="0.35">
      <c r="A64" s="13" t="s">
        <v>812</v>
      </c>
      <c r="B64" s="33" t="s">
        <v>813</v>
      </c>
      <c r="C64" s="33" t="s">
        <v>420</v>
      </c>
      <c r="D64" s="14">
        <v>129702</v>
      </c>
      <c r="E64" s="15">
        <v>3394.56</v>
      </c>
      <c r="F64" s="16">
        <v>8.2000000000000007E-3</v>
      </c>
      <c r="G64" s="16"/>
    </row>
    <row r="65" spans="1:7" x14ac:dyDescent="0.35">
      <c r="A65" s="13" t="s">
        <v>752</v>
      </c>
      <c r="B65" s="33" t="s">
        <v>753</v>
      </c>
      <c r="C65" s="33" t="s">
        <v>399</v>
      </c>
      <c r="D65" s="14">
        <v>87880</v>
      </c>
      <c r="E65" s="15">
        <v>3242.95</v>
      </c>
      <c r="F65" s="16">
        <v>7.7999999999999996E-3</v>
      </c>
      <c r="G65" s="16"/>
    </row>
    <row r="66" spans="1:7" x14ac:dyDescent="0.35">
      <c r="A66" s="13" t="s">
        <v>1233</v>
      </c>
      <c r="B66" s="33" t="s">
        <v>1234</v>
      </c>
      <c r="C66" s="33" t="s">
        <v>471</v>
      </c>
      <c r="D66" s="14">
        <v>418794</v>
      </c>
      <c r="E66" s="15">
        <v>3184.09</v>
      </c>
      <c r="F66" s="16">
        <v>7.7000000000000002E-3</v>
      </c>
      <c r="G66" s="16"/>
    </row>
    <row r="67" spans="1:7" x14ac:dyDescent="0.35">
      <c r="A67" s="13" t="s">
        <v>1693</v>
      </c>
      <c r="B67" s="33" t="s">
        <v>1694</v>
      </c>
      <c r="C67" s="33" t="s">
        <v>399</v>
      </c>
      <c r="D67" s="14">
        <v>410411</v>
      </c>
      <c r="E67" s="15">
        <v>3119.12</v>
      </c>
      <c r="F67" s="16">
        <v>7.4999999999999997E-3</v>
      </c>
      <c r="G67" s="16"/>
    </row>
    <row r="68" spans="1:7" x14ac:dyDescent="0.35">
      <c r="A68" s="13" t="s">
        <v>1695</v>
      </c>
      <c r="B68" s="33" t="s">
        <v>1696</v>
      </c>
      <c r="C68" s="33" t="s">
        <v>423</v>
      </c>
      <c r="D68" s="14">
        <v>407590</v>
      </c>
      <c r="E68" s="15">
        <v>3104.82</v>
      </c>
      <c r="F68" s="16">
        <v>7.4999999999999997E-3</v>
      </c>
      <c r="G68" s="16"/>
    </row>
    <row r="69" spans="1:7" x14ac:dyDescent="0.35">
      <c r="A69" s="13" t="s">
        <v>819</v>
      </c>
      <c r="B69" s="33" t="s">
        <v>820</v>
      </c>
      <c r="C69" s="33" t="s">
        <v>442</v>
      </c>
      <c r="D69" s="14">
        <v>126458</v>
      </c>
      <c r="E69" s="15">
        <v>3092.28</v>
      </c>
      <c r="F69" s="16">
        <v>7.4999999999999997E-3</v>
      </c>
      <c r="G69" s="16"/>
    </row>
    <row r="70" spans="1:7" x14ac:dyDescent="0.35">
      <c r="A70" s="13" t="s">
        <v>610</v>
      </c>
      <c r="B70" s="33" t="s">
        <v>611</v>
      </c>
      <c r="C70" s="33" t="s">
        <v>411</v>
      </c>
      <c r="D70" s="14">
        <v>221662</v>
      </c>
      <c r="E70" s="15">
        <v>3080.66</v>
      </c>
      <c r="F70" s="16">
        <v>7.4000000000000003E-3</v>
      </c>
      <c r="G70" s="16"/>
    </row>
    <row r="71" spans="1:7" x14ac:dyDescent="0.35">
      <c r="A71" s="13" t="s">
        <v>816</v>
      </c>
      <c r="B71" s="33" t="s">
        <v>817</v>
      </c>
      <c r="C71" s="33" t="s">
        <v>818</v>
      </c>
      <c r="D71" s="14">
        <v>426237</v>
      </c>
      <c r="E71" s="15">
        <v>2953.18</v>
      </c>
      <c r="F71" s="16">
        <v>7.1000000000000004E-3</v>
      </c>
      <c r="G71" s="16"/>
    </row>
    <row r="72" spans="1:7" x14ac:dyDescent="0.35">
      <c r="A72" s="13" t="s">
        <v>804</v>
      </c>
      <c r="B72" s="33" t="s">
        <v>805</v>
      </c>
      <c r="C72" s="33" t="s">
        <v>468</v>
      </c>
      <c r="D72" s="14">
        <v>539809</v>
      </c>
      <c r="E72" s="15">
        <v>2818.34</v>
      </c>
      <c r="F72" s="16">
        <v>6.7999999999999996E-3</v>
      </c>
      <c r="G72" s="16"/>
    </row>
    <row r="73" spans="1:7" x14ac:dyDescent="0.35">
      <c r="A73" s="13" t="s">
        <v>1697</v>
      </c>
      <c r="B73" s="33" t="s">
        <v>1698</v>
      </c>
      <c r="C73" s="33" t="s">
        <v>460</v>
      </c>
      <c r="D73" s="14">
        <v>1042925</v>
      </c>
      <c r="E73" s="15">
        <v>2815.38</v>
      </c>
      <c r="F73" s="16">
        <v>6.7999999999999996E-3</v>
      </c>
      <c r="G73" s="16"/>
    </row>
    <row r="74" spans="1:7" x14ac:dyDescent="0.35">
      <c r="A74" s="13" t="s">
        <v>754</v>
      </c>
      <c r="B74" s="33" t="s">
        <v>755</v>
      </c>
      <c r="C74" s="33" t="s">
        <v>460</v>
      </c>
      <c r="D74" s="14">
        <v>304443</v>
      </c>
      <c r="E74" s="15">
        <v>2680.62</v>
      </c>
      <c r="F74" s="16">
        <v>6.4999999999999997E-3</v>
      </c>
      <c r="G74" s="16"/>
    </row>
    <row r="75" spans="1:7" x14ac:dyDescent="0.35">
      <c r="A75" s="13" t="s">
        <v>710</v>
      </c>
      <c r="B75" s="33" t="s">
        <v>711</v>
      </c>
      <c r="C75" s="33" t="s">
        <v>376</v>
      </c>
      <c r="D75" s="14">
        <v>123818</v>
      </c>
      <c r="E75" s="15">
        <v>2678.8</v>
      </c>
      <c r="F75" s="16">
        <v>6.4999999999999997E-3</v>
      </c>
      <c r="G75" s="16"/>
    </row>
    <row r="76" spans="1:7" x14ac:dyDescent="0.35">
      <c r="A76" s="13" t="s">
        <v>740</v>
      </c>
      <c r="B76" s="33" t="s">
        <v>741</v>
      </c>
      <c r="C76" s="33" t="s">
        <v>442</v>
      </c>
      <c r="D76" s="14">
        <v>1621988</v>
      </c>
      <c r="E76" s="15">
        <v>2511.3200000000002</v>
      </c>
      <c r="F76" s="16">
        <v>6.1000000000000004E-3</v>
      </c>
      <c r="G76" s="16"/>
    </row>
    <row r="77" spans="1:7" x14ac:dyDescent="0.35">
      <c r="A77" s="13" t="s">
        <v>387</v>
      </c>
      <c r="B77" s="33" t="s">
        <v>388</v>
      </c>
      <c r="C77" s="33" t="s">
        <v>379</v>
      </c>
      <c r="D77" s="14">
        <v>139392</v>
      </c>
      <c r="E77" s="15">
        <v>2409.5300000000002</v>
      </c>
      <c r="F77" s="16">
        <v>5.7999999999999996E-3</v>
      </c>
      <c r="G77" s="16"/>
    </row>
    <row r="78" spans="1:7" x14ac:dyDescent="0.35">
      <c r="A78" s="13" t="s">
        <v>827</v>
      </c>
      <c r="B78" s="33" t="s">
        <v>828</v>
      </c>
      <c r="C78" s="33" t="s">
        <v>543</v>
      </c>
      <c r="D78" s="14">
        <v>176169</v>
      </c>
      <c r="E78" s="15">
        <v>2374.23</v>
      </c>
      <c r="F78" s="16">
        <v>5.7000000000000002E-3</v>
      </c>
      <c r="G78" s="16"/>
    </row>
    <row r="79" spans="1:7" x14ac:dyDescent="0.35">
      <c r="A79" s="13" t="s">
        <v>450</v>
      </c>
      <c r="B79" s="33" t="s">
        <v>451</v>
      </c>
      <c r="C79" s="33" t="s">
        <v>452</v>
      </c>
      <c r="D79" s="14">
        <v>119362</v>
      </c>
      <c r="E79" s="15">
        <v>2330.7800000000002</v>
      </c>
      <c r="F79" s="16">
        <v>5.5999999999999999E-3</v>
      </c>
      <c r="G79" s="16"/>
    </row>
    <row r="80" spans="1:7" x14ac:dyDescent="0.35">
      <c r="A80" s="13" t="s">
        <v>1699</v>
      </c>
      <c r="B80" s="33" t="s">
        <v>1700</v>
      </c>
      <c r="C80" s="33" t="s">
        <v>399</v>
      </c>
      <c r="D80" s="14">
        <v>202479</v>
      </c>
      <c r="E80" s="15">
        <v>2328.91</v>
      </c>
      <c r="F80" s="16">
        <v>5.5999999999999999E-3</v>
      </c>
      <c r="G80" s="16"/>
    </row>
    <row r="81" spans="1:7" x14ac:dyDescent="0.35">
      <c r="A81" s="13" t="s">
        <v>455</v>
      </c>
      <c r="B81" s="33" t="s">
        <v>456</v>
      </c>
      <c r="C81" s="33" t="s">
        <v>457</v>
      </c>
      <c r="D81" s="14">
        <v>1672076</v>
      </c>
      <c r="E81" s="15">
        <v>2240.25</v>
      </c>
      <c r="F81" s="16">
        <v>5.4000000000000003E-3</v>
      </c>
      <c r="G81" s="16"/>
    </row>
    <row r="82" spans="1:7" x14ac:dyDescent="0.35">
      <c r="A82" s="13" t="s">
        <v>414</v>
      </c>
      <c r="B82" s="33" t="s">
        <v>415</v>
      </c>
      <c r="C82" s="33" t="s">
        <v>411</v>
      </c>
      <c r="D82" s="14">
        <v>31616</v>
      </c>
      <c r="E82" s="15">
        <v>2152.89</v>
      </c>
      <c r="F82" s="16">
        <v>5.1999999999999998E-3</v>
      </c>
      <c r="G82" s="16"/>
    </row>
    <row r="83" spans="1:7" x14ac:dyDescent="0.35">
      <c r="A83" s="13" t="s">
        <v>1327</v>
      </c>
      <c r="B83" s="33" t="s">
        <v>1328</v>
      </c>
      <c r="C83" s="33" t="s">
        <v>376</v>
      </c>
      <c r="D83" s="14">
        <v>859349</v>
      </c>
      <c r="E83" s="15">
        <v>2137.89</v>
      </c>
      <c r="F83" s="16">
        <v>5.1999999999999998E-3</v>
      </c>
      <c r="G83" s="16"/>
    </row>
    <row r="84" spans="1:7" x14ac:dyDescent="0.35">
      <c r="A84" s="13" t="s">
        <v>744</v>
      </c>
      <c r="B84" s="33" t="s">
        <v>745</v>
      </c>
      <c r="C84" s="33" t="s">
        <v>694</v>
      </c>
      <c r="D84" s="14">
        <v>482602</v>
      </c>
      <c r="E84" s="15">
        <v>2114.04</v>
      </c>
      <c r="F84" s="16">
        <v>5.1000000000000004E-3</v>
      </c>
      <c r="G84" s="16"/>
    </row>
    <row r="85" spans="1:7" x14ac:dyDescent="0.35">
      <c r="A85" s="13" t="s">
        <v>784</v>
      </c>
      <c r="B85" s="33" t="s">
        <v>785</v>
      </c>
      <c r="C85" s="33" t="s">
        <v>786</v>
      </c>
      <c r="D85" s="14">
        <v>1280406</v>
      </c>
      <c r="E85" s="15">
        <v>2045.58</v>
      </c>
      <c r="F85" s="16">
        <v>4.8999999999999998E-3</v>
      </c>
      <c r="G85" s="16"/>
    </row>
    <row r="86" spans="1:7" x14ac:dyDescent="0.35">
      <c r="A86" s="13" t="s">
        <v>1701</v>
      </c>
      <c r="B86" s="33" t="s">
        <v>1702</v>
      </c>
      <c r="C86" s="33" t="s">
        <v>430</v>
      </c>
      <c r="D86" s="14">
        <v>333171</v>
      </c>
      <c r="E86" s="15">
        <v>2040.51</v>
      </c>
      <c r="F86" s="16">
        <v>4.8999999999999998E-3</v>
      </c>
      <c r="G86" s="16"/>
    </row>
    <row r="87" spans="1:7" x14ac:dyDescent="0.35">
      <c r="A87" s="13" t="s">
        <v>428</v>
      </c>
      <c r="B87" s="33" t="s">
        <v>429</v>
      </c>
      <c r="C87" s="33" t="s">
        <v>430</v>
      </c>
      <c r="D87" s="14">
        <v>32588</v>
      </c>
      <c r="E87" s="15">
        <v>1981.51</v>
      </c>
      <c r="F87" s="16">
        <v>4.7999999999999996E-3</v>
      </c>
      <c r="G87" s="16"/>
    </row>
    <row r="88" spans="1:7" x14ac:dyDescent="0.35">
      <c r="A88" s="13" t="s">
        <v>795</v>
      </c>
      <c r="B88" s="33" t="s">
        <v>796</v>
      </c>
      <c r="C88" s="33" t="s">
        <v>423</v>
      </c>
      <c r="D88" s="14">
        <v>248533</v>
      </c>
      <c r="E88" s="15">
        <v>1895.31</v>
      </c>
      <c r="F88" s="16">
        <v>4.5999999999999999E-3</v>
      </c>
      <c r="G88" s="16"/>
    </row>
    <row r="89" spans="1:7" x14ac:dyDescent="0.35">
      <c r="A89" s="13" t="s">
        <v>1703</v>
      </c>
      <c r="B89" s="33" t="s">
        <v>1704</v>
      </c>
      <c r="C89" s="33" t="s">
        <v>486</v>
      </c>
      <c r="D89" s="14">
        <v>191352</v>
      </c>
      <c r="E89" s="15">
        <v>1804.16</v>
      </c>
      <c r="F89" s="16">
        <v>4.4000000000000003E-3</v>
      </c>
      <c r="G89" s="16"/>
    </row>
    <row r="90" spans="1:7" x14ac:dyDescent="0.35">
      <c r="A90" s="13" t="s">
        <v>748</v>
      </c>
      <c r="B90" s="33" t="s">
        <v>749</v>
      </c>
      <c r="C90" s="33" t="s">
        <v>379</v>
      </c>
      <c r="D90" s="14">
        <v>209641</v>
      </c>
      <c r="E90" s="15">
        <v>1766.33</v>
      </c>
      <c r="F90" s="16">
        <v>4.3E-3</v>
      </c>
      <c r="G90" s="16"/>
    </row>
    <row r="91" spans="1:7" x14ac:dyDescent="0.35">
      <c r="A91" s="13" t="s">
        <v>793</v>
      </c>
      <c r="B91" s="33" t="s">
        <v>794</v>
      </c>
      <c r="C91" s="33" t="s">
        <v>786</v>
      </c>
      <c r="D91" s="14">
        <v>170863</v>
      </c>
      <c r="E91" s="15">
        <v>1743.66</v>
      </c>
      <c r="F91" s="16">
        <v>4.1999999999999997E-3</v>
      </c>
      <c r="G91" s="16"/>
    </row>
    <row r="92" spans="1:7" x14ac:dyDescent="0.35">
      <c r="A92" s="13" t="s">
        <v>1705</v>
      </c>
      <c r="B92" s="33" t="s">
        <v>1706</v>
      </c>
      <c r="C92" s="33" t="s">
        <v>442</v>
      </c>
      <c r="D92" s="14">
        <v>335160</v>
      </c>
      <c r="E92" s="15">
        <v>1613.29</v>
      </c>
      <c r="F92" s="16">
        <v>3.8999999999999998E-3</v>
      </c>
      <c r="G92" s="16"/>
    </row>
    <row r="93" spans="1:7" x14ac:dyDescent="0.35">
      <c r="A93" s="13" t="s">
        <v>1707</v>
      </c>
      <c r="B93" s="33" t="s">
        <v>1708</v>
      </c>
      <c r="C93" s="33" t="s">
        <v>510</v>
      </c>
      <c r="D93" s="14">
        <v>92669</v>
      </c>
      <c r="E93" s="15">
        <v>1602.43</v>
      </c>
      <c r="F93" s="16">
        <v>3.8999999999999998E-3</v>
      </c>
      <c r="G93" s="16"/>
    </row>
    <row r="94" spans="1:7" x14ac:dyDescent="0.35">
      <c r="A94" s="13" t="s">
        <v>1709</v>
      </c>
      <c r="B94" s="33" t="s">
        <v>1710</v>
      </c>
      <c r="C94" s="33" t="s">
        <v>486</v>
      </c>
      <c r="D94" s="14">
        <v>124437</v>
      </c>
      <c r="E94" s="15">
        <v>1482.42</v>
      </c>
      <c r="F94" s="16">
        <v>3.5999999999999999E-3</v>
      </c>
      <c r="G94" s="16"/>
    </row>
    <row r="95" spans="1:7" x14ac:dyDescent="0.35">
      <c r="A95" s="13" t="s">
        <v>626</v>
      </c>
      <c r="B95" s="33" t="s">
        <v>627</v>
      </c>
      <c r="C95" s="33" t="s">
        <v>411</v>
      </c>
      <c r="D95" s="14">
        <v>150841</v>
      </c>
      <c r="E95" s="15">
        <v>1459.99</v>
      </c>
      <c r="F95" s="16">
        <v>3.5000000000000001E-3</v>
      </c>
      <c r="G95" s="16"/>
    </row>
    <row r="96" spans="1:7" x14ac:dyDescent="0.35">
      <c r="A96" s="13" t="s">
        <v>764</v>
      </c>
      <c r="B96" s="33" t="s">
        <v>765</v>
      </c>
      <c r="C96" s="33" t="s">
        <v>460</v>
      </c>
      <c r="D96" s="14">
        <v>115906</v>
      </c>
      <c r="E96" s="15">
        <v>1402.11</v>
      </c>
      <c r="F96" s="16">
        <v>3.3999999999999998E-3</v>
      </c>
      <c r="G96" s="16"/>
    </row>
    <row r="97" spans="1:7" x14ac:dyDescent="0.35">
      <c r="A97" s="13" t="s">
        <v>469</v>
      </c>
      <c r="B97" s="33" t="s">
        <v>470</v>
      </c>
      <c r="C97" s="33" t="s">
        <v>471</v>
      </c>
      <c r="D97" s="14">
        <v>95290</v>
      </c>
      <c r="E97" s="15">
        <v>1333.77</v>
      </c>
      <c r="F97" s="16">
        <v>3.2000000000000002E-3</v>
      </c>
      <c r="G97" s="16"/>
    </row>
    <row r="98" spans="1:7" x14ac:dyDescent="0.35">
      <c r="A98" s="13" t="s">
        <v>466</v>
      </c>
      <c r="B98" s="33" t="s">
        <v>467</v>
      </c>
      <c r="C98" s="33" t="s">
        <v>468</v>
      </c>
      <c r="D98" s="14">
        <v>1064808</v>
      </c>
      <c r="E98" s="15">
        <v>1114.75</v>
      </c>
      <c r="F98" s="16">
        <v>2.7000000000000001E-3</v>
      </c>
      <c r="G98" s="16"/>
    </row>
    <row r="99" spans="1:7" x14ac:dyDescent="0.35">
      <c r="A99" s="13" t="s">
        <v>836</v>
      </c>
      <c r="B99" s="33" t="s">
        <v>837</v>
      </c>
      <c r="C99" s="33" t="s">
        <v>471</v>
      </c>
      <c r="D99" s="14">
        <v>121667</v>
      </c>
      <c r="E99" s="15">
        <v>270.58</v>
      </c>
      <c r="F99" s="16">
        <v>6.9999999999999999E-4</v>
      </c>
      <c r="G99" s="16"/>
    </row>
    <row r="100" spans="1:7" x14ac:dyDescent="0.35">
      <c r="A100" s="17" t="s">
        <v>180</v>
      </c>
      <c r="B100" s="34"/>
      <c r="C100" s="34"/>
      <c r="D100" s="18"/>
      <c r="E100" s="37">
        <v>404918.69</v>
      </c>
      <c r="F100" s="38">
        <v>0.97860000000000003</v>
      </c>
      <c r="G100" s="21"/>
    </row>
    <row r="101" spans="1:7" x14ac:dyDescent="0.35">
      <c r="A101" s="17" t="s">
        <v>445</v>
      </c>
      <c r="B101" s="33"/>
      <c r="C101" s="33"/>
      <c r="D101" s="14"/>
      <c r="E101" s="15"/>
      <c r="F101" s="16"/>
      <c r="G101" s="16"/>
    </row>
    <row r="102" spans="1:7" x14ac:dyDescent="0.35">
      <c r="A102" s="17" t="s">
        <v>180</v>
      </c>
      <c r="B102" s="33"/>
      <c r="C102" s="33"/>
      <c r="D102" s="14"/>
      <c r="E102" s="39" t="s">
        <v>136</v>
      </c>
      <c r="F102" s="40" t="s">
        <v>136</v>
      </c>
      <c r="G102" s="16"/>
    </row>
    <row r="103" spans="1:7" x14ac:dyDescent="0.35">
      <c r="A103" s="24" t="s">
        <v>191</v>
      </c>
      <c r="B103" s="35"/>
      <c r="C103" s="35"/>
      <c r="D103" s="25"/>
      <c r="E103" s="30">
        <v>404918.69</v>
      </c>
      <c r="F103" s="31">
        <v>0.97860000000000003</v>
      </c>
      <c r="G103" s="21"/>
    </row>
    <row r="104" spans="1:7" x14ac:dyDescent="0.35">
      <c r="A104" s="13"/>
      <c r="B104" s="33"/>
      <c r="C104" s="33"/>
      <c r="D104" s="14"/>
      <c r="E104" s="15"/>
      <c r="F104" s="16"/>
      <c r="G104" s="16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7" t="s">
        <v>1711</v>
      </c>
      <c r="B106" s="33"/>
      <c r="C106" s="33"/>
      <c r="D106" s="14"/>
      <c r="E106" s="15"/>
      <c r="F106" s="16"/>
      <c r="G106" s="16"/>
    </row>
    <row r="107" spans="1:7" x14ac:dyDescent="0.35">
      <c r="A107" s="13" t="s">
        <v>1712</v>
      </c>
      <c r="B107" s="33" t="s">
        <v>1713</v>
      </c>
      <c r="C107" s="33"/>
      <c r="D107" s="14">
        <v>243532.07399999999</v>
      </c>
      <c r="E107" s="15">
        <v>2501.39</v>
      </c>
      <c r="F107" s="16">
        <v>6.0000000000000001E-3</v>
      </c>
      <c r="G107" s="16"/>
    </row>
    <row r="108" spans="1:7" x14ac:dyDescent="0.35">
      <c r="A108" s="13" t="s">
        <v>1714</v>
      </c>
      <c r="B108" s="33" t="s">
        <v>1715</v>
      </c>
      <c r="C108" s="33"/>
      <c r="D108" s="14">
        <v>7962830.8520999998</v>
      </c>
      <c r="E108" s="15">
        <v>2501.2800000000002</v>
      </c>
      <c r="F108" s="16">
        <v>6.0000000000000001E-3</v>
      </c>
      <c r="G108" s="16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24" t="s">
        <v>191</v>
      </c>
      <c r="B110" s="35"/>
      <c r="C110" s="35"/>
      <c r="D110" s="25"/>
      <c r="E110" s="19">
        <v>5002.67</v>
      </c>
      <c r="F110" s="20">
        <v>1.2E-2</v>
      </c>
      <c r="G110" s="21"/>
    </row>
    <row r="111" spans="1:7" x14ac:dyDescent="0.35">
      <c r="A111" s="13"/>
      <c r="B111" s="33"/>
      <c r="C111" s="33"/>
      <c r="D111" s="14"/>
      <c r="E111" s="15"/>
      <c r="F111" s="16"/>
      <c r="G111" s="16"/>
    </row>
    <row r="112" spans="1:7" x14ac:dyDescent="0.35">
      <c r="A112" s="17" t="s">
        <v>195</v>
      </c>
      <c r="B112" s="33"/>
      <c r="C112" s="33"/>
      <c r="D112" s="14"/>
      <c r="E112" s="15"/>
      <c r="F112" s="16"/>
      <c r="G112" s="16"/>
    </row>
    <row r="113" spans="1:7" x14ac:dyDescent="0.35">
      <c r="A113" s="13" t="s">
        <v>196</v>
      </c>
      <c r="B113" s="33"/>
      <c r="C113" s="33"/>
      <c r="D113" s="14"/>
      <c r="E113" s="15">
        <v>3678.45</v>
      </c>
      <c r="F113" s="16">
        <v>8.8999999999999999E-3</v>
      </c>
      <c r="G113" s="16">
        <v>5.4115999999999997E-2</v>
      </c>
    </row>
    <row r="114" spans="1:7" x14ac:dyDescent="0.35">
      <c r="A114" s="17" t="s">
        <v>180</v>
      </c>
      <c r="B114" s="34"/>
      <c r="C114" s="34"/>
      <c r="D114" s="18"/>
      <c r="E114" s="37">
        <v>3678.45</v>
      </c>
      <c r="F114" s="38">
        <v>8.8999999999999999E-3</v>
      </c>
      <c r="G114" s="21"/>
    </row>
    <row r="115" spans="1:7" x14ac:dyDescent="0.35">
      <c r="A115" s="13"/>
      <c r="B115" s="33"/>
      <c r="C115" s="33"/>
      <c r="D115" s="14"/>
      <c r="E115" s="15"/>
      <c r="F115" s="16"/>
      <c r="G115" s="16"/>
    </row>
    <row r="116" spans="1:7" x14ac:dyDescent="0.35">
      <c r="A116" s="24" t="s">
        <v>191</v>
      </c>
      <c r="B116" s="35"/>
      <c r="C116" s="35"/>
      <c r="D116" s="25"/>
      <c r="E116" s="19">
        <v>3678.45</v>
      </c>
      <c r="F116" s="20">
        <v>8.8999999999999999E-3</v>
      </c>
      <c r="G116" s="21"/>
    </row>
    <row r="117" spans="1:7" x14ac:dyDescent="0.35">
      <c r="A117" s="13" t="s">
        <v>197</v>
      </c>
      <c r="B117" s="33"/>
      <c r="C117" s="33"/>
      <c r="D117" s="14"/>
      <c r="E117" s="15">
        <v>0.54537880000000005</v>
      </c>
      <c r="F117" s="16">
        <v>9.9999999999999995E-7</v>
      </c>
      <c r="G117" s="16"/>
    </row>
    <row r="118" spans="1:7" x14ac:dyDescent="0.35">
      <c r="A118" s="13" t="s">
        <v>198</v>
      </c>
      <c r="B118" s="33"/>
      <c r="C118" s="33"/>
      <c r="D118" s="14"/>
      <c r="E118" s="15">
        <v>347.80462119999999</v>
      </c>
      <c r="F118" s="16">
        <v>4.9899999999999999E-4</v>
      </c>
      <c r="G118" s="16">
        <v>5.4115000000000003E-2</v>
      </c>
    </row>
    <row r="119" spans="1:7" x14ac:dyDescent="0.35">
      <c r="A119" s="28" t="s">
        <v>199</v>
      </c>
      <c r="B119" s="36"/>
      <c r="C119" s="36"/>
      <c r="D119" s="29"/>
      <c r="E119" s="30">
        <v>413948.15999999997</v>
      </c>
      <c r="F119" s="31">
        <v>1</v>
      </c>
      <c r="G119" s="31"/>
    </row>
    <row r="124" spans="1:7" x14ac:dyDescent="0.35">
      <c r="A124" s="1" t="s">
        <v>201</v>
      </c>
    </row>
    <row r="125" spans="1:7" x14ac:dyDescent="0.35">
      <c r="A125" s="47" t="s">
        <v>202</v>
      </c>
      <c r="B125" s="3" t="s">
        <v>136</v>
      </c>
    </row>
    <row r="126" spans="1:7" x14ac:dyDescent="0.35">
      <c r="A126" t="s">
        <v>203</v>
      </c>
    </row>
    <row r="127" spans="1:7" x14ac:dyDescent="0.35">
      <c r="A127" t="s">
        <v>204</v>
      </c>
      <c r="B127" t="s">
        <v>205</v>
      </c>
      <c r="C127" t="s">
        <v>205</v>
      </c>
    </row>
    <row r="128" spans="1:7" x14ac:dyDescent="0.35">
      <c r="B128" s="48">
        <v>45807</v>
      </c>
      <c r="C128" s="48">
        <v>45838</v>
      </c>
    </row>
    <row r="129" spans="1:3" x14ac:dyDescent="0.35">
      <c r="A129" t="s">
        <v>210</v>
      </c>
      <c r="B129">
        <v>99.277000000000001</v>
      </c>
      <c r="C129">
        <v>104.051</v>
      </c>
    </row>
    <row r="130" spans="1:3" x14ac:dyDescent="0.35">
      <c r="A130" t="s">
        <v>211</v>
      </c>
      <c r="B130">
        <v>38.508000000000003</v>
      </c>
      <c r="C130">
        <v>40.36</v>
      </c>
    </row>
    <row r="131" spans="1:3" x14ac:dyDescent="0.35">
      <c r="A131" t="s">
        <v>216</v>
      </c>
      <c r="B131">
        <v>84.55</v>
      </c>
      <c r="C131">
        <v>88.510999999999996</v>
      </c>
    </row>
    <row r="132" spans="1:3" x14ac:dyDescent="0.35">
      <c r="A132" t="s">
        <v>217</v>
      </c>
      <c r="B132">
        <v>32.246000000000002</v>
      </c>
      <c r="C132">
        <v>33.756999999999998</v>
      </c>
    </row>
    <row r="134" spans="1:3" x14ac:dyDescent="0.35">
      <c r="A134" t="s">
        <v>221</v>
      </c>
      <c r="B134" s="3" t="s">
        <v>136</v>
      </c>
    </row>
    <row r="135" spans="1:3" x14ac:dyDescent="0.35">
      <c r="A135" t="s">
        <v>222</v>
      </c>
      <c r="B135" s="3" t="s">
        <v>136</v>
      </c>
    </row>
    <row r="136" spans="1:3" ht="29" customHeight="1" x14ac:dyDescent="0.35">
      <c r="A136" s="47" t="s">
        <v>223</v>
      </c>
      <c r="B136" s="3" t="s">
        <v>136</v>
      </c>
    </row>
    <row r="137" spans="1:3" ht="29" customHeight="1" x14ac:dyDescent="0.35">
      <c r="A137" s="47" t="s">
        <v>224</v>
      </c>
      <c r="B137" s="3" t="s">
        <v>136</v>
      </c>
    </row>
    <row r="138" spans="1:3" x14ac:dyDescent="0.35">
      <c r="A138" t="s">
        <v>446</v>
      </c>
      <c r="B138" s="49">
        <v>0.18429999999999999</v>
      </c>
    </row>
    <row r="139" spans="1:3" ht="43.5" customHeight="1" x14ac:dyDescent="0.35">
      <c r="A139" s="47" t="s">
        <v>226</v>
      </c>
      <c r="B139" s="3" t="s">
        <v>136</v>
      </c>
    </row>
    <row r="140" spans="1:3" x14ac:dyDescent="0.35">
      <c r="B140" s="3"/>
    </row>
    <row r="141" spans="1:3" ht="29" customHeight="1" x14ac:dyDescent="0.35">
      <c r="A141" s="47" t="s">
        <v>227</v>
      </c>
      <c r="B141" s="3" t="s">
        <v>136</v>
      </c>
    </row>
    <row r="142" spans="1:3" ht="29" customHeight="1" x14ac:dyDescent="0.35">
      <c r="A142" s="47" t="s">
        <v>228</v>
      </c>
      <c r="B142" t="s">
        <v>136</v>
      </c>
    </row>
    <row r="143" spans="1:3" ht="29" customHeight="1" x14ac:dyDescent="0.35">
      <c r="A143" s="47" t="s">
        <v>229</v>
      </c>
      <c r="B143" s="3" t="s">
        <v>136</v>
      </c>
    </row>
    <row r="144" spans="1:3" ht="29" customHeight="1" x14ac:dyDescent="0.35">
      <c r="A144" s="47" t="s">
        <v>230</v>
      </c>
      <c r="B144" s="3" t="s">
        <v>136</v>
      </c>
    </row>
    <row r="146" spans="1:4" ht="70" customHeight="1" x14ac:dyDescent="0.35">
      <c r="A146" s="72" t="s">
        <v>240</v>
      </c>
      <c r="B146" s="72" t="s">
        <v>241</v>
      </c>
      <c r="C146" s="72" t="s">
        <v>5</v>
      </c>
      <c r="D146" s="72" t="s">
        <v>6</v>
      </c>
    </row>
    <row r="147" spans="1:4" ht="70" customHeight="1" x14ac:dyDescent="0.35">
      <c r="A147" s="72" t="s">
        <v>1716</v>
      </c>
      <c r="B147" s="72"/>
      <c r="C147" s="72" t="s">
        <v>65</v>
      </c>
      <c r="D14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8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1717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1718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695</v>
      </c>
      <c r="B8" s="33" t="s">
        <v>696</v>
      </c>
      <c r="C8" s="33" t="s">
        <v>376</v>
      </c>
      <c r="D8" s="14">
        <v>1280520</v>
      </c>
      <c r="E8" s="15">
        <v>18513.759999999998</v>
      </c>
      <c r="F8" s="16">
        <v>6.3299999999999995E-2</v>
      </c>
      <c r="G8" s="16"/>
    </row>
    <row r="9" spans="1:7" x14ac:dyDescent="0.35">
      <c r="A9" s="13" t="s">
        <v>374</v>
      </c>
      <c r="B9" s="33" t="s">
        <v>375</v>
      </c>
      <c r="C9" s="33" t="s">
        <v>376</v>
      </c>
      <c r="D9" s="14">
        <v>699107</v>
      </c>
      <c r="E9" s="15">
        <v>13992.63</v>
      </c>
      <c r="F9" s="16">
        <v>4.7800000000000002E-2</v>
      </c>
      <c r="G9" s="16"/>
    </row>
    <row r="10" spans="1:7" x14ac:dyDescent="0.35">
      <c r="A10" s="13" t="s">
        <v>697</v>
      </c>
      <c r="B10" s="33" t="s">
        <v>698</v>
      </c>
      <c r="C10" s="33" t="s">
        <v>452</v>
      </c>
      <c r="D10" s="14">
        <v>416209</v>
      </c>
      <c r="E10" s="15">
        <v>8364.14</v>
      </c>
      <c r="F10" s="16">
        <v>2.86E-2</v>
      </c>
      <c r="G10" s="16"/>
    </row>
    <row r="11" spans="1:7" x14ac:dyDescent="0.35">
      <c r="A11" s="13" t="s">
        <v>692</v>
      </c>
      <c r="B11" s="33" t="s">
        <v>693</v>
      </c>
      <c r="C11" s="33" t="s">
        <v>694</v>
      </c>
      <c r="D11" s="14">
        <v>479028</v>
      </c>
      <c r="E11" s="15">
        <v>7188.29</v>
      </c>
      <c r="F11" s="16">
        <v>2.46E-2</v>
      </c>
      <c r="G11" s="16"/>
    </row>
    <row r="12" spans="1:7" x14ac:dyDescent="0.35">
      <c r="A12" s="13" t="s">
        <v>383</v>
      </c>
      <c r="B12" s="33" t="s">
        <v>384</v>
      </c>
      <c r="C12" s="33" t="s">
        <v>379</v>
      </c>
      <c r="D12" s="14">
        <v>373077</v>
      </c>
      <c r="E12" s="15">
        <v>5975.95</v>
      </c>
      <c r="F12" s="16">
        <v>2.0400000000000001E-2</v>
      </c>
      <c r="G12" s="16"/>
    </row>
    <row r="13" spans="1:7" x14ac:dyDescent="0.35">
      <c r="A13" s="13" t="s">
        <v>586</v>
      </c>
      <c r="B13" s="33" t="s">
        <v>587</v>
      </c>
      <c r="C13" s="33" t="s">
        <v>411</v>
      </c>
      <c r="D13" s="14">
        <v>343006</v>
      </c>
      <c r="E13" s="15">
        <v>5747.75</v>
      </c>
      <c r="F13" s="16">
        <v>1.9599999999999999E-2</v>
      </c>
      <c r="G13" s="16"/>
    </row>
    <row r="14" spans="1:7" x14ac:dyDescent="0.35">
      <c r="A14" s="13" t="s">
        <v>1266</v>
      </c>
      <c r="B14" s="33" t="s">
        <v>1267</v>
      </c>
      <c r="C14" s="33" t="s">
        <v>465</v>
      </c>
      <c r="D14" s="14">
        <v>670207</v>
      </c>
      <c r="E14" s="15">
        <v>5457.5</v>
      </c>
      <c r="F14" s="16">
        <v>1.8700000000000001E-2</v>
      </c>
      <c r="G14" s="16"/>
    </row>
    <row r="15" spans="1:7" x14ac:dyDescent="0.35">
      <c r="A15" s="13" t="s">
        <v>770</v>
      </c>
      <c r="B15" s="33" t="s">
        <v>771</v>
      </c>
      <c r="C15" s="33" t="s">
        <v>460</v>
      </c>
      <c r="D15" s="14">
        <v>560620</v>
      </c>
      <c r="E15" s="15">
        <v>5250.21</v>
      </c>
      <c r="F15" s="16">
        <v>1.7899999999999999E-2</v>
      </c>
      <c r="G15" s="16"/>
    </row>
    <row r="16" spans="1:7" x14ac:dyDescent="0.35">
      <c r="A16" s="13" t="s">
        <v>702</v>
      </c>
      <c r="B16" s="33" t="s">
        <v>703</v>
      </c>
      <c r="C16" s="33" t="s">
        <v>376</v>
      </c>
      <c r="D16" s="14">
        <v>592960</v>
      </c>
      <c r="E16" s="15">
        <v>4864.3500000000004</v>
      </c>
      <c r="F16" s="16">
        <v>1.66E-2</v>
      </c>
      <c r="G16" s="16"/>
    </row>
    <row r="17" spans="1:7" x14ac:dyDescent="0.35">
      <c r="A17" s="13" t="s">
        <v>380</v>
      </c>
      <c r="B17" s="33" t="s">
        <v>381</v>
      </c>
      <c r="C17" s="33" t="s">
        <v>382</v>
      </c>
      <c r="D17" s="14">
        <v>1016416</v>
      </c>
      <c r="E17" s="15">
        <v>4232.8599999999997</v>
      </c>
      <c r="F17" s="16">
        <v>1.4500000000000001E-2</v>
      </c>
      <c r="G17" s="16"/>
    </row>
    <row r="18" spans="1:7" x14ac:dyDescent="0.35">
      <c r="A18" s="13" t="s">
        <v>387</v>
      </c>
      <c r="B18" s="33" t="s">
        <v>388</v>
      </c>
      <c r="C18" s="33" t="s">
        <v>379</v>
      </c>
      <c r="D18" s="14">
        <v>239707</v>
      </c>
      <c r="E18" s="15">
        <v>4143.58</v>
      </c>
      <c r="F18" s="16">
        <v>1.4200000000000001E-2</v>
      </c>
      <c r="G18" s="16"/>
    </row>
    <row r="19" spans="1:7" x14ac:dyDescent="0.35">
      <c r="A19" s="13" t="s">
        <v>848</v>
      </c>
      <c r="B19" s="33" t="s">
        <v>849</v>
      </c>
      <c r="C19" s="33" t="s">
        <v>423</v>
      </c>
      <c r="D19" s="14">
        <v>23357</v>
      </c>
      <c r="E19" s="15">
        <v>4110.3599999999997</v>
      </c>
      <c r="F19" s="16">
        <v>1.4E-2</v>
      </c>
      <c r="G19" s="16"/>
    </row>
    <row r="20" spans="1:7" x14ac:dyDescent="0.35">
      <c r="A20" s="13" t="s">
        <v>699</v>
      </c>
      <c r="B20" s="33" t="s">
        <v>700</v>
      </c>
      <c r="C20" s="33" t="s">
        <v>701</v>
      </c>
      <c r="D20" s="14">
        <v>110044</v>
      </c>
      <c r="E20" s="15">
        <v>4038.39</v>
      </c>
      <c r="F20" s="16">
        <v>1.38E-2</v>
      </c>
      <c r="G20" s="16"/>
    </row>
    <row r="21" spans="1:7" x14ac:dyDescent="0.35">
      <c r="A21" s="13" t="s">
        <v>721</v>
      </c>
      <c r="B21" s="33" t="s">
        <v>722</v>
      </c>
      <c r="C21" s="33" t="s">
        <v>468</v>
      </c>
      <c r="D21" s="14">
        <v>1184852</v>
      </c>
      <c r="E21" s="15">
        <v>3968.07</v>
      </c>
      <c r="F21" s="16">
        <v>1.3599999999999999E-2</v>
      </c>
      <c r="G21" s="16"/>
    </row>
    <row r="22" spans="1:7" x14ac:dyDescent="0.35">
      <c r="A22" s="13" t="s">
        <v>389</v>
      </c>
      <c r="B22" s="33" t="s">
        <v>390</v>
      </c>
      <c r="C22" s="33" t="s">
        <v>391</v>
      </c>
      <c r="D22" s="14">
        <v>879833</v>
      </c>
      <c r="E22" s="15">
        <v>3708.5</v>
      </c>
      <c r="F22" s="16">
        <v>1.2699999999999999E-2</v>
      </c>
      <c r="G22" s="16"/>
    </row>
    <row r="23" spans="1:7" x14ac:dyDescent="0.35">
      <c r="A23" s="13" t="s">
        <v>400</v>
      </c>
      <c r="B23" s="33" t="s">
        <v>401</v>
      </c>
      <c r="C23" s="33" t="s">
        <v>402</v>
      </c>
      <c r="D23" s="14">
        <v>29297</v>
      </c>
      <c r="E23" s="15">
        <v>3632.83</v>
      </c>
      <c r="F23" s="16">
        <v>1.24E-2</v>
      </c>
      <c r="G23" s="16"/>
    </row>
    <row r="24" spans="1:7" x14ac:dyDescent="0.35">
      <c r="A24" s="13" t="s">
        <v>827</v>
      </c>
      <c r="B24" s="33" t="s">
        <v>828</v>
      </c>
      <c r="C24" s="33" t="s">
        <v>543</v>
      </c>
      <c r="D24" s="14">
        <v>268451</v>
      </c>
      <c r="E24" s="15">
        <v>3617.91</v>
      </c>
      <c r="F24" s="16">
        <v>1.24E-2</v>
      </c>
      <c r="G24" s="16"/>
    </row>
    <row r="25" spans="1:7" x14ac:dyDescent="0.35">
      <c r="A25" s="13" t="s">
        <v>472</v>
      </c>
      <c r="B25" s="33" t="s">
        <v>473</v>
      </c>
      <c r="C25" s="33" t="s">
        <v>430</v>
      </c>
      <c r="D25" s="14">
        <v>320000</v>
      </c>
      <c r="E25" s="15">
        <v>3395.52</v>
      </c>
      <c r="F25" s="16">
        <v>1.1599999999999999E-2</v>
      </c>
      <c r="G25" s="16"/>
    </row>
    <row r="26" spans="1:7" x14ac:dyDescent="0.35">
      <c r="A26" s="13" t="s">
        <v>1512</v>
      </c>
      <c r="B26" s="33" t="s">
        <v>1513</v>
      </c>
      <c r="C26" s="33" t="s">
        <v>548</v>
      </c>
      <c r="D26" s="14">
        <v>53653</v>
      </c>
      <c r="E26" s="15">
        <v>3206.57</v>
      </c>
      <c r="F26" s="16">
        <v>1.0999999999999999E-2</v>
      </c>
      <c r="G26" s="16"/>
    </row>
    <row r="27" spans="1:7" x14ac:dyDescent="0.35">
      <c r="A27" s="13" t="s">
        <v>377</v>
      </c>
      <c r="B27" s="33" t="s">
        <v>378</v>
      </c>
      <c r="C27" s="33" t="s">
        <v>379</v>
      </c>
      <c r="D27" s="14">
        <v>89327</v>
      </c>
      <c r="E27" s="15">
        <v>3092.5</v>
      </c>
      <c r="F27" s="16">
        <v>1.06E-2</v>
      </c>
      <c r="G27" s="16"/>
    </row>
    <row r="28" spans="1:7" x14ac:dyDescent="0.35">
      <c r="A28" s="13" t="s">
        <v>710</v>
      </c>
      <c r="B28" s="33" t="s">
        <v>711</v>
      </c>
      <c r="C28" s="33" t="s">
        <v>376</v>
      </c>
      <c r="D28" s="14">
        <v>141313</v>
      </c>
      <c r="E28" s="15">
        <v>3057.31</v>
      </c>
      <c r="F28" s="16">
        <v>1.0500000000000001E-2</v>
      </c>
      <c r="G28" s="16"/>
    </row>
    <row r="29" spans="1:7" x14ac:dyDescent="0.35">
      <c r="A29" s="13" t="s">
        <v>717</v>
      </c>
      <c r="B29" s="33" t="s">
        <v>718</v>
      </c>
      <c r="C29" s="33" t="s">
        <v>460</v>
      </c>
      <c r="D29" s="14">
        <v>112087</v>
      </c>
      <c r="E29" s="15">
        <v>2941.05</v>
      </c>
      <c r="F29" s="16">
        <v>1.01E-2</v>
      </c>
      <c r="G29" s="16"/>
    </row>
    <row r="30" spans="1:7" x14ac:dyDescent="0.35">
      <c r="A30" s="13" t="s">
        <v>1258</v>
      </c>
      <c r="B30" s="33" t="s">
        <v>1259</v>
      </c>
      <c r="C30" s="33" t="s">
        <v>460</v>
      </c>
      <c r="D30" s="14">
        <v>138297</v>
      </c>
      <c r="E30" s="15">
        <v>2843.39</v>
      </c>
      <c r="F30" s="16">
        <v>9.7000000000000003E-3</v>
      </c>
      <c r="G30" s="16"/>
    </row>
    <row r="31" spans="1:7" x14ac:dyDescent="0.35">
      <c r="A31" s="13" t="s">
        <v>612</v>
      </c>
      <c r="B31" s="33" t="s">
        <v>613</v>
      </c>
      <c r="C31" s="33" t="s">
        <v>411</v>
      </c>
      <c r="D31" s="14">
        <v>757575</v>
      </c>
      <c r="E31" s="15">
        <v>2694.69</v>
      </c>
      <c r="F31" s="16">
        <v>9.1999999999999998E-3</v>
      </c>
      <c r="G31" s="16"/>
    </row>
    <row r="32" spans="1:7" x14ac:dyDescent="0.35">
      <c r="A32" s="13" t="s">
        <v>592</v>
      </c>
      <c r="B32" s="33" t="s">
        <v>593</v>
      </c>
      <c r="C32" s="33" t="s">
        <v>476</v>
      </c>
      <c r="D32" s="14">
        <v>36515</v>
      </c>
      <c r="E32" s="15">
        <v>2644.42</v>
      </c>
      <c r="F32" s="16">
        <v>8.9999999999999993E-3</v>
      </c>
      <c r="G32" s="16"/>
    </row>
    <row r="33" spans="1:7" x14ac:dyDescent="0.35">
      <c r="A33" s="13" t="s">
        <v>414</v>
      </c>
      <c r="B33" s="33" t="s">
        <v>415</v>
      </c>
      <c r="C33" s="33" t="s">
        <v>411</v>
      </c>
      <c r="D33" s="14">
        <v>38606</v>
      </c>
      <c r="E33" s="15">
        <v>2628.88</v>
      </c>
      <c r="F33" s="16">
        <v>8.9999999999999993E-3</v>
      </c>
      <c r="G33" s="16"/>
    </row>
    <row r="34" spans="1:7" x14ac:dyDescent="0.35">
      <c r="A34" s="13" t="s">
        <v>708</v>
      </c>
      <c r="B34" s="33" t="s">
        <v>709</v>
      </c>
      <c r="C34" s="33" t="s">
        <v>376</v>
      </c>
      <c r="D34" s="14">
        <v>214088</v>
      </c>
      <c r="E34" s="15">
        <v>2567.34</v>
      </c>
      <c r="F34" s="16">
        <v>8.8000000000000005E-3</v>
      </c>
      <c r="G34" s="16"/>
    </row>
    <row r="35" spans="1:7" x14ac:dyDescent="0.35">
      <c r="A35" s="13" t="s">
        <v>1520</v>
      </c>
      <c r="B35" s="33" t="s">
        <v>1521</v>
      </c>
      <c r="C35" s="33" t="s">
        <v>457</v>
      </c>
      <c r="D35" s="14">
        <v>58358</v>
      </c>
      <c r="E35" s="15">
        <v>2551.59</v>
      </c>
      <c r="F35" s="16">
        <v>8.6999999999999994E-3</v>
      </c>
      <c r="G35" s="16"/>
    </row>
    <row r="36" spans="1:7" x14ac:dyDescent="0.35">
      <c r="A36" s="13" t="s">
        <v>1510</v>
      </c>
      <c r="B36" s="33" t="s">
        <v>1511</v>
      </c>
      <c r="C36" s="33" t="s">
        <v>430</v>
      </c>
      <c r="D36" s="14">
        <v>99015</v>
      </c>
      <c r="E36" s="15">
        <v>2337.84</v>
      </c>
      <c r="F36" s="16">
        <v>8.0000000000000002E-3</v>
      </c>
      <c r="G36" s="16"/>
    </row>
    <row r="37" spans="1:7" x14ac:dyDescent="0.35">
      <c r="A37" s="13" t="s">
        <v>738</v>
      </c>
      <c r="B37" s="33" t="s">
        <v>739</v>
      </c>
      <c r="C37" s="33" t="s">
        <v>379</v>
      </c>
      <c r="D37" s="14">
        <v>120040</v>
      </c>
      <c r="E37" s="15">
        <v>2310.17</v>
      </c>
      <c r="F37" s="16">
        <v>7.9000000000000008E-3</v>
      </c>
      <c r="G37" s="16"/>
    </row>
    <row r="38" spans="1:7" x14ac:dyDescent="0.35">
      <c r="A38" s="13" t="s">
        <v>727</v>
      </c>
      <c r="B38" s="33" t="s">
        <v>728</v>
      </c>
      <c r="C38" s="33" t="s">
        <v>379</v>
      </c>
      <c r="D38" s="14">
        <v>37536</v>
      </c>
      <c r="E38" s="15">
        <v>2267.7399999999998</v>
      </c>
      <c r="F38" s="16">
        <v>7.7999999999999996E-3</v>
      </c>
      <c r="G38" s="16"/>
    </row>
    <row r="39" spans="1:7" x14ac:dyDescent="0.35">
      <c r="A39" s="13" t="s">
        <v>450</v>
      </c>
      <c r="B39" s="33" t="s">
        <v>451</v>
      </c>
      <c r="C39" s="33" t="s">
        <v>452</v>
      </c>
      <c r="D39" s="14">
        <v>110863</v>
      </c>
      <c r="E39" s="15">
        <v>2164.8200000000002</v>
      </c>
      <c r="F39" s="16">
        <v>7.4000000000000003E-3</v>
      </c>
      <c r="G39" s="16"/>
    </row>
    <row r="40" spans="1:7" x14ac:dyDescent="0.35">
      <c r="A40" s="13" t="s">
        <v>407</v>
      </c>
      <c r="B40" s="33" t="s">
        <v>408</v>
      </c>
      <c r="C40" s="33" t="s">
        <v>402</v>
      </c>
      <c r="D40" s="14">
        <v>37638</v>
      </c>
      <c r="E40" s="15">
        <v>2128.9899999999998</v>
      </c>
      <c r="F40" s="16">
        <v>7.3000000000000001E-3</v>
      </c>
      <c r="G40" s="16"/>
    </row>
    <row r="41" spans="1:7" x14ac:dyDescent="0.35">
      <c r="A41" s="13" t="s">
        <v>1719</v>
      </c>
      <c r="B41" s="33" t="s">
        <v>1720</v>
      </c>
      <c r="C41" s="33" t="s">
        <v>423</v>
      </c>
      <c r="D41" s="14">
        <v>225000</v>
      </c>
      <c r="E41" s="15">
        <v>2107.46</v>
      </c>
      <c r="F41" s="16">
        <v>7.1999999999999998E-3</v>
      </c>
      <c r="G41" s="16"/>
    </row>
    <row r="42" spans="1:7" x14ac:dyDescent="0.35">
      <c r="A42" s="13" t="s">
        <v>395</v>
      </c>
      <c r="B42" s="33" t="s">
        <v>396</v>
      </c>
      <c r="C42" s="33" t="s">
        <v>373</v>
      </c>
      <c r="D42" s="14">
        <v>36000</v>
      </c>
      <c r="E42" s="15">
        <v>2106.36</v>
      </c>
      <c r="F42" s="16">
        <v>7.1999999999999998E-3</v>
      </c>
      <c r="G42" s="16"/>
    </row>
    <row r="43" spans="1:7" x14ac:dyDescent="0.35">
      <c r="A43" s="13" t="s">
        <v>594</v>
      </c>
      <c r="B43" s="33" t="s">
        <v>595</v>
      </c>
      <c r="C43" s="33" t="s">
        <v>411</v>
      </c>
      <c r="D43" s="14">
        <v>105860</v>
      </c>
      <c r="E43" s="15">
        <v>2051.5700000000002</v>
      </c>
      <c r="F43" s="16">
        <v>7.0000000000000001E-3</v>
      </c>
      <c r="G43" s="16"/>
    </row>
    <row r="44" spans="1:7" x14ac:dyDescent="0.35">
      <c r="A44" s="13" t="s">
        <v>1284</v>
      </c>
      <c r="B44" s="33" t="s">
        <v>1285</v>
      </c>
      <c r="C44" s="33" t="s">
        <v>430</v>
      </c>
      <c r="D44" s="14">
        <v>9766</v>
      </c>
      <c r="E44" s="15">
        <v>1953.88</v>
      </c>
      <c r="F44" s="16">
        <v>6.7000000000000002E-3</v>
      </c>
      <c r="G44" s="16"/>
    </row>
    <row r="45" spans="1:7" x14ac:dyDescent="0.35">
      <c r="A45" s="13" t="s">
        <v>734</v>
      </c>
      <c r="B45" s="33" t="s">
        <v>735</v>
      </c>
      <c r="C45" s="33" t="s">
        <v>460</v>
      </c>
      <c r="D45" s="14">
        <v>119315</v>
      </c>
      <c r="E45" s="15">
        <v>1942.45</v>
      </c>
      <c r="F45" s="16">
        <v>6.6E-3</v>
      </c>
      <c r="G45" s="16"/>
    </row>
    <row r="46" spans="1:7" x14ac:dyDescent="0.35">
      <c r="A46" s="13" t="s">
        <v>750</v>
      </c>
      <c r="B46" s="33" t="s">
        <v>751</v>
      </c>
      <c r="C46" s="33" t="s">
        <v>376</v>
      </c>
      <c r="D46" s="14">
        <v>287967</v>
      </c>
      <c r="E46" s="15">
        <v>1852.92</v>
      </c>
      <c r="F46" s="16">
        <v>6.3E-3</v>
      </c>
      <c r="G46" s="16"/>
    </row>
    <row r="47" spans="1:7" x14ac:dyDescent="0.35">
      <c r="A47" s="13" t="s">
        <v>706</v>
      </c>
      <c r="B47" s="33" t="s">
        <v>707</v>
      </c>
      <c r="C47" s="33" t="s">
        <v>457</v>
      </c>
      <c r="D47" s="14">
        <v>29796</v>
      </c>
      <c r="E47" s="15">
        <v>1852.57</v>
      </c>
      <c r="F47" s="16">
        <v>6.3E-3</v>
      </c>
      <c r="G47" s="16"/>
    </row>
    <row r="48" spans="1:7" x14ac:dyDescent="0.35">
      <c r="A48" s="13" t="s">
        <v>1721</v>
      </c>
      <c r="B48" s="33" t="s">
        <v>1722</v>
      </c>
      <c r="C48" s="33" t="s">
        <v>510</v>
      </c>
      <c r="D48" s="14">
        <v>120000</v>
      </c>
      <c r="E48" s="15">
        <v>1808.16</v>
      </c>
      <c r="F48" s="16">
        <v>6.1999999999999998E-3</v>
      </c>
      <c r="G48" s="16"/>
    </row>
    <row r="49" spans="1:7" x14ac:dyDescent="0.35">
      <c r="A49" s="13" t="s">
        <v>1522</v>
      </c>
      <c r="B49" s="33" t="s">
        <v>1523</v>
      </c>
      <c r="C49" s="33" t="s">
        <v>376</v>
      </c>
      <c r="D49" s="14">
        <v>1150000</v>
      </c>
      <c r="E49" s="15">
        <v>1766.4</v>
      </c>
      <c r="F49" s="16">
        <v>6.0000000000000001E-3</v>
      </c>
      <c r="G49" s="16"/>
    </row>
    <row r="50" spans="1:7" x14ac:dyDescent="0.35">
      <c r="A50" s="13" t="s">
        <v>846</v>
      </c>
      <c r="B50" s="33" t="s">
        <v>847</v>
      </c>
      <c r="C50" s="33" t="s">
        <v>430</v>
      </c>
      <c r="D50" s="14">
        <v>2577990</v>
      </c>
      <c r="E50" s="15">
        <v>1745.81</v>
      </c>
      <c r="F50" s="16">
        <v>6.0000000000000001E-3</v>
      </c>
      <c r="G50" s="16"/>
    </row>
    <row r="51" spans="1:7" x14ac:dyDescent="0.35">
      <c r="A51" s="13" t="s">
        <v>1299</v>
      </c>
      <c r="B51" s="33" t="s">
        <v>1300</v>
      </c>
      <c r="C51" s="33" t="s">
        <v>442</v>
      </c>
      <c r="D51" s="14">
        <v>1220</v>
      </c>
      <c r="E51" s="15">
        <v>1736.79</v>
      </c>
      <c r="F51" s="16">
        <v>5.8999999999999999E-3</v>
      </c>
      <c r="G51" s="16"/>
    </row>
    <row r="52" spans="1:7" x14ac:dyDescent="0.35">
      <c r="A52" s="13" t="s">
        <v>1264</v>
      </c>
      <c r="B52" s="33" t="s">
        <v>1265</v>
      </c>
      <c r="C52" s="33" t="s">
        <v>803</v>
      </c>
      <c r="D52" s="14">
        <v>690595</v>
      </c>
      <c r="E52" s="15">
        <v>1686.5</v>
      </c>
      <c r="F52" s="16">
        <v>5.7999999999999996E-3</v>
      </c>
      <c r="G52" s="16"/>
    </row>
    <row r="53" spans="1:7" x14ac:dyDescent="0.35">
      <c r="A53" s="13" t="s">
        <v>858</v>
      </c>
      <c r="B53" s="33" t="s">
        <v>859</v>
      </c>
      <c r="C53" s="33" t="s">
        <v>486</v>
      </c>
      <c r="D53" s="14">
        <v>51910</v>
      </c>
      <c r="E53" s="15">
        <v>1684.12</v>
      </c>
      <c r="F53" s="16">
        <v>5.7999999999999996E-3</v>
      </c>
      <c r="G53" s="16"/>
    </row>
    <row r="54" spans="1:7" x14ac:dyDescent="0.35">
      <c r="A54" s="13" t="s">
        <v>714</v>
      </c>
      <c r="B54" s="33" t="s">
        <v>715</v>
      </c>
      <c r="C54" s="33" t="s">
        <v>716</v>
      </c>
      <c r="D54" s="14">
        <v>13900</v>
      </c>
      <c r="E54" s="15">
        <v>1680.93</v>
      </c>
      <c r="F54" s="16">
        <v>5.7000000000000002E-3</v>
      </c>
      <c r="G54" s="16"/>
    </row>
    <row r="55" spans="1:7" x14ac:dyDescent="0.35">
      <c r="A55" s="13" t="s">
        <v>841</v>
      </c>
      <c r="B55" s="33" t="s">
        <v>842</v>
      </c>
      <c r="C55" s="33" t="s">
        <v>774</v>
      </c>
      <c r="D55" s="14">
        <v>231540</v>
      </c>
      <c r="E55" s="15">
        <v>1672.53</v>
      </c>
      <c r="F55" s="16">
        <v>5.7000000000000002E-3</v>
      </c>
      <c r="G55" s="16"/>
    </row>
    <row r="56" spans="1:7" x14ac:dyDescent="0.35">
      <c r="A56" s="13" t="s">
        <v>1723</v>
      </c>
      <c r="B56" s="33" t="s">
        <v>1724</v>
      </c>
      <c r="C56" s="33" t="s">
        <v>411</v>
      </c>
      <c r="D56" s="14">
        <v>335000</v>
      </c>
      <c r="E56" s="15">
        <v>1659.26</v>
      </c>
      <c r="F56" s="16">
        <v>5.7000000000000002E-3</v>
      </c>
      <c r="G56" s="16"/>
    </row>
    <row r="57" spans="1:7" x14ac:dyDescent="0.35">
      <c r="A57" s="13" t="s">
        <v>712</v>
      </c>
      <c r="B57" s="33" t="s">
        <v>713</v>
      </c>
      <c r="C57" s="33" t="s">
        <v>402</v>
      </c>
      <c r="D57" s="14">
        <v>49883</v>
      </c>
      <c r="E57" s="15">
        <v>1587.88</v>
      </c>
      <c r="F57" s="16">
        <v>5.4000000000000003E-3</v>
      </c>
      <c r="G57" s="16"/>
    </row>
    <row r="58" spans="1:7" x14ac:dyDescent="0.35">
      <c r="A58" s="13" t="s">
        <v>766</v>
      </c>
      <c r="B58" s="33" t="s">
        <v>767</v>
      </c>
      <c r="C58" s="33" t="s">
        <v>402</v>
      </c>
      <c r="D58" s="14">
        <v>54391</v>
      </c>
      <c r="E58" s="15">
        <v>1587.13</v>
      </c>
      <c r="F58" s="16">
        <v>5.4000000000000003E-3</v>
      </c>
      <c r="G58" s="16"/>
    </row>
    <row r="59" spans="1:7" x14ac:dyDescent="0.35">
      <c r="A59" s="13" t="s">
        <v>431</v>
      </c>
      <c r="B59" s="33" t="s">
        <v>432</v>
      </c>
      <c r="C59" s="33" t="s">
        <v>420</v>
      </c>
      <c r="D59" s="14">
        <v>106230</v>
      </c>
      <c r="E59" s="15">
        <v>1517.07</v>
      </c>
      <c r="F59" s="16">
        <v>5.1999999999999998E-3</v>
      </c>
      <c r="G59" s="16"/>
    </row>
    <row r="60" spans="1:7" x14ac:dyDescent="0.35">
      <c r="A60" s="13" t="s">
        <v>598</v>
      </c>
      <c r="B60" s="33" t="s">
        <v>599</v>
      </c>
      <c r="C60" s="33" t="s">
        <v>476</v>
      </c>
      <c r="D60" s="14">
        <v>190494</v>
      </c>
      <c r="E60" s="15">
        <v>1513.47</v>
      </c>
      <c r="F60" s="16">
        <v>5.1999999999999998E-3</v>
      </c>
      <c r="G60" s="16"/>
    </row>
    <row r="61" spans="1:7" x14ac:dyDescent="0.35">
      <c r="A61" s="13" t="s">
        <v>1516</v>
      </c>
      <c r="B61" s="33" t="s">
        <v>1517</v>
      </c>
      <c r="C61" s="33" t="s">
        <v>399</v>
      </c>
      <c r="D61" s="14">
        <v>200000</v>
      </c>
      <c r="E61" s="15">
        <v>1509.3</v>
      </c>
      <c r="F61" s="16">
        <v>5.1999999999999998E-3</v>
      </c>
      <c r="G61" s="16"/>
    </row>
    <row r="62" spans="1:7" x14ac:dyDescent="0.35">
      <c r="A62" s="13" t="s">
        <v>1725</v>
      </c>
      <c r="B62" s="33" t="s">
        <v>1726</v>
      </c>
      <c r="C62" s="33" t="s">
        <v>716</v>
      </c>
      <c r="D62" s="14">
        <v>4850</v>
      </c>
      <c r="E62" s="15">
        <v>1504.96</v>
      </c>
      <c r="F62" s="16">
        <v>5.1000000000000004E-3</v>
      </c>
      <c r="G62" s="16"/>
    </row>
    <row r="63" spans="1:7" x14ac:dyDescent="0.35">
      <c r="A63" s="13" t="s">
        <v>1727</v>
      </c>
      <c r="B63" s="33" t="s">
        <v>1728</v>
      </c>
      <c r="C63" s="33" t="s">
        <v>442</v>
      </c>
      <c r="D63" s="14">
        <v>286309</v>
      </c>
      <c r="E63" s="15">
        <v>1493.1</v>
      </c>
      <c r="F63" s="16">
        <v>5.1000000000000004E-3</v>
      </c>
      <c r="G63" s="16"/>
    </row>
    <row r="64" spans="1:7" x14ac:dyDescent="0.35">
      <c r="A64" s="13" t="s">
        <v>1729</v>
      </c>
      <c r="B64" s="33" t="s">
        <v>1730</v>
      </c>
      <c r="C64" s="33" t="s">
        <v>442</v>
      </c>
      <c r="D64" s="14">
        <v>10997</v>
      </c>
      <c r="E64" s="15">
        <v>1472.72</v>
      </c>
      <c r="F64" s="16">
        <v>5.0000000000000001E-3</v>
      </c>
      <c r="G64" s="16"/>
    </row>
    <row r="65" spans="1:7" x14ac:dyDescent="0.35">
      <c r="A65" s="13" t="s">
        <v>405</v>
      </c>
      <c r="B65" s="33" t="s">
        <v>406</v>
      </c>
      <c r="C65" s="33" t="s">
        <v>391</v>
      </c>
      <c r="D65" s="14">
        <v>30239</v>
      </c>
      <c r="E65" s="15">
        <v>1472.58</v>
      </c>
      <c r="F65" s="16">
        <v>5.0000000000000001E-3</v>
      </c>
      <c r="G65" s="16"/>
    </row>
    <row r="66" spans="1:7" x14ac:dyDescent="0.35">
      <c r="A66" s="13" t="s">
        <v>854</v>
      </c>
      <c r="B66" s="33" t="s">
        <v>855</v>
      </c>
      <c r="C66" s="33" t="s">
        <v>833</v>
      </c>
      <c r="D66" s="14">
        <v>57708</v>
      </c>
      <c r="E66" s="15">
        <v>1445.7</v>
      </c>
      <c r="F66" s="16">
        <v>4.8999999999999998E-3</v>
      </c>
      <c r="G66" s="16"/>
    </row>
    <row r="67" spans="1:7" x14ac:dyDescent="0.35">
      <c r="A67" s="13" t="s">
        <v>596</v>
      </c>
      <c r="B67" s="33" t="s">
        <v>597</v>
      </c>
      <c r="C67" s="33" t="s">
        <v>411</v>
      </c>
      <c r="D67" s="14">
        <v>41452</v>
      </c>
      <c r="E67" s="15">
        <v>1412.77</v>
      </c>
      <c r="F67" s="16">
        <v>4.7999999999999996E-3</v>
      </c>
      <c r="G67" s="16"/>
    </row>
    <row r="68" spans="1:7" x14ac:dyDescent="0.35">
      <c r="A68" s="13" t="s">
        <v>697</v>
      </c>
      <c r="B68" s="33" t="s">
        <v>1526</v>
      </c>
      <c r="C68" s="33" t="s">
        <v>452</v>
      </c>
      <c r="D68" s="14">
        <v>90000</v>
      </c>
      <c r="E68" s="15">
        <v>1376.6</v>
      </c>
      <c r="F68" s="16">
        <v>4.7000000000000002E-3</v>
      </c>
      <c r="G68" s="16"/>
    </row>
    <row r="69" spans="1:7" x14ac:dyDescent="0.35">
      <c r="A69" s="13" t="s">
        <v>1731</v>
      </c>
      <c r="B69" s="33" t="s">
        <v>1732</v>
      </c>
      <c r="C69" s="33" t="s">
        <v>897</v>
      </c>
      <c r="D69" s="14">
        <v>700000</v>
      </c>
      <c r="E69" s="15">
        <v>1335.88</v>
      </c>
      <c r="F69" s="16">
        <v>4.5999999999999999E-3</v>
      </c>
      <c r="G69" s="16"/>
    </row>
    <row r="70" spans="1:7" x14ac:dyDescent="0.35">
      <c r="A70" s="13" t="s">
        <v>474</v>
      </c>
      <c r="B70" s="33" t="s">
        <v>475</v>
      </c>
      <c r="C70" s="33" t="s">
        <v>476</v>
      </c>
      <c r="D70" s="14">
        <v>323365</v>
      </c>
      <c r="E70" s="15">
        <v>1308.98</v>
      </c>
      <c r="F70" s="16">
        <v>4.4999999999999997E-3</v>
      </c>
      <c r="G70" s="16"/>
    </row>
    <row r="71" spans="1:7" x14ac:dyDescent="0.35">
      <c r="A71" s="13" t="s">
        <v>760</v>
      </c>
      <c r="B71" s="33" t="s">
        <v>761</v>
      </c>
      <c r="C71" s="33" t="s">
        <v>411</v>
      </c>
      <c r="D71" s="14">
        <v>3567</v>
      </c>
      <c r="E71" s="15">
        <v>1272.3499999999999</v>
      </c>
      <c r="F71" s="16">
        <v>4.3E-3</v>
      </c>
      <c r="G71" s="16"/>
    </row>
    <row r="72" spans="1:7" x14ac:dyDescent="0.35">
      <c r="A72" s="13" t="s">
        <v>385</v>
      </c>
      <c r="B72" s="33" t="s">
        <v>386</v>
      </c>
      <c r="C72" s="33" t="s">
        <v>382</v>
      </c>
      <c r="D72" s="14">
        <v>53147</v>
      </c>
      <c r="E72" s="15">
        <v>1219.51</v>
      </c>
      <c r="F72" s="16">
        <v>4.1999999999999997E-3</v>
      </c>
      <c r="G72" s="16"/>
    </row>
    <row r="73" spans="1:7" x14ac:dyDescent="0.35">
      <c r="A73" s="13" t="s">
        <v>816</v>
      </c>
      <c r="B73" s="33" t="s">
        <v>817</v>
      </c>
      <c r="C73" s="33" t="s">
        <v>818</v>
      </c>
      <c r="D73" s="14">
        <v>174569</v>
      </c>
      <c r="E73" s="15">
        <v>1209.5</v>
      </c>
      <c r="F73" s="16">
        <v>4.1000000000000003E-3</v>
      </c>
      <c r="G73" s="16"/>
    </row>
    <row r="74" spans="1:7" x14ac:dyDescent="0.35">
      <c r="A74" s="13" t="s">
        <v>1518</v>
      </c>
      <c r="B74" s="33" t="s">
        <v>1519</v>
      </c>
      <c r="C74" s="33" t="s">
        <v>460</v>
      </c>
      <c r="D74" s="14">
        <v>55467</v>
      </c>
      <c r="E74" s="15">
        <v>1201.42</v>
      </c>
      <c r="F74" s="16">
        <v>4.1000000000000003E-3</v>
      </c>
      <c r="G74" s="16"/>
    </row>
    <row r="75" spans="1:7" x14ac:dyDescent="0.35">
      <c r="A75" s="13" t="s">
        <v>762</v>
      </c>
      <c r="B75" s="33" t="s">
        <v>763</v>
      </c>
      <c r="C75" s="33" t="s">
        <v>460</v>
      </c>
      <c r="D75" s="14">
        <v>86298</v>
      </c>
      <c r="E75" s="15">
        <v>1189.6199999999999</v>
      </c>
      <c r="F75" s="16">
        <v>4.1000000000000003E-3</v>
      </c>
      <c r="G75" s="16"/>
    </row>
    <row r="76" spans="1:7" x14ac:dyDescent="0.35">
      <c r="A76" s="13" t="s">
        <v>539</v>
      </c>
      <c r="B76" s="33" t="s">
        <v>540</v>
      </c>
      <c r="C76" s="33" t="s">
        <v>442</v>
      </c>
      <c r="D76" s="14">
        <v>1111038</v>
      </c>
      <c r="E76" s="15">
        <v>1168.3699999999999</v>
      </c>
      <c r="F76" s="16">
        <v>4.0000000000000001E-3</v>
      </c>
      <c r="G76" s="16"/>
    </row>
    <row r="77" spans="1:7" x14ac:dyDescent="0.35">
      <c r="A77" s="13" t="s">
        <v>1256</v>
      </c>
      <c r="B77" s="33" t="s">
        <v>1257</v>
      </c>
      <c r="C77" s="33" t="s">
        <v>468</v>
      </c>
      <c r="D77" s="14">
        <v>388811</v>
      </c>
      <c r="E77" s="15">
        <v>1166.04</v>
      </c>
      <c r="F77" s="16">
        <v>4.0000000000000001E-3</v>
      </c>
      <c r="G77" s="16"/>
    </row>
    <row r="78" spans="1:7" x14ac:dyDescent="0.35">
      <c r="A78" s="13" t="s">
        <v>1733</v>
      </c>
      <c r="B78" s="33" t="s">
        <v>1734</v>
      </c>
      <c r="C78" s="33" t="s">
        <v>774</v>
      </c>
      <c r="D78" s="14">
        <v>128584</v>
      </c>
      <c r="E78" s="15">
        <v>1092.3900000000001</v>
      </c>
      <c r="F78" s="16">
        <v>3.7000000000000002E-3</v>
      </c>
      <c r="G78" s="16"/>
    </row>
    <row r="79" spans="1:7" x14ac:dyDescent="0.35">
      <c r="A79" s="13" t="s">
        <v>784</v>
      </c>
      <c r="B79" s="33" t="s">
        <v>785</v>
      </c>
      <c r="C79" s="33" t="s">
        <v>786</v>
      </c>
      <c r="D79" s="14">
        <v>672713</v>
      </c>
      <c r="E79" s="15">
        <v>1074.73</v>
      </c>
      <c r="F79" s="16">
        <v>3.7000000000000002E-3</v>
      </c>
      <c r="G79" s="16"/>
    </row>
    <row r="80" spans="1:7" x14ac:dyDescent="0.35">
      <c r="A80" s="13" t="s">
        <v>590</v>
      </c>
      <c r="B80" s="33" t="s">
        <v>591</v>
      </c>
      <c r="C80" s="33" t="s">
        <v>411</v>
      </c>
      <c r="D80" s="14">
        <v>69770</v>
      </c>
      <c r="E80" s="15">
        <v>1050.67</v>
      </c>
      <c r="F80" s="16">
        <v>3.5999999999999999E-3</v>
      </c>
      <c r="G80" s="16"/>
    </row>
    <row r="81" spans="1:7" x14ac:dyDescent="0.35">
      <c r="A81" s="13" t="s">
        <v>823</v>
      </c>
      <c r="B81" s="33" t="s">
        <v>824</v>
      </c>
      <c r="C81" s="33" t="s">
        <v>399</v>
      </c>
      <c r="D81" s="14">
        <v>7007</v>
      </c>
      <c r="E81" s="15">
        <v>1049.8599999999999</v>
      </c>
      <c r="F81" s="16">
        <v>3.5999999999999999E-3</v>
      </c>
      <c r="G81" s="16"/>
    </row>
    <row r="82" spans="1:7" x14ac:dyDescent="0.35">
      <c r="A82" s="13" t="s">
        <v>704</v>
      </c>
      <c r="B82" s="33" t="s">
        <v>705</v>
      </c>
      <c r="C82" s="33" t="s">
        <v>543</v>
      </c>
      <c r="D82" s="14">
        <v>37570</v>
      </c>
      <c r="E82" s="15">
        <v>1040.73</v>
      </c>
      <c r="F82" s="16">
        <v>3.5999999999999999E-3</v>
      </c>
      <c r="G82" s="16"/>
    </row>
    <row r="83" spans="1:7" x14ac:dyDescent="0.35">
      <c r="A83" s="13" t="s">
        <v>1735</v>
      </c>
      <c r="B83" s="33" t="s">
        <v>1736</v>
      </c>
      <c r="C83" s="33" t="s">
        <v>818</v>
      </c>
      <c r="D83" s="14">
        <v>525381</v>
      </c>
      <c r="E83" s="15">
        <v>1012.41</v>
      </c>
      <c r="F83" s="16">
        <v>3.5000000000000001E-3</v>
      </c>
      <c r="G83" s="16"/>
    </row>
    <row r="84" spans="1:7" x14ac:dyDescent="0.35">
      <c r="A84" s="13" t="s">
        <v>1288</v>
      </c>
      <c r="B84" s="33" t="s">
        <v>1289</v>
      </c>
      <c r="C84" s="33" t="s">
        <v>452</v>
      </c>
      <c r="D84" s="14">
        <v>239878</v>
      </c>
      <c r="E84" s="15">
        <v>1010.13</v>
      </c>
      <c r="F84" s="16">
        <v>3.5000000000000001E-3</v>
      </c>
      <c r="G84" s="16"/>
    </row>
    <row r="85" spans="1:7" x14ac:dyDescent="0.35">
      <c r="A85" s="13" t="s">
        <v>493</v>
      </c>
      <c r="B85" s="33" t="s">
        <v>494</v>
      </c>
      <c r="C85" s="33" t="s">
        <v>495</v>
      </c>
      <c r="D85" s="14">
        <v>153184</v>
      </c>
      <c r="E85" s="15">
        <v>984.44</v>
      </c>
      <c r="F85" s="16">
        <v>3.3999999999999998E-3</v>
      </c>
      <c r="G85" s="16"/>
    </row>
    <row r="86" spans="1:7" x14ac:dyDescent="0.35">
      <c r="A86" s="13" t="s">
        <v>523</v>
      </c>
      <c r="B86" s="33" t="s">
        <v>524</v>
      </c>
      <c r="C86" s="33" t="s">
        <v>510</v>
      </c>
      <c r="D86" s="14">
        <v>124416</v>
      </c>
      <c r="E86" s="15">
        <v>876.26</v>
      </c>
      <c r="F86" s="16">
        <v>3.0000000000000001E-3</v>
      </c>
      <c r="G86" s="16"/>
    </row>
    <row r="87" spans="1:7" x14ac:dyDescent="0.35">
      <c r="A87" s="13" t="s">
        <v>1737</v>
      </c>
      <c r="B87" s="33" t="s">
        <v>1738</v>
      </c>
      <c r="C87" s="33" t="s">
        <v>442</v>
      </c>
      <c r="D87" s="14">
        <v>15676</v>
      </c>
      <c r="E87" s="15">
        <v>873.23</v>
      </c>
      <c r="F87" s="16">
        <v>3.0000000000000001E-3</v>
      </c>
      <c r="G87" s="16"/>
    </row>
    <row r="88" spans="1:7" x14ac:dyDescent="0.35">
      <c r="A88" s="13" t="s">
        <v>508</v>
      </c>
      <c r="B88" s="33" t="s">
        <v>509</v>
      </c>
      <c r="C88" s="33" t="s">
        <v>510</v>
      </c>
      <c r="D88" s="14">
        <v>208824</v>
      </c>
      <c r="E88" s="15">
        <v>815.46</v>
      </c>
      <c r="F88" s="16">
        <v>2.8E-3</v>
      </c>
      <c r="G88" s="16"/>
    </row>
    <row r="89" spans="1:7" x14ac:dyDescent="0.35">
      <c r="A89" s="13" t="s">
        <v>484</v>
      </c>
      <c r="B89" s="33" t="s">
        <v>485</v>
      </c>
      <c r="C89" s="33" t="s">
        <v>486</v>
      </c>
      <c r="D89" s="14">
        <v>70000</v>
      </c>
      <c r="E89" s="15">
        <v>741.3</v>
      </c>
      <c r="F89" s="16">
        <v>2.5000000000000001E-3</v>
      </c>
      <c r="G89" s="16"/>
    </row>
    <row r="90" spans="1:7" x14ac:dyDescent="0.35">
      <c r="A90" s="13" t="s">
        <v>469</v>
      </c>
      <c r="B90" s="33" t="s">
        <v>470</v>
      </c>
      <c r="C90" s="33" t="s">
        <v>471</v>
      </c>
      <c r="D90" s="14">
        <v>52187</v>
      </c>
      <c r="E90" s="15">
        <v>730.46</v>
      </c>
      <c r="F90" s="16">
        <v>2.5000000000000001E-3</v>
      </c>
      <c r="G90" s="16"/>
    </row>
    <row r="91" spans="1:7" x14ac:dyDescent="0.35">
      <c r="A91" s="13" t="s">
        <v>491</v>
      </c>
      <c r="B91" s="33" t="s">
        <v>492</v>
      </c>
      <c r="C91" s="33" t="s">
        <v>479</v>
      </c>
      <c r="D91" s="14">
        <v>43587</v>
      </c>
      <c r="E91" s="15">
        <v>701.79</v>
      </c>
      <c r="F91" s="16">
        <v>2.3999999999999998E-3</v>
      </c>
      <c r="G91" s="16"/>
    </row>
    <row r="92" spans="1:7" x14ac:dyDescent="0.35">
      <c r="A92" s="13" t="s">
        <v>1691</v>
      </c>
      <c r="B92" s="33" t="s">
        <v>1692</v>
      </c>
      <c r="C92" s="33" t="s">
        <v>399</v>
      </c>
      <c r="D92" s="14">
        <v>7675</v>
      </c>
      <c r="E92" s="15">
        <v>527.66</v>
      </c>
      <c r="F92" s="16">
        <v>1.8E-3</v>
      </c>
      <c r="G92" s="16"/>
    </row>
    <row r="93" spans="1:7" x14ac:dyDescent="0.35">
      <c r="A93" s="13" t="s">
        <v>1739</v>
      </c>
      <c r="B93" s="33" t="s">
        <v>1740</v>
      </c>
      <c r="C93" s="33" t="s">
        <v>783</v>
      </c>
      <c r="D93" s="14">
        <v>10400</v>
      </c>
      <c r="E93" s="15">
        <v>32.75</v>
      </c>
      <c r="F93" s="16">
        <v>1E-4</v>
      </c>
      <c r="G93" s="16"/>
    </row>
    <row r="94" spans="1:7" x14ac:dyDescent="0.35">
      <c r="A94" s="13" t="s">
        <v>1741</v>
      </c>
      <c r="B94" s="33" t="s">
        <v>1742</v>
      </c>
      <c r="C94" s="33" t="s">
        <v>468</v>
      </c>
      <c r="D94" s="14">
        <v>6635</v>
      </c>
      <c r="E94" s="15">
        <v>6.67</v>
      </c>
      <c r="F94" s="16">
        <v>0</v>
      </c>
      <c r="G94" s="16"/>
    </row>
    <row r="95" spans="1:7" x14ac:dyDescent="0.35">
      <c r="A95" s="13" t="s">
        <v>856</v>
      </c>
      <c r="B95" s="33" t="s">
        <v>857</v>
      </c>
      <c r="C95" s="33" t="s">
        <v>538</v>
      </c>
      <c r="D95" s="14">
        <v>2</v>
      </c>
      <c r="E95" s="15">
        <v>0.99</v>
      </c>
      <c r="F95" s="16">
        <v>0</v>
      </c>
      <c r="G95" s="16"/>
    </row>
    <row r="96" spans="1:7" x14ac:dyDescent="0.35">
      <c r="A96" s="17" t="s">
        <v>180</v>
      </c>
      <c r="B96" s="34"/>
      <c r="C96" s="34"/>
      <c r="D96" s="18"/>
      <c r="E96" s="37">
        <v>221534.49</v>
      </c>
      <c r="F96" s="38">
        <v>0.75739999999999996</v>
      </c>
      <c r="G96" s="21"/>
    </row>
    <row r="97" spans="1:7" x14ac:dyDescent="0.35">
      <c r="A97" s="17" t="s">
        <v>445</v>
      </c>
      <c r="B97" s="33"/>
      <c r="C97" s="33"/>
      <c r="D97" s="14"/>
      <c r="E97" s="15"/>
      <c r="F97" s="16"/>
      <c r="G97" s="16"/>
    </row>
    <row r="98" spans="1:7" x14ac:dyDescent="0.35">
      <c r="A98" s="17" t="s">
        <v>180</v>
      </c>
      <c r="B98" s="33"/>
      <c r="C98" s="33"/>
      <c r="D98" s="14"/>
      <c r="E98" s="39" t="s">
        <v>136</v>
      </c>
      <c r="F98" s="40" t="s">
        <v>136</v>
      </c>
      <c r="G98" s="16"/>
    </row>
    <row r="99" spans="1:7" x14ac:dyDescent="0.35">
      <c r="A99" s="24" t="s">
        <v>191</v>
      </c>
      <c r="B99" s="35"/>
      <c r="C99" s="35"/>
      <c r="D99" s="25"/>
      <c r="E99" s="30">
        <v>221534.49</v>
      </c>
      <c r="F99" s="31">
        <v>0.75739999999999996</v>
      </c>
      <c r="G99" s="21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17" t="s">
        <v>562</v>
      </c>
      <c r="B101" s="33"/>
      <c r="C101" s="33"/>
      <c r="D101" s="14"/>
      <c r="E101" s="15"/>
      <c r="F101" s="16"/>
      <c r="G101" s="16"/>
    </row>
    <row r="102" spans="1:7" x14ac:dyDescent="0.35">
      <c r="A102" s="17" t="s">
        <v>563</v>
      </c>
      <c r="B102" s="33"/>
      <c r="C102" s="33"/>
      <c r="D102" s="14"/>
      <c r="E102" s="15"/>
      <c r="F102" s="16"/>
      <c r="G102" s="16"/>
    </row>
    <row r="103" spans="1:7" x14ac:dyDescent="0.35">
      <c r="A103" s="13" t="s">
        <v>1541</v>
      </c>
      <c r="B103" s="33"/>
      <c r="C103" s="33" t="s">
        <v>538</v>
      </c>
      <c r="D103" s="14">
        <v>4485</v>
      </c>
      <c r="E103" s="15">
        <v>2193.39</v>
      </c>
      <c r="F103" s="16">
        <v>7.4970000000000002E-3</v>
      </c>
      <c r="G103" s="16"/>
    </row>
    <row r="104" spans="1:7" x14ac:dyDescent="0.35">
      <c r="A104" s="13" t="s">
        <v>1743</v>
      </c>
      <c r="B104" s="33"/>
      <c r="C104" s="33" t="s">
        <v>468</v>
      </c>
      <c r="D104" s="14">
        <v>1045750</v>
      </c>
      <c r="E104" s="15">
        <v>1057.25</v>
      </c>
      <c r="F104" s="16">
        <v>3.6129999999999999E-3</v>
      </c>
      <c r="G104" s="16"/>
    </row>
    <row r="105" spans="1:7" x14ac:dyDescent="0.35">
      <c r="A105" s="13" t="s">
        <v>1555</v>
      </c>
      <c r="B105" s="33"/>
      <c r="C105" s="33" t="s">
        <v>460</v>
      </c>
      <c r="D105" s="14">
        <v>11250</v>
      </c>
      <c r="E105" s="15">
        <v>183.41</v>
      </c>
      <c r="F105" s="16">
        <v>6.2600000000000004E-4</v>
      </c>
      <c r="G105" s="16"/>
    </row>
    <row r="106" spans="1:7" x14ac:dyDescent="0.35">
      <c r="A106" s="13" t="s">
        <v>1744</v>
      </c>
      <c r="B106" s="33"/>
      <c r="C106" s="33" t="s">
        <v>716</v>
      </c>
      <c r="D106" s="14">
        <v>425</v>
      </c>
      <c r="E106" s="15">
        <v>132.47</v>
      </c>
      <c r="F106" s="16">
        <v>4.5199999999999998E-4</v>
      </c>
      <c r="G106" s="16"/>
    </row>
    <row r="107" spans="1:7" x14ac:dyDescent="0.35">
      <c r="A107" s="17" t="s">
        <v>180</v>
      </c>
      <c r="B107" s="34"/>
      <c r="C107" s="34"/>
      <c r="D107" s="18"/>
      <c r="E107" s="37">
        <v>3566.52</v>
      </c>
      <c r="F107" s="38">
        <v>1.2187999999999999E-2</v>
      </c>
      <c r="G107" s="21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24" t="s">
        <v>191</v>
      </c>
      <c r="B111" s="35"/>
      <c r="C111" s="35"/>
      <c r="D111" s="25"/>
      <c r="E111" s="19">
        <v>3566.52</v>
      </c>
      <c r="F111" s="20">
        <v>1.2187999999999999E-2</v>
      </c>
      <c r="G111" s="21"/>
    </row>
    <row r="112" spans="1:7" x14ac:dyDescent="0.35">
      <c r="A112" s="13"/>
      <c r="B112" s="33"/>
      <c r="C112" s="33"/>
      <c r="D112" s="14"/>
      <c r="E112" s="15"/>
      <c r="F112" s="16"/>
      <c r="G112" s="16"/>
    </row>
    <row r="113" spans="1:7" x14ac:dyDescent="0.35">
      <c r="A113" s="17" t="s">
        <v>137</v>
      </c>
      <c r="B113" s="33"/>
      <c r="C113" s="33"/>
      <c r="D113" s="14"/>
      <c r="E113" s="15"/>
      <c r="F113" s="16"/>
      <c r="G113" s="16"/>
    </row>
    <row r="114" spans="1:7" x14ac:dyDescent="0.35">
      <c r="A114" s="17" t="s">
        <v>138</v>
      </c>
      <c r="B114" s="33"/>
      <c r="C114" s="33"/>
      <c r="D114" s="14"/>
      <c r="E114" s="15"/>
      <c r="F114" s="16"/>
      <c r="G114" s="16"/>
    </row>
    <row r="115" spans="1:7" x14ac:dyDescent="0.35">
      <c r="A115" s="13" t="s">
        <v>1099</v>
      </c>
      <c r="B115" s="33" t="s">
        <v>1100</v>
      </c>
      <c r="C115" s="33" t="s">
        <v>144</v>
      </c>
      <c r="D115" s="14">
        <v>19000000</v>
      </c>
      <c r="E115" s="15">
        <v>19084.7</v>
      </c>
      <c r="F115" s="16">
        <v>6.5199999999999994E-2</v>
      </c>
      <c r="G115" s="16">
        <v>6.4100000000000004E-2</v>
      </c>
    </row>
    <row r="116" spans="1:7" x14ac:dyDescent="0.35">
      <c r="A116" s="13" t="s">
        <v>1745</v>
      </c>
      <c r="B116" s="33" t="s">
        <v>1746</v>
      </c>
      <c r="C116" s="33" t="s">
        <v>158</v>
      </c>
      <c r="D116" s="14">
        <v>7500000</v>
      </c>
      <c r="E116" s="15">
        <v>7598.13</v>
      </c>
      <c r="F116" s="16">
        <v>2.5999999999999999E-2</v>
      </c>
      <c r="G116" s="16">
        <v>7.2950000000000001E-2</v>
      </c>
    </row>
    <row r="117" spans="1:7" x14ac:dyDescent="0.35">
      <c r="A117" s="13" t="s">
        <v>1747</v>
      </c>
      <c r="B117" s="33" t="s">
        <v>1748</v>
      </c>
      <c r="C117" s="33" t="s">
        <v>144</v>
      </c>
      <c r="D117" s="14">
        <v>7500000</v>
      </c>
      <c r="E117" s="15">
        <v>7572.9</v>
      </c>
      <c r="F117" s="16">
        <v>2.5899999999999999E-2</v>
      </c>
      <c r="G117" s="16">
        <v>7.1349999999999997E-2</v>
      </c>
    </row>
    <row r="118" spans="1:7" x14ac:dyDescent="0.35">
      <c r="A118" s="13" t="s">
        <v>1749</v>
      </c>
      <c r="B118" s="33" t="s">
        <v>1750</v>
      </c>
      <c r="C118" s="33" t="s">
        <v>158</v>
      </c>
      <c r="D118" s="14">
        <v>2500000</v>
      </c>
      <c r="E118" s="15">
        <v>2546.36</v>
      </c>
      <c r="F118" s="16">
        <v>8.6999999999999994E-3</v>
      </c>
      <c r="G118" s="16">
        <v>7.2175000000000003E-2</v>
      </c>
    </row>
    <row r="119" spans="1:7" x14ac:dyDescent="0.35">
      <c r="A119" s="13" t="s">
        <v>1105</v>
      </c>
      <c r="B119" s="33" t="s">
        <v>1106</v>
      </c>
      <c r="C119" s="33" t="s">
        <v>158</v>
      </c>
      <c r="D119" s="14">
        <v>2500000</v>
      </c>
      <c r="E119" s="15">
        <v>2513</v>
      </c>
      <c r="F119" s="16">
        <v>8.6E-3</v>
      </c>
      <c r="G119" s="16">
        <v>6.4500000000000002E-2</v>
      </c>
    </row>
    <row r="120" spans="1:7" x14ac:dyDescent="0.35">
      <c r="A120" s="13" t="s">
        <v>288</v>
      </c>
      <c r="B120" s="33" t="s">
        <v>289</v>
      </c>
      <c r="C120" s="33" t="s">
        <v>144</v>
      </c>
      <c r="D120" s="14">
        <v>2000000</v>
      </c>
      <c r="E120" s="15">
        <v>2002.7</v>
      </c>
      <c r="F120" s="16">
        <v>6.7999999999999996E-3</v>
      </c>
      <c r="G120" s="16">
        <v>5.9704E-2</v>
      </c>
    </row>
    <row r="121" spans="1:7" x14ac:dyDescent="0.35">
      <c r="A121" s="17" t="s">
        <v>180</v>
      </c>
      <c r="B121" s="34"/>
      <c r="C121" s="34"/>
      <c r="D121" s="18"/>
      <c r="E121" s="37">
        <v>41317.79</v>
      </c>
      <c r="F121" s="38">
        <v>0.14119999999999999</v>
      </c>
      <c r="G121" s="21"/>
    </row>
    <row r="122" spans="1:7" x14ac:dyDescent="0.35">
      <c r="A122" s="13"/>
      <c r="B122" s="33"/>
      <c r="C122" s="33"/>
      <c r="D122" s="14"/>
      <c r="E122" s="15"/>
      <c r="F122" s="16"/>
      <c r="G122" s="16"/>
    </row>
    <row r="123" spans="1:7" x14ac:dyDescent="0.35">
      <c r="A123" s="17" t="s">
        <v>181</v>
      </c>
      <c r="B123" s="33"/>
      <c r="C123" s="33"/>
      <c r="D123" s="14"/>
      <c r="E123" s="15"/>
      <c r="F123" s="16"/>
      <c r="G123" s="16"/>
    </row>
    <row r="124" spans="1:7" x14ac:dyDescent="0.35">
      <c r="A124" s="13" t="s">
        <v>352</v>
      </c>
      <c r="B124" s="33" t="s">
        <v>353</v>
      </c>
      <c r="C124" s="33" t="s">
        <v>184</v>
      </c>
      <c r="D124" s="14">
        <v>2000000</v>
      </c>
      <c r="E124" s="15">
        <v>2073.9299999999998</v>
      </c>
      <c r="F124" s="16">
        <v>7.1000000000000004E-3</v>
      </c>
      <c r="G124" s="16">
        <v>6.0831000000000003E-2</v>
      </c>
    </row>
    <row r="125" spans="1:7" x14ac:dyDescent="0.35">
      <c r="A125" s="17" t="s">
        <v>180</v>
      </c>
      <c r="B125" s="34"/>
      <c r="C125" s="34"/>
      <c r="D125" s="18"/>
      <c r="E125" s="37">
        <v>2073.9299999999998</v>
      </c>
      <c r="F125" s="38">
        <v>7.1000000000000004E-3</v>
      </c>
      <c r="G125" s="21"/>
    </row>
    <row r="126" spans="1:7" x14ac:dyDescent="0.35">
      <c r="A126" s="13"/>
      <c r="B126" s="33"/>
      <c r="C126" s="33"/>
      <c r="D126" s="14"/>
      <c r="E126" s="15"/>
      <c r="F126" s="16"/>
      <c r="G126" s="16"/>
    </row>
    <row r="127" spans="1:7" x14ac:dyDescent="0.35">
      <c r="A127" s="17" t="s">
        <v>189</v>
      </c>
      <c r="B127" s="33"/>
      <c r="C127" s="33"/>
      <c r="D127" s="14"/>
      <c r="E127" s="15"/>
      <c r="F127" s="16"/>
      <c r="G127" s="16"/>
    </row>
    <row r="128" spans="1:7" x14ac:dyDescent="0.35">
      <c r="A128" s="17" t="s">
        <v>180</v>
      </c>
      <c r="B128" s="33"/>
      <c r="C128" s="33"/>
      <c r="D128" s="14"/>
      <c r="E128" s="39" t="s">
        <v>136</v>
      </c>
      <c r="F128" s="40" t="s">
        <v>136</v>
      </c>
      <c r="G128" s="16"/>
    </row>
    <row r="129" spans="1:7" x14ac:dyDescent="0.35">
      <c r="A129" s="13"/>
      <c r="B129" s="33"/>
      <c r="C129" s="33"/>
      <c r="D129" s="14"/>
      <c r="E129" s="15"/>
      <c r="F129" s="16"/>
      <c r="G129" s="16"/>
    </row>
    <row r="130" spans="1:7" x14ac:dyDescent="0.35">
      <c r="A130" s="17" t="s">
        <v>190</v>
      </c>
      <c r="B130" s="33"/>
      <c r="C130" s="33"/>
      <c r="D130" s="14"/>
      <c r="E130" s="15"/>
      <c r="F130" s="16"/>
      <c r="G130" s="16"/>
    </row>
    <row r="131" spans="1:7" x14ac:dyDescent="0.35">
      <c r="A131" s="17" t="s">
        <v>180</v>
      </c>
      <c r="B131" s="33"/>
      <c r="C131" s="33"/>
      <c r="D131" s="14"/>
      <c r="E131" s="39" t="s">
        <v>136</v>
      </c>
      <c r="F131" s="40" t="s">
        <v>136</v>
      </c>
      <c r="G131" s="16"/>
    </row>
    <row r="132" spans="1:7" x14ac:dyDescent="0.35">
      <c r="A132" s="13"/>
      <c r="B132" s="33"/>
      <c r="C132" s="33"/>
      <c r="D132" s="14"/>
      <c r="E132" s="15"/>
      <c r="F132" s="16"/>
      <c r="G132" s="16"/>
    </row>
    <row r="133" spans="1:7" x14ac:dyDescent="0.35">
      <c r="A133" s="24" t="s">
        <v>191</v>
      </c>
      <c r="B133" s="35"/>
      <c r="C133" s="35"/>
      <c r="D133" s="25"/>
      <c r="E133" s="19">
        <v>43391.72</v>
      </c>
      <c r="F133" s="20">
        <v>0.14829999999999999</v>
      </c>
      <c r="G133" s="21"/>
    </row>
    <row r="134" spans="1:7" x14ac:dyDescent="0.35">
      <c r="A134" s="13"/>
      <c r="B134" s="33"/>
      <c r="C134" s="33"/>
      <c r="D134" s="14"/>
      <c r="E134" s="15"/>
      <c r="F134" s="16"/>
      <c r="G134" s="16"/>
    </row>
    <row r="135" spans="1:7" x14ac:dyDescent="0.35">
      <c r="A135" s="13"/>
      <c r="B135" s="33"/>
      <c r="C135" s="33"/>
      <c r="D135" s="14"/>
      <c r="E135" s="15"/>
      <c r="F135" s="16"/>
      <c r="G135" s="16"/>
    </row>
    <row r="136" spans="1:7" x14ac:dyDescent="0.35">
      <c r="A136" s="17" t="s">
        <v>1711</v>
      </c>
      <c r="B136" s="33"/>
      <c r="C136" s="33"/>
      <c r="D136" s="14"/>
      <c r="E136" s="15"/>
      <c r="F136" s="16"/>
      <c r="G136" s="16"/>
    </row>
    <row r="137" spans="1:7" x14ac:dyDescent="0.35">
      <c r="A137" s="13" t="s">
        <v>1751</v>
      </c>
      <c r="B137" s="33" t="s">
        <v>1752</v>
      </c>
      <c r="C137" s="33"/>
      <c r="D137" s="14">
        <v>18597042.9144</v>
      </c>
      <c r="E137" s="15">
        <v>1931.64</v>
      </c>
      <c r="F137" s="16">
        <v>6.6E-3</v>
      </c>
      <c r="G137" s="16"/>
    </row>
    <row r="138" spans="1:7" x14ac:dyDescent="0.35">
      <c r="A138" s="13" t="s">
        <v>1753</v>
      </c>
      <c r="B138" s="33" t="s">
        <v>1754</v>
      </c>
      <c r="C138" s="33"/>
      <c r="D138" s="14">
        <v>14999250.037</v>
      </c>
      <c r="E138" s="15">
        <v>1587.67</v>
      </c>
      <c r="F138" s="16">
        <v>5.4000000000000003E-3</v>
      </c>
      <c r="G138" s="16"/>
    </row>
    <row r="139" spans="1:7" x14ac:dyDescent="0.35">
      <c r="A139" s="13" t="s">
        <v>1755</v>
      </c>
      <c r="B139" s="33" t="s">
        <v>1756</v>
      </c>
      <c r="C139" s="33"/>
      <c r="D139" s="14">
        <v>1634279.088</v>
      </c>
      <c r="E139" s="15">
        <v>244.14</v>
      </c>
      <c r="F139" s="16">
        <v>8.0000000000000004E-4</v>
      </c>
      <c r="G139" s="16"/>
    </row>
    <row r="140" spans="1:7" x14ac:dyDescent="0.35">
      <c r="A140" s="13" t="s">
        <v>1757</v>
      </c>
      <c r="B140" s="33" t="s">
        <v>1758</v>
      </c>
      <c r="C140" s="33"/>
      <c r="D140" s="14">
        <v>3.5000000000000001E-3</v>
      </c>
      <c r="E140" s="15">
        <v>0</v>
      </c>
      <c r="F140" s="16">
        <v>0</v>
      </c>
      <c r="G140" s="16"/>
    </row>
    <row r="141" spans="1:7" x14ac:dyDescent="0.35">
      <c r="A141" s="13"/>
      <c r="B141" s="33"/>
      <c r="C141" s="33"/>
      <c r="D141" s="14"/>
      <c r="E141" s="15"/>
      <c r="F141" s="16"/>
      <c r="G141" s="16"/>
    </row>
    <row r="142" spans="1:7" x14ac:dyDescent="0.35">
      <c r="A142" s="24" t="s">
        <v>191</v>
      </c>
      <c r="B142" s="35"/>
      <c r="C142" s="35"/>
      <c r="D142" s="25"/>
      <c r="E142" s="19">
        <v>3763.45</v>
      </c>
      <c r="F142" s="20">
        <v>1.2800000000000001E-2</v>
      </c>
      <c r="G142" s="21"/>
    </row>
    <row r="143" spans="1:7" x14ac:dyDescent="0.35">
      <c r="A143" s="13"/>
      <c r="B143" s="33"/>
      <c r="C143" s="33"/>
      <c r="D143" s="14"/>
      <c r="E143" s="15"/>
      <c r="F143" s="16"/>
      <c r="G143" s="16"/>
    </row>
    <row r="144" spans="1:7" x14ac:dyDescent="0.35">
      <c r="A144" s="17" t="s">
        <v>195</v>
      </c>
      <c r="B144" s="33"/>
      <c r="C144" s="33"/>
      <c r="D144" s="14"/>
      <c r="E144" s="15"/>
      <c r="F144" s="16"/>
      <c r="G144" s="16"/>
    </row>
    <row r="145" spans="1:7" x14ac:dyDescent="0.35">
      <c r="A145" s="13" t="s">
        <v>196</v>
      </c>
      <c r="B145" s="33"/>
      <c r="C145" s="33"/>
      <c r="D145" s="14"/>
      <c r="E145" s="15">
        <v>1794.73</v>
      </c>
      <c r="F145" s="16">
        <v>6.1000000000000004E-3</v>
      </c>
      <c r="G145" s="16">
        <v>5.4115999999999997E-2</v>
      </c>
    </row>
    <row r="146" spans="1:7" x14ac:dyDescent="0.35">
      <c r="A146" s="17" t="s">
        <v>180</v>
      </c>
      <c r="B146" s="34"/>
      <c r="C146" s="34"/>
      <c r="D146" s="18"/>
      <c r="E146" s="37">
        <v>1794.73</v>
      </c>
      <c r="F146" s="38">
        <v>6.1000000000000004E-3</v>
      </c>
      <c r="G146" s="21"/>
    </row>
    <row r="147" spans="1:7" x14ac:dyDescent="0.35">
      <c r="A147" s="13"/>
      <c r="B147" s="33"/>
      <c r="C147" s="33"/>
      <c r="D147" s="14"/>
      <c r="E147" s="15"/>
      <c r="F147" s="16"/>
      <c r="G147" s="16"/>
    </row>
    <row r="148" spans="1:7" x14ac:dyDescent="0.35">
      <c r="A148" s="24" t="s">
        <v>191</v>
      </c>
      <c r="B148" s="35"/>
      <c r="C148" s="35"/>
      <c r="D148" s="25"/>
      <c r="E148" s="19">
        <v>1794.73</v>
      </c>
      <c r="F148" s="20">
        <v>6.1000000000000004E-3</v>
      </c>
      <c r="G148" s="21"/>
    </row>
    <row r="149" spans="1:7" x14ac:dyDescent="0.35">
      <c r="A149" s="13" t="s">
        <v>197</v>
      </c>
      <c r="B149" s="33"/>
      <c r="C149" s="33"/>
      <c r="D149" s="14"/>
      <c r="E149" s="15">
        <v>1692.9867973999999</v>
      </c>
      <c r="F149" s="16">
        <v>5.7860000000000003E-3</v>
      </c>
      <c r="G149" s="16"/>
    </row>
    <row r="150" spans="1:7" x14ac:dyDescent="0.35">
      <c r="A150" s="13" t="s">
        <v>198</v>
      </c>
      <c r="B150" s="33"/>
      <c r="C150" s="33"/>
      <c r="D150" s="14"/>
      <c r="E150" s="15">
        <v>20385.093202600001</v>
      </c>
      <c r="F150" s="16">
        <v>6.9613999999999995E-2</v>
      </c>
      <c r="G150" s="16">
        <v>5.4115999999999997E-2</v>
      </c>
    </row>
    <row r="151" spans="1:7" x14ac:dyDescent="0.35">
      <c r="A151" s="28" t="s">
        <v>199</v>
      </c>
      <c r="B151" s="36"/>
      <c r="C151" s="36"/>
      <c r="D151" s="29"/>
      <c r="E151" s="30">
        <v>292562.46999999997</v>
      </c>
      <c r="F151" s="31">
        <v>1</v>
      </c>
      <c r="G151" s="31"/>
    </row>
    <row r="153" spans="1:7" x14ac:dyDescent="0.35">
      <c r="A153" s="1" t="s">
        <v>568</v>
      </c>
    </row>
    <row r="154" spans="1:7" x14ac:dyDescent="0.35">
      <c r="A154" s="1" t="s">
        <v>200</v>
      </c>
    </row>
    <row r="156" spans="1:7" x14ac:dyDescent="0.35">
      <c r="A156" s="1" t="s">
        <v>201</v>
      </c>
    </row>
    <row r="157" spans="1:7" x14ac:dyDescent="0.35">
      <c r="A157" s="47" t="s">
        <v>202</v>
      </c>
      <c r="B157" s="3" t="s">
        <v>136</v>
      </c>
    </row>
    <row r="158" spans="1:7" x14ac:dyDescent="0.35">
      <c r="A158" t="s">
        <v>203</v>
      </c>
    </row>
    <row r="159" spans="1:7" x14ac:dyDescent="0.35">
      <c r="A159" t="s">
        <v>204</v>
      </c>
      <c r="B159" t="s">
        <v>205</v>
      </c>
      <c r="C159" t="s">
        <v>205</v>
      </c>
    </row>
    <row r="160" spans="1:7" x14ac:dyDescent="0.35">
      <c r="B160" s="48">
        <v>45807</v>
      </c>
      <c r="C160" s="48">
        <v>45838</v>
      </c>
    </row>
    <row r="161" spans="1:4" x14ac:dyDescent="0.35">
      <c r="A161" t="s">
        <v>210</v>
      </c>
      <c r="B161">
        <v>71.8</v>
      </c>
      <c r="C161">
        <v>74.27</v>
      </c>
    </row>
    <row r="162" spans="1:4" x14ac:dyDescent="0.35">
      <c r="A162" t="s">
        <v>211</v>
      </c>
      <c r="B162">
        <v>33.75</v>
      </c>
      <c r="C162">
        <v>34.700000000000003</v>
      </c>
    </row>
    <row r="163" spans="1:4" x14ac:dyDescent="0.35">
      <c r="A163" t="s">
        <v>1556</v>
      </c>
      <c r="B163">
        <v>61.81</v>
      </c>
      <c r="C163">
        <v>63.85</v>
      </c>
    </row>
    <row r="164" spans="1:4" x14ac:dyDescent="0.35">
      <c r="A164" t="s">
        <v>1557</v>
      </c>
      <c r="B164">
        <v>62.99</v>
      </c>
      <c r="C164">
        <v>65.069999999999993</v>
      </c>
    </row>
    <row r="165" spans="1:4" x14ac:dyDescent="0.35">
      <c r="A165" t="s">
        <v>216</v>
      </c>
      <c r="B165">
        <v>62.47</v>
      </c>
      <c r="C165">
        <v>64.53</v>
      </c>
    </row>
    <row r="166" spans="1:4" x14ac:dyDescent="0.35">
      <c r="A166" t="s">
        <v>217</v>
      </c>
      <c r="B166">
        <v>27.62</v>
      </c>
      <c r="C166">
        <v>28.32</v>
      </c>
    </row>
    <row r="168" spans="1:4" x14ac:dyDescent="0.35">
      <c r="A168" t="s">
        <v>1759</v>
      </c>
    </row>
    <row r="170" spans="1:4" x14ac:dyDescent="0.35">
      <c r="A170" s="50" t="s">
        <v>1760</v>
      </c>
      <c r="B170" s="50" t="s">
        <v>1761</v>
      </c>
      <c r="C170" s="50" t="s">
        <v>1762</v>
      </c>
      <c r="D170" s="50" t="s">
        <v>1763</v>
      </c>
    </row>
    <row r="171" spans="1:4" x14ac:dyDescent="0.35">
      <c r="A171" s="50" t="s">
        <v>1764</v>
      </c>
      <c r="B171" s="50"/>
      <c r="C171" s="50">
        <v>0.2</v>
      </c>
      <c r="D171" s="50">
        <v>0.2</v>
      </c>
    </row>
    <row r="172" spans="1:4" x14ac:dyDescent="0.35">
      <c r="A172" s="50" t="s">
        <v>1765</v>
      </c>
      <c r="B172" s="50"/>
      <c r="C172" s="50">
        <v>0.2</v>
      </c>
      <c r="D172" s="50">
        <v>0.2</v>
      </c>
    </row>
    <row r="174" spans="1:4" x14ac:dyDescent="0.35">
      <c r="A174" t="s">
        <v>222</v>
      </c>
      <c r="B174" s="3" t="s">
        <v>136</v>
      </c>
    </row>
    <row r="175" spans="1:4" ht="29" customHeight="1" x14ac:dyDescent="0.35">
      <c r="A175" s="47" t="s">
        <v>223</v>
      </c>
      <c r="B175" s="3" t="s">
        <v>136</v>
      </c>
    </row>
    <row r="176" spans="1:4" ht="29" customHeight="1" x14ac:dyDescent="0.35">
      <c r="A176" s="47" t="s">
        <v>224</v>
      </c>
      <c r="B176" s="3" t="s">
        <v>136</v>
      </c>
    </row>
    <row r="177" spans="1:4" x14ac:dyDescent="0.35">
      <c r="A177" t="s">
        <v>446</v>
      </c>
      <c r="B177" s="49">
        <v>1.5108999999999999</v>
      </c>
    </row>
    <row r="178" spans="1:4" ht="43.5" customHeight="1" x14ac:dyDescent="0.35">
      <c r="A178" s="47" t="s">
        <v>226</v>
      </c>
      <c r="B178" s="3">
        <v>3566.5237499999998</v>
      </c>
    </row>
    <row r="179" spans="1:4" x14ac:dyDescent="0.35">
      <c r="B179" s="3"/>
    </row>
    <row r="180" spans="1:4" ht="29" customHeight="1" x14ac:dyDescent="0.35">
      <c r="A180" s="47" t="s">
        <v>227</v>
      </c>
      <c r="B180" s="3" t="s">
        <v>136</v>
      </c>
    </row>
    <row r="181" spans="1:4" ht="29" customHeight="1" x14ac:dyDescent="0.35">
      <c r="A181" s="47" t="s">
        <v>228</v>
      </c>
      <c r="B181" t="s">
        <v>136</v>
      </c>
    </row>
    <row r="182" spans="1:4" ht="29" customHeight="1" x14ac:dyDescent="0.35">
      <c r="A182" s="47" t="s">
        <v>229</v>
      </c>
      <c r="B182" s="3" t="s">
        <v>136</v>
      </c>
    </row>
    <row r="183" spans="1:4" ht="29" customHeight="1" x14ac:dyDescent="0.35">
      <c r="A183" s="47" t="s">
        <v>230</v>
      </c>
      <c r="B183" s="3" t="s">
        <v>136</v>
      </c>
    </row>
    <row r="185" spans="1:4" ht="70" customHeight="1" x14ac:dyDescent="0.35">
      <c r="A185" s="72" t="s">
        <v>240</v>
      </c>
      <c r="B185" s="72" t="s">
        <v>241</v>
      </c>
      <c r="C185" s="72" t="s">
        <v>5</v>
      </c>
      <c r="D185" s="72" t="s">
        <v>6</v>
      </c>
    </row>
    <row r="186" spans="1:4" ht="70" customHeight="1" x14ac:dyDescent="0.35">
      <c r="A186" s="72" t="s">
        <v>1766</v>
      </c>
      <c r="B186" s="72"/>
      <c r="C186" s="72" t="s">
        <v>67</v>
      </c>
      <c r="D18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13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1767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1768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697</v>
      </c>
      <c r="B8" s="33" t="s">
        <v>698</v>
      </c>
      <c r="C8" s="33" t="s">
        <v>452</v>
      </c>
      <c r="D8" s="14">
        <v>378155</v>
      </c>
      <c r="E8" s="15">
        <v>7599.4</v>
      </c>
      <c r="F8" s="16">
        <v>0.1106</v>
      </c>
      <c r="G8" s="16"/>
    </row>
    <row r="9" spans="1:7" x14ac:dyDescent="0.35">
      <c r="A9" s="13" t="s">
        <v>383</v>
      </c>
      <c r="B9" s="33" t="s">
        <v>384</v>
      </c>
      <c r="C9" s="33" t="s">
        <v>379</v>
      </c>
      <c r="D9" s="14">
        <v>322922</v>
      </c>
      <c r="E9" s="15">
        <v>5172.5600000000004</v>
      </c>
      <c r="F9" s="16">
        <v>7.5300000000000006E-2</v>
      </c>
      <c r="G9" s="16"/>
    </row>
    <row r="10" spans="1:7" x14ac:dyDescent="0.35">
      <c r="A10" s="13" t="s">
        <v>412</v>
      </c>
      <c r="B10" s="33" t="s">
        <v>413</v>
      </c>
      <c r="C10" s="33" t="s">
        <v>379</v>
      </c>
      <c r="D10" s="14">
        <v>241363</v>
      </c>
      <c r="E10" s="15">
        <v>4071.79</v>
      </c>
      <c r="F10" s="16">
        <v>5.9200000000000003E-2</v>
      </c>
      <c r="G10" s="16"/>
    </row>
    <row r="11" spans="1:7" x14ac:dyDescent="0.35">
      <c r="A11" s="13" t="s">
        <v>387</v>
      </c>
      <c r="B11" s="33" t="s">
        <v>388</v>
      </c>
      <c r="C11" s="33" t="s">
        <v>379</v>
      </c>
      <c r="D11" s="14">
        <v>224418</v>
      </c>
      <c r="E11" s="15">
        <v>3879.29</v>
      </c>
      <c r="F11" s="16">
        <v>5.6399999999999999E-2</v>
      </c>
      <c r="G11" s="16"/>
    </row>
    <row r="12" spans="1:7" x14ac:dyDescent="0.35">
      <c r="A12" s="13" t="s">
        <v>727</v>
      </c>
      <c r="B12" s="33" t="s">
        <v>728</v>
      </c>
      <c r="C12" s="33" t="s">
        <v>379</v>
      </c>
      <c r="D12" s="14">
        <v>43323</v>
      </c>
      <c r="E12" s="15">
        <v>2617.36</v>
      </c>
      <c r="F12" s="16">
        <v>3.8100000000000002E-2</v>
      </c>
      <c r="G12" s="16"/>
    </row>
    <row r="13" spans="1:7" x14ac:dyDescent="0.35">
      <c r="A13" s="13" t="s">
        <v>1237</v>
      </c>
      <c r="B13" s="33" t="s">
        <v>1238</v>
      </c>
      <c r="C13" s="33" t="s">
        <v>457</v>
      </c>
      <c r="D13" s="14">
        <v>755103</v>
      </c>
      <c r="E13" s="15">
        <v>1994.6</v>
      </c>
      <c r="F13" s="16">
        <v>2.9000000000000001E-2</v>
      </c>
      <c r="G13" s="16"/>
    </row>
    <row r="14" spans="1:7" x14ac:dyDescent="0.35">
      <c r="A14" s="13" t="s">
        <v>731</v>
      </c>
      <c r="B14" s="33" t="s">
        <v>732</v>
      </c>
      <c r="C14" s="33" t="s">
        <v>733</v>
      </c>
      <c r="D14" s="14">
        <v>108297</v>
      </c>
      <c r="E14" s="15">
        <v>1975.23</v>
      </c>
      <c r="F14" s="16">
        <v>2.87E-2</v>
      </c>
      <c r="G14" s="16"/>
    </row>
    <row r="15" spans="1:7" x14ac:dyDescent="0.35">
      <c r="A15" s="13" t="s">
        <v>738</v>
      </c>
      <c r="B15" s="33" t="s">
        <v>739</v>
      </c>
      <c r="C15" s="33" t="s">
        <v>379</v>
      </c>
      <c r="D15" s="14">
        <v>97170</v>
      </c>
      <c r="E15" s="15">
        <v>1870.04</v>
      </c>
      <c r="F15" s="16">
        <v>2.7199999999999998E-2</v>
      </c>
      <c r="G15" s="16"/>
    </row>
    <row r="16" spans="1:7" x14ac:dyDescent="0.35">
      <c r="A16" s="13" t="s">
        <v>756</v>
      </c>
      <c r="B16" s="33" t="s">
        <v>757</v>
      </c>
      <c r="C16" s="33" t="s">
        <v>379</v>
      </c>
      <c r="D16" s="14">
        <v>64341</v>
      </c>
      <c r="E16" s="15">
        <v>1830.76</v>
      </c>
      <c r="F16" s="16">
        <v>2.6599999999999999E-2</v>
      </c>
      <c r="G16" s="16"/>
    </row>
    <row r="17" spans="1:7" x14ac:dyDescent="0.35">
      <c r="A17" s="13" t="s">
        <v>377</v>
      </c>
      <c r="B17" s="33" t="s">
        <v>378</v>
      </c>
      <c r="C17" s="33" t="s">
        <v>379</v>
      </c>
      <c r="D17" s="14">
        <v>50605</v>
      </c>
      <c r="E17" s="15">
        <v>1751.95</v>
      </c>
      <c r="F17" s="16">
        <v>2.5499999999999998E-2</v>
      </c>
      <c r="G17" s="16"/>
    </row>
    <row r="18" spans="1:7" x14ac:dyDescent="0.35">
      <c r="A18" s="13" t="s">
        <v>426</v>
      </c>
      <c r="B18" s="33" t="s">
        <v>427</v>
      </c>
      <c r="C18" s="33" t="s">
        <v>379</v>
      </c>
      <c r="D18" s="14">
        <v>31415</v>
      </c>
      <c r="E18" s="15">
        <v>1670.34</v>
      </c>
      <c r="F18" s="16">
        <v>2.4299999999999999E-2</v>
      </c>
      <c r="G18" s="16"/>
    </row>
    <row r="19" spans="1:7" x14ac:dyDescent="0.35">
      <c r="A19" s="13" t="s">
        <v>748</v>
      </c>
      <c r="B19" s="33" t="s">
        <v>749</v>
      </c>
      <c r="C19" s="33" t="s">
        <v>379</v>
      </c>
      <c r="D19" s="14">
        <v>196893</v>
      </c>
      <c r="E19" s="15">
        <v>1658.92</v>
      </c>
      <c r="F19" s="16">
        <v>2.41E-2</v>
      </c>
      <c r="G19" s="16"/>
    </row>
    <row r="20" spans="1:7" x14ac:dyDescent="0.35">
      <c r="A20" s="13" t="s">
        <v>762</v>
      </c>
      <c r="B20" s="33" t="s">
        <v>763</v>
      </c>
      <c r="C20" s="33" t="s">
        <v>460</v>
      </c>
      <c r="D20" s="14">
        <v>82768</v>
      </c>
      <c r="E20" s="15">
        <v>1140.96</v>
      </c>
      <c r="F20" s="16">
        <v>1.66E-2</v>
      </c>
      <c r="G20" s="16"/>
    </row>
    <row r="21" spans="1:7" x14ac:dyDescent="0.35">
      <c r="A21" s="13" t="s">
        <v>823</v>
      </c>
      <c r="B21" s="33" t="s">
        <v>824</v>
      </c>
      <c r="C21" s="33" t="s">
        <v>399</v>
      </c>
      <c r="D21" s="14">
        <v>7087</v>
      </c>
      <c r="E21" s="15">
        <v>1061.8499999999999</v>
      </c>
      <c r="F21" s="16">
        <v>1.55E-2</v>
      </c>
      <c r="G21" s="16"/>
    </row>
    <row r="22" spans="1:7" x14ac:dyDescent="0.35">
      <c r="A22" s="13" t="s">
        <v>1769</v>
      </c>
      <c r="B22" s="33" t="s">
        <v>1770</v>
      </c>
      <c r="C22" s="33" t="s">
        <v>495</v>
      </c>
      <c r="D22" s="14">
        <v>46319</v>
      </c>
      <c r="E22" s="15">
        <v>940.83</v>
      </c>
      <c r="F22" s="16">
        <v>1.37E-2</v>
      </c>
      <c r="G22" s="16"/>
    </row>
    <row r="23" spans="1:7" x14ac:dyDescent="0.35">
      <c r="A23" s="13" t="s">
        <v>1771</v>
      </c>
      <c r="B23" s="33" t="s">
        <v>1772</v>
      </c>
      <c r="C23" s="33" t="s">
        <v>479</v>
      </c>
      <c r="D23" s="14">
        <v>71684</v>
      </c>
      <c r="E23" s="15">
        <v>923.72</v>
      </c>
      <c r="F23" s="16">
        <v>1.34E-2</v>
      </c>
      <c r="G23" s="16"/>
    </row>
    <row r="24" spans="1:7" x14ac:dyDescent="0.35">
      <c r="A24" s="13" t="s">
        <v>1689</v>
      </c>
      <c r="B24" s="33" t="s">
        <v>1690</v>
      </c>
      <c r="C24" s="33" t="s">
        <v>379</v>
      </c>
      <c r="D24" s="14">
        <v>193424</v>
      </c>
      <c r="E24" s="15">
        <v>838.49</v>
      </c>
      <c r="F24" s="16">
        <v>1.2200000000000001E-2</v>
      </c>
      <c r="G24" s="16"/>
    </row>
    <row r="25" spans="1:7" x14ac:dyDescent="0.35">
      <c r="A25" s="13" t="s">
        <v>699</v>
      </c>
      <c r="B25" s="33" t="s">
        <v>700</v>
      </c>
      <c r="C25" s="33" t="s">
        <v>701</v>
      </c>
      <c r="D25" s="14">
        <v>22624</v>
      </c>
      <c r="E25" s="15">
        <v>830.26</v>
      </c>
      <c r="F25" s="16">
        <v>1.21E-2</v>
      </c>
      <c r="G25" s="16"/>
    </row>
    <row r="26" spans="1:7" x14ac:dyDescent="0.35">
      <c r="A26" s="13" t="s">
        <v>804</v>
      </c>
      <c r="B26" s="33" t="s">
        <v>805</v>
      </c>
      <c r="C26" s="33" t="s">
        <v>468</v>
      </c>
      <c r="D26" s="14">
        <v>156049</v>
      </c>
      <c r="E26" s="15">
        <v>814.73</v>
      </c>
      <c r="F26" s="16">
        <v>1.1900000000000001E-2</v>
      </c>
      <c r="G26" s="16"/>
    </row>
    <row r="27" spans="1:7" x14ac:dyDescent="0.35">
      <c r="A27" s="13" t="s">
        <v>1773</v>
      </c>
      <c r="B27" s="33" t="s">
        <v>1774</v>
      </c>
      <c r="C27" s="33" t="s">
        <v>391</v>
      </c>
      <c r="D27" s="14">
        <v>26423</v>
      </c>
      <c r="E27" s="15">
        <v>766.45</v>
      </c>
      <c r="F27" s="16">
        <v>1.12E-2</v>
      </c>
      <c r="G27" s="16"/>
    </row>
    <row r="28" spans="1:7" x14ac:dyDescent="0.35">
      <c r="A28" s="13" t="s">
        <v>1705</v>
      </c>
      <c r="B28" s="33" t="s">
        <v>1706</v>
      </c>
      <c r="C28" s="33" t="s">
        <v>442</v>
      </c>
      <c r="D28" s="14">
        <v>129707</v>
      </c>
      <c r="E28" s="15">
        <v>624.34</v>
      </c>
      <c r="F28" s="16">
        <v>9.1000000000000004E-3</v>
      </c>
      <c r="G28" s="16"/>
    </row>
    <row r="29" spans="1:7" x14ac:dyDescent="0.35">
      <c r="A29" s="13" t="s">
        <v>1775</v>
      </c>
      <c r="B29" s="33" t="s">
        <v>1776</v>
      </c>
      <c r="C29" s="33" t="s">
        <v>379</v>
      </c>
      <c r="D29" s="14">
        <v>6757</v>
      </c>
      <c r="E29" s="15">
        <v>607.17999999999995</v>
      </c>
      <c r="F29" s="16">
        <v>8.8000000000000005E-3</v>
      </c>
      <c r="G29" s="16"/>
    </row>
    <row r="30" spans="1:7" x14ac:dyDescent="0.35">
      <c r="A30" s="13" t="s">
        <v>1243</v>
      </c>
      <c r="B30" s="33" t="s">
        <v>1244</v>
      </c>
      <c r="C30" s="33" t="s">
        <v>402</v>
      </c>
      <c r="D30" s="14">
        <v>74746</v>
      </c>
      <c r="E30" s="15">
        <v>514.25</v>
      </c>
      <c r="F30" s="16">
        <v>7.4999999999999997E-3</v>
      </c>
      <c r="G30" s="16"/>
    </row>
    <row r="31" spans="1:7" x14ac:dyDescent="0.35">
      <c r="A31" s="13" t="s">
        <v>1777</v>
      </c>
      <c r="B31" s="33" t="s">
        <v>1778</v>
      </c>
      <c r="C31" s="33" t="s">
        <v>379</v>
      </c>
      <c r="D31" s="14">
        <v>38638</v>
      </c>
      <c r="E31" s="15">
        <v>486.34</v>
      </c>
      <c r="F31" s="16">
        <v>7.1000000000000004E-3</v>
      </c>
      <c r="G31" s="16"/>
    </row>
    <row r="32" spans="1:7" x14ac:dyDescent="0.35">
      <c r="A32" s="13" t="s">
        <v>469</v>
      </c>
      <c r="B32" s="33" t="s">
        <v>470</v>
      </c>
      <c r="C32" s="33" t="s">
        <v>471</v>
      </c>
      <c r="D32" s="14">
        <v>33244</v>
      </c>
      <c r="E32" s="15">
        <v>465.32</v>
      </c>
      <c r="F32" s="16">
        <v>6.7999999999999996E-3</v>
      </c>
      <c r="G32" s="16"/>
    </row>
    <row r="33" spans="1:7" x14ac:dyDescent="0.35">
      <c r="A33" s="13" t="s">
        <v>1779</v>
      </c>
      <c r="B33" s="33" t="s">
        <v>1780</v>
      </c>
      <c r="C33" s="33" t="s">
        <v>1781</v>
      </c>
      <c r="D33" s="14">
        <v>58830</v>
      </c>
      <c r="E33" s="15">
        <v>420.4</v>
      </c>
      <c r="F33" s="16">
        <v>6.1000000000000004E-3</v>
      </c>
      <c r="G33" s="16"/>
    </row>
    <row r="34" spans="1:7" x14ac:dyDescent="0.35">
      <c r="A34" s="13" t="s">
        <v>428</v>
      </c>
      <c r="B34" s="33" t="s">
        <v>429</v>
      </c>
      <c r="C34" s="33" t="s">
        <v>430</v>
      </c>
      <c r="D34" s="14">
        <v>6750</v>
      </c>
      <c r="E34" s="15">
        <v>410.43</v>
      </c>
      <c r="F34" s="16">
        <v>6.0000000000000001E-3</v>
      </c>
      <c r="G34" s="16"/>
    </row>
    <row r="35" spans="1:7" x14ac:dyDescent="0.35">
      <c r="A35" s="13" t="s">
        <v>777</v>
      </c>
      <c r="B35" s="33" t="s">
        <v>778</v>
      </c>
      <c r="C35" s="33" t="s">
        <v>479</v>
      </c>
      <c r="D35" s="14">
        <v>11817</v>
      </c>
      <c r="E35" s="15">
        <v>218.05</v>
      </c>
      <c r="F35" s="16">
        <v>3.2000000000000002E-3</v>
      </c>
      <c r="G35" s="16"/>
    </row>
    <row r="36" spans="1:7" x14ac:dyDescent="0.35">
      <c r="A36" s="17" t="s">
        <v>180</v>
      </c>
      <c r="B36" s="34"/>
      <c r="C36" s="34"/>
      <c r="D36" s="18"/>
      <c r="E36" s="19">
        <v>47155.839999999997</v>
      </c>
      <c r="F36" s="20">
        <v>0.68620000000000003</v>
      </c>
      <c r="G36" s="21"/>
    </row>
    <row r="37" spans="1:7" x14ac:dyDescent="0.35">
      <c r="A37" s="17" t="s">
        <v>445</v>
      </c>
      <c r="B37" s="33"/>
      <c r="C37" s="33"/>
      <c r="D37" s="14"/>
      <c r="E37" s="15"/>
      <c r="F37" s="16"/>
      <c r="G37" s="16"/>
    </row>
    <row r="38" spans="1:7" x14ac:dyDescent="0.35">
      <c r="A38" s="17" t="s">
        <v>180</v>
      </c>
      <c r="B38" s="33"/>
      <c r="C38" s="33"/>
      <c r="D38" s="14"/>
      <c r="E38" s="22" t="s">
        <v>136</v>
      </c>
      <c r="F38" s="23" t="s">
        <v>136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630</v>
      </c>
      <c r="B40" s="33"/>
      <c r="C40" s="33"/>
      <c r="D40" s="14"/>
      <c r="E40" s="15"/>
      <c r="F40" s="16"/>
      <c r="G40" s="16"/>
    </row>
    <row r="41" spans="1:7" x14ac:dyDescent="0.35">
      <c r="A41" s="13" t="s">
        <v>1782</v>
      </c>
      <c r="B41" s="33" t="s">
        <v>1783</v>
      </c>
      <c r="C41" s="33" t="s">
        <v>1784</v>
      </c>
      <c r="D41" s="14">
        <v>33140</v>
      </c>
      <c r="E41" s="15">
        <v>4478.8999999999996</v>
      </c>
      <c r="F41" s="16">
        <v>6.5199999999999994E-2</v>
      </c>
      <c r="G41" s="16"/>
    </row>
    <row r="42" spans="1:7" x14ac:dyDescent="0.35">
      <c r="A42" s="13" t="s">
        <v>1785</v>
      </c>
      <c r="B42" s="33" t="s">
        <v>1786</v>
      </c>
      <c r="C42" s="33" t="s">
        <v>1787</v>
      </c>
      <c r="D42" s="14">
        <v>10450</v>
      </c>
      <c r="E42" s="15">
        <v>4446.5200000000004</v>
      </c>
      <c r="F42" s="16">
        <v>6.4699999999999994E-2</v>
      </c>
      <c r="G42" s="16"/>
    </row>
    <row r="43" spans="1:7" x14ac:dyDescent="0.35">
      <c r="A43" s="13" t="s">
        <v>1788</v>
      </c>
      <c r="B43" s="33" t="s">
        <v>1789</v>
      </c>
      <c r="C43" s="33" t="s">
        <v>1790</v>
      </c>
      <c r="D43" s="14">
        <v>20597</v>
      </c>
      <c r="E43" s="15">
        <v>3614.99</v>
      </c>
      <c r="F43" s="16">
        <v>5.2600000000000001E-2</v>
      </c>
      <c r="G43" s="16"/>
    </row>
    <row r="44" spans="1:7" x14ac:dyDescent="0.35">
      <c r="A44" s="13" t="s">
        <v>1791</v>
      </c>
      <c r="B44" s="33" t="s">
        <v>1792</v>
      </c>
      <c r="C44" s="33" t="s">
        <v>1781</v>
      </c>
      <c r="D44" s="14">
        <v>6438</v>
      </c>
      <c r="E44" s="15">
        <v>1518.09</v>
      </c>
      <c r="F44" s="16">
        <v>2.2100000000000002E-2</v>
      </c>
      <c r="G44" s="16"/>
    </row>
    <row r="45" spans="1:7" x14ac:dyDescent="0.35">
      <c r="A45" s="13" t="s">
        <v>1793</v>
      </c>
      <c r="B45" s="33" t="s">
        <v>1794</v>
      </c>
      <c r="C45" s="33" t="s">
        <v>1787</v>
      </c>
      <c r="D45" s="14">
        <v>2276</v>
      </c>
      <c r="E45" s="15">
        <v>425.67</v>
      </c>
      <c r="F45" s="16">
        <v>6.1999999999999998E-3</v>
      </c>
      <c r="G45" s="16"/>
    </row>
    <row r="46" spans="1:7" x14ac:dyDescent="0.35">
      <c r="A46" s="13" t="s">
        <v>1795</v>
      </c>
      <c r="B46" s="33" t="s">
        <v>1796</v>
      </c>
      <c r="C46" s="33" t="s">
        <v>1787</v>
      </c>
      <c r="D46" s="14">
        <v>3001</v>
      </c>
      <c r="E46" s="15">
        <v>349.96</v>
      </c>
      <c r="F46" s="16">
        <v>5.1000000000000004E-3</v>
      </c>
      <c r="G46" s="16"/>
    </row>
    <row r="47" spans="1:7" x14ac:dyDescent="0.35">
      <c r="A47" s="13" t="s">
        <v>1797</v>
      </c>
      <c r="B47" s="33" t="s">
        <v>1798</v>
      </c>
      <c r="C47" s="33" t="s">
        <v>1799</v>
      </c>
      <c r="D47" s="14">
        <v>1286</v>
      </c>
      <c r="E47" s="15">
        <v>324.29000000000002</v>
      </c>
      <c r="F47" s="16">
        <v>4.7000000000000002E-3</v>
      </c>
      <c r="G47" s="16"/>
    </row>
    <row r="48" spans="1:7" x14ac:dyDescent="0.35">
      <c r="A48" s="13" t="s">
        <v>1800</v>
      </c>
      <c r="B48" s="33" t="s">
        <v>1801</v>
      </c>
      <c r="C48" s="33" t="s">
        <v>1781</v>
      </c>
      <c r="D48" s="14">
        <v>5115</v>
      </c>
      <c r="E48" s="15">
        <v>303.58</v>
      </c>
      <c r="F48" s="16">
        <v>4.4000000000000003E-3</v>
      </c>
      <c r="G48" s="16"/>
    </row>
    <row r="49" spans="1:7" x14ac:dyDescent="0.35">
      <c r="A49" s="13" t="s">
        <v>1802</v>
      </c>
      <c r="B49" s="33" t="s">
        <v>1803</v>
      </c>
      <c r="C49" s="33" t="s">
        <v>1787</v>
      </c>
      <c r="D49" s="14">
        <v>1289</v>
      </c>
      <c r="E49" s="15">
        <v>300.68</v>
      </c>
      <c r="F49" s="16">
        <v>4.4000000000000003E-3</v>
      </c>
      <c r="G49" s="16"/>
    </row>
    <row r="50" spans="1:7" x14ac:dyDescent="0.35">
      <c r="A50" s="13" t="s">
        <v>1804</v>
      </c>
      <c r="B50" s="33" t="s">
        <v>1805</v>
      </c>
      <c r="C50" s="33" t="s">
        <v>1790</v>
      </c>
      <c r="D50" s="14">
        <v>2263</v>
      </c>
      <c r="E50" s="15">
        <v>274.7</v>
      </c>
      <c r="F50" s="16">
        <v>4.0000000000000001E-3</v>
      </c>
      <c r="G50" s="16"/>
    </row>
    <row r="51" spans="1:7" x14ac:dyDescent="0.35">
      <c r="A51" s="13" t="s">
        <v>1806</v>
      </c>
      <c r="B51" s="33" t="s">
        <v>1807</v>
      </c>
      <c r="C51" s="33" t="s">
        <v>1799</v>
      </c>
      <c r="D51" s="14">
        <v>384</v>
      </c>
      <c r="E51" s="15">
        <v>258.73</v>
      </c>
      <c r="F51" s="16">
        <v>3.8E-3</v>
      </c>
      <c r="G51" s="16"/>
    </row>
    <row r="52" spans="1:7" x14ac:dyDescent="0.35">
      <c r="A52" s="13" t="s">
        <v>1808</v>
      </c>
      <c r="B52" s="33" t="s">
        <v>1809</v>
      </c>
      <c r="C52" s="33" t="s">
        <v>1799</v>
      </c>
      <c r="D52" s="14">
        <v>289</v>
      </c>
      <c r="E52" s="15">
        <v>254.16</v>
      </c>
      <c r="F52" s="16">
        <v>3.7000000000000002E-3</v>
      </c>
      <c r="G52" s="16"/>
    </row>
    <row r="53" spans="1:7" x14ac:dyDescent="0.35">
      <c r="A53" s="13" t="s">
        <v>1810</v>
      </c>
      <c r="B53" s="33" t="s">
        <v>1811</v>
      </c>
      <c r="C53" s="33" t="s">
        <v>1787</v>
      </c>
      <c r="D53" s="14">
        <v>1282</v>
      </c>
      <c r="E53" s="15">
        <v>227.69</v>
      </c>
      <c r="F53" s="16">
        <v>3.3E-3</v>
      </c>
      <c r="G53" s="16"/>
    </row>
    <row r="54" spans="1:7" x14ac:dyDescent="0.35">
      <c r="A54" s="13" t="s">
        <v>1812</v>
      </c>
      <c r="B54" s="33" t="s">
        <v>1813</v>
      </c>
      <c r="C54" s="33" t="s">
        <v>1790</v>
      </c>
      <c r="D54" s="14">
        <v>881</v>
      </c>
      <c r="E54" s="15">
        <v>225.26</v>
      </c>
      <c r="F54" s="16">
        <v>3.3E-3</v>
      </c>
      <c r="G54" s="16"/>
    </row>
    <row r="55" spans="1:7" x14ac:dyDescent="0.35">
      <c r="A55" s="13" t="s">
        <v>1814</v>
      </c>
      <c r="B55" s="33" t="s">
        <v>1815</v>
      </c>
      <c r="C55" s="33" t="s">
        <v>1787</v>
      </c>
      <c r="D55" s="14">
        <v>1565</v>
      </c>
      <c r="E55" s="15">
        <v>213.21</v>
      </c>
      <c r="F55" s="16">
        <v>3.0999999999999999E-3</v>
      </c>
      <c r="G55" s="16"/>
    </row>
    <row r="56" spans="1:7" x14ac:dyDescent="0.35">
      <c r="A56" s="13" t="s">
        <v>1816</v>
      </c>
      <c r="B56" s="33" t="s">
        <v>1817</v>
      </c>
      <c r="C56" s="33" t="s">
        <v>1790</v>
      </c>
      <c r="D56" s="14">
        <v>618</v>
      </c>
      <c r="E56" s="15">
        <v>204.53</v>
      </c>
      <c r="F56" s="16">
        <v>3.0000000000000001E-3</v>
      </c>
      <c r="G56" s="16"/>
    </row>
    <row r="57" spans="1:7" x14ac:dyDescent="0.35">
      <c r="A57" s="13" t="s">
        <v>1818</v>
      </c>
      <c r="B57" s="33" t="s">
        <v>1819</v>
      </c>
      <c r="C57" s="33" t="s">
        <v>1790</v>
      </c>
      <c r="D57" s="14">
        <v>1155</v>
      </c>
      <c r="E57" s="15">
        <v>180.88</v>
      </c>
      <c r="F57" s="16">
        <v>2.5999999999999999E-3</v>
      </c>
      <c r="G57" s="16"/>
    </row>
    <row r="58" spans="1:7" x14ac:dyDescent="0.35">
      <c r="A58" s="13" t="s">
        <v>1820</v>
      </c>
      <c r="B58" s="33" t="s">
        <v>1821</v>
      </c>
      <c r="C58" s="33" t="s">
        <v>1787</v>
      </c>
      <c r="D58" s="14">
        <v>1555</v>
      </c>
      <c r="E58" s="15">
        <v>163.95</v>
      </c>
      <c r="F58" s="16">
        <v>2.3999999999999998E-3</v>
      </c>
      <c r="G58" s="16"/>
    </row>
    <row r="59" spans="1:7" x14ac:dyDescent="0.35">
      <c r="A59" s="13" t="s">
        <v>1822</v>
      </c>
      <c r="B59" s="33" t="s">
        <v>1823</v>
      </c>
      <c r="C59" s="33" t="s">
        <v>1787</v>
      </c>
      <c r="D59" s="14">
        <v>906</v>
      </c>
      <c r="E59" s="15">
        <v>158.6</v>
      </c>
      <c r="F59" s="16">
        <v>2.3E-3</v>
      </c>
      <c r="G59" s="16"/>
    </row>
    <row r="60" spans="1:7" x14ac:dyDescent="0.35">
      <c r="A60" s="13" t="s">
        <v>1824</v>
      </c>
      <c r="B60" s="33" t="s">
        <v>1825</v>
      </c>
      <c r="C60" s="33" t="s">
        <v>1787</v>
      </c>
      <c r="D60" s="14">
        <v>1817</v>
      </c>
      <c r="E60" s="15">
        <v>151.30000000000001</v>
      </c>
      <c r="F60" s="16">
        <v>2.2000000000000001E-3</v>
      </c>
      <c r="G60" s="16"/>
    </row>
    <row r="61" spans="1:7" x14ac:dyDescent="0.35">
      <c r="A61" s="13" t="s">
        <v>1826</v>
      </c>
      <c r="B61" s="33" t="s">
        <v>1827</v>
      </c>
      <c r="C61" s="33" t="s">
        <v>1787</v>
      </c>
      <c r="D61" s="14">
        <v>339</v>
      </c>
      <c r="E61" s="15">
        <v>147.69999999999999</v>
      </c>
      <c r="F61" s="16">
        <v>2.0999999999999999E-3</v>
      </c>
      <c r="G61" s="16"/>
    </row>
    <row r="62" spans="1:7" x14ac:dyDescent="0.35">
      <c r="A62" s="13" t="s">
        <v>1828</v>
      </c>
      <c r="B62" s="33" t="s">
        <v>1829</v>
      </c>
      <c r="C62" s="33" t="s">
        <v>1787</v>
      </c>
      <c r="D62" s="14">
        <v>188</v>
      </c>
      <c r="E62" s="15">
        <v>144.06</v>
      </c>
      <c r="F62" s="16">
        <v>2.0999999999999999E-3</v>
      </c>
      <c r="G62" s="16"/>
    </row>
    <row r="63" spans="1:7" x14ac:dyDescent="0.35">
      <c r="A63" s="13" t="s">
        <v>1830</v>
      </c>
      <c r="B63" s="33" t="s">
        <v>1831</v>
      </c>
      <c r="C63" s="33" t="s">
        <v>1790</v>
      </c>
      <c r="D63" s="14">
        <v>1684</v>
      </c>
      <c r="E63" s="15">
        <v>142.26</v>
      </c>
      <c r="F63" s="16">
        <v>2.0999999999999999E-3</v>
      </c>
      <c r="G63" s="16"/>
    </row>
    <row r="64" spans="1:7" x14ac:dyDescent="0.35">
      <c r="A64" s="13" t="s">
        <v>1832</v>
      </c>
      <c r="B64" s="33" t="s">
        <v>1833</v>
      </c>
      <c r="C64" s="33" t="s">
        <v>1790</v>
      </c>
      <c r="D64" s="14">
        <v>695</v>
      </c>
      <c r="E64" s="15">
        <v>141.51</v>
      </c>
      <c r="F64" s="16">
        <v>2.0999999999999999E-3</v>
      </c>
      <c r="G64" s="16"/>
    </row>
    <row r="65" spans="1:7" x14ac:dyDescent="0.35">
      <c r="A65" s="13" t="s">
        <v>1834</v>
      </c>
      <c r="B65" s="33" t="s">
        <v>1835</v>
      </c>
      <c r="C65" s="33" t="s">
        <v>1790</v>
      </c>
      <c r="D65" s="14">
        <v>1380</v>
      </c>
      <c r="E65" s="15">
        <v>120.78</v>
      </c>
      <c r="F65" s="16">
        <v>1.8E-3</v>
      </c>
      <c r="G65" s="16"/>
    </row>
    <row r="66" spans="1:7" x14ac:dyDescent="0.35">
      <c r="A66" s="13" t="s">
        <v>1836</v>
      </c>
      <c r="B66" s="33" t="s">
        <v>1837</v>
      </c>
      <c r="C66" s="33" t="s">
        <v>1799</v>
      </c>
      <c r="D66" s="14">
        <v>6011</v>
      </c>
      <c r="E66" s="15">
        <v>115.18</v>
      </c>
      <c r="F66" s="16">
        <v>1.6999999999999999E-3</v>
      </c>
      <c r="G66" s="16"/>
    </row>
    <row r="67" spans="1:7" x14ac:dyDescent="0.35">
      <c r="A67" s="13" t="s">
        <v>1838</v>
      </c>
      <c r="B67" s="33" t="s">
        <v>1839</v>
      </c>
      <c r="C67" s="33" t="s">
        <v>1781</v>
      </c>
      <c r="D67" s="14">
        <v>382</v>
      </c>
      <c r="E67" s="15">
        <v>100.7</v>
      </c>
      <c r="F67" s="16">
        <v>1.5E-3</v>
      </c>
      <c r="G67" s="16"/>
    </row>
    <row r="68" spans="1:7" x14ac:dyDescent="0.35">
      <c r="A68" s="13" t="s">
        <v>1840</v>
      </c>
      <c r="B68" s="33" t="s">
        <v>1841</v>
      </c>
      <c r="C68" s="33" t="s">
        <v>1790</v>
      </c>
      <c r="D68" s="14">
        <v>920</v>
      </c>
      <c r="E68" s="15">
        <v>96.49</v>
      </c>
      <c r="F68" s="16">
        <v>1.4E-3</v>
      </c>
      <c r="G68" s="16"/>
    </row>
    <row r="69" spans="1:7" x14ac:dyDescent="0.35">
      <c r="A69" s="13" t="s">
        <v>1842</v>
      </c>
      <c r="B69" s="33" t="s">
        <v>1843</v>
      </c>
      <c r="C69" s="33" t="s">
        <v>1799</v>
      </c>
      <c r="D69" s="14">
        <v>215</v>
      </c>
      <c r="E69" s="15">
        <v>94.29</v>
      </c>
      <c r="F69" s="16">
        <v>1.4E-3</v>
      </c>
      <c r="G69" s="16"/>
    </row>
    <row r="70" spans="1:7" x14ac:dyDescent="0.35">
      <c r="A70" s="13" t="s">
        <v>1844</v>
      </c>
      <c r="B70" s="33" t="s">
        <v>1845</v>
      </c>
      <c r="C70" s="33" t="s">
        <v>1787</v>
      </c>
      <c r="D70" s="14">
        <v>234</v>
      </c>
      <c r="E70" s="15">
        <v>84.16</v>
      </c>
      <c r="F70" s="16">
        <v>1.1999999999999999E-3</v>
      </c>
      <c r="G70" s="16"/>
    </row>
    <row r="71" spans="1:7" x14ac:dyDescent="0.35">
      <c r="A71" s="13" t="s">
        <v>1846</v>
      </c>
      <c r="B71" s="33" t="s">
        <v>1847</v>
      </c>
      <c r="C71" s="33" t="s">
        <v>1787</v>
      </c>
      <c r="D71" s="14">
        <v>887</v>
      </c>
      <c r="E71" s="15">
        <v>80.22</v>
      </c>
      <c r="F71" s="16">
        <v>1.1999999999999999E-3</v>
      </c>
      <c r="G71" s="16"/>
    </row>
    <row r="72" spans="1:7" x14ac:dyDescent="0.35">
      <c r="A72" s="13" t="s">
        <v>1848</v>
      </c>
      <c r="B72" s="33" t="s">
        <v>1849</v>
      </c>
      <c r="C72" s="33" t="s">
        <v>1790</v>
      </c>
      <c r="D72" s="14">
        <v>302</v>
      </c>
      <c r="E72" s="15">
        <v>79.98</v>
      </c>
      <c r="F72" s="16">
        <v>1.1999999999999999E-3</v>
      </c>
      <c r="G72" s="16"/>
    </row>
    <row r="73" spans="1:7" x14ac:dyDescent="0.35">
      <c r="A73" s="13" t="s">
        <v>1850</v>
      </c>
      <c r="B73" s="33" t="s">
        <v>1851</v>
      </c>
      <c r="C73" s="33" t="s">
        <v>1787</v>
      </c>
      <c r="D73" s="14">
        <v>150</v>
      </c>
      <c r="E73" s="15">
        <v>72.73</v>
      </c>
      <c r="F73" s="16">
        <v>1.1000000000000001E-3</v>
      </c>
      <c r="G73" s="16"/>
    </row>
    <row r="74" spans="1:7" x14ac:dyDescent="0.35">
      <c r="A74" s="13" t="s">
        <v>1852</v>
      </c>
      <c r="B74" s="33" t="s">
        <v>1853</v>
      </c>
      <c r="C74" s="33" t="s">
        <v>1787</v>
      </c>
      <c r="D74" s="14">
        <v>343</v>
      </c>
      <c r="E74" s="15">
        <v>64.11</v>
      </c>
      <c r="F74" s="16">
        <v>8.9999999999999998E-4</v>
      </c>
      <c r="G74" s="16"/>
    </row>
    <row r="75" spans="1:7" x14ac:dyDescent="0.35">
      <c r="A75" s="13" t="s">
        <v>1854</v>
      </c>
      <c r="B75" s="33" t="s">
        <v>1855</v>
      </c>
      <c r="C75" s="33" t="s">
        <v>1799</v>
      </c>
      <c r="D75" s="14">
        <v>426</v>
      </c>
      <c r="E75" s="15">
        <v>61.47</v>
      </c>
      <c r="F75" s="16">
        <v>8.9999999999999998E-4</v>
      </c>
      <c r="G75" s="16"/>
    </row>
    <row r="76" spans="1:7" x14ac:dyDescent="0.35">
      <c r="A76" s="13" t="s">
        <v>1856</v>
      </c>
      <c r="B76" s="33" t="s">
        <v>1857</v>
      </c>
      <c r="C76" s="33" t="s">
        <v>1787</v>
      </c>
      <c r="D76" s="14">
        <v>34</v>
      </c>
      <c r="E76" s="15">
        <v>53.17</v>
      </c>
      <c r="F76" s="16">
        <v>8.0000000000000004E-4</v>
      </c>
      <c r="G76" s="16"/>
    </row>
    <row r="77" spans="1:7" x14ac:dyDescent="0.35">
      <c r="A77" s="13" t="s">
        <v>1858</v>
      </c>
      <c r="B77" s="33" t="s">
        <v>1859</v>
      </c>
      <c r="C77" s="33" t="s">
        <v>1787</v>
      </c>
      <c r="D77" s="14">
        <v>1091</v>
      </c>
      <c r="E77" s="15">
        <v>49.08</v>
      </c>
      <c r="F77" s="16">
        <v>6.9999999999999999E-4</v>
      </c>
      <c r="G77" s="16"/>
    </row>
    <row r="78" spans="1:7" x14ac:dyDescent="0.35">
      <c r="A78" s="13" t="s">
        <v>1860</v>
      </c>
      <c r="B78" s="33" t="s">
        <v>1861</v>
      </c>
      <c r="C78" s="33" t="s">
        <v>1781</v>
      </c>
      <c r="D78" s="14">
        <v>694</v>
      </c>
      <c r="E78" s="15">
        <v>46.32</v>
      </c>
      <c r="F78" s="16">
        <v>6.9999999999999999E-4</v>
      </c>
      <c r="G78" s="16"/>
    </row>
    <row r="79" spans="1:7" x14ac:dyDescent="0.35">
      <c r="A79" s="13" t="s">
        <v>1862</v>
      </c>
      <c r="B79" s="33" t="s">
        <v>1863</v>
      </c>
      <c r="C79" s="33" t="s">
        <v>1787</v>
      </c>
      <c r="D79" s="14">
        <v>739</v>
      </c>
      <c r="E79" s="15">
        <v>44.49</v>
      </c>
      <c r="F79" s="16">
        <v>5.9999999999999995E-4</v>
      </c>
      <c r="G79" s="16"/>
    </row>
    <row r="80" spans="1:7" x14ac:dyDescent="0.35">
      <c r="A80" s="13" t="s">
        <v>1864</v>
      </c>
      <c r="B80" s="33" t="s">
        <v>1865</v>
      </c>
      <c r="C80" s="33" t="s">
        <v>1787</v>
      </c>
      <c r="D80" s="14">
        <v>66</v>
      </c>
      <c r="E80" s="15">
        <v>41.29</v>
      </c>
      <c r="F80" s="16">
        <v>5.9999999999999995E-4</v>
      </c>
      <c r="G80" s="16"/>
    </row>
    <row r="81" spans="1:7" x14ac:dyDescent="0.35">
      <c r="A81" s="13" t="s">
        <v>1866</v>
      </c>
      <c r="B81" s="33" t="s">
        <v>1867</v>
      </c>
      <c r="C81" s="33" t="s">
        <v>1790</v>
      </c>
      <c r="D81" s="14">
        <v>122</v>
      </c>
      <c r="E81" s="15">
        <v>36.65</v>
      </c>
      <c r="F81" s="16">
        <v>5.0000000000000001E-4</v>
      </c>
      <c r="G81" s="16"/>
    </row>
    <row r="82" spans="1:7" x14ac:dyDescent="0.35">
      <c r="A82" s="13" t="s">
        <v>1868</v>
      </c>
      <c r="B82" s="33" t="s">
        <v>1869</v>
      </c>
      <c r="C82" s="33" t="s">
        <v>1787</v>
      </c>
      <c r="D82" s="14">
        <v>105</v>
      </c>
      <c r="E82" s="15">
        <v>36.31</v>
      </c>
      <c r="F82" s="16">
        <v>5.0000000000000001E-4</v>
      </c>
      <c r="G82" s="16"/>
    </row>
    <row r="83" spans="1:7" x14ac:dyDescent="0.35">
      <c r="A83" s="13" t="s">
        <v>1870</v>
      </c>
      <c r="B83" s="33" t="s">
        <v>1871</v>
      </c>
      <c r="C83" s="33" t="s">
        <v>1787</v>
      </c>
      <c r="D83" s="14">
        <v>242</v>
      </c>
      <c r="E83" s="15">
        <v>33.92</v>
      </c>
      <c r="F83" s="16">
        <v>5.0000000000000001E-4</v>
      </c>
      <c r="G83" s="16"/>
    </row>
    <row r="84" spans="1:7" x14ac:dyDescent="0.35">
      <c r="A84" s="13" t="s">
        <v>1872</v>
      </c>
      <c r="B84" s="33" t="s">
        <v>1873</v>
      </c>
      <c r="C84" s="33" t="s">
        <v>1874</v>
      </c>
      <c r="D84" s="14">
        <v>1816</v>
      </c>
      <c r="E84" s="15">
        <v>31.77</v>
      </c>
      <c r="F84" s="16">
        <v>5.0000000000000001E-4</v>
      </c>
      <c r="G84" s="16"/>
    </row>
    <row r="85" spans="1:7" x14ac:dyDescent="0.35">
      <c r="A85" s="13" t="s">
        <v>1875</v>
      </c>
      <c r="B85" s="33" t="s">
        <v>1876</v>
      </c>
      <c r="C85" s="33" t="s">
        <v>1787</v>
      </c>
      <c r="D85" s="14">
        <v>60</v>
      </c>
      <c r="E85" s="15">
        <v>30.43</v>
      </c>
      <c r="F85" s="16">
        <v>4.0000000000000002E-4</v>
      </c>
      <c r="G85" s="16"/>
    </row>
    <row r="86" spans="1:7" x14ac:dyDescent="0.35">
      <c r="A86" s="13" t="s">
        <v>1877</v>
      </c>
      <c r="B86" s="33" t="s">
        <v>1878</v>
      </c>
      <c r="C86" s="33" t="s">
        <v>1781</v>
      </c>
      <c r="D86" s="14">
        <v>187</v>
      </c>
      <c r="E86" s="15">
        <v>28.57</v>
      </c>
      <c r="F86" s="16">
        <v>4.0000000000000002E-4</v>
      </c>
      <c r="G86" s="16"/>
    </row>
    <row r="87" spans="1:7" x14ac:dyDescent="0.35">
      <c r="A87" s="13" t="s">
        <v>1879</v>
      </c>
      <c r="B87" s="33" t="s">
        <v>1880</v>
      </c>
      <c r="C87" s="33" t="s">
        <v>1799</v>
      </c>
      <c r="D87" s="14">
        <v>1335</v>
      </c>
      <c r="E87" s="15">
        <v>27.93</v>
      </c>
      <c r="F87" s="16">
        <v>4.0000000000000002E-4</v>
      </c>
      <c r="G87" s="16"/>
    </row>
    <row r="88" spans="1:7" x14ac:dyDescent="0.35">
      <c r="A88" s="13" t="s">
        <v>1881</v>
      </c>
      <c r="B88" s="33" t="s">
        <v>1882</v>
      </c>
      <c r="C88" s="33" t="s">
        <v>1787</v>
      </c>
      <c r="D88" s="14">
        <v>599</v>
      </c>
      <c r="E88" s="15">
        <v>26.86</v>
      </c>
      <c r="F88" s="16">
        <v>4.0000000000000002E-4</v>
      </c>
      <c r="G88" s="16"/>
    </row>
    <row r="89" spans="1:7" x14ac:dyDescent="0.35">
      <c r="A89" s="13" t="s">
        <v>1883</v>
      </c>
      <c r="B89" s="33" t="s">
        <v>1884</v>
      </c>
      <c r="C89" s="33" t="s">
        <v>1787</v>
      </c>
      <c r="D89" s="14">
        <v>287</v>
      </c>
      <c r="E89" s="15">
        <v>26.16</v>
      </c>
      <c r="F89" s="16">
        <v>4.0000000000000002E-4</v>
      </c>
      <c r="G89" s="16"/>
    </row>
    <row r="90" spans="1:7" x14ac:dyDescent="0.35">
      <c r="A90" s="13" t="s">
        <v>1885</v>
      </c>
      <c r="B90" s="33" t="s">
        <v>1886</v>
      </c>
      <c r="C90" s="33" t="s">
        <v>1787</v>
      </c>
      <c r="D90" s="14">
        <v>142</v>
      </c>
      <c r="E90" s="15">
        <v>20.11</v>
      </c>
      <c r="F90" s="16">
        <v>2.9999999999999997E-4</v>
      </c>
      <c r="G90" s="16"/>
    </row>
    <row r="91" spans="1:7" x14ac:dyDescent="0.35">
      <c r="A91" s="17" t="s">
        <v>180</v>
      </c>
      <c r="B91" s="34"/>
      <c r="C91" s="34"/>
      <c r="D91" s="18"/>
      <c r="E91" s="19">
        <v>20154.39</v>
      </c>
      <c r="F91" s="20">
        <v>0.29349999999999998</v>
      </c>
      <c r="G91" s="21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24" t="s">
        <v>191</v>
      </c>
      <c r="B93" s="35"/>
      <c r="C93" s="35"/>
      <c r="D93" s="25"/>
      <c r="E93" s="19">
        <v>67310.23</v>
      </c>
      <c r="F93" s="20">
        <v>0.97970000000000002</v>
      </c>
      <c r="G93" s="21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195</v>
      </c>
      <c r="B96" s="33"/>
      <c r="C96" s="33"/>
      <c r="D96" s="14"/>
      <c r="E96" s="15"/>
      <c r="F96" s="16"/>
      <c r="G96" s="16"/>
    </row>
    <row r="97" spans="1:7" x14ac:dyDescent="0.35">
      <c r="A97" s="13" t="s">
        <v>196</v>
      </c>
      <c r="B97" s="33"/>
      <c r="C97" s="33"/>
      <c r="D97" s="14"/>
      <c r="E97" s="15">
        <v>1263.81</v>
      </c>
      <c r="F97" s="16">
        <v>1.84E-2</v>
      </c>
      <c r="G97" s="16">
        <v>5.4115999999999997E-2</v>
      </c>
    </row>
    <row r="98" spans="1:7" x14ac:dyDescent="0.35">
      <c r="A98" s="17" t="s">
        <v>180</v>
      </c>
      <c r="B98" s="34"/>
      <c r="C98" s="34"/>
      <c r="D98" s="18"/>
      <c r="E98" s="19">
        <v>1263.81</v>
      </c>
      <c r="F98" s="20">
        <v>1.84E-2</v>
      </c>
      <c r="G98" s="21"/>
    </row>
    <row r="99" spans="1:7" x14ac:dyDescent="0.35">
      <c r="A99" s="13"/>
      <c r="B99" s="33"/>
      <c r="C99" s="33"/>
      <c r="D99" s="14"/>
      <c r="E99" s="15"/>
      <c r="F99" s="16"/>
      <c r="G99" s="16"/>
    </row>
    <row r="100" spans="1:7" x14ac:dyDescent="0.35">
      <c r="A100" s="24" t="s">
        <v>191</v>
      </c>
      <c r="B100" s="35"/>
      <c r="C100" s="35"/>
      <c r="D100" s="25"/>
      <c r="E100" s="19">
        <v>1263.81</v>
      </c>
      <c r="F100" s="20">
        <v>1.84E-2</v>
      </c>
      <c r="G100" s="21"/>
    </row>
    <row r="101" spans="1:7" x14ac:dyDescent="0.35">
      <c r="A101" s="13" t="s">
        <v>197</v>
      </c>
      <c r="B101" s="33"/>
      <c r="C101" s="33"/>
      <c r="D101" s="14"/>
      <c r="E101" s="15">
        <v>0.18737670000000001</v>
      </c>
      <c r="F101" s="16">
        <v>1.9999999999999999E-6</v>
      </c>
      <c r="G101" s="16"/>
    </row>
    <row r="102" spans="1:7" x14ac:dyDescent="0.35">
      <c r="A102" s="13" t="s">
        <v>198</v>
      </c>
      <c r="B102" s="33"/>
      <c r="C102" s="33"/>
      <c r="D102" s="14"/>
      <c r="E102" s="15">
        <v>152.6426233</v>
      </c>
      <c r="F102" s="16">
        <v>1.8979999999999999E-3</v>
      </c>
      <c r="G102" s="16">
        <v>5.4115999999999997E-2</v>
      </c>
    </row>
    <row r="103" spans="1:7" x14ac:dyDescent="0.35">
      <c r="A103" s="28" t="s">
        <v>199</v>
      </c>
      <c r="B103" s="36"/>
      <c r="C103" s="36"/>
      <c r="D103" s="29"/>
      <c r="E103" s="30">
        <v>68726.87</v>
      </c>
      <c r="F103" s="31">
        <v>1</v>
      </c>
      <c r="G103" s="31"/>
    </row>
    <row r="108" spans="1:7" x14ac:dyDescent="0.35">
      <c r="A108" s="1" t="s">
        <v>201</v>
      </c>
    </row>
    <row r="109" spans="1:7" x14ac:dyDescent="0.35">
      <c r="A109" s="47" t="s">
        <v>202</v>
      </c>
      <c r="B109" s="3" t="s">
        <v>136</v>
      </c>
    </row>
    <row r="110" spans="1:7" x14ac:dyDescent="0.35">
      <c r="A110" t="s">
        <v>203</v>
      </c>
    </row>
    <row r="111" spans="1:7" x14ac:dyDescent="0.35">
      <c r="A111" t="s">
        <v>204</v>
      </c>
      <c r="B111" t="s">
        <v>205</v>
      </c>
      <c r="C111" t="s">
        <v>205</v>
      </c>
    </row>
    <row r="112" spans="1:7" x14ac:dyDescent="0.35">
      <c r="B112" s="48">
        <v>45807</v>
      </c>
      <c r="C112" s="48">
        <v>45838</v>
      </c>
    </row>
    <row r="113" spans="1:3" x14ac:dyDescent="0.35">
      <c r="A113" t="s">
        <v>274</v>
      </c>
      <c r="B113">
        <v>11.4079</v>
      </c>
      <c r="C113">
        <v>12.1227</v>
      </c>
    </row>
    <row r="114" spans="1:3" x14ac:dyDescent="0.35">
      <c r="A114" t="s">
        <v>211</v>
      </c>
      <c r="B114">
        <v>11.4079</v>
      </c>
      <c r="C114">
        <v>12.1227</v>
      </c>
    </row>
    <row r="115" spans="1:3" x14ac:dyDescent="0.35">
      <c r="A115" t="s">
        <v>275</v>
      </c>
      <c r="B115">
        <v>11.164</v>
      </c>
      <c r="C115">
        <v>11.846399999999999</v>
      </c>
    </row>
    <row r="116" spans="1:3" x14ac:dyDescent="0.35">
      <c r="A116" t="s">
        <v>217</v>
      </c>
      <c r="B116">
        <v>11.164</v>
      </c>
      <c r="C116">
        <v>11.846399999999999</v>
      </c>
    </row>
    <row r="118" spans="1:3" x14ac:dyDescent="0.35">
      <c r="A118" t="s">
        <v>221</v>
      </c>
      <c r="B118" s="3" t="s">
        <v>136</v>
      </c>
    </row>
    <row r="119" spans="1:3" x14ac:dyDescent="0.35">
      <c r="A119" t="s">
        <v>222</v>
      </c>
      <c r="B119" s="3" t="s">
        <v>136</v>
      </c>
    </row>
    <row r="120" spans="1:3" ht="29" customHeight="1" x14ac:dyDescent="0.35">
      <c r="A120" s="47" t="s">
        <v>223</v>
      </c>
      <c r="B120" s="3" t="s">
        <v>136</v>
      </c>
    </row>
    <row r="121" spans="1:3" ht="29" customHeight="1" x14ac:dyDescent="0.35">
      <c r="A121" s="47" t="s">
        <v>224</v>
      </c>
      <c r="B121" s="49">
        <v>20154.344637599999</v>
      </c>
    </row>
    <row r="122" spans="1:3" x14ac:dyDescent="0.35">
      <c r="A122" t="s">
        <v>446</v>
      </c>
      <c r="B122" s="49">
        <v>7.6499999999999999E-2</v>
      </c>
    </row>
    <row r="123" spans="1:3" ht="43.5" customHeight="1" x14ac:dyDescent="0.35">
      <c r="A123" s="47" t="s">
        <v>578</v>
      </c>
      <c r="B123" s="3" t="s">
        <v>136</v>
      </c>
    </row>
    <row r="124" spans="1:3" x14ac:dyDescent="0.35">
      <c r="B124" s="3"/>
    </row>
    <row r="125" spans="1:3" ht="29" customHeight="1" x14ac:dyDescent="0.35">
      <c r="A125" s="47" t="s">
        <v>579</v>
      </c>
      <c r="B125" s="3" t="s">
        <v>136</v>
      </c>
    </row>
    <row r="126" spans="1:3" ht="29" customHeight="1" x14ac:dyDescent="0.35">
      <c r="A126" s="47" t="s">
        <v>580</v>
      </c>
      <c r="B126" t="s">
        <v>136</v>
      </c>
    </row>
    <row r="127" spans="1:3" ht="29" customHeight="1" x14ac:dyDescent="0.35">
      <c r="A127" s="47" t="s">
        <v>581</v>
      </c>
      <c r="B127" s="3" t="s">
        <v>136</v>
      </c>
    </row>
    <row r="128" spans="1:3" ht="29" customHeight="1" x14ac:dyDescent="0.35">
      <c r="A128" s="47" t="s">
        <v>582</v>
      </c>
      <c r="B128" s="3" t="s">
        <v>136</v>
      </c>
    </row>
    <row r="130" spans="1:4" ht="70" customHeight="1" x14ac:dyDescent="0.35">
      <c r="A130" s="72" t="s">
        <v>240</v>
      </c>
      <c r="B130" s="72" t="s">
        <v>241</v>
      </c>
      <c r="C130" s="72" t="s">
        <v>5</v>
      </c>
      <c r="D130" s="72" t="s">
        <v>6</v>
      </c>
    </row>
    <row r="131" spans="1:4" ht="70" customHeight="1" x14ac:dyDescent="0.35">
      <c r="A131" s="72" t="s">
        <v>1887</v>
      </c>
      <c r="B131" s="72"/>
      <c r="C131" s="72" t="s">
        <v>69</v>
      </c>
      <c r="D13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4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1888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1889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1890</v>
      </c>
      <c r="B9" s="33" t="s">
        <v>1891</v>
      </c>
      <c r="C9" s="33"/>
      <c r="D9" s="14">
        <v>208760.01699999999</v>
      </c>
      <c r="E9" s="15">
        <v>11310.64</v>
      </c>
      <c r="F9" s="16">
        <v>0.98129999999999995</v>
      </c>
      <c r="G9" s="16"/>
    </row>
    <row r="10" spans="1:7" x14ac:dyDescent="0.35">
      <c r="A10" s="17" t="s">
        <v>180</v>
      </c>
      <c r="B10" s="34"/>
      <c r="C10" s="34"/>
      <c r="D10" s="18"/>
      <c r="E10" s="19">
        <v>11310.64</v>
      </c>
      <c r="F10" s="20">
        <v>0.98129999999999995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11310.64</v>
      </c>
      <c r="F12" s="20">
        <v>0.98129999999999995</v>
      </c>
      <c r="G12" s="21"/>
    </row>
    <row r="13" spans="1:7" x14ac:dyDescent="0.35">
      <c r="A13" s="13" t="s">
        <v>197</v>
      </c>
      <c r="B13" s="33"/>
      <c r="C13" s="33"/>
      <c r="D13" s="14"/>
      <c r="E13" s="15">
        <v>0</v>
      </c>
      <c r="F13" s="16">
        <v>0</v>
      </c>
      <c r="G13" s="16"/>
    </row>
    <row r="14" spans="1:7" x14ac:dyDescent="0.35">
      <c r="A14" s="13" t="s">
        <v>198</v>
      </c>
      <c r="B14" s="33"/>
      <c r="C14" s="33"/>
      <c r="D14" s="14"/>
      <c r="E14" s="15">
        <v>215.5</v>
      </c>
      <c r="F14" s="16">
        <v>1.8700000000000001E-2</v>
      </c>
      <c r="G14" s="16"/>
    </row>
    <row r="15" spans="1:7" x14ac:dyDescent="0.35">
      <c r="A15" s="28" t="s">
        <v>199</v>
      </c>
      <c r="B15" s="36"/>
      <c r="C15" s="36"/>
      <c r="D15" s="29"/>
      <c r="E15" s="30">
        <v>11526.14</v>
      </c>
      <c r="F15" s="31">
        <v>1</v>
      </c>
      <c r="G15" s="31"/>
    </row>
    <row r="20" spans="1:3" x14ac:dyDescent="0.35">
      <c r="A20" s="1" t="s">
        <v>201</v>
      </c>
    </row>
    <row r="21" spans="1:3" x14ac:dyDescent="0.35">
      <c r="A21" s="47" t="s">
        <v>202</v>
      </c>
      <c r="B21" s="3" t="s">
        <v>136</v>
      </c>
    </row>
    <row r="22" spans="1:3" x14ac:dyDescent="0.35">
      <c r="A22" t="s">
        <v>203</v>
      </c>
    </row>
    <row r="23" spans="1:3" x14ac:dyDescent="0.35">
      <c r="A23" t="s">
        <v>204</v>
      </c>
      <c r="B23" t="s">
        <v>205</v>
      </c>
      <c r="C23" t="s">
        <v>205</v>
      </c>
    </row>
    <row r="24" spans="1:3" x14ac:dyDescent="0.35">
      <c r="B24" s="48">
        <v>45807</v>
      </c>
      <c r="C24" s="48">
        <v>45838</v>
      </c>
    </row>
    <row r="25" spans="1:3" x14ac:dyDescent="0.35">
      <c r="A25" t="s">
        <v>210</v>
      </c>
      <c r="B25">
        <v>26.013000000000002</v>
      </c>
      <c r="C25">
        <v>26.794499999999999</v>
      </c>
    </row>
    <row r="26" spans="1:3" x14ac:dyDescent="0.35">
      <c r="A26" t="s">
        <v>216</v>
      </c>
      <c r="B26">
        <v>23.604600000000001</v>
      </c>
      <c r="C26">
        <v>24.296399999999998</v>
      </c>
    </row>
    <row r="28" spans="1:3" x14ac:dyDescent="0.35">
      <c r="A28" t="s">
        <v>221</v>
      </c>
      <c r="B28" s="3" t="s">
        <v>136</v>
      </c>
    </row>
    <row r="29" spans="1:3" x14ac:dyDescent="0.35">
      <c r="A29" t="s">
        <v>222</v>
      </c>
      <c r="B29" s="3" t="s">
        <v>136</v>
      </c>
    </row>
    <row r="30" spans="1:3" ht="29" customHeight="1" x14ac:dyDescent="0.35">
      <c r="A30" s="47" t="s">
        <v>223</v>
      </c>
      <c r="B30" s="3" t="s">
        <v>136</v>
      </c>
    </row>
    <row r="31" spans="1:3" ht="29" customHeight="1" x14ac:dyDescent="0.35">
      <c r="A31" s="47" t="s">
        <v>224</v>
      </c>
      <c r="B31" s="49">
        <v>11310.6400354</v>
      </c>
    </row>
    <row r="32" spans="1:3" ht="43.5" customHeight="1" x14ac:dyDescent="0.35">
      <c r="A32" s="47" t="s">
        <v>578</v>
      </c>
      <c r="B32" s="3" t="s">
        <v>136</v>
      </c>
    </row>
    <row r="33" spans="1:4" x14ac:dyDescent="0.35">
      <c r="B33" s="3"/>
    </row>
    <row r="34" spans="1:4" ht="29" customHeight="1" x14ac:dyDescent="0.35">
      <c r="A34" s="47" t="s">
        <v>579</v>
      </c>
      <c r="B34" s="3" t="s">
        <v>136</v>
      </c>
    </row>
    <row r="35" spans="1:4" ht="29" customHeight="1" x14ac:dyDescent="0.35">
      <c r="A35" s="47" t="s">
        <v>580</v>
      </c>
      <c r="B35" t="s">
        <v>136</v>
      </c>
    </row>
    <row r="36" spans="1:4" ht="29" customHeight="1" x14ac:dyDescent="0.35">
      <c r="A36" s="47" t="s">
        <v>581</v>
      </c>
      <c r="B36" s="3" t="s">
        <v>136</v>
      </c>
    </row>
    <row r="37" spans="1:4" ht="29" customHeight="1" x14ac:dyDescent="0.35">
      <c r="A37" s="47" t="s">
        <v>582</v>
      </c>
      <c r="B37" s="3" t="s">
        <v>136</v>
      </c>
    </row>
    <row r="39" spans="1:4" ht="70" customHeight="1" x14ac:dyDescent="0.35">
      <c r="A39" s="72" t="s">
        <v>240</v>
      </c>
      <c r="B39" s="72" t="s">
        <v>241</v>
      </c>
      <c r="C39" s="72" t="s">
        <v>5</v>
      </c>
      <c r="D39" s="72" t="s">
        <v>6</v>
      </c>
    </row>
    <row r="40" spans="1:4" ht="70" customHeight="1" x14ac:dyDescent="0.35">
      <c r="A40" s="72" t="s">
        <v>1892</v>
      </c>
      <c r="B40" s="72"/>
      <c r="C40" s="72" t="s">
        <v>71</v>
      </c>
      <c r="D4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9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1893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1894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181</v>
      </c>
      <c r="B12" s="33"/>
      <c r="C12" s="33"/>
      <c r="D12" s="14"/>
      <c r="E12" s="15"/>
      <c r="F12" s="16"/>
      <c r="G12" s="16"/>
    </row>
    <row r="13" spans="1:7" x14ac:dyDescent="0.35">
      <c r="A13" s="13" t="s">
        <v>1895</v>
      </c>
      <c r="B13" s="33" t="s">
        <v>1896</v>
      </c>
      <c r="C13" s="33" t="s">
        <v>184</v>
      </c>
      <c r="D13" s="14">
        <v>37500000</v>
      </c>
      <c r="E13" s="15">
        <v>40002.86</v>
      </c>
      <c r="F13" s="16">
        <v>0.37269999999999998</v>
      </c>
      <c r="G13" s="16">
        <v>6.6797999999999996E-2</v>
      </c>
    </row>
    <row r="14" spans="1:7" x14ac:dyDescent="0.35">
      <c r="A14" s="13" t="s">
        <v>1897</v>
      </c>
      <c r="B14" s="33" t="s">
        <v>1898</v>
      </c>
      <c r="C14" s="33" t="s">
        <v>184</v>
      </c>
      <c r="D14" s="14">
        <v>13500000</v>
      </c>
      <c r="E14" s="15">
        <v>14539.47</v>
      </c>
      <c r="F14" s="16">
        <v>0.13550000000000001</v>
      </c>
      <c r="G14" s="16">
        <v>6.6463999999999995E-2</v>
      </c>
    </row>
    <row r="15" spans="1:7" x14ac:dyDescent="0.35">
      <c r="A15" s="17" t="s">
        <v>180</v>
      </c>
      <c r="B15" s="34"/>
      <c r="C15" s="34"/>
      <c r="D15" s="18"/>
      <c r="E15" s="19">
        <v>54542.33</v>
      </c>
      <c r="F15" s="20">
        <v>0.50819999999999999</v>
      </c>
      <c r="G15" s="21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310</v>
      </c>
      <c r="B17" s="33"/>
      <c r="C17" s="33"/>
      <c r="D17" s="14"/>
      <c r="E17" s="15"/>
      <c r="F17" s="16"/>
      <c r="G17" s="16"/>
    </row>
    <row r="18" spans="1:7" x14ac:dyDescent="0.35">
      <c r="A18" s="13" t="s">
        <v>1899</v>
      </c>
      <c r="B18" s="33" t="s">
        <v>1900</v>
      </c>
      <c r="C18" s="33" t="s">
        <v>184</v>
      </c>
      <c r="D18" s="14">
        <v>12000000</v>
      </c>
      <c r="E18" s="15">
        <v>12877.91</v>
      </c>
      <c r="F18" s="16">
        <v>0.12</v>
      </c>
      <c r="G18" s="16">
        <v>7.0030999999999996E-2</v>
      </c>
    </row>
    <row r="19" spans="1:7" x14ac:dyDescent="0.35">
      <c r="A19" s="13" t="s">
        <v>1901</v>
      </c>
      <c r="B19" s="33" t="s">
        <v>1902</v>
      </c>
      <c r="C19" s="33" t="s">
        <v>184</v>
      </c>
      <c r="D19" s="14">
        <v>9323700</v>
      </c>
      <c r="E19" s="15">
        <v>9922.26</v>
      </c>
      <c r="F19" s="16">
        <v>9.2399999999999996E-2</v>
      </c>
      <c r="G19" s="16">
        <v>7.0485000000000006E-2</v>
      </c>
    </row>
    <row r="20" spans="1:7" x14ac:dyDescent="0.35">
      <c r="A20" s="13" t="s">
        <v>1903</v>
      </c>
      <c r="B20" s="33" t="s">
        <v>1904</v>
      </c>
      <c r="C20" s="33" t="s">
        <v>184</v>
      </c>
      <c r="D20" s="14">
        <v>5000000</v>
      </c>
      <c r="E20" s="15">
        <v>5434.33</v>
      </c>
      <c r="F20" s="16">
        <v>5.0599999999999999E-2</v>
      </c>
      <c r="G20" s="16">
        <v>7.0121000000000003E-2</v>
      </c>
    </row>
    <row r="21" spans="1:7" x14ac:dyDescent="0.35">
      <c r="A21" s="13" t="s">
        <v>1905</v>
      </c>
      <c r="B21" s="33" t="s">
        <v>1906</v>
      </c>
      <c r="C21" s="33" t="s">
        <v>184</v>
      </c>
      <c r="D21" s="14">
        <v>5000000</v>
      </c>
      <c r="E21" s="15">
        <v>5390.09</v>
      </c>
      <c r="F21" s="16">
        <v>5.0200000000000002E-2</v>
      </c>
      <c r="G21" s="16">
        <v>7.0031999999999997E-2</v>
      </c>
    </row>
    <row r="22" spans="1:7" x14ac:dyDescent="0.35">
      <c r="A22" s="13" t="s">
        <v>1907</v>
      </c>
      <c r="B22" s="33" t="s">
        <v>1908</v>
      </c>
      <c r="C22" s="33" t="s">
        <v>184</v>
      </c>
      <c r="D22" s="14">
        <v>5000000</v>
      </c>
      <c r="E22" s="15">
        <v>5333.52</v>
      </c>
      <c r="F22" s="16">
        <v>4.9700000000000001E-2</v>
      </c>
      <c r="G22" s="16">
        <v>7.0102999999999999E-2</v>
      </c>
    </row>
    <row r="23" spans="1:7" x14ac:dyDescent="0.35">
      <c r="A23" s="13" t="s">
        <v>1909</v>
      </c>
      <c r="B23" s="33" t="s">
        <v>1910</v>
      </c>
      <c r="C23" s="33" t="s">
        <v>184</v>
      </c>
      <c r="D23" s="14">
        <v>3107800</v>
      </c>
      <c r="E23" s="15">
        <v>3306.94</v>
      </c>
      <c r="F23" s="16">
        <v>3.0800000000000001E-2</v>
      </c>
      <c r="G23" s="16">
        <v>7.0121000000000003E-2</v>
      </c>
    </row>
    <row r="24" spans="1:7" x14ac:dyDescent="0.35">
      <c r="A24" s="13" t="s">
        <v>1911</v>
      </c>
      <c r="B24" s="33" t="s">
        <v>1912</v>
      </c>
      <c r="C24" s="33" t="s">
        <v>184</v>
      </c>
      <c r="D24" s="14">
        <v>3000000</v>
      </c>
      <c r="E24" s="15">
        <v>3219.19</v>
      </c>
      <c r="F24" s="16">
        <v>0.03</v>
      </c>
      <c r="G24" s="16">
        <v>7.0031999999999997E-2</v>
      </c>
    </row>
    <row r="25" spans="1:7" x14ac:dyDescent="0.35">
      <c r="A25" s="13" t="s">
        <v>1913</v>
      </c>
      <c r="B25" s="33" t="s">
        <v>1914</v>
      </c>
      <c r="C25" s="33" t="s">
        <v>184</v>
      </c>
      <c r="D25" s="14">
        <v>1000000</v>
      </c>
      <c r="E25" s="15">
        <v>1043.5899999999999</v>
      </c>
      <c r="F25" s="16">
        <v>9.7000000000000003E-3</v>
      </c>
      <c r="G25" s="16">
        <v>7.0418999999999995E-2</v>
      </c>
    </row>
    <row r="26" spans="1:7" x14ac:dyDescent="0.35">
      <c r="A26" s="13" t="s">
        <v>1915</v>
      </c>
      <c r="B26" s="33" t="s">
        <v>1916</v>
      </c>
      <c r="C26" s="33" t="s">
        <v>184</v>
      </c>
      <c r="D26" s="14">
        <v>1000000</v>
      </c>
      <c r="E26" s="15">
        <v>1027.79</v>
      </c>
      <c r="F26" s="16">
        <v>9.5999999999999992E-3</v>
      </c>
      <c r="G26" s="16">
        <v>7.0068000000000005E-2</v>
      </c>
    </row>
    <row r="27" spans="1:7" x14ac:dyDescent="0.35">
      <c r="A27" s="13" t="s">
        <v>1917</v>
      </c>
      <c r="B27" s="33" t="s">
        <v>1918</v>
      </c>
      <c r="C27" s="33" t="s">
        <v>184</v>
      </c>
      <c r="D27" s="14">
        <v>500000</v>
      </c>
      <c r="E27" s="15">
        <v>541.25</v>
      </c>
      <c r="F27" s="16">
        <v>5.0000000000000001E-3</v>
      </c>
      <c r="G27" s="16">
        <v>7.0121000000000003E-2</v>
      </c>
    </row>
    <row r="28" spans="1:7" x14ac:dyDescent="0.35">
      <c r="A28" s="13" t="s">
        <v>1919</v>
      </c>
      <c r="B28" s="33" t="s">
        <v>1920</v>
      </c>
      <c r="C28" s="33" t="s">
        <v>184</v>
      </c>
      <c r="D28" s="14">
        <v>500000</v>
      </c>
      <c r="E28" s="15">
        <v>540.23</v>
      </c>
      <c r="F28" s="16">
        <v>5.0000000000000001E-3</v>
      </c>
      <c r="G28" s="16">
        <v>7.0031999999999997E-2</v>
      </c>
    </row>
    <row r="29" spans="1:7" x14ac:dyDescent="0.35">
      <c r="A29" s="13" t="s">
        <v>1921</v>
      </c>
      <c r="B29" s="33" t="s">
        <v>1922</v>
      </c>
      <c r="C29" s="33" t="s">
        <v>184</v>
      </c>
      <c r="D29" s="14">
        <v>500000</v>
      </c>
      <c r="E29" s="15">
        <v>532.08000000000004</v>
      </c>
      <c r="F29" s="16">
        <v>5.0000000000000001E-3</v>
      </c>
      <c r="G29" s="16">
        <v>7.0223999999999995E-2</v>
      </c>
    </row>
    <row r="30" spans="1:7" x14ac:dyDescent="0.35">
      <c r="A30" s="13" t="s">
        <v>1923</v>
      </c>
      <c r="B30" s="33" t="s">
        <v>1924</v>
      </c>
      <c r="C30" s="33" t="s">
        <v>184</v>
      </c>
      <c r="D30" s="14">
        <v>500000</v>
      </c>
      <c r="E30" s="15">
        <v>522.26</v>
      </c>
      <c r="F30" s="16">
        <v>4.8999999999999998E-3</v>
      </c>
      <c r="G30" s="16">
        <v>7.0068000000000005E-2</v>
      </c>
    </row>
    <row r="31" spans="1:7" x14ac:dyDescent="0.35">
      <c r="A31" s="13" t="s">
        <v>1925</v>
      </c>
      <c r="B31" s="33" t="s">
        <v>1926</v>
      </c>
      <c r="C31" s="33" t="s">
        <v>184</v>
      </c>
      <c r="D31" s="14">
        <v>500000</v>
      </c>
      <c r="E31" s="15">
        <v>522.26</v>
      </c>
      <c r="F31" s="16">
        <v>4.8999999999999998E-3</v>
      </c>
      <c r="G31" s="16">
        <v>7.0068000000000005E-2</v>
      </c>
    </row>
    <row r="32" spans="1:7" x14ac:dyDescent="0.35">
      <c r="A32" s="17" t="s">
        <v>180</v>
      </c>
      <c r="B32" s="34"/>
      <c r="C32" s="34"/>
      <c r="D32" s="18"/>
      <c r="E32" s="19">
        <v>50213.7</v>
      </c>
      <c r="F32" s="20">
        <v>0.46779999999999999</v>
      </c>
      <c r="G32" s="21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189</v>
      </c>
      <c r="B35" s="33"/>
      <c r="C35" s="33"/>
      <c r="D35" s="14"/>
      <c r="E35" s="15"/>
      <c r="F35" s="16"/>
      <c r="G35" s="16"/>
    </row>
    <row r="36" spans="1:7" x14ac:dyDescent="0.35">
      <c r="A36" s="17" t="s">
        <v>180</v>
      </c>
      <c r="B36" s="33"/>
      <c r="C36" s="33"/>
      <c r="D36" s="14"/>
      <c r="E36" s="22" t="s">
        <v>136</v>
      </c>
      <c r="F36" s="23" t="s">
        <v>136</v>
      </c>
      <c r="G36" s="16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17" t="s">
        <v>190</v>
      </c>
      <c r="B38" s="33"/>
      <c r="C38" s="33"/>
      <c r="D38" s="14"/>
      <c r="E38" s="15"/>
      <c r="F38" s="16"/>
      <c r="G38" s="16"/>
    </row>
    <row r="39" spans="1:7" x14ac:dyDescent="0.35">
      <c r="A39" s="17" t="s">
        <v>180</v>
      </c>
      <c r="B39" s="33"/>
      <c r="C39" s="33"/>
      <c r="D39" s="14"/>
      <c r="E39" s="22" t="s">
        <v>136</v>
      </c>
      <c r="F39" s="23" t="s">
        <v>136</v>
      </c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191</v>
      </c>
      <c r="B41" s="35"/>
      <c r="C41" s="35"/>
      <c r="D41" s="25"/>
      <c r="E41" s="19">
        <v>104756.03</v>
      </c>
      <c r="F41" s="20">
        <v>0.97599999999999998</v>
      </c>
      <c r="G41" s="21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195</v>
      </c>
      <c r="B44" s="33"/>
      <c r="C44" s="33"/>
      <c r="D44" s="14"/>
      <c r="E44" s="15"/>
      <c r="F44" s="16"/>
      <c r="G44" s="16"/>
    </row>
    <row r="45" spans="1:7" x14ac:dyDescent="0.35">
      <c r="A45" s="13" t="s">
        <v>196</v>
      </c>
      <c r="B45" s="33"/>
      <c r="C45" s="33"/>
      <c r="D45" s="14"/>
      <c r="E45" s="15">
        <v>1280.81</v>
      </c>
      <c r="F45" s="16">
        <v>1.1900000000000001E-2</v>
      </c>
      <c r="G45" s="16">
        <v>5.4115999999999997E-2</v>
      </c>
    </row>
    <row r="46" spans="1:7" x14ac:dyDescent="0.35">
      <c r="A46" s="17" t="s">
        <v>180</v>
      </c>
      <c r="B46" s="34"/>
      <c r="C46" s="34"/>
      <c r="D46" s="18"/>
      <c r="E46" s="19">
        <v>1280.81</v>
      </c>
      <c r="F46" s="20">
        <v>1.1900000000000001E-2</v>
      </c>
      <c r="G46" s="21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191</v>
      </c>
      <c r="B48" s="35"/>
      <c r="C48" s="35"/>
      <c r="D48" s="25"/>
      <c r="E48" s="19">
        <v>1280.81</v>
      </c>
      <c r="F48" s="20">
        <v>1.1900000000000001E-2</v>
      </c>
      <c r="G48" s="21"/>
    </row>
    <row r="49" spans="1:7" x14ac:dyDescent="0.35">
      <c r="A49" s="13" t="s">
        <v>197</v>
      </c>
      <c r="B49" s="33"/>
      <c r="C49" s="33"/>
      <c r="D49" s="14"/>
      <c r="E49" s="15">
        <v>1297.8909434</v>
      </c>
      <c r="F49" s="16">
        <v>1.2092E-2</v>
      </c>
      <c r="G49" s="16"/>
    </row>
    <row r="50" spans="1:7" x14ac:dyDescent="0.35">
      <c r="A50" s="13" t="s">
        <v>198</v>
      </c>
      <c r="B50" s="33"/>
      <c r="C50" s="33"/>
      <c r="D50" s="14"/>
      <c r="E50" s="26">
        <v>-2.2909434000000002</v>
      </c>
      <c r="F50" s="16">
        <v>7.9999999999999996E-6</v>
      </c>
      <c r="G50" s="16">
        <v>5.4115999999999997E-2</v>
      </c>
    </row>
    <row r="51" spans="1:7" x14ac:dyDescent="0.35">
      <c r="A51" s="28" t="s">
        <v>199</v>
      </c>
      <c r="B51" s="36"/>
      <c r="C51" s="36"/>
      <c r="D51" s="29"/>
      <c r="E51" s="30">
        <v>107332.44</v>
      </c>
      <c r="F51" s="31">
        <v>1</v>
      </c>
      <c r="G51" s="31"/>
    </row>
    <row r="53" spans="1:7" x14ac:dyDescent="0.35">
      <c r="A53" s="1" t="s">
        <v>200</v>
      </c>
    </row>
    <row r="54" spans="1:7" x14ac:dyDescent="0.35">
      <c r="A54" s="1" t="s">
        <v>1927</v>
      </c>
    </row>
    <row r="56" spans="1:7" x14ac:dyDescent="0.35">
      <c r="A56" s="1" t="s">
        <v>201</v>
      </c>
    </row>
    <row r="57" spans="1:7" x14ac:dyDescent="0.35">
      <c r="A57" s="47" t="s">
        <v>202</v>
      </c>
      <c r="B57" s="3" t="s">
        <v>136</v>
      </c>
    </row>
    <row r="58" spans="1:7" x14ac:dyDescent="0.35">
      <c r="A58" t="s">
        <v>203</v>
      </c>
    </row>
    <row r="59" spans="1:7" x14ac:dyDescent="0.35">
      <c r="A59" t="s">
        <v>204</v>
      </c>
      <c r="B59" t="s">
        <v>205</v>
      </c>
      <c r="C59" t="s">
        <v>205</v>
      </c>
    </row>
    <row r="60" spans="1:7" x14ac:dyDescent="0.35">
      <c r="B60" s="48">
        <v>45807</v>
      </c>
      <c r="C60" s="48">
        <v>45838</v>
      </c>
    </row>
    <row r="61" spans="1:7" x14ac:dyDescent="0.35">
      <c r="A61" t="s">
        <v>274</v>
      </c>
      <c r="B61">
        <v>13.100099999999999</v>
      </c>
      <c r="C61">
        <v>12.983499999999999</v>
      </c>
    </row>
    <row r="62" spans="1:7" x14ac:dyDescent="0.35">
      <c r="A62" t="s">
        <v>211</v>
      </c>
      <c r="B62">
        <v>13.100099999999999</v>
      </c>
      <c r="C62">
        <v>12.983499999999999</v>
      </c>
    </row>
    <row r="63" spans="1:7" x14ac:dyDescent="0.35">
      <c r="A63" t="s">
        <v>275</v>
      </c>
      <c r="B63">
        <v>13.005599999999999</v>
      </c>
      <c r="C63">
        <v>12.8871</v>
      </c>
    </row>
    <row r="64" spans="1:7" x14ac:dyDescent="0.35">
      <c r="A64" t="s">
        <v>217</v>
      </c>
      <c r="B64">
        <v>13.0059</v>
      </c>
      <c r="C64">
        <v>12.8873</v>
      </c>
    </row>
    <row r="66" spans="1:2" x14ac:dyDescent="0.35">
      <c r="A66" t="s">
        <v>221</v>
      </c>
      <c r="B66" s="3" t="s">
        <v>136</v>
      </c>
    </row>
    <row r="67" spans="1:2" x14ac:dyDescent="0.35">
      <c r="A67" t="s">
        <v>222</v>
      </c>
      <c r="B67" s="3" t="s">
        <v>136</v>
      </c>
    </row>
    <row r="68" spans="1:2" ht="29" customHeight="1" x14ac:dyDescent="0.35">
      <c r="A68" s="47" t="s">
        <v>223</v>
      </c>
      <c r="B68" s="3" t="s">
        <v>136</v>
      </c>
    </row>
    <row r="69" spans="1:2" ht="29" customHeight="1" x14ac:dyDescent="0.35">
      <c r="A69" s="47" t="s">
        <v>224</v>
      </c>
      <c r="B69" s="3" t="s">
        <v>136</v>
      </c>
    </row>
    <row r="70" spans="1:2" x14ac:dyDescent="0.35">
      <c r="A70" t="s">
        <v>225</v>
      </c>
      <c r="B70" s="49">
        <f>+B85</f>
        <v>11.19528449148679</v>
      </c>
    </row>
    <row r="71" spans="1:2" ht="43.5" customHeight="1" x14ac:dyDescent="0.35">
      <c r="A71" s="47" t="s">
        <v>226</v>
      </c>
      <c r="B71" s="3" t="s">
        <v>136</v>
      </c>
    </row>
    <row r="72" spans="1:2" x14ac:dyDescent="0.35">
      <c r="B72" s="3"/>
    </row>
    <row r="73" spans="1:2" ht="29" customHeight="1" x14ac:dyDescent="0.35">
      <c r="A73" s="47" t="s">
        <v>227</v>
      </c>
      <c r="B73" s="3" t="s">
        <v>136</v>
      </c>
    </row>
    <row r="74" spans="1:2" ht="29" customHeight="1" x14ac:dyDescent="0.35">
      <c r="A74" s="47" t="s">
        <v>228</v>
      </c>
      <c r="B74" t="s">
        <v>136</v>
      </c>
    </row>
    <row r="75" spans="1:2" ht="29" customHeight="1" x14ac:dyDescent="0.35">
      <c r="A75" s="47" t="s">
        <v>229</v>
      </c>
      <c r="B75" s="3" t="s">
        <v>136</v>
      </c>
    </row>
    <row r="76" spans="1:2" ht="29" customHeight="1" x14ac:dyDescent="0.35">
      <c r="A76" s="47" t="s">
        <v>230</v>
      </c>
      <c r="B76" s="3" t="s">
        <v>136</v>
      </c>
    </row>
    <row r="78" spans="1:2" x14ac:dyDescent="0.35">
      <c r="A78" t="s">
        <v>231</v>
      </c>
    </row>
    <row r="79" spans="1:2" ht="58" customHeight="1" x14ac:dyDescent="0.35">
      <c r="A79" s="63" t="s">
        <v>232</v>
      </c>
      <c r="B79" s="67" t="s">
        <v>1928</v>
      </c>
    </row>
    <row r="80" spans="1:2" ht="43.5" customHeight="1" x14ac:dyDescent="0.35">
      <c r="A80" s="63" t="s">
        <v>234</v>
      </c>
      <c r="B80" s="67" t="s">
        <v>1929</v>
      </c>
    </row>
    <row r="81" spans="1:4" x14ac:dyDescent="0.35">
      <c r="A81" s="63"/>
      <c r="B81" s="63"/>
    </row>
    <row r="82" spans="1:4" x14ac:dyDescent="0.35">
      <c r="A82" s="63" t="s">
        <v>236</v>
      </c>
      <c r="B82" s="64">
        <v>6.8206369232993849</v>
      </c>
    </row>
    <row r="83" spans="1:4" x14ac:dyDescent="0.35">
      <c r="A83" s="63"/>
      <c r="B83" s="63"/>
    </row>
    <row r="84" spans="1:4" x14ac:dyDescent="0.35">
      <c r="A84" s="63" t="s">
        <v>237</v>
      </c>
      <c r="B84" s="65">
        <v>7.7248999999999999</v>
      </c>
    </row>
    <row r="85" spans="1:4" x14ac:dyDescent="0.35">
      <c r="A85" s="63" t="s">
        <v>238</v>
      </c>
      <c r="B85" s="65">
        <v>11.19528449148679</v>
      </c>
    </row>
    <row r="86" spans="1:4" x14ac:dyDescent="0.35">
      <c r="A86" s="63"/>
      <c r="B86" s="63"/>
    </row>
    <row r="87" spans="1:4" x14ac:dyDescent="0.35">
      <c r="A87" s="63" t="s">
        <v>239</v>
      </c>
      <c r="B87" s="66">
        <v>45838</v>
      </c>
    </row>
    <row r="89" spans="1:4" ht="70" customHeight="1" x14ac:dyDescent="0.35">
      <c r="A89" s="72" t="s">
        <v>240</v>
      </c>
      <c r="B89" s="72" t="s">
        <v>241</v>
      </c>
      <c r="C89" s="72" t="s">
        <v>5</v>
      </c>
      <c r="D89" s="72" t="s">
        <v>6</v>
      </c>
    </row>
    <row r="90" spans="1:4" ht="70" customHeight="1" x14ac:dyDescent="0.35">
      <c r="A90" s="72" t="s">
        <v>1930</v>
      </c>
      <c r="B90" s="72"/>
      <c r="C90" s="72" t="s">
        <v>73</v>
      </c>
      <c r="D9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1931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1932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1711</v>
      </c>
      <c r="B8" s="33"/>
      <c r="C8" s="33"/>
      <c r="D8" s="14"/>
      <c r="E8" s="15"/>
      <c r="F8" s="16"/>
      <c r="G8" s="16"/>
    </row>
    <row r="9" spans="1:7" x14ac:dyDescent="0.35">
      <c r="A9" s="13" t="s">
        <v>1933</v>
      </c>
      <c r="B9" s="33" t="s">
        <v>1934</v>
      </c>
      <c r="C9" s="33"/>
      <c r="D9" s="14">
        <v>64228368.002100013</v>
      </c>
      <c r="E9" s="15">
        <v>975243.54</v>
      </c>
      <c r="F9" s="16">
        <v>0.99839999999999995</v>
      </c>
      <c r="G9" s="16"/>
    </row>
    <row r="10" spans="1:7" x14ac:dyDescent="0.35">
      <c r="A10" s="17" t="s">
        <v>180</v>
      </c>
      <c r="B10" s="34"/>
      <c r="C10" s="34"/>
      <c r="D10" s="18"/>
      <c r="E10" s="19">
        <v>975243.54</v>
      </c>
      <c r="F10" s="20">
        <v>0.99839999999999995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975243.54</v>
      </c>
      <c r="F12" s="20">
        <v>0.99839999999999995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1681.75</v>
      </c>
      <c r="F15" s="16">
        <v>1.6999999999999999E-3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1681.75</v>
      </c>
      <c r="F16" s="20">
        <v>1.6999999999999999E-3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1681.75</v>
      </c>
      <c r="F18" s="20">
        <v>1.6999999999999999E-3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0.24934139999999999</v>
      </c>
      <c r="F19" s="16">
        <v>0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-149.2693414</v>
      </c>
      <c r="F20" s="27">
        <v>-1E-4</v>
      </c>
      <c r="G20" s="16">
        <v>5.4115999999999997E-2</v>
      </c>
    </row>
    <row r="21" spans="1:7" x14ac:dyDescent="0.35">
      <c r="A21" s="28" t="s">
        <v>199</v>
      </c>
      <c r="B21" s="36"/>
      <c r="C21" s="36"/>
      <c r="D21" s="29"/>
      <c r="E21" s="30">
        <v>976776.27</v>
      </c>
      <c r="F21" s="31">
        <v>1</v>
      </c>
      <c r="G21" s="31"/>
    </row>
    <row r="26" spans="1:7" x14ac:dyDescent="0.35">
      <c r="A26" s="1" t="s">
        <v>201</v>
      </c>
    </row>
    <row r="27" spans="1:7" ht="29" customHeight="1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15.154400000000001</v>
      </c>
      <c r="C31">
        <v>15.121600000000001</v>
      </c>
    </row>
    <row r="32" spans="1:7" x14ac:dyDescent="0.35">
      <c r="A32" t="s">
        <v>211</v>
      </c>
      <c r="B32">
        <v>15.154400000000001</v>
      </c>
      <c r="C32">
        <v>15.121600000000001</v>
      </c>
    </row>
    <row r="33" spans="1:3" x14ac:dyDescent="0.35">
      <c r="A33" t="s">
        <v>216</v>
      </c>
      <c r="B33">
        <v>15.154400000000001</v>
      </c>
      <c r="C33">
        <v>15.121600000000001</v>
      </c>
    </row>
    <row r="34" spans="1:3" x14ac:dyDescent="0.35">
      <c r="A34" t="s">
        <v>217</v>
      </c>
      <c r="B34">
        <v>15.154400000000001</v>
      </c>
      <c r="C34">
        <v>15.121600000000001</v>
      </c>
    </row>
    <row r="36" spans="1:3" x14ac:dyDescent="0.35">
      <c r="A36" t="s">
        <v>221</v>
      </c>
      <c r="B36" s="3" t="s">
        <v>136</v>
      </c>
    </row>
    <row r="37" spans="1:3" x14ac:dyDescent="0.35">
      <c r="A37" t="s">
        <v>222</v>
      </c>
      <c r="B37" s="3" t="s">
        <v>136</v>
      </c>
    </row>
    <row r="38" spans="1:3" ht="58" customHeight="1" x14ac:dyDescent="0.35">
      <c r="A38" s="47" t="s">
        <v>223</v>
      </c>
      <c r="B38" s="3" t="s">
        <v>136</v>
      </c>
    </row>
    <row r="39" spans="1:3" ht="43.5" customHeight="1" x14ac:dyDescent="0.35">
      <c r="A39" s="47" t="s">
        <v>224</v>
      </c>
      <c r="B39" s="3" t="s">
        <v>136</v>
      </c>
    </row>
    <row r="40" spans="1:3" x14ac:dyDescent="0.35">
      <c r="A40" t="s">
        <v>225</v>
      </c>
      <c r="B40" s="49">
        <f>+B55</f>
        <v>4.4128164586070113</v>
      </c>
    </row>
    <row r="41" spans="1:3" ht="72.5" customHeight="1" x14ac:dyDescent="0.35">
      <c r="A41" s="47" t="s">
        <v>578</v>
      </c>
      <c r="B41" s="3" t="s">
        <v>136</v>
      </c>
    </row>
    <row r="42" spans="1:3" x14ac:dyDescent="0.35">
      <c r="B42" s="3"/>
    </row>
    <row r="43" spans="1:3" ht="72.5" customHeight="1" x14ac:dyDescent="0.35">
      <c r="A43" s="47" t="s">
        <v>579</v>
      </c>
      <c r="B43" s="3" t="s">
        <v>136</v>
      </c>
    </row>
    <row r="44" spans="1:3" ht="58" customHeight="1" x14ac:dyDescent="0.35">
      <c r="A44" s="47" t="s">
        <v>580</v>
      </c>
      <c r="B44" t="s">
        <v>136</v>
      </c>
    </row>
    <row r="45" spans="1:3" ht="43.5" customHeight="1" x14ac:dyDescent="0.35">
      <c r="A45" s="47" t="s">
        <v>581</v>
      </c>
      <c r="B45" s="3" t="s">
        <v>136</v>
      </c>
    </row>
    <row r="46" spans="1:3" ht="43.5" customHeight="1" x14ac:dyDescent="0.35">
      <c r="A46" s="47" t="s">
        <v>582</v>
      </c>
      <c r="B46" s="3" t="s">
        <v>136</v>
      </c>
    </row>
    <row r="48" spans="1:3" x14ac:dyDescent="0.35">
      <c r="A48" t="s">
        <v>231</v>
      </c>
    </row>
    <row r="49" spans="1:4" x14ac:dyDescent="0.35">
      <c r="A49" s="63" t="s">
        <v>232</v>
      </c>
      <c r="B49" s="63" t="s">
        <v>1935</v>
      </c>
    </row>
    <row r="50" spans="1:4" x14ac:dyDescent="0.35">
      <c r="A50" s="63" t="s">
        <v>234</v>
      </c>
      <c r="B50" s="63" t="s">
        <v>1936</v>
      </c>
    </row>
    <row r="51" spans="1:4" x14ac:dyDescent="0.35">
      <c r="A51" s="63"/>
      <c r="B51" s="63"/>
    </row>
    <row r="52" spans="1:4" x14ac:dyDescent="0.35">
      <c r="A52" s="63" t="s">
        <v>236</v>
      </c>
      <c r="B52" s="64">
        <v>6.6925730547290883</v>
      </c>
    </row>
    <row r="53" spans="1:4" x14ac:dyDescent="0.35">
      <c r="A53" s="63"/>
      <c r="B53" s="63"/>
    </row>
    <row r="54" spans="1:4" x14ac:dyDescent="0.35">
      <c r="A54" s="63" t="s">
        <v>237</v>
      </c>
      <c r="B54" s="65">
        <v>3.7963</v>
      </c>
    </row>
    <row r="55" spans="1:4" x14ac:dyDescent="0.35">
      <c r="A55" s="63" t="s">
        <v>238</v>
      </c>
      <c r="B55" s="65">
        <v>4.4128164586070113</v>
      </c>
    </row>
    <row r="56" spans="1:4" x14ac:dyDescent="0.35">
      <c r="A56" s="63"/>
      <c r="B56" s="63"/>
    </row>
    <row r="57" spans="1:4" x14ac:dyDescent="0.35">
      <c r="A57" s="63" t="s">
        <v>239</v>
      </c>
      <c r="B57" s="66">
        <v>45838</v>
      </c>
    </row>
    <row r="59" spans="1:4" ht="70" customHeight="1" x14ac:dyDescent="0.35">
      <c r="A59" s="72" t="s">
        <v>240</v>
      </c>
      <c r="B59" s="72" t="s">
        <v>241</v>
      </c>
      <c r="C59" s="72" t="s">
        <v>5</v>
      </c>
      <c r="D59" s="72" t="s">
        <v>6</v>
      </c>
    </row>
    <row r="60" spans="1:4" ht="70" customHeight="1" x14ac:dyDescent="0.35">
      <c r="A60" s="72" t="s">
        <v>1935</v>
      </c>
      <c r="B60" s="72"/>
      <c r="C60" s="72" t="s">
        <v>63</v>
      </c>
      <c r="D6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1937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1938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1711</v>
      </c>
      <c r="B8" s="33"/>
      <c r="C8" s="33"/>
      <c r="D8" s="14"/>
      <c r="E8" s="15"/>
      <c r="F8" s="16"/>
      <c r="G8" s="16"/>
    </row>
    <row r="9" spans="1:7" x14ac:dyDescent="0.35">
      <c r="A9" s="13" t="s">
        <v>1939</v>
      </c>
      <c r="B9" s="33" t="s">
        <v>1940</v>
      </c>
      <c r="C9" s="33"/>
      <c r="D9" s="14">
        <v>35313159</v>
      </c>
      <c r="E9" s="15">
        <v>480216.59</v>
      </c>
      <c r="F9" s="16">
        <v>0.99660000000000004</v>
      </c>
      <c r="G9" s="16"/>
    </row>
    <row r="10" spans="1:7" x14ac:dyDescent="0.35">
      <c r="A10" s="17" t="s">
        <v>180</v>
      </c>
      <c r="B10" s="34"/>
      <c r="C10" s="34"/>
      <c r="D10" s="18"/>
      <c r="E10" s="19">
        <v>480216.59</v>
      </c>
      <c r="F10" s="20">
        <v>0.99660000000000004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480216.59</v>
      </c>
      <c r="F12" s="20">
        <v>0.99660000000000004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1646.76</v>
      </c>
      <c r="F15" s="16">
        <v>3.3999999999999998E-3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1646.76</v>
      </c>
      <c r="F16" s="20">
        <v>3.3999999999999998E-3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1646.76</v>
      </c>
      <c r="F18" s="20">
        <v>3.3999999999999998E-3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0.24415300000000001</v>
      </c>
      <c r="F19" s="16">
        <v>0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-13.244153000000001</v>
      </c>
      <c r="F20" s="16">
        <v>0</v>
      </c>
      <c r="G20" s="16">
        <v>5.4115000000000003E-2</v>
      </c>
    </row>
    <row r="21" spans="1:7" x14ac:dyDescent="0.35">
      <c r="A21" s="28" t="s">
        <v>199</v>
      </c>
      <c r="B21" s="36"/>
      <c r="C21" s="36"/>
      <c r="D21" s="29"/>
      <c r="E21" s="30">
        <v>481850.35</v>
      </c>
      <c r="F21" s="31">
        <v>1</v>
      </c>
      <c r="G21" s="31"/>
    </row>
    <row r="26" spans="1:7" x14ac:dyDescent="0.35">
      <c r="A26" s="1" t="s">
        <v>201</v>
      </c>
    </row>
    <row r="27" spans="1:7" ht="29" customHeight="1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13.6509</v>
      </c>
      <c r="C31">
        <v>13.558999999999999</v>
      </c>
    </row>
    <row r="32" spans="1:7" x14ac:dyDescent="0.35">
      <c r="A32" t="s">
        <v>211</v>
      </c>
      <c r="B32">
        <v>13.6509</v>
      </c>
      <c r="C32">
        <v>13.558999999999999</v>
      </c>
    </row>
    <row r="33" spans="1:3" x14ac:dyDescent="0.35">
      <c r="A33" t="s">
        <v>216</v>
      </c>
      <c r="B33">
        <v>13.6509</v>
      </c>
      <c r="C33">
        <v>13.558999999999999</v>
      </c>
    </row>
    <row r="34" spans="1:3" x14ac:dyDescent="0.35">
      <c r="A34" t="s">
        <v>217</v>
      </c>
      <c r="B34">
        <v>13.6509</v>
      </c>
      <c r="C34">
        <v>13.558999999999999</v>
      </c>
    </row>
    <row r="36" spans="1:3" x14ac:dyDescent="0.35">
      <c r="A36" t="s">
        <v>221</v>
      </c>
      <c r="B36" s="3" t="s">
        <v>136</v>
      </c>
    </row>
    <row r="37" spans="1:3" x14ac:dyDescent="0.35">
      <c r="A37" t="s">
        <v>222</v>
      </c>
      <c r="B37" s="3" t="s">
        <v>136</v>
      </c>
    </row>
    <row r="38" spans="1:3" ht="58" customHeight="1" x14ac:dyDescent="0.35">
      <c r="A38" s="47" t="s">
        <v>223</v>
      </c>
      <c r="B38" s="3" t="s">
        <v>136</v>
      </c>
    </row>
    <row r="39" spans="1:3" ht="43.5" customHeight="1" x14ac:dyDescent="0.35">
      <c r="A39" s="47" t="s">
        <v>224</v>
      </c>
      <c r="B39" s="3" t="s">
        <v>136</v>
      </c>
    </row>
    <row r="40" spans="1:3" x14ac:dyDescent="0.35">
      <c r="A40" t="s">
        <v>225</v>
      </c>
      <c r="B40" s="49">
        <f>+B55</f>
        <v>5.6030140518027816</v>
      </c>
    </row>
    <row r="41" spans="1:3" ht="72.5" customHeight="1" x14ac:dyDescent="0.35">
      <c r="A41" s="47" t="s">
        <v>578</v>
      </c>
      <c r="B41" s="3" t="s">
        <v>136</v>
      </c>
    </row>
    <row r="42" spans="1:3" x14ac:dyDescent="0.35">
      <c r="B42" s="3"/>
    </row>
    <row r="43" spans="1:3" ht="72.5" customHeight="1" x14ac:dyDescent="0.35">
      <c r="A43" s="47" t="s">
        <v>579</v>
      </c>
      <c r="B43" s="3" t="s">
        <v>136</v>
      </c>
    </row>
    <row r="44" spans="1:3" ht="58" customHeight="1" x14ac:dyDescent="0.35">
      <c r="A44" s="47" t="s">
        <v>580</v>
      </c>
      <c r="B44" t="s">
        <v>136</v>
      </c>
    </row>
    <row r="45" spans="1:3" ht="43.5" customHeight="1" x14ac:dyDescent="0.35">
      <c r="A45" s="47" t="s">
        <v>581</v>
      </c>
      <c r="B45" s="3" t="s">
        <v>136</v>
      </c>
    </row>
    <row r="46" spans="1:3" ht="43.5" customHeight="1" x14ac:dyDescent="0.35">
      <c r="A46" s="47" t="s">
        <v>582</v>
      </c>
      <c r="B46" s="3" t="s">
        <v>136</v>
      </c>
    </row>
    <row r="48" spans="1:3" x14ac:dyDescent="0.35">
      <c r="A48" t="s">
        <v>231</v>
      </c>
    </row>
    <row r="49" spans="1:4" x14ac:dyDescent="0.35">
      <c r="A49" s="63" t="s">
        <v>232</v>
      </c>
      <c r="B49" s="63" t="s">
        <v>1941</v>
      </c>
    </row>
    <row r="50" spans="1:4" x14ac:dyDescent="0.35">
      <c r="A50" s="63" t="s">
        <v>234</v>
      </c>
      <c r="B50" s="63" t="s">
        <v>1936</v>
      </c>
    </row>
    <row r="51" spans="1:4" x14ac:dyDescent="0.35">
      <c r="A51" s="63"/>
      <c r="B51" s="63"/>
    </row>
    <row r="52" spans="1:4" x14ac:dyDescent="0.35">
      <c r="A52" s="63" t="s">
        <v>236</v>
      </c>
      <c r="B52" s="64">
        <v>6.7867142201209427</v>
      </c>
    </row>
    <row r="53" spans="1:4" x14ac:dyDescent="0.35">
      <c r="A53" s="63"/>
      <c r="B53" s="63"/>
    </row>
    <row r="54" spans="1:4" x14ac:dyDescent="0.35">
      <c r="A54" s="63" t="s">
        <v>237</v>
      </c>
      <c r="B54" s="65">
        <v>4.6650999999999998</v>
      </c>
    </row>
    <row r="55" spans="1:4" x14ac:dyDescent="0.35">
      <c r="A55" s="63" t="s">
        <v>238</v>
      </c>
      <c r="B55" s="65">
        <v>5.6030140518027816</v>
      </c>
    </row>
    <row r="56" spans="1:4" x14ac:dyDescent="0.35">
      <c r="A56" s="63"/>
      <c r="B56" s="63"/>
    </row>
    <row r="57" spans="1:4" x14ac:dyDescent="0.35">
      <c r="A57" s="63" t="s">
        <v>239</v>
      </c>
      <c r="B57" s="66">
        <v>45838</v>
      </c>
    </row>
    <row r="59" spans="1:4" ht="70" customHeight="1" x14ac:dyDescent="0.35">
      <c r="A59" s="72" t="s">
        <v>240</v>
      </c>
      <c r="B59" s="72" t="s">
        <v>241</v>
      </c>
      <c r="C59" s="72" t="s">
        <v>5</v>
      </c>
      <c r="D59" s="72" t="s">
        <v>6</v>
      </c>
    </row>
    <row r="60" spans="1:4" ht="70" customHeight="1" x14ac:dyDescent="0.35">
      <c r="A60" s="72" t="s">
        <v>1941</v>
      </c>
      <c r="B60" s="72"/>
      <c r="C60" s="72" t="s">
        <v>51</v>
      </c>
      <c r="D6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9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1942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1943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1944</v>
      </c>
      <c r="B11" s="33" t="s">
        <v>1945</v>
      </c>
      <c r="C11" s="33" t="s">
        <v>144</v>
      </c>
      <c r="D11" s="14">
        <v>21000000</v>
      </c>
      <c r="E11" s="15">
        <v>20899.75</v>
      </c>
      <c r="F11" s="16">
        <v>9.0899999999999995E-2</v>
      </c>
      <c r="G11" s="16">
        <v>6.4274999999999999E-2</v>
      </c>
    </row>
    <row r="12" spans="1:7" x14ac:dyDescent="0.35">
      <c r="A12" s="13" t="s">
        <v>1946</v>
      </c>
      <c r="B12" s="33" t="s">
        <v>1947</v>
      </c>
      <c r="C12" s="33" t="s">
        <v>144</v>
      </c>
      <c r="D12" s="14">
        <v>19500000</v>
      </c>
      <c r="E12" s="15">
        <v>19910.63</v>
      </c>
      <c r="F12" s="16">
        <v>8.6599999999999996E-2</v>
      </c>
      <c r="G12" s="16">
        <v>6.4949999999999994E-2</v>
      </c>
    </row>
    <row r="13" spans="1:7" x14ac:dyDescent="0.35">
      <c r="A13" s="13" t="s">
        <v>1948</v>
      </c>
      <c r="B13" s="33" t="s">
        <v>1949</v>
      </c>
      <c r="C13" s="33" t="s">
        <v>144</v>
      </c>
      <c r="D13" s="14">
        <v>15000000</v>
      </c>
      <c r="E13" s="15">
        <v>15311.96</v>
      </c>
      <c r="F13" s="16">
        <v>6.6600000000000006E-2</v>
      </c>
      <c r="G13" s="16">
        <v>6.5488000000000005E-2</v>
      </c>
    </row>
    <row r="14" spans="1:7" x14ac:dyDescent="0.35">
      <c r="A14" s="13" t="s">
        <v>1950</v>
      </c>
      <c r="B14" s="33" t="s">
        <v>1951</v>
      </c>
      <c r="C14" s="33" t="s">
        <v>158</v>
      </c>
      <c r="D14" s="14">
        <v>15000000</v>
      </c>
      <c r="E14" s="15">
        <v>15267.71</v>
      </c>
      <c r="F14" s="16">
        <v>6.6400000000000001E-2</v>
      </c>
      <c r="G14" s="16">
        <v>6.6250000000000003E-2</v>
      </c>
    </row>
    <row r="15" spans="1:7" x14ac:dyDescent="0.35">
      <c r="A15" s="13" t="s">
        <v>1952</v>
      </c>
      <c r="B15" s="33" t="s">
        <v>1953</v>
      </c>
      <c r="C15" s="33" t="s">
        <v>144</v>
      </c>
      <c r="D15" s="14">
        <v>11000000</v>
      </c>
      <c r="E15" s="15">
        <v>11240.93</v>
      </c>
      <c r="F15" s="16">
        <v>4.8899999999999999E-2</v>
      </c>
      <c r="G15" s="16">
        <v>6.4449999999999993E-2</v>
      </c>
    </row>
    <row r="16" spans="1:7" x14ac:dyDescent="0.35">
      <c r="A16" s="13" t="s">
        <v>1954</v>
      </c>
      <c r="B16" s="33" t="s">
        <v>1955</v>
      </c>
      <c r="C16" s="33" t="s">
        <v>144</v>
      </c>
      <c r="D16" s="14">
        <v>10500000</v>
      </c>
      <c r="E16" s="15">
        <v>10699.02</v>
      </c>
      <c r="F16" s="16">
        <v>4.65E-2</v>
      </c>
      <c r="G16" s="16">
        <v>6.6400000000000001E-2</v>
      </c>
    </row>
    <row r="17" spans="1:7" x14ac:dyDescent="0.35">
      <c r="A17" s="13" t="s">
        <v>1956</v>
      </c>
      <c r="B17" s="33" t="s">
        <v>1957</v>
      </c>
      <c r="C17" s="33" t="s">
        <v>144</v>
      </c>
      <c r="D17" s="14">
        <v>9200000</v>
      </c>
      <c r="E17" s="15">
        <v>9397.11</v>
      </c>
      <c r="F17" s="16">
        <v>4.0899999999999999E-2</v>
      </c>
      <c r="G17" s="16">
        <v>6.5505999999999995E-2</v>
      </c>
    </row>
    <row r="18" spans="1:7" x14ac:dyDescent="0.35">
      <c r="A18" s="13" t="s">
        <v>1958</v>
      </c>
      <c r="B18" s="33" t="s">
        <v>1959</v>
      </c>
      <c r="C18" s="33" t="s">
        <v>144</v>
      </c>
      <c r="D18" s="14">
        <v>3000000</v>
      </c>
      <c r="E18" s="15">
        <v>3033.37</v>
      </c>
      <c r="F18" s="16">
        <v>1.32E-2</v>
      </c>
      <c r="G18" s="16">
        <v>6.4536999999999997E-2</v>
      </c>
    </row>
    <row r="19" spans="1:7" x14ac:dyDescent="0.35">
      <c r="A19" s="13" t="s">
        <v>1960</v>
      </c>
      <c r="B19" s="33" t="s">
        <v>1961</v>
      </c>
      <c r="C19" s="33" t="s">
        <v>165</v>
      </c>
      <c r="D19" s="14">
        <v>3000000</v>
      </c>
      <c r="E19" s="15">
        <v>3022.71</v>
      </c>
      <c r="F19" s="16">
        <v>1.3100000000000001E-2</v>
      </c>
      <c r="G19" s="16">
        <v>6.5850000000000006E-2</v>
      </c>
    </row>
    <row r="20" spans="1:7" x14ac:dyDescent="0.35">
      <c r="A20" s="13" t="s">
        <v>1962</v>
      </c>
      <c r="B20" s="33" t="s">
        <v>1963</v>
      </c>
      <c r="C20" s="33" t="s">
        <v>144</v>
      </c>
      <c r="D20" s="14">
        <v>2700000</v>
      </c>
      <c r="E20" s="15">
        <v>2775.53</v>
      </c>
      <c r="F20" s="16">
        <v>1.21E-2</v>
      </c>
      <c r="G20" s="16">
        <v>6.5000000000000002E-2</v>
      </c>
    </row>
    <row r="21" spans="1:7" x14ac:dyDescent="0.35">
      <c r="A21" s="13" t="s">
        <v>1964</v>
      </c>
      <c r="B21" s="33" t="s">
        <v>1965</v>
      </c>
      <c r="C21" s="33" t="s">
        <v>144</v>
      </c>
      <c r="D21" s="14">
        <v>2500000</v>
      </c>
      <c r="E21" s="15">
        <v>2571.06</v>
      </c>
      <c r="F21" s="16">
        <v>1.12E-2</v>
      </c>
      <c r="G21" s="16">
        <v>6.4549999999999996E-2</v>
      </c>
    </row>
    <row r="22" spans="1:7" x14ac:dyDescent="0.35">
      <c r="A22" s="13" t="s">
        <v>1966</v>
      </c>
      <c r="B22" s="33" t="s">
        <v>1967</v>
      </c>
      <c r="C22" s="33" t="s">
        <v>144</v>
      </c>
      <c r="D22" s="14">
        <v>2500000</v>
      </c>
      <c r="E22" s="15">
        <v>2530.77</v>
      </c>
      <c r="F22" s="16">
        <v>1.0999999999999999E-2</v>
      </c>
      <c r="G22" s="16">
        <v>6.5049999999999997E-2</v>
      </c>
    </row>
    <row r="23" spans="1:7" x14ac:dyDescent="0.35">
      <c r="A23" s="13" t="s">
        <v>1968</v>
      </c>
      <c r="B23" s="33" t="s">
        <v>1969</v>
      </c>
      <c r="C23" s="33" t="s">
        <v>158</v>
      </c>
      <c r="D23" s="14">
        <v>2060000</v>
      </c>
      <c r="E23" s="15">
        <v>2148.42</v>
      </c>
      <c r="F23" s="16">
        <v>9.2999999999999992E-3</v>
      </c>
      <c r="G23" s="16">
        <v>6.4449999999999993E-2</v>
      </c>
    </row>
    <row r="24" spans="1:7" x14ac:dyDescent="0.35">
      <c r="A24" s="13" t="s">
        <v>1970</v>
      </c>
      <c r="B24" s="33" t="s">
        <v>1971</v>
      </c>
      <c r="C24" s="33" t="s">
        <v>158</v>
      </c>
      <c r="D24" s="14">
        <v>2000000</v>
      </c>
      <c r="E24" s="15">
        <v>2023.53</v>
      </c>
      <c r="F24" s="16">
        <v>8.8000000000000005E-3</v>
      </c>
      <c r="G24" s="16">
        <v>6.4649999999999999E-2</v>
      </c>
    </row>
    <row r="25" spans="1:7" x14ac:dyDescent="0.35">
      <c r="A25" s="13" t="s">
        <v>1972</v>
      </c>
      <c r="B25" s="33" t="s">
        <v>1973</v>
      </c>
      <c r="C25" s="33" t="s">
        <v>144</v>
      </c>
      <c r="D25" s="14">
        <v>500000</v>
      </c>
      <c r="E25" s="15">
        <v>517.97</v>
      </c>
      <c r="F25" s="16">
        <v>2.3E-3</v>
      </c>
      <c r="G25" s="16">
        <v>6.4713000000000007E-2</v>
      </c>
    </row>
    <row r="26" spans="1:7" x14ac:dyDescent="0.35">
      <c r="A26" s="13" t="s">
        <v>1974</v>
      </c>
      <c r="B26" s="33" t="s">
        <v>1975</v>
      </c>
      <c r="C26" s="33" t="s">
        <v>144</v>
      </c>
      <c r="D26" s="14">
        <v>500000</v>
      </c>
      <c r="E26" s="15">
        <v>497.08</v>
      </c>
      <c r="F26" s="16">
        <v>2.2000000000000001E-3</v>
      </c>
      <c r="G26" s="16">
        <v>6.4449999999999993E-2</v>
      </c>
    </row>
    <row r="27" spans="1:7" x14ac:dyDescent="0.35">
      <c r="A27" s="17" t="s">
        <v>180</v>
      </c>
      <c r="B27" s="34"/>
      <c r="C27" s="34"/>
      <c r="D27" s="18"/>
      <c r="E27" s="19">
        <v>121847.55</v>
      </c>
      <c r="F27" s="20">
        <v>0.53</v>
      </c>
      <c r="G27" s="21"/>
    </row>
    <row r="28" spans="1:7" x14ac:dyDescent="0.35">
      <c r="A28" s="17" t="s">
        <v>310</v>
      </c>
      <c r="B28" s="33"/>
      <c r="C28" s="33"/>
      <c r="D28" s="14"/>
      <c r="E28" s="15"/>
      <c r="F28" s="16"/>
      <c r="G28" s="16"/>
    </row>
    <row r="29" spans="1:7" x14ac:dyDescent="0.35">
      <c r="A29" s="13" t="s">
        <v>1976</v>
      </c>
      <c r="B29" s="33" t="s">
        <v>1977</v>
      </c>
      <c r="C29" s="33" t="s">
        <v>184</v>
      </c>
      <c r="D29" s="14">
        <v>22000000</v>
      </c>
      <c r="E29" s="15">
        <v>22196.37</v>
      </c>
      <c r="F29" s="16">
        <v>9.6500000000000002E-2</v>
      </c>
      <c r="G29" s="16">
        <v>6.1173999999999999E-2</v>
      </c>
    </row>
    <row r="30" spans="1:7" x14ac:dyDescent="0.35">
      <c r="A30" s="13" t="s">
        <v>1978</v>
      </c>
      <c r="B30" s="33" t="s">
        <v>1979</v>
      </c>
      <c r="C30" s="33" t="s">
        <v>184</v>
      </c>
      <c r="D30" s="14">
        <v>10500000</v>
      </c>
      <c r="E30" s="15">
        <v>10780.62</v>
      </c>
      <c r="F30" s="16">
        <v>4.6899999999999997E-2</v>
      </c>
      <c r="G30" s="16">
        <v>6.1534999999999999E-2</v>
      </c>
    </row>
    <row r="31" spans="1:7" x14ac:dyDescent="0.35">
      <c r="A31" s="13" t="s">
        <v>1980</v>
      </c>
      <c r="B31" s="33" t="s">
        <v>1981</v>
      </c>
      <c r="C31" s="33" t="s">
        <v>184</v>
      </c>
      <c r="D31" s="14">
        <v>9000000</v>
      </c>
      <c r="E31" s="15">
        <v>9259.48</v>
      </c>
      <c r="F31" s="16">
        <v>4.0300000000000002E-2</v>
      </c>
      <c r="G31" s="16">
        <v>6.1380999999999998E-2</v>
      </c>
    </row>
    <row r="32" spans="1:7" x14ac:dyDescent="0.35">
      <c r="A32" s="13" t="s">
        <v>1982</v>
      </c>
      <c r="B32" s="33" t="s">
        <v>1983</v>
      </c>
      <c r="C32" s="33" t="s">
        <v>184</v>
      </c>
      <c r="D32" s="14">
        <v>7500000</v>
      </c>
      <c r="E32" s="15">
        <v>7771.01</v>
      </c>
      <c r="F32" s="16">
        <v>3.3799999999999997E-2</v>
      </c>
      <c r="G32" s="16">
        <v>6.2085000000000001E-2</v>
      </c>
    </row>
    <row r="33" spans="1:7" x14ac:dyDescent="0.35">
      <c r="A33" s="13" t="s">
        <v>1984</v>
      </c>
      <c r="B33" s="33" t="s">
        <v>1985</v>
      </c>
      <c r="C33" s="33" t="s">
        <v>184</v>
      </c>
      <c r="D33" s="14">
        <v>7500000</v>
      </c>
      <c r="E33" s="15">
        <v>7698.73</v>
      </c>
      <c r="F33" s="16">
        <v>3.3500000000000002E-2</v>
      </c>
      <c r="G33" s="16">
        <v>6.1379999999999997E-2</v>
      </c>
    </row>
    <row r="34" spans="1:7" x14ac:dyDescent="0.35">
      <c r="A34" s="13" t="s">
        <v>1986</v>
      </c>
      <c r="B34" s="33" t="s">
        <v>1987</v>
      </c>
      <c r="C34" s="33" t="s">
        <v>184</v>
      </c>
      <c r="D34" s="14">
        <v>6500000</v>
      </c>
      <c r="E34" s="15">
        <v>6687.86</v>
      </c>
      <c r="F34" s="16">
        <v>2.9100000000000001E-2</v>
      </c>
      <c r="G34" s="16">
        <v>6.1941000000000003E-2</v>
      </c>
    </row>
    <row r="35" spans="1:7" x14ac:dyDescent="0.35">
      <c r="A35" s="13" t="s">
        <v>1988</v>
      </c>
      <c r="B35" s="33" t="s">
        <v>1989</v>
      </c>
      <c r="C35" s="33" t="s">
        <v>184</v>
      </c>
      <c r="D35" s="14">
        <v>6000000</v>
      </c>
      <c r="E35" s="15">
        <v>6156.6</v>
      </c>
      <c r="F35" s="16">
        <v>2.6800000000000001E-2</v>
      </c>
      <c r="G35" s="16">
        <v>6.1941000000000003E-2</v>
      </c>
    </row>
    <row r="36" spans="1:7" x14ac:dyDescent="0.35">
      <c r="A36" s="13" t="s">
        <v>1990</v>
      </c>
      <c r="B36" s="33" t="s">
        <v>1991</v>
      </c>
      <c r="C36" s="33" t="s">
        <v>184</v>
      </c>
      <c r="D36" s="14">
        <v>5000000</v>
      </c>
      <c r="E36" s="15">
        <v>5131.7</v>
      </c>
      <c r="F36" s="16">
        <v>2.23E-2</v>
      </c>
      <c r="G36" s="16">
        <v>6.1380999999999998E-2</v>
      </c>
    </row>
    <row r="37" spans="1:7" x14ac:dyDescent="0.35">
      <c r="A37" s="13" t="s">
        <v>1992</v>
      </c>
      <c r="B37" s="33" t="s">
        <v>1993</v>
      </c>
      <c r="C37" s="33" t="s">
        <v>184</v>
      </c>
      <c r="D37" s="14">
        <v>5000000</v>
      </c>
      <c r="E37" s="15">
        <v>5127.67</v>
      </c>
      <c r="F37" s="16">
        <v>2.23E-2</v>
      </c>
      <c r="G37" s="16">
        <v>6.1586000000000002E-2</v>
      </c>
    </row>
    <row r="38" spans="1:7" x14ac:dyDescent="0.35">
      <c r="A38" s="13" t="s">
        <v>1994</v>
      </c>
      <c r="B38" s="33" t="s">
        <v>1995</v>
      </c>
      <c r="C38" s="33" t="s">
        <v>184</v>
      </c>
      <c r="D38" s="14">
        <v>4500000</v>
      </c>
      <c r="E38" s="15">
        <v>4606.7</v>
      </c>
      <c r="F38" s="16">
        <v>0.02</v>
      </c>
      <c r="G38" s="16">
        <v>6.1380999999999998E-2</v>
      </c>
    </row>
    <row r="39" spans="1:7" x14ac:dyDescent="0.35">
      <c r="A39" s="13" t="s">
        <v>1996</v>
      </c>
      <c r="B39" s="33" t="s">
        <v>1997</v>
      </c>
      <c r="C39" s="33" t="s">
        <v>184</v>
      </c>
      <c r="D39" s="14">
        <v>4500000</v>
      </c>
      <c r="E39" s="15">
        <v>4604.29</v>
      </c>
      <c r="F39" s="16">
        <v>0.02</v>
      </c>
      <c r="G39" s="16">
        <v>6.1534999999999999E-2</v>
      </c>
    </row>
    <row r="40" spans="1:7" x14ac:dyDescent="0.35">
      <c r="A40" s="13" t="s">
        <v>1998</v>
      </c>
      <c r="B40" s="33" t="s">
        <v>1999</v>
      </c>
      <c r="C40" s="33" t="s">
        <v>184</v>
      </c>
      <c r="D40" s="14">
        <v>4000000</v>
      </c>
      <c r="E40" s="15">
        <v>4094.2</v>
      </c>
      <c r="F40" s="16">
        <v>1.78E-2</v>
      </c>
      <c r="G40" s="16">
        <v>6.1588999999999998E-2</v>
      </c>
    </row>
    <row r="41" spans="1:7" x14ac:dyDescent="0.35">
      <c r="A41" s="13" t="s">
        <v>2000</v>
      </c>
      <c r="B41" s="33" t="s">
        <v>2001</v>
      </c>
      <c r="C41" s="33" t="s">
        <v>184</v>
      </c>
      <c r="D41" s="14">
        <v>2500000</v>
      </c>
      <c r="E41" s="15">
        <v>2571.6799999999998</v>
      </c>
      <c r="F41" s="16">
        <v>1.12E-2</v>
      </c>
      <c r="G41" s="16">
        <v>6.1379999999999997E-2</v>
      </c>
    </row>
    <row r="42" spans="1:7" x14ac:dyDescent="0.35">
      <c r="A42" s="13" t="s">
        <v>2002</v>
      </c>
      <c r="B42" s="33" t="s">
        <v>2003</v>
      </c>
      <c r="C42" s="33" t="s">
        <v>184</v>
      </c>
      <c r="D42" s="14">
        <v>2500000</v>
      </c>
      <c r="E42" s="15">
        <v>2562.63</v>
      </c>
      <c r="F42" s="16">
        <v>1.11E-2</v>
      </c>
      <c r="G42" s="16">
        <v>6.1380999999999998E-2</v>
      </c>
    </row>
    <row r="43" spans="1:7" x14ac:dyDescent="0.35">
      <c r="A43" s="13" t="s">
        <v>2004</v>
      </c>
      <c r="B43" s="33" t="s">
        <v>2005</v>
      </c>
      <c r="C43" s="33" t="s">
        <v>184</v>
      </c>
      <c r="D43" s="14">
        <v>2000000</v>
      </c>
      <c r="E43" s="15">
        <v>2051.08</v>
      </c>
      <c r="F43" s="16">
        <v>8.8999999999999999E-3</v>
      </c>
      <c r="G43" s="16">
        <v>6.1380999999999998E-2</v>
      </c>
    </row>
    <row r="44" spans="1:7" x14ac:dyDescent="0.35">
      <c r="A44" s="13" t="s">
        <v>2006</v>
      </c>
      <c r="B44" s="33" t="s">
        <v>2007</v>
      </c>
      <c r="C44" s="33" t="s">
        <v>184</v>
      </c>
      <c r="D44" s="14">
        <v>1000000</v>
      </c>
      <c r="E44" s="15">
        <v>1024.96</v>
      </c>
      <c r="F44" s="16">
        <v>4.4999999999999997E-3</v>
      </c>
      <c r="G44" s="16">
        <v>6.1941000000000003E-2</v>
      </c>
    </row>
    <row r="45" spans="1:7" x14ac:dyDescent="0.35">
      <c r="A45" s="13" t="s">
        <v>2008</v>
      </c>
      <c r="B45" s="33" t="s">
        <v>2009</v>
      </c>
      <c r="C45" s="33" t="s">
        <v>184</v>
      </c>
      <c r="D45" s="14">
        <v>500000</v>
      </c>
      <c r="E45" s="15">
        <v>508.17</v>
      </c>
      <c r="F45" s="16">
        <v>2.2000000000000001E-3</v>
      </c>
      <c r="G45" s="16">
        <v>6.1889E-2</v>
      </c>
    </row>
    <row r="46" spans="1:7" x14ac:dyDescent="0.35">
      <c r="A46" s="17" t="s">
        <v>180</v>
      </c>
      <c r="B46" s="34"/>
      <c r="C46" s="34"/>
      <c r="D46" s="18"/>
      <c r="E46" s="19">
        <v>102833.75</v>
      </c>
      <c r="F46" s="20">
        <v>0.44719999999999999</v>
      </c>
      <c r="G46" s="21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189</v>
      </c>
      <c r="B49" s="33"/>
      <c r="C49" s="33"/>
      <c r="D49" s="14"/>
      <c r="E49" s="15"/>
      <c r="F49" s="16"/>
      <c r="G49" s="16"/>
    </row>
    <row r="50" spans="1:7" x14ac:dyDescent="0.35">
      <c r="A50" s="17" t="s">
        <v>180</v>
      </c>
      <c r="B50" s="33"/>
      <c r="C50" s="33"/>
      <c r="D50" s="14"/>
      <c r="E50" s="22" t="s">
        <v>136</v>
      </c>
      <c r="F50" s="23" t="s">
        <v>136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190</v>
      </c>
      <c r="B52" s="33"/>
      <c r="C52" s="33"/>
      <c r="D52" s="14"/>
      <c r="E52" s="15"/>
      <c r="F52" s="16"/>
      <c r="G52" s="16"/>
    </row>
    <row r="53" spans="1:7" x14ac:dyDescent="0.35">
      <c r="A53" s="17" t="s">
        <v>180</v>
      </c>
      <c r="B53" s="33"/>
      <c r="C53" s="33"/>
      <c r="D53" s="14"/>
      <c r="E53" s="22" t="s">
        <v>136</v>
      </c>
      <c r="F53" s="23" t="s">
        <v>136</v>
      </c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191</v>
      </c>
      <c r="B55" s="35"/>
      <c r="C55" s="35"/>
      <c r="D55" s="25"/>
      <c r="E55" s="19">
        <v>224681.3</v>
      </c>
      <c r="F55" s="20">
        <v>0.97719999999999996</v>
      </c>
      <c r="G55" s="21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3" t="s">
        <v>197</v>
      </c>
      <c r="B57" s="33"/>
      <c r="C57" s="33"/>
      <c r="D57" s="14"/>
      <c r="E57" s="15">
        <v>6215.3856290000003</v>
      </c>
      <c r="F57" s="16">
        <v>2.7029000000000001E-2</v>
      </c>
      <c r="G57" s="16"/>
    </row>
    <row r="58" spans="1:7" x14ac:dyDescent="0.35">
      <c r="A58" s="13" t="s">
        <v>198</v>
      </c>
      <c r="B58" s="33"/>
      <c r="C58" s="33"/>
      <c r="D58" s="14"/>
      <c r="E58" s="26">
        <v>-948.67562899999996</v>
      </c>
      <c r="F58" s="27">
        <v>-4.2290000000000001E-3</v>
      </c>
      <c r="G58" s="16">
        <v>0</v>
      </c>
    </row>
    <row r="59" spans="1:7" x14ac:dyDescent="0.35">
      <c r="A59" s="28" t="s">
        <v>199</v>
      </c>
      <c r="B59" s="36"/>
      <c r="C59" s="36"/>
      <c r="D59" s="29"/>
      <c r="E59" s="30">
        <v>229948.01</v>
      </c>
      <c r="F59" s="31">
        <v>1</v>
      </c>
      <c r="G59" s="31"/>
    </row>
    <row r="61" spans="1:7" x14ac:dyDescent="0.35">
      <c r="A61" s="1" t="s">
        <v>200</v>
      </c>
    </row>
    <row r="62" spans="1:7" x14ac:dyDescent="0.35">
      <c r="A62" s="1" t="s">
        <v>2010</v>
      </c>
    </row>
    <row r="64" spans="1:7" x14ac:dyDescent="0.35">
      <c r="A64" s="1" t="s">
        <v>201</v>
      </c>
    </row>
    <row r="65" spans="1:3" x14ac:dyDescent="0.35">
      <c r="A65" s="47" t="s">
        <v>202</v>
      </c>
      <c r="B65" s="3" t="s">
        <v>136</v>
      </c>
    </row>
    <row r="66" spans="1:3" x14ac:dyDescent="0.35">
      <c r="A66" t="s">
        <v>203</v>
      </c>
    </row>
    <row r="67" spans="1:3" x14ac:dyDescent="0.35">
      <c r="A67" t="s">
        <v>204</v>
      </c>
      <c r="B67" t="s">
        <v>205</v>
      </c>
      <c r="C67" t="s">
        <v>205</v>
      </c>
    </row>
    <row r="68" spans="1:3" x14ac:dyDescent="0.35">
      <c r="B68" s="48">
        <v>45807</v>
      </c>
      <c r="C68" s="48">
        <v>45838</v>
      </c>
    </row>
    <row r="69" spans="1:3" x14ac:dyDescent="0.35">
      <c r="A69" t="s">
        <v>210</v>
      </c>
      <c r="B69">
        <v>12.463800000000001</v>
      </c>
      <c r="C69">
        <v>12.513500000000001</v>
      </c>
    </row>
    <row r="70" spans="1:3" x14ac:dyDescent="0.35">
      <c r="A70" t="s">
        <v>211</v>
      </c>
      <c r="B70">
        <v>12.4621</v>
      </c>
      <c r="C70">
        <v>12.511799999999999</v>
      </c>
    </row>
    <row r="71" spans="1:3" x14ac:dyDescent="0.35">
      <c r="A71" t="s">
        <v>216</v>
      </c>
      <c r="B71">
        <v>12.3775</v>
      </c>
      <c r="C71">
        <v>12.4247</v>
      </c>
    </row>
    <row r="72" spans="1:3" x14ac:dyDescent="0.35">
      <c r="A72" t="s">
        <v>217</v>
      </c>
      <c r="B72">
        <v>12.3781</v>
      </c>
      <c r="C72">
        <v>12.4253</v>
      </c>
    </row>
    <row r="74" spans="1:3" x14ac:dyDescent="0.35">
      <c r="A74" t="s">
        <v>221</v>
      </c>
      <c r="B74" s="3" t="s">
        <v>136</v>
      </c>
    </row>
    <row r="75" spans="1:3" x14ac:dyDescent="0.35">
      <c r="A75" t="s">
        <v>222</v>
      </c>
      <c r="B75" s="3" t="s">
        <v>136</v>
      </c>
    </row>
    <row r="76" spans="1:3" ht="29" customHeight="1" x14ac:dyDescent="0.35">
      <c r="A76" s="47" t="s">
        <v>223</v>
      </c>
      <c r="B76" s="3" t="s">
        <v>136</v>
      </c>
    </row>
    <row r="77" spans="1:3" ht="29" customHeight="1" x14ac:dyDescent="0.35">
      <c r="A77" s="47" t="s">
        <v>224</v>
      </c>
      <c r="B77" s="3" t="s">
        <v>136</v>
      </c>
    </row>
    <row r="78" spans="1:3" x14ac:dyDescent="0.35">
      <c r="A78" t="s">
        <v>225</v>
      </c>
      <c r="B78" s="49">
        <f>+B93</f>
        <v>1.69322330219567</v>
      </c>
    </row>
    <row r="79" spans="1:3" ht="43.5" customHeight="1" x14ac:dyDescent="0.35">
      <c r="A79" s="47" t="s">
        <v>226</v>
      </c>
      <c r="B79" s="3" t="s">
        <v>136</v>
      </c>
    </row>
    <row r="80" spans="1:3" x14ac:dyDescent="0.35">
      <c r="B80" s="3"/>
    </row>
    <row r="81" spans="1:2" ht="29" customHeight="1" x14ac:dyDescent="0.35">
      <c r="A81" s="47" t="s">
        <v>227</v>
      </c>
      <c r="B81" s="3" t="s">
        <v>136</v>
      </c>
    </row>
    <row r="82" spans="1:2" ht="29" customHeight="1" x14ac:dyDescent="0.35">
      <c r="A82" s="47" t="s">
        <v>228</v>
      </c>
      <c r="B82" t="s">
        <v>136</v>
      </c>
    </row>
    <row r="83" spans="1:2" ht="29" customHeight="1" x14ac:dyDescent="0.35">
      <c r="A83" s="47" t="s">
        <v>229</v>
      </c>
      <c r="B83" s="3" t="s">
        <v>136</v>
      </c>
    </row>
    <row r="84" spans="1:2" ht="29" customHeight="1" x14ac:dyDescent="0.35">
      <c r="A84" s="47" t="s">
        <v>230</v>
      </c>
      <c r="B84" s="3" t="s">
        <v>136</v>
      </c>
    </row>
    <row r="86" spans="1:2" x14ac:dyDescent="0.35">
      <c r="A86" t="s">
        <v>231</v>
      </c>
    </row>
    <row r="87" spans="1:2" ht="58" customHeight="1" x14ac:dyDescent="0.35">
      <c r="A87" s="63" t="s">
        <v>232</v>
      </c>
      <c r="B87" s="67" t="s">
        <v>2011</v>
      </c>
    </row>
    <row r="88" spans="1:2" ht="29" customHeight="1" x14ac:dyDescent="0.35">
      <c r="A88" s="63" t="s">
        <v>234</v>
      </c>
      <c r="B88" s="67" t="s">
        <v>2012</v>
      </c>
    </row>
    <row r="89" spans="1:2" x14ac:dyDescent="0.35">
      <c r="A89" s="63"/>
      <c r="B89" s="63"/>
    </row>
    <row r="90" spans="1:2" x14ac:dyDescent="0.35">
      <c r="A90" s="63" t="s">
        <v>236</v>
      </c>
      <c r="B90" s="64">
        <v>6.3770803000559502</v>
      </c>
    </row>
    <row r="91" spans="1:2" x14ac:dyDescent="0.35">
      <c r="A91" s="63"/>
      <c r="B91" s="63"/>
    </row>
    <row r="92" spans="1:2" x14ac:dyDescent="0.35">
      <c r="A92" s="63" t="s">
        <v>237</v>
      </c>
      <c r="B92" s="65">
        <v>1.5959000000000001</v>
      </c>
    </row>
    <row r="93" spans="1:2" x14ac:dyDescent="0.35">
      <c r="A93" s="63" t="s">
        <v>238</v>
      </c>
      <c r="B93" s="65">
        <v>1.69322330219567</v>
      </c>
    </row>
    <row r="94" spans="1:2" x14ac:dyDescent="0.35">
      <c r="A94" s="63"/>
      <c r="B94" s="63"/>
    </row>
    <row r="95" spans="1:2" x14ac:dyDescent="0.35">
      <c r="A95" s="63" t="s">
        <v>239</v>
      </c>
      <c r="B95" s="66">
        <v>45838</v>
      </c>
    </row>
    <row r="97" spans="1:4" ht="70" customHeight="1" x14ac:dyDescent="0.35">
      <c r="A97" s="72" t="s">
        <v>240</v>
      </c>
      <c r="B97" s="72" t="s">
        <v>241</v>
      </c>
      <c r="C97" s="72" t="s">
        <v>5</v>
      </c>
      <c r="D97" s="72" t="s">
        <v>6</v>
      </c>
    </row>
    <row r="98" spans="1:4" ht="70" customHeight="1" x14ac:dyDescent="0.35">
      <c r="A98" s="72" t="s">
        <v>2013</v>
      </c>
      <c r="B98" s="72"/>
      <c r="C98" s="72" t="s">
        <v>77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7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2014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2015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692</v>
      </c>
      <c r="B8" s="33" t="s">
        <v>693</v>
      </c>
      <c r="C8" s="33" t="s">
        <v>694</v>
      </c>
      <c r="D8" s="14">
        <v>364500</v>
      </c>
      <c r="E8" s="15">
        <v>5469.69</v>
      </c>
      <c r="F8" s="16">
        <v>2.9117000000000001E-2</v>
      </c>
      <c r="G8" s="16"/>
    </row>
    <row r="9" spans="1:7" x14ac:dyDescent="0.35">
      <c r="A9" s="13" t="s">
        <v>708</v>
      </c>
      <c r="B9" s="33" t="s">
        <v>709</v>
      </c>
      <c r="C9" s="33" t="s">
        <v>376</v>
      </c>
      <c r="D9" s="14">
        <v>438750</v>
      </c>
      <c r="E9" s="15">
        <v>5261.49</v>
      </c>
      <c r="F9" s="16">
        <v>2.8008999999999999E-2</v>
      </c>
      <c r="G9" s="16"/>
    </row>
    <row r="10" spans="1:7" x14ac:dyDescent="0.35">
      <c r="A10" s="13" t="s">
        <v>2016</v>
      </c>
      <c r="B10" s="33" t="s">
        <v>2017</v>
      </c>
      <c r="C10" s="33" t="s">
        <v>452</v>
      </c>
      <c r="D10" s="14">
        <v>62826524.999999993</v>
      </c>
      <c r="E10" s="15">
        <v>4668.01</v>
      </c>
      <c r="F10" s="16">
        <v>2.4849E-2</v>
      </c>
      <c r="G10" s="16"/>
    </row>
    <row r="11" spans="1:7" x14ac:dyDescent="0.35">
      <c r="A11" s="13" t="s">
        <v>1237</v>
      </c>
      <c r="B11" s="33" t="s">
        <v>1238</v>
      </c>
      <c r="C11" s="33" t="s">
        <v>457</v>
      </c>
      <c r="D11" s="14">
        <v>1057300</v>
      </c>
      <c r="E11" s="15">
        <v>2792.86</v>
      </c>
      <c r="F11" s="16">
        <v>1.4867E-2</v>
      </c>
      <c r="G11" s="16"/>
    </row>
    <row r="12" spans="1:7" x14ac:dyDescent="0.35">
      <c r="A12" s="13" t="s">
        <v>697</v>
      </c>
      <c r="B12" s="33" t="s">
        <v>698</v>
      </c>
      <c r="C12" s="33" t="s">
        <v>452</v>
      </c>
      <c r="D12" s="14">
        <v>135375</v>
      </c>
      <c r="E12" s="15">
        <v>2720.5</v>
      </c>
      <c r="F12" s="16">
        <v>1.4482E-2</v>
      </c>
      <c r="G12" s="16"/>
    </row>
    <row r="13" spans="1:7" x14ac:dyDescent="0.35">
      <c r="A13" s="13" t="s">
        <v>405</v>
      </c>
      <c r="B13" s="33" t="s">
        <v>406</v>
      </c>
      <c r="C13" s="33" t="s">
        <v>391</v>
      </c>
      <c r="D13" s="14">
        <v>53400</v>
      </c>
      <c r="E13" s="15">
        <v>2600.4699999999998</v>
      </c>
      <c r="F13" s="16">
        <v>1.3842999999999999E-2</v>
      </c>
      <c r="G13" s="16"/>
    </row>
    <row r="14" spans="1:7" x14ac:dyDescent="0.35">
      <c r="A14" s="13" t="s">
        <v>702</v>
      </c>
      <c r="B14" s="33" t="s">
        <v>703</v>
      </c>
      <c r="C14" s="33" t="s">
        <v>376</v>
      </c>
      <c r="D14" s="14">
        <v>267750</v>
      </c>
      <c r="E14" s="15">
        <v>2196.4899999999998</v>
      </c>
      <c r="F14" s="16">
        <v>1.1693E-2</v>
      </c>
      <c r="G14" s="16"/>
    </row>
    <row r="15" spans="1:7" x14ac:dyDescent="0.35">
      <c r="A15" s="13" t="s">
        <v>1260</v>
      </c>
      <c r="B15" s="33" t="s">
        <v>1261</v>
      </c>
      <c r="C15" s="33" t="s">
        <v>716</v>
      </c>
      <c r="D15" s="14">
        <v>69750</v>
      </c>
      <c r="E15" s="15">
        <v>1984.04</v>
      </c>
      <c r="F15" s="16">
        <v>1.0562E-2</v>
      </c>
      <c r="G15" s="16"/>
    </row>
    <row r="16" spans="1:7" x14ac:dyDescent="0.35">
      <c r="A16" s="13" t="s">
        <v>1268</v>
      </c>
      <c r="B16" s="33" t="s">
        <v>1269</v>
      </c>
      <c r="C16" s="33" t="s">
        <v>1270</v>
      </c>
      <c r="D16" s="14">
        <v>73500</v>
      </c>
      <c r="E16" s="15">
        <v>1925.26</v>
      </c>
      <c r="F16" s="16">
        <v>1.0248999999999999E-2</v>
      </c>
      <c r="G16" s="16"/>
    </row>
    <row r="17" spans="1:7" x14ac:dyDescent="0.35">
      <c r="A17" s="13" t="s">
        <v>374</v>
      </c>
      <c r="B17" s="33" t="s">
        <v>375</v>
      </c>
      <c r="C17" s="33" t="s">
        <v>376</v>
      </c>
      <c r="D17" s="14">
        <v>93500</v>
      </c>
      <c r="E17" s="15">
        <v>1871.4</v>
      </c>
      <c r="F17" s="16">
        <v>9.9620000000000004E-3</v>
      </c>
      <c r="G17" s="16"/>
    </row>
    <row r="18" spans="1:7" x14ac:dyDescent="0.35">
      <c r="A18" s="13" t="s">
        <v>695</v>
      </c>
      <c r="B18" s="33" t="s">
        <v>696</v>
      </c>
      <c r="C18" s="33" t="s">
        <v>376</v>
      </c>
      <c r="D18" s="14">
        <v>107100</v>
      </c>
      <c r="E18" s="15">
        <v>1548.45</v>
      </c>
      <c r="F18" s="16">
        <v>8.2430000000000003E-3</v>
      </c>
      <c r="G18" s="16"/>
    </row>
    <row r="19" spans="1:7" x14ac:dyDescent="0.35">
      <c r="A19" s="13" t="s">
        <v>392</v>
      </c>
      <c r="B19" s="33" t="s">
        <v>393</v>
      </c>
      <c r="C19" s="33" t="s">
        <v>394</v>
      </c>
      <c r="D19" s="14">
        <v>392850</v>
      </c>
      <c r="E19" s="15">
        <v>1539.78</v>
      </c>
      <c r="F19" s="16">
        <v>8.1969999999999994E-3</v>
      </c>
      <c r="G19" s="16"/>
    </row>
    <row r="20" spans="1:7" x14ac:dyDescent="0.35">
      <c r="A20" s="13" t="s">
        <v>389</v>
      </c>
      <c r="B20" s="33" t="s">
        <v>390</v>
      </c>
      <c r="C20" s="33" t="s">
        <v>391</v>
      </c>
      <c r="D20" s="14">
        <v>313500</v>
      </c>
      <c r="E20" s="15">
        <v>1321.4</v>
      </c>
      <c r="F20" s="16">
        <v>7.0340000000000003E-3</v>
      </c>
      <c r="G20" s="16"/>
    </row>
    <row r="21" spans="1:7" x14ac:dyDescent="0.35">
      <c r="A21" s="13" t="s">
        <v>808</v>
      </c>
      <c r="B21" s="33" t="s">
        <v>809</v>
      </c>
      <c r="C21" s="33" t="s">
        <v>460</v>
      </c>
      <c r="D21" s="14">
        <v>368950</v>
      </c>
      <c r="E21" s="15">
        <v>1205.54</v>
      </c>
      <c r="F21" s="16">
        <v>6.4180000000000001E-3</v>
      </c>
      <c r="G21" s="16"/>
    </row>
    <row r="22" spans="1:7" x14ac:dyDescent="0.35">
      <c r="A22" s="13" t="s">
        <v>714</v>
      </c>
      <c r="B22" s="33" t="s">
        <v>715</v>
      </c>
      <c r="C22" s="33" t="s">
        <v>716</v>
      </c>
      <c r="D22" s="14">
        <v>9100</v>
      </c>
      <c r="E22" s="15">
        <v>1100.46</v>
      </c>
      <c r="F22" s="16">
        <v>5.8580000000000004E-3</v>
      </c>
      <c r="G22" s="16"/>
    </row>
    <row r="23" spans="1:7" x14ac:dyDescent="0.35">
      <c r="A23" s="13" t="s">
        <v>712</v>
      </c>
      <c r="B23" s="33" t="s">
        <v>713</v>
      </c>
      <c r="C23" s="33" t="s">
        <v>402</v>
      </c>
      <c r="D23" s="14">
        <v>30600</v>
      </c>
      <c r="E23" s="15">
        <v>974.06</v>
      </c>
      <c r="F23" s="16">
        <v>5.1850000000000004E-3</v>
      </c>
      <c r="G23" s="16"/>
    </row>
    <row r="24" spans="1:7" x14ac:dyDescent="0.35">
      <c r="A24" s="13" t="s">
        <v>841</v>
      </c>
      <c r="B24" s="33" t="s">
        <v>842</v>
      </c>
      <c r="C24" s="33" t="s">
        <v>774</v>
      </c>
      <c r="D24" s="14">
        <v>130800</v>
      </c>
      <c r="E24" s="15">
        <v>944.83</v>
      </c>
      <c r="F24" s="16">
        <v>5.0299999999999997E-3</v>
      </c>
      <c r="G24" s="16"/>
    </row>
    <row r="25" spans="1:7" x14ac:dyDescent="0.35">
      <c r="A25" s="13" t="s">
        <v>816</v>
      </c>
      <c r="B25" s="33" t="s">
        <v>817</v>
      </c>
      <c r="C25" s="33" t="s">
        <v>818</v>
      </c>
      <c r="D25" s="14">
        <v>116200</v>
      </c>
      <c r="E25" s="15">
        <v>805.09</v>
      </c>
      <c r="F25" s="16">
        <v>4.2859999999999999E-3</v>
      </c>
      <c r="G25" s="16"/>
    </row>
    <row r="26" spans="1:7" x14ac:dyDescent="0.35">
      <c r="A26" s="13" t="s">
        <v>590</v>
      </c>
      <c r="B26" s="33" t="s">
        <v>591</v>
      </c>
      <c r="C26" s="33" t="s">
        <v>411</v>
      </c>
      <c r="D26" s="14">
        <v>44625</v>
      </c>
      <c r="E26" s="15">
        <v>672.01</v>
      </c>
      <c r="F26" s="16">
        <v>3.5769999999999999E-3</v>
      </c>
      <c r="G26" s="16"/>
    </row>
    <row r="27" spans="1:7" x14ac:dyDescent="0.35">
      <c r="A27" s="13" t="s">
        <v>725</v>
      </c>
      <c r="B27" s="33" t="s">
        <v>726</v>
      </c>
      <c r="C27" s="33" t="s">
        <v>460</v>
      </c>
      <c r="D27" s="14">
        <v>94875</v>
      </c>
      <c r="E27" s="15">
        <v>670.62</v>
      </c>
      <c r="F27" s="16">
        <v>3.5699999999999998E-3</v>
      </c>
      <c r="G27" s="16"/>
    </row>
    <row r="28" spans="1:7" x14ac:dyDescent="0.35">
      <c r="A28" s="13" t="s">
        <v>1243</v>
      </c>
      <c r="B28" s="33" t="s">
        <v>1244</v>
      </c>
      <c r="C28" s="33" t="s">
        <v>402</v>
      </c>
      <c r="D28" s="14">
        <v>90400</v>
      </c>
      <c r="E28" s="15">
        <v>621.95000000000005</v>
      </c>
      <c r="F28" s="16">
        <v>3.3110000000000001E-3</v>
      </c>
      <c r="G28" s="16"/>
    </row>
    <row r="29" spans="1:7" x14ac:dyDescent="0.35">
      <c r="A29" s="13" t="s">
        <v>744</v>
      </c>
      <c r="B29" s="33" t="s">
        <v>745</v>
      </c>
      <c r="C29" s="33" t="s">
        <v>694</v>
      </c>
      <c r="D29" s="14">
        <v>129600</v>
      </c>
      <c r="E29" s="15">
        <v>567.71</v>
      </c>
      <c r="F29" s="16">
        <v>3.0219999999999999E-3</v>
      </c>
      <c r="G29" s="16"/>
    </row>
    <row r="30" spans="1:7" x14ac:dyDescent="0.35">
      <c r="A30" s="13" t="s">
        <v>2018</v>
      </c>
      <c r="B30" s="33" t="s">
        <v>2019</v>
      </c>
      <c r="C30" s="33" t="s">
        <v>818</v>
      </c>
      <c r="D30" s="14">
        <v>198750</v>
      </c>
      <c r="E30" s="15">
        <v>555.11</v>
      </c>
      <c r="F30" s="16">
        <v>2.9550000000000002E-3</v>
      </c>
      <c r="G30" s="16"/>
    </row>
    <row r="31" spans="1:7" x14ac:dyDescent="0.35">
      <c r="A31" s="13" t="s">
        <v>752</v>
      </c>
      <c r="B31" s="33" t="s">
        <v>753</v>
      </c>
      <c r="C31" s="33" t="s">
        <v>399</v>
      </c>
      <c r="D31" s="14">
        <v>14525</v>
      </c>
      <c r="E31" s="15">
        <v>536</v>
      </c>
      <c r="F31" s="16">
        <v>2.8530000000000001E-3</v>
      </c>
      <c r="G31" s="16"/>
    </row>
    <row r="32" spans="1:7" x14ac:dyDescent="0.35">
      <c r="A32" s="13" t="s">
        <v>770</v>
      </c>
      <c r="B32" s="33" t="s">
        <v>771</v>
      </c>
      <c r="C32" s="33" t="s">
        <v>460</v>
      </c>
      <c r="D32" s="14">
        <v>54750</v>
      </c>
      <c r="E32" s="15">
        <v>512.73</v>
      </c>
      <c r="F32" s="16">
        <v>2.7290000000000001E-3</v>
      </c>
      <c r="G32" s="16"/>
    </row>
    <row r="33" spans="1:7" x14ac:dyDescent="0.35">
      <c r="A33" s="13" t="s">
        <v>1262</v>
      </c>
      <c r="B33" s="33" t="s">
        <v>1263</v>
      </c>
      <c r="C33" s="33" t="s">
        <v>507</v>
      </c>
      <c r="D33" s="14">
        <v>31350</v>
      </c>
      <c r="E33" s="15">
        <v>454.64</v>
      </c>
      <c r="F33" s="16">
        <v>2.4199999999999998E-3</v>
      </c>
      <c r="G33" s="16"/>
    </row>
    <row r="34" spans="1:7" x14ac:dyDescent="0.35">
      <c r="A34" s="13" t="s">
        <v>1266</v>
      </c>
      <c r="B34" s="33" t="s">
        <v>1267</v>
      </c>
      <c r="C34" s="33" t="s">
        <v>465</v>
      </c>
      <c r="D34" s="14">
        <v>55000</v>
      </c>
      <c r="E34" s="15">
        <v>447.87</v>
      </c>
      <c r="F34" s="16">
        <v>2.3839999999999998E-3</v>
      </c>
      <c r="G34" s="16"/>
    </row>
    <row r="35" spans="1:7" x14ac:dyDescent="0.35">
      <c r="A35" s="13" t="s">
        <v>1271</v>
      </c>
      <c r="B35" s="33" t="s">
        <v>1272</v>
      </c>
      <c r="C35" s="33" t="s">
        <v>376</v>
      </c>
      <c r="D35" s="14">
        <v>49700</v>
      </c>
      <c r="E35" s="15">
        <v>433.43</v>
      </c>
      <c r="F35" s="16">
        <v>2.307E-3</v>
      </c>
      <c r="G35" s="16"/>
    </row>
    <row r="36" spans="1:7" x14ac:dyDescent="0.35">
      <c r="A36" s="13" t="s">
        <v>383</v>
      </c>
      <c r="B36" s="33" t="s">
        <v>384</v>
      </c>
      <c r="C36" s="33" t="s">
        <v>379</v>
      </c>
      <c r="D36" s="14">
        <v>26800</v>
      </c>
      <c r="E36" s="15">
        <v>429.28</v>
      </c>
      <c r="F36" s="16">
        <v>2.2850000000000001E-3</v>
      </c>
      <c r="G36" s="16"/>
    </row>
    <row r="37" spans="1:7" x14ac:dyDescent="0.35">
      <c r="A37" s="13" t="s">
        <v>731</v>
      </c>
      <c r="B37" s="33" t="s">
        <v>732</v>
      </c>
      <c r="C37" s="33" t="s">
        <v>733</v>
      </c>
      <c r="D37" s="14">
        <v>20300</v>
      </c>
      <c r="E37" s="15">
        <v>370.25</v>
      </c>
      <c r="F37" s="16">
        <v>1.9710000000000001E-3</v>
      </c>
      <c r="G37" s="16"/>
    </row>
    <row r="38" spans="1:7" x14ac:dyDescent="0.35">
      <c r="A38" s="13" t="s">
        <v>1239</v>
      </c>
      <c r="B38" s="33" t="s">
        <v>1240</v>
      </c>
      <c r="C38" s="33" t="s">
        <v>376</v>
      </c>
      <c r="D38" s="14">
        <v>170000</v>
      </c>
      <c r="E38" s="15">
        <v>362.3</v>
      </c>
      <c r="F38" s="16">
        <v>1.9289999999999999E-3</v>
      </c>
      <c r="G38" s="16"/>
    </row>
    <row r="39" spans="1:7" x14ac:dyDescent="0.35">
      <c r="A39" s="13" t="s">
        <v>600</v>
      </c>
      <c r="B39" s="33" t="s">
        <v>601</v>
      </c>
      <c r="C39" s="33" t="s">
        <v>411</v>
      </c>
      <c r="D39" s="14">
        <v>31350</v>
      </c>
      <c r="E39" s="15">
        <v>355.76</v>
      </c>
      <c r="F39" s="16">
        <v>1.8940000000000001E-3</v>
      </c>
      <c r="G39" s="16"/>
    </row>
    <row r="40" spans="1:7" x14ac:dyDescent="0.35">
      <c r="A40" s="13" t="s">
        <v>704</v>
      </c>
      <c r="B40" s="33" t="s">
        <v>705</v>
      </c>
      <c r="C40" s="33" t="s">
        <v>543</v>
      </c>
      <c r="D40" s="14">
        <v>12750</v>
      </c>
      <c r="E40" s="15">
        <v>353.19</v>
      </c>
      <c r="F40" s="16">
        <v>1.8799999999999999E-3</v>
      </c>
      <c r="G40" s="16"/>
    </row>
    <row r="41" spans="1:7" x14ac:dyDescent="0.35">
      <c r="A41" s="13" t="s">
        <v>594</v>
      </c>
      <c r="B41" s="33" t="s">
        <v>595</v>
      </c>
      <c r="C41" s="33" t="s">
        <v>411</v>
      </c>
      <c r="D41" s="14">
        <v>17425</v>
      </c>
      <c r="E41" s="15">
        <v>337.7</v>
      </c>
      <c r="F41" s="16">
        <v>1.7979999999999999E-3</v>
      </c>
      <c r="G41" s="16"/>
    </row>
    <row r="42" spans="1:7" x14ac:dyDescent="0.35">
      <c r="A42" s="13" t="s">
        <v>377</v>
      </c>
      <c r="B42" s="33" t="s">
        <v>378</v>
      </c>
      <c r="C42" s="33" t="s">
        <v>379</v>
      </c>
      <c r="D42" s="14">
        <v>9625</v>
      </c>
      <c r="E42" s="15">
        <v>333.22</v>
      </c>
      <c r="F42" s="16">
        <v>1.774E-3</v>
      </c>
      <c r="G42" s="16"/>
    </row>
    <row r="43" spans="1:7" x14ac:dyDescent="0.35">
      <c r="A43" s="13" t="s">
        <v>414</v>
      </c>
      <c r="B43" s="33" t="s">
        <v>415</v>
      </c>
      <c r="C43" s="33" t="s">
        <v>411</v>
      </c>
      <c r="D43" s="14">
        <v>4600</v>
      </c>
      <c r="E43" s="15">
        <v>313.24</v>
      </c>
      <c r="F43" s="16">
        <v>1.6670000000000001E-3</v>
      </c>
      <c r="G43" s="16"/>
    </row>
    <row r="44" spans="1:7" x14ac:dyDescent="0.35">
      <c r="A44" s="13" t="s">
        <v>784</v>
      </c>
      <c r="B44" s="33" t="s">
        <v>785</v>
      </c>
      <c r="C44" s="33" t="s">
        <v>786</v>
      </c>
      <c r="D44" s="14">
        <v>192500</v>
      </c>
      <c r="E44" s="15">
        <v>307.54000000000002</v>
      </c>
      <c r="F44" s="16">
        <v>1.637E-3</v>
      </c>
      <c r="G44" s="16"/>
    </row>
    <row r="45" spans="1:7" x14ac:dyDescent="0.35">
      <c r="A45" s="13" t="s">
        <v>793</v>
      </c>
      <c r="B45" s="33" t="s">
        <v>794</v>
      </c>
      <c r="C45" s="33" t="s">
        <v>786</v>
      </c>
      <c r="D45" s="14">
        <v>29025</v>
      </c>
      <c r="E45" s="15">
        <v>296.2</v>
      </c>
      <c r="F45" s="16">
        <v>1.5770000000000001E-3</v>
      </c>
      <c r="G45" s="16"/>
    </row>
    <row r="46" spans="1:7" x14ac:dyDescent="0.35">
      <c r="A46" s="13" t="s">
        <v>727</v>
      </c>
      <c r="B46" s="33" t="s">
        <v>728</v>
      </c>
      <c r="C46" s="33" t="s">
        <v>379</v>
      </c>
      <c r="D46" s="14">
        <v>4800</v>
      </c>
      <c r="E46" s="15">
        <v>289.99</v>
      </c>
      <c r="F46" s="16">
        <v>1.544E-3</v>
      </c>
      <c r="G46" s="16"/>
    </row>
    <row r="47" spans="1:7" x14ac:dyDescent="0.35">
      <c r="A47" s="13" t="s">
        <v>1251</v>
      </c>
      <c r="B47" s="33" t="s">
        <v>1252</v>
      </c>
      <c r="C47" s="33" t="s">
        <v>510</v>
      </c>
      <c r="D47" s="14">
        <v>8000</v>
      </c>
      <c r="E47" s="15">
        <v>271.95</v>
      </c>
      <c r="F47" s="16">
        <v>1.4480000000000001E-3</v>
      </c>
      <c r="G47" s="16"/>
    </row>
    <row r="48" spans="1:7" x14ac:dyDescent="0.35">
      <c r="A48" s="13" t="s">
        <v>729</v>
      </c>
      <c r="B48" s="33" t="s">
        <v>730</v>
      </c>
      <c r="C48" s="33" t="s">
        <v>460</v>
      </c>
      <c r="D48" s="14">
        <v>62400</v>
      </c>
      <c r="E48" s="15">
        <v>266.7</v>
      </c>
      <c r="F48" s="16">
        <v>1.42E-3</v>
      </c>
      <c r="G48" s="16"/>
    </row>
    <row r="49" spans="1:7" x14ac:dyDescent="0.35">
      <c r="A49" s="13" t="s">
        <v>1548</v>
      </c>
      <c r="B49" s="33" t="s">
        <v>1549</v>
      </c>
      <c r="C49" s="33" t="s">
        <v>471</v>
      </c>
      <c r="D49" s="14">
        <v>32375</v>
      </c>
      <c r="E49" s="15">
        <v>253.01</v>
      </c>
      <c r="F49" s="16">
        <v>1.3470000000000001E-3</v>
      </c>
      <c r="G49" s="16"/>
    </row>
    <row r="50" spans="1:7" x14ac:dyDescent="0.35">
      <c r="A50" s="13" t="s">
        <v>756</v>
      </c>
      <c r="B50" s="33" t="s">
        <v>757</v>
      </c>
      <c r="C50" s="33" t="s">
        <v>379</v>
      </c>
      <c r="D50" s="14">
        <v>8525</v>
      </c>
      <c r="E50" s="15">
        <v>242.57</v>
      </c>
      <c r="F50" s="16">
        <v>1.291E-3</v>
      </c>
      <c r="G50" s="16"/>
    </row>
    <row r="51" spans="1:7" x14ac:dyDescent="0.35">
      <c r="A51" s="13" t="s">
        <v>2020</v>
      </c>
      <c r="B51" s="33" t="s">
        <v>2021</v>
      </c>
      <c r="C51" s="33" t="s">
        <v>376</v>
      </c>
      <c r="D51" s="14">
        <v>95250</v>
      </c>
      <c r="E51" s="15">
        <v>236.68</v>
      </c>
      <c r="F51" s="16">
        <v>1.2600000000000001E-3</v>
      </c>
      <c r="G51" s="16"/>
    </row>
    <row r="52" spans="1:7" x14ac:dyDescent="0.35">
      <c r="A52" s="13" t="s">
        <v>766</v>
      </c>
      <c r="B52" s="33" t="s">
        <v>767</v>
      </c>
      <c r="C52" s="33" t="s">
        <v>402</v>
      </c>
      <c r="D52" s="14">
        <v>8050</v>
      </c>
      <c r="E52" s="15">
        <v>234.9</v>
      </c>
      <c r="F52" s="16">
        <v>1.25E-3</v>
      </c>
      <c r="G52" s="16"/>
    </row>
    <row r="53" spans="1:7" x14ac:dyDescent="0.35">
      <c r="A53" s="13" t="s">
        <v>1697</v>
      </c>
      <c r="B53" s="33" t="s">
        <v>1698</v>
      </c>
      <c r="C53" s="33" t="s">
        <v>460</v>
      </c>
      <c r="D53" s="14">
        <v>86352</v>
      </c>
      <c r="E53" s="15">
        <v>233.11</v>
      </c>
      <c r="F53" s="16">
        <v>1.2409999999999999E-3</v>
      </c>
      <c r="G53" s="16"/>
    </row>
    <row r="54" spans="1:7" x14ac:dyDescent="0.35">
      <c r="A54" s="13" t="s">
        <v>1264</v>
      </c>
      <c r="B54" s="33" t="s">
        <v>1265</v>
      </c>
      <c r="C54" s="33" t="s">
        <v>803</v>
      </c>
      <c r="D54" s="14">
        <v>83250</v>
      </c>
      <c r="E54" s="15">
        <v>203.3</v>
      </c>
      <c r="F54" s="16">
        <v>1.0820000000000001E-3</v>
      </c>
      <c r="G54" s="16"/>
    </row>
    <row r="55" spans="1:7" x14ac:dyDescent="0.35">
      <c r="A55" s="13" t="s">
        <v>2022</v>
      </c>
      <c r="B55" s="33" t="s">
        <v>2023</v>
      </c>
      <c r="C55" s="33" t="s">
        <v>786</v>
      </c>
      <c r="D55" s="14">
        <v>141000</v>
      </c>
      <c r="E55" s="15">
        <v>186.11</v>
      </c>
      <c r="F55" s="16">
        <v>9.9099999999999991E-4</v>
      </c>
      <c r="G55" s="16"/>
    </row>
    <row r="56" spans="1:7" x14ac:dyDescent="0.35">
      <c r="A56" s="13" t="s">
        <v>814</v>
      </c>
      <c r="B56" s="33" t="s">
        <v>815</v>
      </c>
      <c r="C56" s="33" t="s">
        <v>430</v>
      </c>
      <c r="D56" s="14">
        <v>23800</v>
      </c>
      <c r="E56" s="15">
        <v>162.35</v>
      </c>
      <c r="F56" s="16">
        <v>8.6399999999999997E-4</v>
      </c>
      <c r="G56" s="16"/>
    </row>
    <row r="57" spans="1:7" x14ac:dyDescent="0.35">
      <c r="A57" s="13" t="s">
        <v>1329</v>
      </c>
      <c r="B57" s="33" t="s">
        <v>1330</v>
      </c>
      <c r="C57" s="33" t="s">
        <v>376</v>
      </c>
      <c r="D57" s="14">
        <v>135000</v>
      </c>
      <c r="E57" s="15">
        <v>154.16999999999999</v>
      </c>
      <c r="F57" s="16">
        <v>8.2100000000000001E-4</v>
      </c>
      <c r="G57" s="16"/>
    </row>
    <row r="58" spans="1:7" x14ac:dyDescent="0.35">
      <c r="A58" s="13" t="s">
        <v>738</v>
      </c>
      <c r="B58" s="33" t="s">
        <v>739</v>
      </c>
      <c r="C58" s="33" t="s">
        <v>379</v>
      </c>
      <c r="D58" s="14">
        <v>6000</v>
      </c>
      <c r="E58" s="15">
        <v>115.47</v>
      </c>
      <c r="F58" s="16">
        <v>6.1499999999999999E-4</v>
      </c>
      <c r="G58" s="16"/>
    </row>
    <row r="59" spans="1:7" x14ac:dyDescent="0.35">
      <c r="A59" s="13" t="s">
        <v>758</v>
      </c>
      <c r="B59" s="33" t="s">
        <v>759</v>
      </c>
      <c r="C59" s="33" t="s">
        <v>430</v>
      </c>
      <c r="D59" s="14">
        <v>36750</v>
      </c>
      <c r="E59" s="15">
        <v>97.87</v>
      </c>
      <c r="F59" s="16">
        <v>5.2099999999999998E-4</v>
      </c>
      <c r="G59" s="16"/>
    </row>
    <row r="60" spans="1:7" x14ac:dyDescent="0.35">
      <c r="A60" s="13" t="s">
        <v>1288</v>
      </c>
      <c r="B60" s="33" t="s">
        <v>1289</v>
      </c>
      <c r="C60" s="33" t="s">
        <v>452</v>
      </c>
      <c r="D60" s="14">
        <v>22100</v>
      </c>
      <c r="E60" s="15">
        <v>93.06</v>
      </c>
      <c r="F60" s="16">
        <v>4.95E-4</v>
      </c>
      <c r="G60" s="16"/>
    </row>
    <row r="61" spans="1:7" x14ac:dyDescent="0.35">
      <c r="A61" s="13" t="s">
        <v>2024</v>
      </c>
      <c r="B61" s="33" t="s">
        <v>2025</v>
      </c>
      <c r="C61" s="33" t="s">
        <v>465</v>
      </c>
      <c r="D61" s="14">
        <v>13875</v>
      </c>
      <c r="E61" s="15">
        <v>91.28</v>
      </c>
      <c r="F61" s="16">
        <v>4.86E-4</v>
      </c>
      <c r="G61" s="16"/>
    </row>
    <row r="62" spans="1:7" x14ac:dyDescent="0.35">
      <c r="A62" s="13" t="s">
        <v>2026</v>
      </c>
      <c r="B62" s="33" t="s">
        <v>2027</v>
      </c>
      <c r="C62" s="33" t="s">
        <v>510</v>
      </c>
      <c r="D62" s="14">
        <v>1125</v>
      </c>
      <c r="E62" s="15">
        <v>73.7</v>
      </c>
      <c r="F62" s="16">
        <v>3.9199999999999999E-4</v>
      </c>
      <c r="G62" s="16"/>
    </row>
    <row r="63" spans="1:7" x14ac:dyDescent="0.35">
      <c r="A63" s="13" t="s">
        <v>1512</v>
      </c>
      <c r="B63" s="33" t="s">
        <v>1513</v>
      </c>
      <c r="C63" s="33" t="s">
        <v>548</v>
      </c>
      <c r="D63" s="14">
        <v>1200</v>
      </c>
      <c r="E63" s="15">
        <v>71.72</v>
      </c>
      <c r="F63" s="16">
        <v>3.8200000000000002E-4</v>
      </c>
      <c r="G63" s="16"/>
    </row>
    <row r="64" spans="1:7" x14ac:dyDescent="0.35">
      <c r="A64" s="13" t="s">
        <v>721</v>
      </c>
      <c r="B64" s="33" t="s">
        <v>722</v>
      </c>
      <c r="C64" s="33" t="s">
        <v>468</v>
      </c>
      <c r="D64" s="14">
        <v>19500</v>
      </c>
      <c r="E64" s="15">
        <v>65.31</v>
      </c>
      <c r="F64" s="16">
        <v>3.48E-4</v>
      </c>
      <c r="G64" s="16"/>
    </row>
    <row r="65" spans="1:7" x14ac:dyDescent="0.35">
      <c r="A65" s="13" t="s">
        <v>787</v>
      </c>
      <c r="B65" s="33" t="s">
        <v>788</v>
      </c>
      <c r="C65" s="33" t="s">
        <v>786</v>
      </c>
      <c r="D65" s="14">
        <v>6875</v>
      </c>
      <c r="E65" s="15">
        <v>64.739999999999995</v>
      </c>
      <c r="F65" s="16">
        <v>3.4499999999999998E-4</v>
      </c>
      <c r="G65" s="16"/>
    </row>
    <row r="66" spans="1:7" x14ac:dyDescent="0.35">
      <c r="A66" s="13" t="s">
        <v>418</v>
      </c>
      <c r="B66" s="33" t="s">
        <v>419</v>
      </c>
      <c r="C66" s="33" t="s">
        <v>420</v>
      </c>
      <c r="D66" s="14">
        <v>13325</v>
      </c>
      <c r="E66" s="15">
        <v>60.97</v>
      </c>
      <c r="F66" s="16">
        <v>3.2499999999999999E-4</v>
      </c>
      <c r="G66" s="16"/>
    </row>
    <row r="67" spans="1:7" x14ac:dyDescent="0.35">
      <c r="A67" s="13" t="s">
        <v>2028</v>
      </c>
      <c r="B67" s="33" t="s">
        <v>2029</v>
      </c>
      <c r="C67" s="33" t="s">
        <v>423</v>
      </c>
      <c r="D67" s="14">
        <v>11925</v>
      </c>
      <c r="E67" s="15">
        <v>57.17</v>
      </c>
      <c r="F67" s="16">
        <v>3.0400000000000002E-4</v>
      </c>
      <c r="G67" s="16"/>
    </row>
    <row r="68" spans="1:7" x14ac:dyDescent="0.35">
      <c r="A68" s="13" t="s">
        <v>385</v>
      </c>
      <c r="B68" s="33" t="s">
        <v>386</v>
      </c>
      <c r="C68" s="33" t="s">
        <v>382</v>
      </c>
      <c r="D68" s="14">
        <v>2400</v>
      </c>
      <c r="E68" s="15">
        <v>55.07</v>
      </c>
      <c r="F68" s="16">
        <v>2.9300000000000002E-4</v>
      </c>
      <c r="G68" s="16"/>
    </row>
    <row r="69" spans="1:7" x14ac:dyDescent="0.35">
      <c r="A69" s="13" t="s">
        <v>586</v>
      </c>
      <c r="B69" s="33" t="s">
        <v>587</v>
      </c>
      <c r="C69" s="33" t="s">
        <v>411</v>
      </c>
      <c r="D69" s="14">
        <v>3150</v>
      </c>
      <c r="E69" s="15">
        <v>52.78</v>
      </c>
      <c r="F69" s="16">
        <v>2.81E-4</v>
      </c>
      <c r="G69" s="16"/>
    </row>
    <row r="70" spans="1:7" x14ac:dyDescent="0.35">
      <c r="A70" s="13" t="s">
        <v>2030</v>
      </c>
      <c r="B70" s="33" t="s">
        <v>2031</v>
      </c>
      <c r="C70" s="33" t="s">
        <v>460</v>
      </c>
      <c r="D70" s="14">
        <v>3750</v>
      </c>
      <c r="E70" s="15">
        <v>42.91</v>
      </c>
      <c r="F70" s="16">
        <v>2.2800000000000001E-4</v>
      </c>
      <c r="G70" s="16"/>
    </row>
    <row r="71" spans="1:7" x14ac:dyDescent="0.35">
      <c r="A71" s="13" t="s">
        <v>2032</v>
      </c>
      <c r="B71" s="33" t="s">
        <v>2033</v>
      </c>
      <c r="C71" s="33" t="s">
        <v>716</v>
      </c>
      <c r="D71" s="14">
        <v>2100</v>
      </c>
      <c r="E71" s="15">
        <v>40.26</v>
      </c>
      <c r="F71" s="16">
        <v>2.14E-4</v>
      </c>
      <c r="G71" s="16"/>
    </row>
    <row r="72" spans="1:7" x14ac:dyDescent="0.35">
      <c r="A72" s="13" t="s">
        <v>1301</v>
      </c>
      <c r="B72" s="33" t="s">
        <v>1302</v>
      </c>
      <c r="C72" s="33" t="s">
        <v>471</v>
      </c>
      <c r="D72" s="14">
        <v>5000</v>
      </c>
      <c r="E72" s="15">
        <v>35.090000000000003</v>
      </c>
      <c r="F72" s="16">
        <v>1.8699999999999999E-4</v>
      </c>
      <c r="G72" s="16"/>
    </row>
    <row r="73" spans="1:7" x14ac:dyDescent="0.35">
      <c r="A73" s="13" t="s">
        <v>740</v>
      </c>
      <c r="B73" s="33" t="s">
        <v>741</v>
      </c>
      <c r="C73" s="33" t="s">
        <v>442</v>
      </c>
      <c r="D73" s="14">
        <v>20500</v>
      </c>
      <c r="E73" s="15">
        <v>31.74</v>
      </c>
      <c r="F73" s="16">
        <v>1.6899999999999999E-4</v>
      </c>
      <c r="G73" s="16"/>
    </row>
    <row r="74" spans="1:7" x14ac:dyDescent="0.35">
      <c r="A74" s="13" t="s">
        <v>2034</v>
      </c>
      <c r="B74" s="33" t="s">
        <v>2035</v>
      </c>
      <c r="C74" s="33" t="s">
        <v>716</v>
      </c>
      <c r="D74" s="14">
        <v>5250</v>
      </c>
      <c r="E74" s="15">
        <v>30.32</v>
      </c>
      <c r="F74" s="16">
        <v>1.6100000000000001E-4</v>
      </c>
      <c r="G74" s="16"/>
    </row>
    <row r="75" spans="1:7" x14ac:dyDescent="0.35">
      <c r="A75" s="13" t="s">
        <v>435</v>
      </c>
      <c r="B75" s="33" t="s">
        <v>436</v>
      </c>
      <c r="C75" s="33" t="s">
        <v>437</v>
      </c>
      <c r="D75" s="14">
        <v>1000</v>
      </c>
      <c r="E75" s="15">
        <v>11.78</v>
      </c>
      <c r="F75" s="16">
        <v>6.3E-5</v>
      </c>
      <c r="G75" s="16"/>
    </row>
    <row r="76" spans="1:7" x14ac:dyDescent="0.35">
      <c r="A76" s="13" t="s">
        <v>1550</v>
      </c>
      <c r="B76" s="33" t="s">
        <v>1551</v>
      </c>
      <c r="C76" s="33" t="s">
        <v>1552</v>
      </c>
      <c r="D76" s="14">
        <v>2300</v>
      </c>
      <c r="E76" s="15">
        <v>10.6</v>
      </c>
      <c r="F76" s="16">
        <v>5.5999999999999999E-5</v>
      </c>
      <c r="G76" s="16"/>
    </row>
    <row r="77" spans="1:7" x14ac:dyDescent="0.35">
      <c r="A77" s="13" t="s">
        <v>804</v>
      </c>
      <c r="B77" s="33" t="s">
        <v>805</v>
      </c>
      <c r="C77" s="33" t="s">
        <v>468</v>
      </c>
      <c r="D77" s="14">
        <v>2000</v>
      </c>
      <c r="E77" s="15">
        <v>10.44</v>
      </c>
      <c r="F77" s="16">
        <v>5.5999999999999999E-5</v>
      </c>
      <c r="G77" s="16"/>
    </row>
    <row r="78" spans="1:7" x14ac:dyDescent="0.35">
      <c r="A78" s="13" t="s">
        <v>2036</v>
      </c>
      <c r="B78" s="33" t="s">
        <v>2037</v>
      </c>
      <c r="C78" s="33" t="s">
        <v>507</v>
      </c>
      <c r="D78" s="14">
        <v>6975</v>
      </c>
      <c r="E78" s="15">
        <v>5.94</v>
      </c>
      <c r="F78" s="16">
        <v>3.1999999999999999E-5</v>
      </c>
      <c r="G78" s="16"/>
    </row>
    <row r="79" spans="1:7" x14ac:dyDescent="0.35">
      <c r="A79" s="17" t="s">
        <v>180</v>
      </c>
      <c r="B79" s="34"/>
      <c r="C79" s="34"/>
      <c r="D79" s="18"/>
      <c r="E79" s="37">
        <v>53713.63</v>
      </c>
      <c r="F79" s="38">
        <v>0.28589700000000001</v>
      </c>
      <c r="G79" s="21"/>
    </row>
    <row r="80" spans="1:7" x14ac:dyDescent="0.35">
      <c r="A80" s="17" t="s">
        <v>445</v>
      </c>
      <c r="B80" s="33"/>
      <c r="C80" s="33"/>
      <c r="D80" s="14"/>
      <c r="E80" s="15"/>
      <c r="F80" s="16"/>
      <c r="G80" s="16"/>
    </row>
    <row r="81" spans="1:7" x14ac:dyDescent="0.35">
      <c r="A81" s="17" t="s">
        <v>180</v>
      </c>
      <c r="B81" s="33"/>
      <c r="C81" s="33"/>
      <c r="D81" s="14"/>
      <c r="E81" s="39" t="s">
        <v>136</v>
      </c>
      <c r="F81" s="40" t="s">
        <v>136</v>
      </c>
      <c r="G81" s="16"/>
    </row>
    <row r="82" spans="1:7" x14ac:dyDescent="0.35">
      <c r="A82" s="24" t="s">
        <v>191</v>
      </c>
      <c r="B82" s="35"/>
      <c r="C82" s="35"/>
      <c r="D82" s="25"/>
      <c r="E82" s="30">
        <v>53713.63</v>
      </c>
      <c r="F82" s="31">
        <v>0.28593499999999999</v>
      </c>
      <c r="G82" s="21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7" t="s">
        <v>562</v>
      </c>
      <c r="B84" s="33"/>
      <c r="C84" s="33"/>
      <c r="D84" s="14"/>
      <c r="E84" s="15"/>
      <c r="F84" s="16"/>
      <c r="G84" s="16"/>
    </row>
    <row r="85" spans="1:7" x14ac:dyDescent="0.35">
      <c r="A85" s="17" t="s">
        <v>563</v>
      </c>
      <c r="B85" s="33"/>
      <c r="C85" s="33"/>
      <c r="D85" s="14"/>
      <c r="E85" s="15"/>
      <c r="F85" s="16"/>
      <c r="G85" s="16"/>
    </row>
    <row r="86" spans="1:7" x14ac:dyDescent="0.35">
      <c r="A86" s="13" t="s">
        <v>2038</v>
      </c>
      <c r="B86" s="33"/>
      <c r="C86" s="33" t="s">
        <v>507</v>
      </c>
      <c r="D86" s="44">
        <v>-6975</v>
      </c>
      <c r="E86" s="26">
        <v>-5.98</v>
      </c>
      <c r="F86" s="27">
        <v>-3.1000000000000001E-5</v>
      </c>
      <c r="G86" s="16"/>
    </row>
    <row r="87" spans="1:7" x14ac:dyDescent="0.35">
      <c r="A87" s="13" t="s">
        <v>2039</v>
      </c>
      <c r="B87" s="33"/>
      <c r="C87" s="33" t="s">
        <v>468</v>
      </c>
      <c r="D87" s="44">
        <v>-2000</v>
      </c>
      <c r="E87" s="26">
        <v>-10.49</v>
      </c>
      <c r="F87" s="27">
        <v>-5.5000000000000002E-5</v>
      </c>
      <c r="G87" s="16"/>
    </row>
    <row r="88" spans="1:7" x14ac:dyDescent="0.35">
      <c r="A88" s="13" t="s">
        <v>2040</v>
      </c>
      <c r="B88" s="33"/>
      <c r="C88" s="33" t="s">
        <v>1552</v>
      </c>
      <c r="D88" s="44">
        <v>-2300</v>
      </c>
      <c r="E88" s="26">
        <v>-10.64</v>
      </c>
      <c r="F88" s="27">
        <v>-5.5999999999999999E-5</v>
      </c>
      <c r="G88" s="16"/>
    </row>
    <row r="89" spans="1:7" x14ac:dyDescent="0.35">
      <c r="A89" s="13" t="s">
        <v>2041</v>
      </c>
      <c r="B89" s="33"/>
      <c r="C89" s="33" t="s">
        <v>437</v>
      </c>
      <c r="D89" s="44">
        <v>-1000</v>
      </c>
      <c r="E89" s="26">
        <v>-11.86</v>
      </c>
      <c r="F89" s="27">
        <v>-6.3E-5</v>
      </c>
      <c r="G89" s="16"/>
    </row>
    <row r="90" spans="1:7" x14ac:dyDescent="0.35">
      <c r="A90" s="13" t="s">
        <v>2042</v>
      </c>
      <c r="B90" s="33"/>
      <c r="C90" s="33" t="s">
        <v>716</v>
      </c>
      <c r="D90" s="44">
        <v>-5250</v>
      </c>
      <c r="E90" s="26">
        <v>-30.45</v>
      </c>
      <c r="F90" s="27">
        <v>-1.6200000000000001E-4</v>
      </c>
      <c r="G90" s="16"/>
    </row>
    <row r="91" spans="1:7" x14ac:dyDescent="0.35">
      <c r="A91" s="13" t="s">
        <v>2043</v>
      </c>
      <c r="B91" s="33"/>
      <c r="C91" s="33" t="s">
        <v>442</v>
      </c>
      <c r="D91" s="44">
        <v>-20500</v>
      </c>
      <c r="E91" s="26">
        <v>-31.85</v>
      </c>
      <c r="F91" s="27">
        <v>-1.6899999999999999E-4</v>
      </c>
      <c r="G91" s="16"/>
    </row>
    <row r="92" spans="1:7" x14ac:dyDescent="0.35">
      <c r="A92" s="13" t="s">
        <v>2044</v>
      </c>
      <c r="B92" s="33"/>
      <c r="C92" s="33" t="s">
        <v>471</v>
      </c>
      <c r="D92" s="44">
        <v>-5000</v>
      </c>
      <c r="E92" s="26">
        <v>-35.32</v>
      </c>
      <c r="F92" s="27">
        <v>-1.8799999999999999E-4</v>
      </c>
      <c r="G92" s="16"/>
    </row>
    <row r="93" spans="1:7" x14ac:dyDescent="0.35">
      <c r="A93" s="13" t="s">
        <v>2045</v>
      </c>
      <c r="B93" s="33"/>
      <c r="C93" s="33" t="s">
        <v>716</v>
      </c>
      <c r="D93" s="44">
        <v>-2100</v>
      </c>
      <c r="E93" s="26">
        <v>-40.49</v>
      </c>
      <c r="F93" s="27">
        <v>-2.1499999999999999E-4</v>
      </c>
      <c r="G93" s="16"/>
    </row>
    <row r="94" spans="1:7" x14ac:dyDescent="0.35">
      <c r="A94" s="13" t="s">
        <v>2046</v>
      </c>
      <c r="B94" s="33"/>
      <c r="C94" s="33" t="s">
        <v>460</v>
      </c>
      <c r="D94" s="44">
        <v>-3750</v>
      </c>
      <c r="E94" s="26">
        <v>-43.1</v>
      </c>
      <c r="F94" s="27">
        <v>-2.2900000000000001E-4</v>
      </c>
      <c r="G94" s="16"/>
    </row>
    <row r="95" spans="1:7" x14ac:dyDescent="0.35">
      <c r="A95" s="13" t="s">
        <v>2047</v>
      </c>
      <c r="B95" s="33"/>
      <c r="C95" s="33" t="s">
        <v>411</v>
      </c>
      <c r="D95" s="44">
        <v>-3150</v>
      </c>
      <c r="E95" s="26">
        <v>-52.92</v>
      </c>
      <c r="F95" s="27">
        <v>-2.81E-4</v>
      </c>
      <c r="G95" s="16"/>
    </row>
    <row r="96" spans="1:7" x14ac:dyDescent="0.35">
      <c r="A96" s="13" t="s">
        <v>2048</v>
      </c>
      <c r="B96" s="33"/>
      <c r="C96" s="33" t="s">
        <v>382</v>
      </c>
      <c r="D96" s="44">
        <v>-2400</v>
      </c>
      <c r="E96" s="26">
        <v>-55.41</v>
      </c>
      <c r="F96" s="27">
        <v>-2.9399999999999999E-4</v>
      </c>
      <c r="G96" s="16"/>
    </row>
    <row r="97" spans="1:7" x14ac:dyDescent="0.35">
      <c r="A97" s="13" t="s">
        <v>2049</v>
      </c>
      <c r="B97" s="33"/>
      <c r="C97" s="33" t="s">
        <v>423</v>
      </c>
      <c r="D97" s="44">
        <v>-11925</v>
      </c>
      <c r="E97" s="26">
        <v>-57.53</v>
      </c>
      <c r="F97" s="27">
        <v>-3.0600000000000001E-4</v>
      </c>
      <c r="G97" s="16"/>
    </row>
    <row r="98" spans="1:7" x14ac:dyDescent="0.35">
      <c r="A98" s="13" t="s">
        <v>2050</v>
      </c>
      <c r="B98" s="33"/>
      <c r="C98" s="33" t="s">
        <v>420</v>
      </c>
      <c r="D98" s="44">
        <v>-13325</v>
      </c>
      <c r="E98" s="26">
        <v>-61.33</v>
      </c>
      <c r="F98" s="27">
        <v>-3.2600000000000001E-4</v>
      </c>
      <c r="G98" s="16"/>
    </row>
    <row r="99" spans="1:7" x14ac:dyDescent="0.35">
      <c r="A99" s="13" t="s">
        <v>2051</v>
      </c>
      <c r="B99" s="33"/>
      <c r="C99" s="33" t="s">
        <v>786</v>
      </c>
      <c r="D99" s="44">
        <v>-6875</v>
      </c>
      <c r="E99" s="26">
        <v>-65.069999999999993</v>
      </c>
      <c r="F99" s="27">
        <v>-3.4600000000000001E-4</v>
      </c>
      <c r="G99" s="16"/>
    </row>
    <row r="100" spans="1:7" x14ac:dyDescent="0.35">
      <c r="A100" s="13" t="s">
        <v>2052</v>
      </c>
      <c r="B100" s="33"/>
      <c r="C100" s="33" t="s">
        <v>468</v>
      </c>
      <c r="D100" s="44">
        <v>-19500</v>
      </c>
      <c r="E100" s="26">
        <v>-65.66</v>
      </c>
      <c r="F100" s="27">
        <v>-3.4900000000000003E-4</v>
      </c>
      <c r="G100" s="16"/>
    </row>
    <row r="101" spans="1:7" x14ac:dyDescent="0.35">
      <c r="A101" s="13" t="s">
        <v>2053</v>
      </c>
      <c r="B101" s="33"/>
      <c r="C101" s="33" t="s">
        <v>548</v>
      </c>
      <c r="D101" s="44">
        <v>-1200</v>
      </c>
      <c r="E101" s="26">
        <v>-71.95</v>
      </c>
      <c r="F101" s="27">
        <v>-3.8200000000000002E-4</v>
      </c>
      <c r="G101" s="16"/>
    </row>
    <row r="102" spans="1:7" x14ac:dyDescent="0.35">
      <c r="A102" s="13" t="s">
        <v>2054</v>
      </c>
      <c r="B102" s="33"/>
      <c r="C102" s="33" t="s">
        <v>510</v>
      </c>
      <c r="D102" s="44">
        <v>-1125</v>
      </c>
      <c r="E102" s="26">
        <v>-74.08</v>
      </c>
      <c r="F102" s="27">
        <v>-3.9399999999999998E-4</v>
      </c>
      <c r="G102" s="16"/>
    </row>
    <row r="103" spans="1:7" x14ac:dyDescent="0.35">
      <c r="A103" s="13" t="s">
        <v>2055</v>
      </c>
      <c r="B103" s="33"/>
      <c r="C103" s="33" t="s">
        <v>465</v>
      </c>
      <c r="D103" s="44">
        <v>-13875</v>
      </c>
      <c r="E103" s="26">
        <v>-91.68</v>
      </c>
      <c r="F103" s="27">
        <v>-4.8799999999999999E-4</v>
      </c>
      <c r="G103" s="16"/>
    </row>
    <row r="104" spans="1:7" x14ac:dyDescent="0.35">
      <c r="A104" s="13" t="s">
        <v>2056</v>
      </c>
      <c r="B104" s="33"/>
      <c r="C104" s="33" t="s">
        <v>452</v>
      </c>
      <c r="D104" s="44">
        <v>-22100</v>
      </c>
      <c r="E104" s="26">
        <v>-93.26</v>
      </c>
      <c r="F104" s="27">
        <v>-4.9600000000000002E-4</v>
      </c>
      <c r="G104" s="16"/>
    </row>
    <row r="105" spans="1:7" x14ac:dyDescent="0.35">
      <c r="A105" s="13" t="s">
        <v>2057</v>
      </c>
      <c r="B105" s="33"/>
      <c r="C105" s="33" t="s">
        <v>430</v>
      </c>
      <c r="D105" s="44">
        <v>-36750</v>
      </c>
      <c r="E105" s="26">
        <v>-98.05</v>
      </c>
      <c r="F105" s="27">
        <v>-5.2099999999999998E-4</v>
      </c>
      <c r="G105" s="16"/>
    </row>
    <row r="106" spans="1:7" x14ac:dyDescent="0.35">
      <c r="A106" s="13" t="s">
        <v>2058</v>
      </c>
      <c r="B106" s="33"/>
      <c r="C106" s="33" t="s">
        <v>379</v>
      </c>
      <c r="D106" s="44">
        <v>-6000</v>
      </c>
      <c r="E106" s="26">
        <v>-116.07</v>
      </c>
      <c r="F106" s="27">
        <v>-6.1700000000000004E-4</v>
      </c>
      <c r="G106" s="16"/>
    </row>
    <row r="107" spans="1:7" x14ac:dyDescent="0.35">
      <c r="A107" s="13" t="s">
        <v>2059</v>
      </c>
      <c r="B107" s="33"/>
      <c r="C107" s="33" t="s">
        <v>376</v>
      </c>
      <c r="D107" s="44">
        <v>-135000</v>
      </c>
      <c r="E107" s="26">
        <v>-154.78</v>
      </c>
      <c r="F107" s="27">
        <v>-8.2299999999999995E-4</v>
      </c>
      <c r="G107" s="16"/>
    </row>
    <row r="108" spans="1:7" x14ac:dyDescent="0.35">
      <c r="A108" s="13" t="s">
        <v>2060</v>
      </c>
      <c r="B108" s="33"/>
      <c r="C108" s="33" t="s">
        <v>430</v>
      </c>
      <c r="D108" s="44">
        <v>-23800</v>
      </c>
      <c r="E108" s="26">
        <v>-163.24</v>
      </c>
      <c r="F108" s="27">
        <v>-8.6899999999999998E-4</v>
      </c>
      <c r="G108" s="16"/>
    </row>
    <row r="109" spans="1:7" x14ac:dyDescent="0.35">
      <c r="A109" s="13" t="s">
        <v>2061</v>
      </c>
      <c r="B109" s="33"/>
      <c r="C109" s="33" t="s">
        <v>786</v>
      </c>
      <c r="D109" s="44">
        <v>-141000</v>
      </c>
      <c r="E109" s="26">
        <v>-187.14</v>
      </c>
      <c r="F109" s="27">
        <v>-9.9599999999999992E-4</v>
      </c>
      <c r="G109" s="16"/>
    </row>
    <row r="110" spans="1:7" x14ac:dyDescent="0.35">
      <c r="A110" s="13" t="s">
        <v>2062</v>
      </c>
      <c r="B110" s="33"/>
      <c r="C110" s="33" t="s">
        <v>803</v>
      </c>
      <c r="D110" s="44">
        <v>-83250</v>
      </c>
      <c r="E110" s="26">
        <v>-203.29</v>
      </c>
      <c r="F110" s="27">
        <v>-1.0820000000000001E-3</v>
      </c>
      <c r="G110" s="16"/>
    </row>
    <row r="111" spans="1:7" x14ac:dyDescent="0.35">
      <c r="A111" s="13" t="s">
        <v>2063</v>
      </c>
      <c r="B111" s="33"/>
      <c r="C111" s="33" t="s">
        <v>460</v>
      </c>
      <c r="D111" s="44">
        <v>-86352</v>
      </c>
      <c r="E111" s="26">
        <v>-234.49</v>
      </c>
      <c r="F111" s="27">
        <v>-1.248E-3</v>
      </c>
      <c r="G111" s="16"/>
    </row>
    <row r="112" spans="1:7" x14ac:dyDescent="0.35">
      <c r="A112" s="13" t="s">
        <v>2064</v>
      </c>
      <c r="B112" s="33"/>
      <c r="C112" s="33" t="s">
        <v>402</v>
      </c>
      <c r="D112" s="44">
        <v>-8050</v>
      </c>
      <c r="E112" s="26">
        <v>-235.11</v>
      </c>
      <c r="F112" s="27">
        <v>-1.2509999999999999E-3</v>
      </c>
      <c r="G112" s="16"/>
    </row>
    <row r="113" spans="1:7" x14ac:dyDescent="0.35">
      <c r="A113" s="13" t="s">
        <v>2065</v>
      </c>
      <c r="B113" s="33"/>
      <c r="C113" s="33" t="s">
        <v>376</v>
      </c>
      <c r="D113" s="44">
        <v>-95250</v>
      </c>
      <c r="E113" s="26">
        <v>-237.72</v>
      </c>
      <c r="F113" s="27">
        <v>-1.2650000000000001E-3</v>
      </c>
      <c r="G113" s="16"/>
    </row>
    <row r="114" spans="1:7" x14ac:dyDescent="0.35">
      <c r="A114" s="13" t="s">
        <v>2066</v>
      </c>
      <c r="B114" s="33"/>
      <c r="C114" s="33" t="s">
        <v>379</v>
      </c>
      <c r="D114" s="44">
        <v>-8525</v>
      </c>
      <c r="E114" s="26">
        <v>-244.46</v>
      </c>
      <c r="F114" s="27">
        <v>-1.3010000000000001E-3</v>
      </c>
      <c r="G114" s="16"/>
    </row>
    <row r="115" spans="1:7" x14ac:dyDescent="0.35">
      <c r="A115" s="13" t="s">
        <v>2067</v>
      </c>
      <c r="B115" s="33"/>
      <c r="C115" s="33" t="s">
        <v>471</v>
      </c>
      <c r="D115" s="44">
        <v>-32375</v>
      </c>
      <c r="E115" s="26">
        <v>-254.63</v>
      </c>
      <c r="F115" s="27">
        <v>-1.3550000000000001E-3</v>
      </c>
      <c r="G115" s="16"/>
    </row>
    <row r="116" spans="1:7" x14ac:dyDescent="0.35">
      <c r="A116" s="13" t="s">
        <v>2068</v>
      </c>
      <c r="B116" s="33"/>
      <c r="C116" s="33" t="s">
        <v>460</v>
      </c>
      <c r="D116" s="44">
        <v>-62400</v>
      </c>
      <c r="E116" s="26">
        <v>-268.01</v>
      </c>
      <c r="F116" s="27">
        <v>-1.426E-3</v>
      </c>
      <c r="G116" s="16"/>
    </row>
    <row r="117" spans="1:7" x14ac:dyDescent="0.35">
      <c r="A117" s="13" t="s">
        <v>2069</v>
      </c>
      <c r="B117" s="33"/>
      <c r="C117" s="33" t="s">
        <v>510</v>
      </c>
      <c r="D117" s="44">
        <v>-8000</v>
      </c>
      <c r="E117" s="26">
        <v>-270.25</v>
      </c>
      <c r="F117" s="27">
        <v>-1.438E-3</v>
      </c>
      <c r="G117" s="16"/>
    </row>
    <row r="118" spans="1:7" x14ac:dyDescent="0.35">
      <c r="A118" s="13" t="s">
        <v>2070</v>
      </c>
      <c r="B118" s="33"/>
      <c r="C118" s="33" t="s">
        <v>379</v>
      </c>
      <c r="D118" s="44">
        <v>-4800</v>
      </c>
      <c r="E118" s="26">
        <v>-291.17</v>
      </c>
      <c r="F118" s="27">
        <v>-1.549E-3</v>
      </c>
      <c r="G118" s="16"/>
    </row>
    <row r="119" spans="1:7" x14ac:dyDescent="0.35">
      <c r="A119" s="13" t="s">
        <v>2071</v>
      </c>
      <c r="B119" s="33"/>
      <c r="C119" s="33" t="s">
        <v>786</v>
      </c>
      <c r="D119" s="44">
        <v>-29025</v>
      </c>
      <c r="E119" s="26">
        <v>-296.8</v>
      </c>
      <c r="F119" s="27">
        <v>-1.5790000000000001E-3</v>
      </c>
      <c r="G119" s="16"/>
    </row>
    <row r="120" spans="1:7" x14ac:dyDescent="0.35">
      <c r="A120" s="13" t="s">
        <v>2072</v>
      </c>
      <c r="B120" s="33"/>
      <c r="C120" s="33" t="s">
        <v>786</v>
      </c>
      <c r="D120" s="44">
        <v>-192500</v>
      </c>
      <c r="E120" s="26">
        <v>-309.20999999999998</v>
      </c>
      <c r="F120" s="27">
        <v>-1.6459999999999999E-3</v>
      </c>
      <c r="G120" s="16"/>
    </row>
    <row r="121" spans="1:7" x14ac:dyDescent="0.35">
      <c r="A121" s="13" t="s">
        <v>2073</v>
      </c>
      <c r="B121" s="33"/>
      <c r="C121" s="33" t="s">
        <v>411</v>
      </c>
      <c r="D121" s="44">
        <v>-4600</v>
      </c>
      <c r="E121" s="26">
        <v>-313.17</v>
      </c>
      <c r="F121" s="27">
        <v>-1.6670000000000001E-3</v>
      </c>
      <c r="G121" s="16"/>
    </row>
    <row r="122" spans="1:7" x14ac:dyDescent="0.35">
      <c r="A122" s="13" t="s">
        <v>2074</v>
      </c>
      <c r="B122" s="33"/>
      <c r="C122" s="33" t="s">
        <v>379</v>
      </c>
      <c r="D122" s="44">
        <v>-9625</v>
      </c>
      <c r="E122" s="26">
        <v>-333.53</v>
      </c>
      <c r="F122" s="27">
        <v>-1.7750000000000001E-3</v>
      </c>
      <c r="G122" s="16"/>
    </row>
    <row r="123" spans="1:7" x14ac:dyDescent="0.35">
      <c r="A123" s="13" t="s">
        <v>2075</v>
      </c>
      <c r="B123" s="33"/>
      <c r="C123" s="33" t="s">
        <v>411</v>
      </c>
      <c r="D123" s="44">
        <v>-17425</v>
      </c>
      <c r="E123" s="26">
        <v>-338.53</v>
      </c>
      <c r="F123" s="27">
        <v>-1.802E-3</v>
      </c>
      <c r="G123" s="16"/>
    </row>
    <row r="124" spans="1:7" x14ac:dyDescent="0.35">
      <c r="A124" s="13" t="s">
        <v>2076</v>
      </c>
      <c r="B124" s="33"/>
      <c r="C124" s="33" t="s">
        <v>543</v>
      </c>
      <c r="D124" s="44">
        <v>-12750</v>
      </c>
      <c r="E124" s="26">
        <v>-355.34</v>
      </c>
      <c r="F124" s="27">
        <v>-1.8910000000000001E-3</v>
      </c>
      <c r="G124" s="16"/>
    </row>
    <row r="125" spans="1:7" x14ac:dyDescent="0.35">
      <c r="A125" s="13" t="s">
        <v>2077</v>
      </c>
      <c r="B125" s="33"/>
      <c r="C125" s="33" t="s">
        <v>411</v>
      </c>
      <c r="D125" s="44">
        <v>-31350</v>
      </c>
      <c r="E125" s="26">
        <v>-357.8</v>
      </c>
      <c r="F125" s="27">
        <v>-1.9040000000000001E-3</v>
      </c>
      <c r="G125" s="16"/>
    </row>
    <row r="126" spans="1:7" x14ac:dyDescent="0.35">
      <c r="A126" s="13" t="s">
        <v>2078</v>
      </c>
      <c r="B126" s="33"/>
      <c r="C126" s="33" t="s">
        <v>376</v>
      </c>
      <c r="D126" s="44">
        <v>-170000</v>
      </c>
      <c r="E126" s="26">
        <v>-362.75</v>
      </c>
      <c r="F126" s="27">
        <v>-1.931E-3</v>
      </c>
      <c r="G126" s="16"/>
    </row>
    <row r="127" spans="1:7" x14ac:dyDescent="0.35">
      <c r="A127" s="13" t="s">
        <v>2079</v>
      </c>
      <c r="B127" s="33"/>
      <c r="C127" s="33" t="s">
        <v>733</v>
      </c>
      <c r="D127" s="44">
        <v>-20300</v>
      </c>
      <c r="E127" s="26">
        <v>-372.44</v>
      </c>
      <c r="F127" s="27">
        <v>-1.9819999999999998E-3</v>
      </c>
      <c r="G127" s="16"/>
    </row>
    <row r="128" spans="1:7" x14ac:dyDescent="0.35">
      <c r="A128" s="13" t="s">
        <v>2080</v>
      </c>
      <c r="B128" s="33"/>
      <c r="C128" s="33" t="s">
        <v>379</v>
      </c>
      <c r="D128" s="44">
        <v>-26800</v>
      </c>
      <c r="E128" s="26">
        <v>-431.13</v>
      </c>
      <c r="F128" s="27">
        <v>-2.2950000000000002E-3</v>
      </c>
      <c r="G128" s="16"/>
    </row>
    <row r="129" spans="1:7" x14ac:dyDescent="0.35">
      <c r="A129" s="13" t="s">
        <v>2081</v>
      </c>
      <c r="B129" s="33"/>
      <c r="C129" s="33" t="s">
        <v>376</v>
      </c>
      <c r="D129" s="44">
        <v>-49700</v>
      </c>
      <c r="E129" s="26">
        <v>-435.47</v>
      </c>
      <c r="F129" s="27">
        <v>-2.3180000000000002E-3</v>
      </c>
      <c r="G129" s="16"/>
    </row>
    <row r="130" spans="1:7" x14ac:dyDescent="0.35">
      <c r="A130" s="13" t="s">
        <v>2082</v>
      </c>
      <c r="B130" s="33"/>
      <c r="C130" s="33" t="s">
        <v>465</v>
      </c>
      <c r="D130" s="44">
        <v>-55000</v>
      </c>
      <c r="E130" s="26">
        <v>-449.16</v>
      </c>
      <c r="F130" s="27">
        <v>-2.3909999999999999E-3</v>
      </c>
      <c r="G130" s="16"/>
    </row>
    <row r="131" spans="1:7" x14ac:dyDescent="0.35">
      <c r="A131" s="13" t="s">
        <v>2083</v>
      </c>
      <c r="B131" s="33"/>
      <c r="C131" s="33" t="s">
        <v>507</v>
      </c>
      <c r="D131" s="44">
        <v>-31350</v>
      </c>
      <c r="E131" s="26">
        <v>-456.14</v>
      </c>
      <c r="F131" s="27">
        <v>-2.428E-3</v>
      </c>
      <c r="G131" s="16"/>
    </row>
    <row r="132" spans="1:7" x14ac:dyDescent="0.35">
      <c r="A132" s="13" t="s">
        <v>2084</v>
      </c>
      <c r="B132" s="33"/>
      <c r="C132" s="33" t="s">
        <v>460</v>
      </c>
      <c r="D132" s="44">
        <v>-54750</v>
      </c>
      <c r="E132" s="26">
        <v>-515.75</v>
      </c>
      <c r="F132" s="27">
        <v>-2.745E-3</v>
      </c>
      <c r="G132" s="16"/>
    </row>
    <row r="133" spans="1:7" x14ac:dyDescent="0.35">
      <c r="A133" s="13" t="s">
        <v>2085</v>
      </c>
      <c r="B133" s="33"/>
      <c r="C133" s="33" t="s">
        <v>399</v>
      </c>
      <c r="D133" s="44">
        <v>-14525</v>
      </c>
      <c r="E133" s="26">
        <v>-536.35</v>
      </c>
      <c r="F133" s="27">
        <v>-2.8549999999999999E-3</v>
      </c>
      <c r="G133" s="16"/>
    </row>
    <row r="134" spans="1:7" x14ac:dyDescent="0.35">
      <c r="A134" s="13" t="s">
        <v>2086</v>
      </c>
      <c r="B134" s="33"/>
      <c r="C134" s="33" t="s">
        <v>818</v>
      </c>
      <c r="D134" s="44">
        <v>-198750</v>
      </c>
      <c r="E134" s="26">
        <v>-558.65</v>
      </c>
      <c r="F134" s="27">
        <v>-2.9729999999999999E-3</v>
      </c>
      <c r="G134" s="16"/>
    </row>
    <row r="135" spans="1:7" x14ac:dyDescent="0.35">
      <c r="A135" s="13" t="s">
        <v>2087</v>
      </c>
      <c r="B135" s="33"/>
      <c r="C135" s="33" t="s">
        <v>694</v>
      </c>
      <c r="D135" s="44">
        <v>-129600</v>
      </c>
      <c r="E135" s="26">
        <v>-571.21</v>
      </c>
      <c r="F135" s="27">
        <v>-3.0400000000000002E-3</v>
      </c>
      <c r="G135" s="16"/>
    </row>
    <row r="136" spans="1:7" x14ac:dyDescent="0.35">
      <c r="A136" s="13" t="s">
        <v>2088</v>
      </c>
      <c r="B136" s="33"/>
      <c r="C136" s="33" t="s">
        <v>402</v>
      </c>
      <c r="D136" s="44">
        <v>-90400</v>
      </c>
      <c r="E136" s="26">
        <v>-625.79</v>
      </c>
      <c r="F136" s="27">
        <v>-3.3310000000000002E-3</v>
      </c>
      <c r="G136" s="16"/>
    </row>
    <row r="137" spans="1:7" x14ac:dyDescent="0.35">
      <c r="A137" s="13" t="s">
        <v>2089</v>
      </c>
      <c r="B137" s="33"/>
      <c r="C137" s="33" t="s">
        <v>460</v>
      </c>
      <c r="D137" s="44">
        <v>-94875</v>
      </c>
      <c r="E137" s="26">
        <v>-671.43</v>
      </c>
      <c r="F137" s="27">
        <v>-3.5739999999999999E-3</v>
      </c>
      <c r="G137" s="16"/>
    </row>
    <row r="138" spans="1:7" x14ac:dyDescent="0.35">
      <c r="A138" s="13" t="s">
        <v>2090</v>
      </c>
      <c r="B138" s="33"/>
      <c r="C138" s="33" t="s">
        <v>411</v>
      </c>
      <c r="D138" s="44">
        <v>-44625</v>
      </c>
      <c r="E138" s="26">
        <v>-674.55</v>
      </c>
      <c r="F138" s="27">
        <v>-3.5899999999999999E-3</v>
      </c>
      <c r="G138" s="16"/>
    </row>
    <row r="139" spans="1:7" x14ac:dyDescent="0.35">
      <c r="A139" s="13" t="s">
        <v>2091</v>
      </c>
      <c r="B139" s="33"/>
      <c r="C139" s="33" t="s">
        <v>818</v>
      </c>
      <c r="D139" s="44">
        <v>-116200</v>
      </c>
      <c r="E139" s="26">
        <v>-808.98</v>
      </c>
      <c r="F139" s="27">
        <v>-4.3059999999999999E-3</v>
      </c>
      <c r="G139" s="16"/>
    </row>
    <row r="140" spans="1:7" x14ac:dyDescent="0.35">
      <c r="A140" s="13" t="s">
        <v>2092</v>
      </c>
      <c r="B140" s="33"/>
      <c r="C140" s="33" t="s">
        <v>774</v>
      </c>
      <c r="D140" s="44">
        <v>-130800</v>
      </c>
      <c r="E140" s="26">
        <v>-950.33</v>
      </c>
      <c r="F140" s="27">
        <v>-5.058E-3</v>
      </c>
      <c r="G140" s="16"/>
    </row>
    <row r="141" spans="1:7" x14ac:dyDescent="0.35">
      <c r="A141" s="13" t="s">
        <v>2093</v>
      </c>
      <c r="B141" s="33"/>
      <c r="C141" s="33" t="s">
        <v>402</v>
      </c>
      <c r="D141" s="44">
        <v>-30600</v>
      </c>
      <c r="E141" s="26">
        <v>-971.06</v>
      </c>
      <c r="F141" s="27">
        <v>-5.169E-3</v>
      </c>
      <c r="G141" s="16"/>
    </row>
    <row r="142" spans="1:7" x14ac:dyDescent="0.35">
      <c r="A142" s="13" t="s">
        <v>2094</v>
      </c>
      <c r="B142" s="33"/>
      <c r="C142" s="33" t="s">
        <v>716</v>
      </c>
      <c r="D142" s="44">
        <v>-9100</v>
      </c>
      <c r="E142" s="26">
        <v>-1099.55</v>
      </c>
      <c r="F142" s="27">
        <v>-5.8529999999999997E-3</v>
      </c>
      <c r="G142" s="16"/>
    </row>
    <row r="143" spans="1:7" x14ac:dyDescent="0.35">
      <c r="A143" s="13" t="s">
        <v>2095</v>
      </c>
      <c r="B143" s="33"/>
      <c r="C143" s="33" t="s">
        <v>460</v>
      </c>
      <c r="D143" s="44">
        <v>-368950</v>
      </c>
      <c r="E143" s="26">
        <v>-1209.79</v>
      </c>
      <c r="F143" s="27">
        <v>-6.4400000000000004E-3</v>
      </c>
      <c r="G143" s="16"/>
    </row>
    <row r="144" spans="1:7" x14ac:dyDescent="0.35">
      <c r="A144" s="13" t="s">
        <v>2096</v>
      </c>
      <c r="B144" s="33"/>
      <c r="C144" s="33" t="s">
        <v>391</v>
      </c>
      <c r="D144" s="44">
        <v>-313500</v>
      </c>
      <c r="E144" s="26">
        <v>-1329.71</v>
      </c>
      <c r="F144" s="27">
        <v>-7.0780000000000001E-3</v>
      </c>
      <c r="G144" s="16"/>
    </row>
    <row r="145" spans="1:7" x14ac:dyDescent="0.35">
      <c r="A145" s="13" t="s">
        <v>2097</v>
      </c>
      <c r="B145" s="33"/>
      <c r="C145" s="33" t="s">
        <v>394</v>
      </c>
      <c r="D145" s="44">
        <v>-392850</v>
      </c>
      <c r="E145" s="26">
        <v>-1538.2</v>
      </c>
      <c r="F145" s="27">
        <v>-8.1880000000000008E-3</v>
      </c>
      <c r="G145" s="16"/>
    </row>
    <row r="146" spans="1:7" x14ac:dyDescent="0.35">
      <c r="A146" s="13" t="s">
        <v>2098</v>
      </c>
      <c r="B146" s="33"/>
      <c r="C146" s="33" t="s">
        <v>376</v>
      </c>
      <c r="D146" s="44">
        <v>-107100</v>
      </c>
      <c r="E146" s="26">
        <v>-1555.95</v>
      </c>
      <c r="F146" s="27">
        <v>-8.2819999999999994E-3</v>
      </c>
      <c r="G146" s="16"/>
    </row>
    <row r="147" spans="1:7" x14ac:dyDescent="0.35">
      <c r="A147" s="13" t="s">
        <v>2099</v>
      </c>
      <c r="B147" s="33"/>
      <c r="C147" s="33" t="s">
        <v>376</v>
      </c>
      <c r="D147" s="44">
        <v>-93500</v>
      </c>
      <c r="E147" s="26">
        <v>-1878.42</v>
      </c>
      <c r="F147" s="27">
        <v>-9.9989999999999992E-3</v>
      </c>
      <c r="G147" s="16"/>
    </row>
    <row r="148" spans="1:7" x14ac:dyDescent="0.35">
      <c r="A148" s="13" t="s">
        <v>2100</v>
      </c>
      <c r="B148" s="33"/>
      <c r="C148" s="33" t="s">
        <v>1270</v>
      </c>
      <c r="D148" s="44">
        <v>-73500</v>
      </c>
      <c r="E148" s="26">
        <v>-1934.3</v>
      </c>
      <c r="F148" s="27">
        <v>-1.0296E-2</v>
      </c>
      <c r="G148" s="16"/>
    </row>
    <row r="149" spans="1:7" x14ac:dyDescent="0.35">
      <c r="A149" s="13" t="s">
        <v>2101</v>
      </c>
      <c r="B149" s="33"/>
      <c r="C149" s="33" t="s">
        <v>716</v>
      </c>
      <c r="D149" s="44">
        <v>-69750</v>
      </c>
      <c r="E149" s="26">
        <v>-1996.94</v>
      </c>
      <c r="F149" s="27">
        <v>-1.0630000000000001E-2</v>
      </c>
      <c r="G149" s="16"/>
    </row>
    <row r="150" spans="1:7" x14ac:dyDescent="0.35">
      <c r="A150" s="13" t="s">
        <v>2102</v>
      </c>
      <c r="B150" s="33"/>
      <c r="C150" s="33" t="s">
        <v>376</v>
      </c>
      <c r="D150" s="44">
        <v>-267750</v>
      </c>
      <c r="E150" s="26">
        <v>-2207.87</v>
      </c>
      <c r="F150" s="27">
        <v>-1.1753E-2</v>
      </c>
      <c r="G150" s="16"/>
    </row>
    <row r="151" spans="1:7" x14ac:dyDescent="0.35">
      <c r="A151" s="13" t="s">
        <v>2103</v>
      </c>
      <c r="B151" s="33"/>
      <c r="C151" s="33" t="s">
        <v>391</v>
      </c>
      <c r="D151" s="44">
        <v>-53400</v>
      </c>
      <c r="E151" s="26">
        <v>-2616.71</v>
      </c>
      <c r="F151" s="27">
        <v>-1.3929E-2</v>
      </c>
      <c r="G151" s="16"/>
    </row>
    <row r="152" spans="1:7" x14ac:dyDescent="0.35">
      <c r="A152" s="13" t="s">
        <v>2104</v>
      </c>
      <c r="B152" s="33"/>
      <c r="C152" s="33" t="s">
        <v>452</v>
      </c>
      <c r="D152" s="44">
        <v>-135375</v>
      </c>
      <c r="E152" s="26">
        <v>-2715.62</v>
      </c>
      <c r="F152" s="27">
        <v>-1.4456E-2</v>
      </c>
      <c r="G152" s="16"/>
    </row>
    <row r="153" spans="1:7" x14ac:dyDescent="0.35">
      <c r="A153" s="13" t="s">
        <v>2105</v>
      </c>
      <c r="B153" s="33"/>
      <c r="C153" s="33" t="s">
        <v>457</v>
      </c>
      <c r="D153" s="44">
        <v>-1057300</v>
      </c>
      <c r="E153" s="26">
        <v>-2803.22</v>
      </c>
      <c r="F153" s="27">
        <v>-1.4922E-2</v>
      </c>
      <c r="G153" s="16"/>
    </row>
    <row r="154" spans="1:7" x14ac:dyDescent="0.35">
      <c r="A154" s="13" t="s">
        <v>2106</v>
      </c>
      <c r="B154" s="33"/>
      <c r="C154" s="33" t="s">
        <v>452</v>
      </c>
      <c r="D154" s="44">
        <v>-62826524.999999993</v>
      </c>
      <c r="E154" s="26">
        <v>-4699.42</v>
      </c>
      <c r="F154" s="27">
        <v>-2.5016E-2</v>
      </c>
      <c r="G154" s="16"/>
    </row>
    <row r="155" spans="1:7" x14ac:dyDescent="0.35">
      <c r="A155" s="13" t="s">
        <v>2107</v>
      </c>
      <c r="B155" s="33"/>
      <c r="C155" s="33" t="s">
        <v>376</v>
      </c>
      <c r="D155" s="44">
        <v>-438750</v>
      </c>
      <c r="E155" s="26">
        <v>-5290.01</v>
      </c>
      <c r="F155" s="27">
        <v>-2.8160000000000001E-2</v>
      </c>
      <c r="G155" s="16"/>
    </row>
    <row r="156" spans="1:7" x14ac:dyDescent="0.35">
      <c r="A156" s="13" t="s">
        <v>2108</v>
      </c>
      <c r="B156" s="33"/>
      <c r="C156" s="33" t="s">
        <v>694</v>
      </c>
      <c r="D156" s="44">
        <v>-364500</v>
      </c>
      <c r="E156" s="26">
        <v>-5499.21</v>
      </c>
      <c r="F156" s="27">
        <v>-2.9274000000000001E-2</v>
      </c>
      <c r="G156" s="16"/>
    </row>
    <row r="157" spans="1:7" x14ac:dyDescent="0.35">
      <c r="A157" s="17" t="s">
        <v>180</v>
      </c>
      <c r="B157" s="34"/>
      <c r="C157" s="34"/>
      <c r="D157" s="18"/>
      <c r="E157" s="42">
        <v>-53937.97</v>
      </c>
      <c r="F157" s="43">
        <v>-0.28709699999999999</v>
      </c>
      <c r="G157" s="21"/>
    </row>
    <row r="158" spans="1:7" x14ac:dyDescent="0.35">
      <c r="A158" s="17"/>
      <c r="B158" s="34"/>
      <c r="C158" s="34"/>
      <c r="D158" s="18"/>
      <c r="E158" s="59"/>
      <c r="F158" s="60"/>
      <c r="G158" s="21"/>
    </row>
    <row r="159" spans="1:7" x14ac:dyDescent="0.35">
      <c r="A159" s="17" t="s">
        <v>2109</v>
      </c>
      <c r="B159" s="34"/>
      <c r="C159" s="34"/>
      <c r="D159" s="18"/>
      <c r="E159" s="59"/>
      <c r="F159" s="60"/>
      <c r="G159" s="21"/>
    </row>
    <row r="160" spans="1:7" x14ac:dyDescent="0.35">
      <c r="A160" s="13" t="s">
        <v>2110</v>
      </c>
      <c r="B160" s="33">
        <v>6000046</v>
      </c>
      <c r="C160" s="33"/>
      <c r="D160" s="44">
        <v>-7420</v>
      </c>
      <c r="E160" s="26">
        <v>-7876.48</v>
      </c>
      <c r="F160" s="27">
        <v>-4.1929000000000001E-2</v>
      </c>
      <c r="G160" s="16"/>
    </row>
    <row r="161" spans="1:7" x14ac:dyDescent="0.35">
      <c r="A161" s="13" t="s">
        <v>2111</v>
      </c>
      <c r="B161" s="33">
        <v>6000047</v>
      </c>
      <c r="C161" s="33"/>
      <c r="D161" s="44">
        <v>-7350</v>
      </c>
      <c r="E161" s="26">
        <v>-7809.15</v>
      </c>
      <c r="F161" s="27">
        <v>-4.1570999999999997E-2</v>
      </c>
      <c r="G161" s="16"/>
    </row>
    <row r="162" spans="1:7" x14ac:dyDescent="0.35">
      <c r="A162" s="13" t="s">
        <v>2112</v>
      </c>
      <c r="B162" s="33">
        <v>6000045</v>
      </c>
      <c r="C162" s="33"/>
      <c r="D162" s="44">
        <v>-4100</v>
      </c>
      <c r="E162" s="26">
        <v>-3926.98</v>
      </c>
      <c r="F162" s="27">
        <v>-2.0905E-2</v>
      </c>
      <c r="G162" s="16"/>
    </row>
    <row r="163" spans="1:7" x14ac:dyDescent="0.35">
      <c r="A163" s="13" t="s">
        <v>2113</v>
      </c>
      <c r="B163" s="33">
        <v>6000041</v>
      </c>
      <c r="C163" s="33"/>
      <c r="D163" s="44">
        <v>-1200</v>
      </c>
      <c r="E163" s="26">
        <v>-1260.83</v>
      </c>
      <c r="F163" s="27">
        <v>-6.7120000000000001E-3</v>
      </c>
      <c r="G163" s="16"/>
    </row>
    <row r="164" spans="1:7" x14ac:dyDescent="0.35">
      <c r="A164" s="13" t="s">
        <v>2114</v>
      </c>
      <c r="B164" s="33">
        <v>6000049</v>
      </c>
      <c r="C164" s="33"/>
      <c r="D164" s="44">
        <v>-78</v>
      </c>
      <c r="E164" s="26">
        <v>-82.8</v>
      </c>
      <c r="F164" s="27">
        <v>-4.4099999999999999E-4</v>
      </c>
      <c r="G164" s="16"/>
    </row>
    <row r="165" spans="1:7" x14ac:dyDescent="0.35">
      <c r="A165" s="17" t="s">
        <v>180</v>
      </c>
      <c r="B165" s="34"/>
      <c r="C165" s="34"/>
      <c r="D165" s="18"/>
      <c r="E165" s="42">
        <f>SUM(E160:E164)</f>
        <v>-20956.240000000002</v>
      </c>
      <c r="F165" s="42">
        <f>SUM(F160:F164)</f>
        <v>-0.11155799999999999</v>
      </c>
      <c r="G165" s="21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24" t="s">
        <v>191</v>
      </c>
      <c r="B167" s="35"/>
      <c r="C167" s="35"/>
      <c r="D167" s="25"/>
      <c r="E167" s="45">
        <f>+E157+E165</f>
        <v>-74894.210000000006</v>
      </c>
      <c r="F167" s="46">
        <f>+F157+F165</f>
        <v>-0.39865499999999998</v>
      </c>
      <c r="G167" s="21"/>
    </row>
    <row r="168" spans="1:7" x14ac:dyDescent="0.35">
      <c r="A168" s="13"/>
      <c r="B168" s="33"/>
      <c r="C168" s="33"/>
      <c r="D168" s="14"/>
      <c r="E168" s="15"/>
      <c r="F168" s="16"/>
      <c r="G168" s="16"/>
    </row>
    <row r="169" spans="1:7" x14ac:dyDescent="0.35">
      <c r="A169" s="17" t="s">
        <v>137</v>
      </c>
      <c r="B169" s="33"/>
      <c r="C169" s="33"/>
      <c r="D169" s="14"/>
      <c r="E169" s="15"/>
      <c r="F169" s="16"/>
      <c r="G169" s="16"/>
    </row>
    <row r="170" spans="1:7" x14ac:dyDescent="0.35">
      <c r="A170" s="17" t="s">
        <v>138</v>
      </c>
      <c r="B170" s="33"/>
      <c r="C170" s="33"/>
      <c r="D170" s="14"/>
      <c r="E170" s="15"/>
      <c r="F170" s="16"/>
      <c r="G170" s="16"/>
    </row>
    <row r="171" spans="1:7" x14ac:dyDescent="0.35">
      <c r="A171" s="13" t="s">
        <v>2115</v>
      </c>
      <c r="B171" s="33" t="s">
        <v>2116</v>
      </c>
      <c r="C171" s="33" t="s">
        <v>144</v>
      </c>
      <c r="D171" s="14">
        <v>7500000</v>
      </c>
      <c r="E171" s="15">
        <v>7687.78</v>
      </c>
      <c r="F171" s="16">
        <v>4.0925000000000003E-2</v>
      </c>
      <c r="G171" s="16">
        <v>6.8502999999999994E-2</v>
      </c>
    </row>
    <row r="172" spans="1:7" x14ac:dyDescent="0.35">
      <c r="A172" s="13" t="s">
        <v>2117</v>
      </c>
      <c r="B172" s="33" t="s">
        <v>2118</v>
      </c>
      <c r="C172" s="33" t="s">
        <v>144</v>
      </c>
      <c r="D172" s="14">
        <v>7500000</v>
      </c>
      <c r="E172" s="15">
        <v>7667.69</v>
      </c>
      <c r="F172" s="16">
        <v>4.0818E-2</v>
      </c>
      <c r="G172" s="16">
        <v>7.1349999999999997E-2</v>
      </c>
    </row>
    <row r="173" spans="1:7" x14ac:dyDescent="0.35">
      <c r="A173" s="13" t="s">
        <v>2119</v>
      </c>
      <c r="B173" s="33" t="s">
        <v>2120</v>
      </c>
      <c r="C173" s="33" t="s">
        <v>158</v>
      </c>
      <c r="D173" s="14">
        <v>7500000</v>
      </c>
      <c r="E173" s="15">
        <v>7641.56</v>
      </c>
      <c r="F173" s="16">
        <v>4.0677999999999999E-2</v>
      </c>
      <c r="G173" s="16">
        <v>6.7299999999999999E-2</v>
      </c>
    </row>
    <row r="174" spans="1:7" x14ac:dyDescent="0.35">
      <c r="A174" s="13" t="s">
        <v>2121</v>
      </c>
      <c r="B174" s="33" t="s">
        <v>2122</v>
      </c>
      <c r="C174" s="33" t="s">
        <v>158</v>
      </c>
      <c r="D174" s="14">
        <v>5000000</v>
      </c>
      <c r="E174" s="15">
        <v>5082.51</v>
      </c>
      <c r="F174" s="16">
        <v>2.7056E-2</v>
      </c>
      <c r="G174" s="16">
        <v>7.2175000000000003E-2</v>
      </c>
    </row>
    <row r="175" spans="1:7" x14ac:dyDescent="0.35">
      <c r="A175" s="13" t="s">
        <v>269</v>
      </c>
      <c r="B175" s="33" t="s">
        <v>270</v>
      </c>
      <c r="C175" s="33" t="s">
        <v>144</v>
      </c>
      <c r="D175" s="14">
        <v>5000000</v>
      </c>
      <c r="E175" s="15">
        <v>5056.5600000000004</v>
      </c>
      <c r="F175" s="16">
        <v>2.6918000000000001E-2</v>
      </c>
      <c r="G175" s="16">
        <v>7.0699999999999999E-2</v>
      </c>
    </row>
    <row r="176" spans="1:7" x14ac:dyDescent="0.35">
      <c r="A176" s="13" t="s">
        <v>2123</v>
      </c>
      <c r="B176" s="33" t="s">
        <v>2124</v>
      </c>
      <c r="C176" s="33" t="s">
        <v>144</v>
      </c>
      <c r="D176" s="14">
        <v>4500000</v>
      </c>
      <c r="E176" s="15">
        <v>4463.67</v>
      </c>
      <c r="F176" s="16">
        <v>2.3761999999999998E-2</v>
      </c>
      <c r="G176" s="16">
        <v>7.3899999999999993E-2</v>
      </c>
    </row>
    <row r="177" spans="1:7" x14ac:dyDescent="0.35">
      <c r="A177" s="13" t="s">
        <v>2125</v>
      </c>
      <c r="B177" s="33" t="s">
        <v>2126</v>
      </c>
      <c r="C177" s="33" t="s">
        <v>144</v>
      </c>
      <c r="D177" s="14">
        <v>3500000</v>
      </c>
      <c r="E177" s="15">
        <v>3536.8</v>
      </c>
      <c r="F177" s="16">
        <v>1.8828000000000001E-2</v>
      </c>
      <c r="G177" s="16">
        <v>7.0999999999999994E-2</v>
      </c>
    </row>
    <row r="178" spans="1:7" x14ac:dyDescent="0.35">
      <c r="A178" s="13" t="s">
        <v>1745</v>
      </c>
      <c r="B178" s="33" t="s">
        <v>1746</v>
      </c>
      <c r="C178" s="33" t="s">
        <v>158</v>
      </c>
      <c r="D178" s="14">
        <v>3000000</v>
      </c>
      <c r="E178" s="15">
        <v>3039.25</v>
      </c>
      <c r="F178" s="16">
        <v>1.6178999999999999E-2</v>
      </c>
      <c r="G178" s="16">
        <v>7.2950000000000001E-2</v>
      </c>
    </row>
    <row r="179" spans="1:7" x14ac:dyDescent="0.35">
      <c r="A179" s="13" t="s">
        <v>2127</v>
      </c>
      <c r="B179" s="33" t="s">
        <v>2128</v>
      </c>
      <c r="C179" s="33" t="s">
        <v>144</v>
      </c>
      <c r="D179" s="14">
        <v>3000000</v>
      </c>
      <c r="E179" s="15">
        <v>3020.03</v>
      </c>
      <c r="F179" s="16">
        <v>1.6077000000000001E-2</v>
      </c>
      <c r="G179" s="16">
        <v>6.3700999999999994E-2</v>
      </c>
    </row>
    <row r="180" spans="1:7" x14ac:dyDescent="0.35">
      <c r="A180" s="13" t="s">
        <v>1749</v>
      </c>
      <c r="B180" s="33" t="s">
        <v>1750</v>
      </c>
      <c r="C180" s="33" t="s">
        <v>158</v>
      </c>
      <c r="D180" s="14">
        <v>2500000</v>
      </c>
      <c r="E180" s="15">
        <v>2546.36</v>
      </c>
      <c r="F180" s="16">
        <v>1.3554999999999999E-2</v>
      </c>
      <c r="G180" s="16">
        <v>7.2175000000000003E-2</v>
      </c>
    </row>
    <row r="181" spans="1:7" x14ac:dyDescent="0.35">
      <c r="A181" s="13" t="s">
        <v>245</v>
      </c>
      <c r="B181" s="33" t="s">
        <v>246</v>
      </c>
      <c r="C181" s="33" t="s">
        <v>158</v>
      </c>
      <c r="D181" s="14">
        <v>1500000</v>
      </c>
      <c r="E181" s="15">
        <v>1524.76</v>
      </c>
      <c r="F181" s="16">
        <v>8.1169999999999992E-3</v>
      </c>
      <c r="G181" s="16">
        <v>7.3449E-2</v>
      </c>
    </row>
    <row r="182" spans="1:7" x14ac:dyDescent="0.35">
      <c r="A182" s="13" t="s">
        <v>2129</v>
      </c>
      <c r="B182" s="33" t="s">
        <v>2130</v>
      </c>
      <c r="C182" s="33" t="s">
        <v>144</v>
      </c>
      <c r="D182" s="14">
        <v>1500000</v>
      </c>
      <c r="E182" s="15">
        <v>1514.2</v>
      </c>
      <c r="F182" s="16">
        <v>8.0610000000000005E-3</v>
      </c>
      <c r="G182" s="16">
        <v>6.6000000000000003E-2</v>
      </c>
    </row>
    <row r="183" spans="1:7" x14ac:dyDescent="0.35">
      <c r="A183" s="13" t="s">
        <v>2131</v>
      </c>
      <c r="B183" s="33" t="s">
        <v>2132</v>
      </c>
      <c r="C183" s="33" t="s">
        <v>144</v>
      </c>
      <c r="D183" s="14">
        <v>500000</v>
      </c>
      <c r="E183" s="15">
        <v>505.65</v>
      </c>
      <c r="F183" s="16">
        <v>2.6919999999999999E-3</v>
      </c>
      <c r="G183" s="16">
        <v>6.7699999999999996E-2</v>
      </c>
    </row>
    <row r="184" spans="1:7" x14ac:dyDescent="0.35">
      <c r="A184" s="13" t="s">
        <v>2133</v>
      </c>
      <c r="B184" s="33" t="s">
        <v>2134</v>
      </c>
      <c r="C184" s="33" t="s">
        <v>144</v>
      </c>
      <c r="D184" s="14">
        <v>500000</v>
      </c>
      <c r="E184" s="15">
        <v>505.39</v>
      </c>
      <c r="F184" s="16">
        <v>2.6900000000000001E-3</v>
      </c>
      <c r="G184" s="16">
        <v>6.9181999999999994E-2</v>
      </c>
    </row>
    <row r="185" spans="1:7" x14ac:dyDescent="0.35">
      <c r="A185" s="13" t="s">
        <v>2135</v>
      </c>
      <c r="B185" s="33" t="s">
        <v>2136</v>
      </c>
      <c r="C185" s="33" t="s">
        <v>158</v>
      </c>
      <c r="D185" s="14">
        <v>500000</v>
      </c>
      <c r="E185" s="15">
        <v>504.16</v>
      </c>
      <c r="F185" s="16">
        <v>2.6840000000000002E-3</v>
      </c>
      <c r="G185" s="16">
        <v>7.2450000000000001E-2</v>
      </c>
    </row>
    <row r="186" spans="1:7" x14ac:dyDescent="0.35">
      <c r="A186" s="13" t="s">
        <v>1099</v>
      </c>
      <c r="B186" s="33" t="s">
        <v>1100</v>
      </c>
      <c r="C186" s="33" t="s">
        <v>144</v>
      </c>
      <c r="D186" s="14">
        <v>500000</v>
      </c>
      <c r="E186" s="15">
        <v>502.23</v>
      </c>
      <c r="F186" s="16">
        <v>2.6740000000000002E-3</v>
      </c>
      <c r="G186" s="16">
        <v>6.4100000000000004E-2</v>
      </c>
    </row>
    <row r="187" spans="1:7" x14ac:dyDescent="0.35">
      <c r="A187" s="13" t="s">
        <v>2137</v>
      </c>
      <c r="B187" s="33" t="s">
        <v>2138</v>
      </c>
      <c r="C187" s="33" t="s">
        <v>144</v>
      </c>
      <c r="D187" s="14">
        <v>500000</v>
      </c>
      <c r="E187" s="15">
        <v>501.84</v>
      </c>
      <c r="F187" s="16">
        <v>2.6710000000000002E-3</v>
      </c>
      <c r="G187" s="16">
        <v>6.5850000000000006E-2</v>
      </c>
    </row>
    <row r="188" spans="1:7" x14ac:dyDescent="0.35">
      <c r="A188" s="13" t="s">
        <v>2139</v>
      </c>
      <c r="B188" s="33" t="s">
        <v>2140</v>
      </c>
      <c r="C188" s="33" t="s">
        <v>144</v>
      </c>
      <c r="D188" s="14">
        <v>500000</v>
      </c>
      <c r="E188" s="15">
        <v>496.25</v>
      </c>
      <c r="F188" s="16">
        <v>2.6419999999999998E-3</v>
      </c>
      <c r="G188" s="16">
        <v>6.9949999999999998E-2</v>
      </c>
    </row>
    <row r="189" spans="1:7" x14ac:dyDescent="0.35">
      <c r="A189" s="13" t="s">
        <v>1489</v>
      </c>
      <c r="B189" s="33" t="s">
        <v>1490</v>
      </c>
      <c r="C189" s="33" t="s">
        <v>144</v>
      </c>
      <c r="D189" s="14">
        <v>200000</v>
      </c>
      <c r="E189" s="15">
        <v>203.32</v>
      </c>
      <c r="F189" s="16">
        <v>1.0820000000000001E-3</v>
      </c>
      <c r="G189" s="16">
        <v>6.9199999999999998E-2</v>
      </c>
    </row>
    <row r="190" spans="1:7" x14ac:dyDescent="0.35">
      <c r="A190" s="13" t="s">
        <v>247</v>
      </c>
      <c r="B190" s="33" t="s">
        <v>248</v>
      </c>
      <c r="C190" s="33" t="s">
        <v>144</v>
      </c>
      <c r="D190" s="14">
        <v>200000</v>
      </c>
      <c r="E190" s="15">
        <v>202.35</v>
      </c>
      <c r="F190" s="16">
        <v>1.077E-3</v>
      </c>
      <c r="G190" s="16">
        <v>7.2175000000000003E-2</v>
      </c>
    </row>
    <row r="191" spans="1:7" x14ac:dyDescent="0.35">
      <c r="A191" s="17" t="s">
        <v>180</v>
      </c>
      <c r="B191" s="34"/>
      <c r="C191" s="34"/>
      <c r="D191" s="18"/>
      <c r="E191" s="37">
        <v>56202.36</v>
      </c>
      <c r="F191" s="38">
        <v>0.29917199999999999</v>
      </c>
      <c r="G191" s="21"/>
    </row>
    <row r="192" spans="1:7" x14ac:dyDescent="0.35">
      <c r="A192" s="13"/>
      <c r="B192" s="33"/>
      <c r="C192" s="33"/>
      <c r="D192" s="14"/>
      <c r="E192" s="15"/>
      <c r="F192" s="16"/>
      <c r="G192" s="16"/>
    </row>
    <row r="193" spans="1:7" x14ac:dyDescent="0.35">
      <c r="A193" s="17" t="s">
        <v>181</v>
      </c>
      <c r="B193" s="33"/>
      <c r="C193" s="33"/>
      <c r="D193" s="14"/>
      <c r="E193" s="15"/>
      <c r="F193" s="16"/>
      <c r="G193" s="16"/>
    </row>
    <row r="194" spans="1:7" x14ac:dyDescent="0.35">
      <c r="A194" s="13" t="s">
        <v>1069</v>
      </c>
      <c r="B194" s="33" t="s">
        <v>1070</v>
      </c>
      <c r="C194" s="33" t="s">
        <v>184</v>
      </c>
      <c r="D194" s="14">
        <v>22500000</v>
      </c>
      <c r="E194" s="15">
        <v>23654.75</v>
      </c>
      <c r="F194" s="16">
        <v>0.12592200000000001</v>
      </c>
      <c r="G194" s="16">
        <v>6.4973000000000003E-2</v>
      </c>
    </row>
    <row r="195" spans="1:7" x14ac:dyDescent="0.35">
      <c r="A195" s="13" t="s">
        <v>1481</v>
      </c>
      <c r="B195" s="33" t="s">
        <v>1482</v>
      </c>
      <c r="C195" s="33" t="s">
        <v>184</v>
      </c>
      <c r="D195" s="14">
        <v>8000000</v>
      </c>
      <c r="E195" s="15">
        <v>8108.02</v>
      </c>
      <c r="F195" s="16">
        <v>4.3161999999999999E-2</v>
      </c>
      <c r="G195" s="16">
        <v>6.3830999999999999E-2</v>
      </c>
    </row>
    <row r="196" spans="1:7" x14ac:dyDescent="0.35">
      <c r="A196" s="13" t="s">
        <v>354</v>
      </c>
      <c r="B196" s="33" t="s">
        <v>355</v>
      </c>
      <c r="C196" s="33" t="s">
        <v>184</v>
      </c>
      <c r="D196" s="14">
        <v>6500000</v>
      </c>
      <c r="E196" s="15">
        <v>6692.4</v>
      </c>
      <c r="F196" s="16">
        <v>3.5625999999999998E-2</v>
      </c>
      <c r="G196" s="16">
        <v>5.8500000000000003E-2</v>
      </c>
    </row>
    <row r="197" spans="1:7" x14ac:dyDescent="0.35">
      <c r="A197" s="13" t="s">
        <v>185</v>
      </c>
      <c r="B197" s="33" t="s">
        <v>186</v>
      </c>
      <c r="C197" s="33" t="s">
        <v>184</v>
      </c>
      <c r="D197" s="14">
        <v>5000000</v>
      </c>
      <c r="E197" s="15">
        <v>5227.12</v>
      </c>
      <c r="F197" s="16">
        <v>2.7826E-2</v>
      </c>
      <c r="G197" s="16">
        <v>6.5155000000000005E-2</v>
      </c>
    </row>
    <row r="198" spans="1:7" x14ac:dyDescent="0.35">
      <c r="A198" s="13" t="s">
        <v>346</v>
      </c>
      <c r="B198" s="33" t="s">
        <v>347</v>
      </c>
      <c r="C198" s="33" t="s">
        <v>184</v>
      </c>
      <c r="D198" s="14">
        <v>4000000</v>
      </c>
      <c r="E198" s="15">
        <v>4118.51</v>
      </c>
      <c r="F198" s="16">
        <v>2.1923999999999999E-2</v>
      </c>
      <c r="G198" s="16">
        <v>5.9687999999999998E-2</v>
      </c>
    </row>
    <row r="199" spans="1:7" x14ac:dyDescent="0.35">
      <c r="A199" s="17" t="s">
        <v>180</v>
      </c>
      <c r="B199" s="34"/>
      <c r="C199" s="34"/>
      <c r="D199" s="18"/>
      <c r="E199" s="37">
        <v>47800.800000000003</v>
      </c>
      <c r="F199" s="38">
        <v>0.25445899999999999</v>
      </c>
      <c r="G199" s="21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17" t="s">
        <v>189</v>
      </c>
      <c r="B201" s="33"/>
      <c r="C201" s="33"/>
      <c r="D201" s="14"/>
      <c r="E201" s="15"/>
      <c r="F201" s="16"/>
      <c r="G201" s="16"/>
    </row>
    <row r="202" spans="1:7" x14ac:dyDescent="0.35">
      <c r="A202" s="17" t="s">
        <v>180</v>
      </c>
      <c r="B202" s="33"/>
      <c r="C202" s="33"/>
      <c r="D202" s="14"/>
      <c r="E202" s="39" t="s">
        <v>136</v>
      </c>
      <c r="F202" s="40" t="s">
        <v>136</v>
      </c>
      <c r="G202" s="16"/>
    </row>
    <row r="203" spans="1:7" x14ac:dyDescent="0.35">
      <c r="A203" s="13"/>
      <c r="B203" s="33"/>
      <c r="C203" s="33"/>
      <c r="D203" s="14"/>
      <c r="E203" s="15"/>
      <c r="F203" s="16"/>
      <c r="G203" s="16"/>
    </row>
    <row r="204" spans="1:7" x14ac:dyDescent="0.35">
      <c r="A204" s="17" t="s">
        <v>190</v>
      </c>
      <c r="B204" s="33"/>
      <c r="C204" s="33"/>
      <c r="D204" s="14"/>
      <c r="E204" s="15"/>
      <c r="F204" s="16"/>
      <c r="G204" s="16"/>
    </row>
    <row r="205" spans="1:7" x14ac:dyDescent="0.35">
      <c r="A205" s="17" t="s">
        <v>180</v>
      </c>
      <c r="B205" s="33"/>
      <c r="C205" s="33"/>
      <c r="D205" s="14"/>
      <c r="E205" s="39" t="s">
        <v>136</v>
      </c>
      <c r="F205" s="40" t="s">
        <v>136</v>
      </c>
      <c r="G205" s="16"/>
    </row>
    <row r="206" spans="1:7" x14ac:dyDescent="0.35">
      <c r="A206" s="13"/>
      <c r="B206" s="33"/>
      <c r="C206" s="33"/>
      <c r="D206" s="14"/>
      <c r="E206" s="15"/>
      <c r="F206" s="16"/>
      <c r="G206" s="16"/>
    </row>
    <row r="207" spans="1:7" x14ac:dyDescent="0.35">
      <c r="A207" s="24" t="s">
        <v>191</v>
      </c>
      <c r="B207" s="35"/>
      <c r="C207" s="35"/>
      <c r="D207" s="25"/>
      <c r="E207" s="19">
        <v>104003.16</v>
      </c>
      <c r="F207" s="20">
        <v>0.55364199999999997</v>
      </c>
      <c r="G207" s="21"/>
    </row>
    <row r="208" spans="1:7" x14ac:dyDescent="0.35">
      <c r="A208" s="17"/>
      <c r="B208" s="34"/>
      <c r="C208" s="34"/>
      <c r="D208" s="18"/>
      <c r="E208" s="41"/>
      <c r="F208" s="21"/>
      <c r="G208" s="21"/>
    </row>
    <row r="209" spans="1:7" x14ac:dyDescent="0.35">
      <c r="A209" s="17" t="s">
        <v>2141</v>
      </c>
      <c r="B209" s="34"/>
      <c r="C209" s="34"/>
      <c r="D209" s="18"/>
      <c r="E209" s="41"/>
      <c r="F209" s="21"/>
      <c r="G209" s="21"/>
    </row>
    <row r="210" spans="1:7" x14ac:dyDescent="0.35">
      <c r="A210" s="17" t="s">
        <v>2142</v>
      </c>
      <c r="B210" s="34"/>
      <c r="C210" s="34"/>
      <c r="D210" s="18"/>
      <c r="E210" s="41"/>
      <c r="F210" s="21"/>
      <c r="G210" s="21"/>
    </row>
    <row r="211" spans="1:7" x14ac:dyDescent="0.35">
      <c r="A211" s="13" t="s">
        <v>2143</v>
      </c>
      <c r="B211" s="33" t="s">
        <v>2144</v>
      </c>
      <c r="C211" s="33"/>
      <c r="D211" s="14">
        <v>4100</v>
      </c>
      <c r="E211" s="15">
        <v>3922.7159999999999</v>
      </c>
      <c r="F211" s="16">
        <f>+E211/$E$231</f>
        <v>2.0881884034710408E-2</v>
      </c>
      <c r="G211" s="16"/>
    </row>
    <row r="212" spans="1:7" x14ac:dyDescent="0.35">
      <c r="A212" s="17" t="s">
        <v>2145</v>
      </c>
      <c r="B212" s="34"/>
      <c r="C212" s="34"/>
      <c r="D212" s="18"/>
      <c r="E212" s="41"/>
      <c r="F212" s="21"/>
      <c r="G212" s="21"/>
    </row>
    <row r="213" spans="1:7" x14ac:dyDescent="0.35">
      <c r="A213" s="56" t="s">
        <v>2146</v>
      </c>
      <c r="B213" s="33" t="s">
        <v>2147</v>
      </c>
      <c r="C213" s="33"/>
      <c r="D213" s="14">
        <v>16048</v>
      </c>
      <c r="E213" s="15">
        <v>16965.945599999999</v>
      </c>
      <c r="F213" s="16">
        <f>+E213/$E$231</f>
        <v>9.0315207259053495E-2</v>
      </c>
      <c r="G213" s="21"/>
    </row>
    <row r="214" spans="1:7" x14ac:dyDescent="0.35">
      <c r="A214" s="17" t="s">
        <v>180</v>
      </c>
      <c r="B214" s="34"/>
      <c r="C214" s="34"/>
      <c r="D214" s="18"/>
      <c r="E214" s="37">
        <f>SUM(E211:E213)</f>
        <v>20888.661599999999</v>
      </c>
      <c r="F214" s="38">
        <f>SUM(F211:F213)</f>
        <v>0.1111970912937639</v>
      </c>
      <c r="G214" s="16"/>
    </row>
    <row r="215" spans="1:7" x14ac:dyDescent="0.35">
      <c r="A215" s="17"/>
      <c r="B215" s="34"/>
      <c r="C215" s="34"/>
      <c r="D215" s="18"/>
      <c r="E215" s="41"/>
      <c r="F215" s="21"/>
      <c r="G215" s="16"/>
    </row>
    <row r="216" spans="1:7" x14ac:dyDescent="0.35">
      <c r="A216" s="53" t="s">
        <v>191</v>
      </c>
      <c r="B216" s="54"/>
      <c r="C216" s="54"/>
      <c r="D216" s="55"/>
      <c r="E216" s="37">
        <f>+E214</f>
        <v>20888.661599999999</v>
      </c>
      <c r="F216" s="38">
        <f>+F214</f>
        <v>0.1111970912937639</v>
      </c>
      <c r="G216" s="16"/>
    </row>
    <row r="217" spans="1:7" x14ac:dyDescent="0.35">
      <c r="A217" s="13"/>
      <c r="B217" s="33"/>
      <c r="C217" s="33"/>
      <c r="D217" s="14"/>
      <c r="E217" s="15"/>
      <c r="F217" s="16"/>
      <c r="G217" s="16"/>
    </row>
    <row r="218" spans="1:7" x14ac:dyDescent="0.35">
      <c r="A218" s="17" t="s">
        <v>1711</v>
      </c>
      <c r="B218" s="33"/>
      <c r="C218" s="33"/>
      <c r="D218" s="14"/>
      <c r="E218" s="15"/>
      <c r="F218" s="16"/>
      <c r="G218" s="16"/>
    </row>
    <row r="219" spans="1:7" x14ac:dyDescent="0.35">
      <c r="A219" s="13" t="s">
        <v>1751</v>
      </c>
      <c r="B219" s="33" t="s">
        <v>1752</v>
      </c>
      <c r="C219" s="33"/>
      <c r="D219" s="14">
        <v>19035051.668000001</v>
      </c>
      <c r="E219" s="15">
        <v>1977.13</v>
      </c>
      <c r="F219" s="16">
        <v>1.0525E-2</v>
      </c>
      <c r="G219" s="16"/>
    </row>
    <row r="220" spans="1:7" x14ac:dyDescent="0.35">
      <c r="A220" s="13" t="s">
        <v>1753</v>
      </c>
      <c r="B220" s="33" t="s">
        <v>1754</v>
      </c>
      <c r="C220" s="33"/>
      <c r="D220" s="14">
        <v>17870600.256000001</v>
      </c>
      <c r="E220" s="15">
        <v>1891.6</v>
      </c>
      <c r="F220" s="16">
        <v>1.0070000000000001E-2</v>
      </c>
      <c r="G220" s="16"/>
    </row>
    <row r="221" spans="1:7" x14ac:dyDescent="0.35">
      <c r="A221" s="13"/>
      <c r="B221" s="33"/>
      <c r="C221" s="33"/>
      <c r="D221" s="14"/>
      <c r="E221" s="15"/>
      <c r="F221" s="16"/>
      <c r="G221" s="16"/>
    </row>
    <row r="222" spans="1:7" x14ac:dyDescent="0.35">
      <c r="A222" s="24" t="s">
        <v>191</v>
      </c>
      <c r="B222" s="35"/>
      <c r="C222" s="35"/>
      <c r="D222" s="25"/>
      <c r="E222" s="19">
        <v>3868.73</v>
      </c>
      <c r="F222" s="20">
        <v>2.0594999999999999E-2</v>
      </c>
      <c r="G222" s="21"/>
    </row>
    <row r="223" spans="1:7" x14ac:dyDescent="0.35">
      <c r="A223" s="13"/>
      <c r="B223" s="33"/>
      <c r="C223" s="33"/>
      <c r="D223" s="14"/>
      <c r="E223" s="15"/>
      <c r="F223" s="16"/>
      <c r="G223" s="16"/>
    </row>
    <row r="224" spans="1:7" x14ac:dyDescent="0.35">
      <c r="A224" s="17" t="s">
        <v>195</v>
      </c>
      <c r="B224" s="33"/>
      <c r="C224" s="33"/>
      <c r="D224" s="14"/>
      <c r="E224" s="15"/>
      <c r="F224" s="16"/>
      <c r="G224" s="16"/>
    </row>
    <row r="225" spans="1:7" x14ac:dyDescent="0.35">
      <c r="A225" s="13" t="s">
        <v>196</v>
      </c>
      <c r="B225" s="33"/>
      <c r="C225" s="33"/>
      <c r="D225" s="14"/>
      <c r="E225" s="15">
        <v>2363.65</v>
      </c>
      <c r="F225" s="16">
        <v>1.2581999999999999E-2</v>
      </c>
      <c r="G225" s="16">
        <v>5.4115999999999997E-2</v>
      </c>
    </row>
    <row r="226" spans="1:7" x14ac:dyDescent="0.35">
      <c r="A226" s="17" t="s">
        <v>180</v>
      </c>
      <c r="B226" s="34"/>
      <c r="C226" s="34"/>
      <c r="D226" s="18"/>
      <c r="E226" s="37">
        <v>2363.65</v>
      </c>
      <c r="F226" s="38">
        <v>1.2581999999999999E-2</v>
      </c>
      <c r="G226" s="21"/>
    </row>
    <row r="227" spans="1:7" x14ac:dyDescent="0.35">
      <c r="A227" s="13"/>
      <c r="B227" s="33"/>
      <c r="C227" s="33"/>
      <c r="D227" s="14"/>
      <c r="E227" s="15"/>
      <c r="F227" s="16"/>
      <c r="G227" s="16"/>
    </row>
    <row r="228" spans="1:7" x14ac:dyDescent="0.35">
      <c r="A228" s="24" t="s">
        <v>191</v>
      </c>
      <c r="B228" s="35"/>
      <c r="C228" s="35"/>
      <c r="D228" s="25"/>
      <c r="E228" s="19">
        <v>2363.65</v>
      </c>
      <c r="F228" s="20">
        <v>1.2581999999999999E-2</v>
      </c>
      <c r="G228" s="21"/>
    </row>
    <row r="229" spans="1:7" x14ac:dyDescent="0.35">
      <c r="A229" s="13" t="s">
        <v>197</v>
      </c>
      <c r="B229" s="33"/>
      <c r="C229" s="33"/>
      <c r="D229" s="14"/>
      <c r="E229" s="15">
        <v>3146.7311592000001</v>
      </c>
      <c r="F229" s="16">
        <v>1.6750999999999999E-2</v>
      </c>
      <c r="G229" s="16"/>
    </row>
    <row r="230" spans="1:7" x14ac:dyDescent="0.35">
      <c r="A230" s="13" t="s">
        <v>198</v>
      </c>
      <c r="B230" s="33"/>
      <c r="C230" s="33"/>
      <c r="D230" s="14"/>
      <c r="E230" s="15">
        <v>-131.97275919999811</v>
      </c>
      <c r="F230" s="16">
        <f>+E230/E231</f>
        <v>-7.0253361532038555E-4</v>
      </c>
      <c r="G230" s="16">
        <v>5.4115000000000003E-2</v>
      </c>
    </row>
    <row r="231" spans="1:7" x14ac:dyDescent="0.35">
      <c r="A231" s="28" t="s">
        <v>199</v>
      </c>
      <c r="B231" s="36"/>
      <c r="C231" s="36"/>
      <c r="D231" s="29"/>
      <c r="E231" s="30">
        <v>187852.59</v>
      </c>
      <c r="F231" s="31">
        <v>1</v>
      </c>
      <c r="G231" s="31"/>
    </row>
    <row r="233" spans="1:7" x14ac:dyDescent="0.35">
      <c r="A233" s="1" t="s">
        <v>568</v>
      </c>
      <c r="E233" s="61"/>
      <c r="F233" s="61"/>
    </row>
    <row r="234" spans="1:7" x14ac:dyDescent="0.35">
      <c r="A234" s="1" t="s">
        <v>200</v>
      </c>
      <c r="E234" s="61"/>
      <c r="F234" s="61"/>
    </row>
    <row r="236" spans="1:7" x14ac:dyDescent="0.35">
      <c r="A236" s="1" t="s">
        <v>201</v>
      </c>
    </row>
    <row r="237" spans="1:7" x14ac:dyDescent="0.35">
      <c r="A237" s="47" t="s">
        <v>202</v>
      </c>
      <c r="B237" s="3" t="s">
        <v>136</v>
      </c>
    </row>
    <row r="238" spans="1:7" x14ac:dyDescent="0.35">
      <c r="A238" t="s">
        <v>203</v>
      </c>
    </row>
    <row r="239" spans="1:7" x14ac:dyDescent="0.35">
      <c r="A239" t="s">
        <v>204</v>
      </c>
      <c r="B239" t="s">
        <v>205</v>
      </c>
      <c r="C239" t="s">
        <v>205</v>
      </c>
    </row>
    <row r="240" spans="1:7" x14ac:dyDescent="0.35">
      <c r="B240" s="48">
        <v>45807</v>
      </c>
      <c r="C240" s="48">
        <v>45838</v>
      </c>
    </row>
    <row r="241" spans="1:3" x14ac:dyDescent="0.35">
      <c r="A241" t="s">
        <v>274</v>
      </c>
      <c r="B241">
        <v>11.7134</v>
      </c>
      <c r="C241">
        <v>11.753</v>
      </c>
    </row>
    <row r="242" spans="1:3" x14ac:dyDescent="0.35">
      <c r="A242" t="s">
        <v>211</v>
      </c>
      <c r="B242">
        <v>11.7134</v>
      </c>
      <c r="C242">
        <v>11.753</v>
      </c>
    </row>
    <row r="243" spans="1:3" x14ac:dyDescent="0.35">
      <c r="A243" t="s">
        <v>275</v>
      </c>
      <c r="B243">
        <v>11.641999999999999</v>
      </c>
      <c r="C243">
        <v>11.678100000000001</v>
      </c>
    </row>
    <row r="244" spans="1:3" x14ac:dyDescent="0.35">
      <c r="A244" t="s">
        <v>217</v>
      </c>
      <c r="B244">
        <v>11.641999999999999</v>
      </c>
      <c r="C244">
        <v>11.678100000000001</v>
      </c>
    </row>
    <row r="246" spans="1:3" x14ac:dyDescent="0.35">
      <c r="A246" t="s">
        <v>221</v>
      </c>
      <c r="B246" s="3" t="s">
        <v>136</v>
      </c>
    </row>
    <row r="247" spans="1:3" x14ac:dyDescent="0.35">
      <c r="A247" t="s">
        <v>222</v>
      </c>
      <c r="B247" s="3" t="s">
        <v>136</v>
      </c>
    </row>
    <row r="248" spans="1:3" ht="29" customHeight="1" x14ac:dyDescent="0.35">
      <c r="A248" s="47" t="s">
        <v>223</v>
      </c>
      <c r="B248" s="3" t="s">
        <v>136</v>
      </c>
    </row>
    <row r="249" spans="1:3" ht="29" customHeight="1" x14ac:dyDescent="0.35">
      <c r="A249" s="47" t="s">
        <v>224</v>
      </c>
      <c r="B249" s="3" t="s">
        <v>136</v>
      </c>
    </row>
    <row r="250" spans="1:3" x14ac:dyDescent="0.35">
      <c r="A250" t="s">
        <v>225</v>
      </c>
      <c r="B250" s="49">
        <f>+B266</f>
        <v>3.9058300109096851</v>
      </c>
    </row>
    <row r="251" spans="1:3" x14ac:dyDescent="0.35">
      <c r="A251" t="s">
        <v>446</v>
      </c>
      <c r="B251" s="49">
        <v>5.7481</v>
      </c>
    </row>
    <row r="252" spans="1:3" ht="43.5" customHeight="1" x14ac:dyDescent="0.35">
      <c r="A252" s="47" t="s">
        <v>226</v>
      </c>
      <c r="B252" s="3">
        <v>0</v>
      </c>
    </row>
    <row r="253" spans="1:3" x14ac:dyDescent="0.35">
      <c r="B253" s="3"/>
    </row>
    <row r="254" spans="1:3" ht="29" customHeight="1" x14ac:dyDescent="0.35">
      <c r="A254" s="47" t="s">
        <v>227</v>
      </c>
      <c r="B254" s="3" t="s">
        <v>136</v>
      </c>
    </row>
    <row r="255" spans="1:3" ht="29" customHeight="1" x14ac:dyDescent="0.35">
      <c r="A255" s="47" t="s">
        <v>228</v>
      </c>
      <c r="B255" t="s">
        <v>136</v>
      </c>
    </row>
    <row r="256" spans="1:3" ht="29" customHeight="1" x14ac:dyDescent="0.35">
      <c r="A256" s="47" t="s">
        <v>229</v>
      </c>
      <c r="B256" s="3" t="s">
        <v>136</v>
      </c>
    </row>
    <row r="257" spans="1:4" ht="29" customHeight="1" x14ac:dyDescent="0.35">
      <c r="A257" s="47" t="s">
        <v>230</v>
      </c>
      <c r="B257" s="3" t="s">
        <v>136</v>
      </c>
    </row>
    <row r="259" spans="1:4" x14ac:dyDescent="0.35">
      <c r="A259" t="s">
        <v>231</v>
      </c>
    </row>
    <row r="260" spans="1:4" ht="43.5" customHeight="1" x14ac:dyDescent="0.35">
      <c r="A260" s="63" t="s">
        <v>232</v>
      </c>
      <c r="B260" s="67" t="s">
        <v>2148</v>
      </c>
    </row>
    <row r="261" spans="1:4" ht="29" customHeight="1" x14ac:dyDescent="0.35">
      <c r="A261" s="63" t="s">
        <v>234</v>
      </c>
      <c r="B261" s="67" t="s">
        <v>2149</v>
      </c>
    </row>
    <row r="262" spans="1:4" x14ac:dyDescent="0.35">
      <c r="A262" s="63"/>
      <c r="B262" s="63"/>
    </row>
    <row r="263" spans="1:4" x14ac:dyDescent="0.35">
      <c r="A263" s="63" t="s">
        <v>236</v>
      </c>
      <c r="B263" s="64">
        <v>6.6935550478476102</v>
      </c>
    </row>
    <row r="264" spans="1:4" x14ac:dyDescent="0.35">
      <c r="A264" s="63"/>
      <c r="B264" s="63"/>
    </row>
    <row r="265" spans="1:4" x14ac:dyDescent="0.35">
      <c r="A265" s="63" t="s">
        <v>237</v>
      </c>
      <c r="B265" s="65">
        <v>3.2292000000000001</v>
      </c>
    </row>
    <row r="266" spans="1:4" x14ac:dyDescent="0.35">
      <c r="A266" s="63" t="s">
        <v>238</v>
      </c>
      <c r="B266" s="65">
        <v>3.9058300109096851</v>
      </c>
    </row>
    <row r="267" spans="1:4" x14ac:dyDescent="0.35">
      <c r="A267" s="63"/>
      <c r="B267" s="63"/>
    </row>
    <row r="268" spans="1:4" x14ac:dyDescent="0.35">
      <c r="A268" s="63" t="s">
        <v>239</v>
      </c>
      <c r="B268" s="66">
        <v>45838</v>
      </c>
    </row>
    <row r="270" spans="1:4" ht="70" customHeight="1" x14ac:dyDescent="0.35">
      <c r="A270" s="72" t="s">
        <v>240</v>
      </c>
      <c r="B270" s="72" t="s">
        <v>241</v>
      </c>
      <c r="C270" s="72" t="s">
        <v>5</v>
      </c>
      <c r="D270" s="72" t="s">
        <v>6</v>
      </c>
    </row>
    <row r="271" spans="1:4" ht="70" customHeight="1" x14ac:dyDescent="0.35">
      <c r="A271" s="72" t="s">
        <v>2148</v>
      </c>
      <c r="B271" s="72"/>
      <c r="C271" s="72" t="s">
        <v>79</v>
      </c>
      <c r="D27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280</v>
      </c>
      <c r="B11" s="33" t="s">
        <v>281</v>
      </c>
      <c r="C11" s="33" t="s">
        <v>158</v>
      </c>
      <c r="D11" s="14">
        <v>5500000</v>
      </c>
      <c r="E11" s="15">
        <v>5502.85</v>
      </c>
      <c r="F11" s="16">
        <v>7.0400000000000004E-2</v>
      </c>
      <c r="G11" s="16">
        <v>6.2003000000000003E-2</v>
      </c>
    </row>
    <row r="12" spans="1:7" x14ac:dyDescent="0.35">
      <c r="A12" s="13" t="s">
        <v>282</v>
      </c>
      <c r="B12" s="33" t="s">
        <v>283</v>
      </c>
      <c r="C12" s="33" t="s">
        <v>144</v>
      </c>
      <c r="D12" s="14">
        <v>5500000</v>
      </c>
      <c r="E12" s="15">
        <v>5497.24</v>
      </c>
      <c r="F12" s="16">
        <v>7.0300000000000001E-2</v>
      </c>
      <c r="G12" s="16">
        <v>5.9998999999999997E-2</v>
      </c>
    </row>
    <row r="13" spans="1:7" x14ac:dyDescent="0.35">
      <c r="A13" s="13" t="s">
        <v>284</v>
      </c>
      <c r="B13" s="33" t="s">
        <v>285</v>
      </c>
      <c r="C13" s="33" t="s">
        <v>144</v>
      </c>
      <c r="D13" s="14">
        <v>5000000</v>
      </c>
      <c r="E13" s="15">
        <v>5020.46</v>
      </c>
      <c r="F13" s="16">
        <v>6.4199999999999993E-2</v>
      </c>
      <c r="G13" s="16">
        <v>6.2248999999999999E-2</v>
      </c>
    </row>
    <row r="14" spans="1:7" x14ac:dyDescent="0.35">
      <c r="A14" s="13" t="s">
        <v>286</v>
      </c>
      <c r="B14" s="33" t="s">
        <v>287</v>
      </c>
      <c r="C14" s="33" t="s">
        <v>158</v>
      </c>
      <c r="D14" s="14">
        <v>5000000</v>
      </c>
      <c r="E14" s="15">
        <v>5019.1099999999997</v>
      </c>
      <c r="F14" s="16">
        <v>6.4199999999999993E-2</v>
      </c>
      <c r="G14" s="16">
        <v>6.3850000000000004E-2</v>
      </c>
    </row>
    <row r="15" spans="1:7" x14ac:dyDescent="0.35">
      <c r="A15" s="13" t="s">
        <v>288</v>
      </c>
      <c r="B15" s="33" t="s">
        <v>289</v>
      </c>
      <c r="C15" s="33" t="s">
        <v>144</v>
      </c>
      <c r="D15" s="14">
        <v>4000000</v>
      </c>
      <c r="E15" s="15">
        <v>4005.4</v>
      </c>
      <c r="F15" s="16">
        <v>5.1200000000000002E-2</v>
      </c>
      <c r="G15" s="16">
        <v>5.9704E-2</v>
      </c>
    </row>
    <row r="16" spans="1:7" x14ac:dyDescent="0.35">
      <c r="A16" s="13" t="s">
        <v>290</v>
      </c>
      <c r="B16" s="33" t="s">
        <v>291</v>
      </c>
      <c r="C16" s="33" t="s">
        <v>144</v>
      </c>
      <c r="D16" s="14">
        <v>4000000</v>
      </c>
      <c r="E16" s="15">
        <v>4001.86</v>
      </c>
      <c r="F16" s="16">
        <v>5.1200000000000002E-2</v>
      </c>
      <c r="G16" s="16">
        <v>5.9749999999999998E-2</v>
      </c>
    </row>
    <row r="17" spans="1:7" x14ac:dyDescent="0.35">
      <c r="A17" s="13" t="s">
        <v>292</v>
      </c>
      <c r="B17" s="33" t="s">
        <v>293</v>
      </c>
      <c r="C17" s="33" t="s">
        <v>158</v>
      </c>
      <c r="D17" s="14">
        <v>3000000</v>
      </c>
      <c r="E17" s="15">
        <v>3005.52</v>
      </c>
      <c r="F17" s="16">
        <v>3.8399999999999997E-2</v>
      </c>
      <c r="G17" s="16">
        <v>6.0451999999999999E-2</v>
      </c>
    </row>
    <row r="18" spans="1:7" x14ac:dyDescent="0.35">
      <c r="A18" s="13" t="s">
        <v>294</v>
      </c>
      <c r="B18" s="33" t="s">
        <v>295</v>
      </c>
      <c r="C18" s="33" t="s">
        <v>158</v>
      </c>
      <c r="D18" s="14">
        <v>2500000</v>
      </c>
      <c r="E18" s="15">
        <v>2507.3200000000002</v>
      </c>
      <c r="F18" s="16">
        <v>3.2099999999999997E-2</v>
      </c>
      <c r="G18" s="16">
        <v>6.0600000000000001E-2</v>
      </c>
    </row>
    <row r="19" spans="1:7" x14ac:dyDescent="0.35">
      <c r="A19" s="13" t="s">
        <v>296</v>
      </c>
      <c r="B19" s="33" t="s">
        <v>297</v>
      </c>
      <c r="C19" s="33" t="s">
        <v>144</v>
      </c>
      <c r="D19" s="14">
        <v>2500000</v>
      </c>
      <c r="E19" s="15">
        <v>2492.98</v>
      </c>
      <c r="F19" s="16">
        <v>3.1899999999999998E-2</v>
      </c>
      <c r="G19" s="16">
        <v>6.1950999999999999E-2</v>
      </c>
    </row>
    <row r="20" spans="1:7" x14ac:dyDescent="0.35">
      <c r="A20" s="13" t="s">
        <v>298</v>
      </c>
      <c r="B20" s="33" t="s">
        <v>299</v>
      </c>
      <c r="C20" s="33" t="s">
        <v>144</v>
      </c>
      <c r="D20" s="14">
        <v>2000000</v>
      </c>
      <c r="E20" s="15">
        <v>2001.44</v>
      </c>
      <c r="F20" s="16">
        <v>2.5600000000000001E-2</v>
      </c>
      <c r="G20" s="16">
        <v>6.1903E-2</v>
      </c>
    </row>
    <row r="21" spans="1:7" x14ac:dyDescent="0.35">
      <c r="A21" s="13" t="s">
        <v>300</v>
      </c>
      <c r="B21" s="33" t="s">
        <v>301</v>
      </c>
      <c r="C21" s="33" t="s">
        <v>144</v>
      </c>
      <c r="D21" s="14">
        <v>1000000</v>
      </c>
      <c r="E21" s="15">
        <v>1006.59</v>
      </c>
      <c r="F21" s="16">
        <v>1.29E-2</v>
      </c>
      <c r="G21" s="16">
        <v>6.2376000000000001E-2</v>
      </c>
    </row>
    <row r="22" spans="1:7" x14ac:dyDescent="0.35">
      <c r="A22" s="13" t="s">
        <v>302</v>
      </c>
      <c r="B22" s="33" t="s">
        <v>303</v>
      </c>
      <c r="C22" s="33" t="s">
        <v>144</v>
      </c>
      <c r="D22" s="14">
        <v>1000000</v>
      </c>
      <c r="E22" s="15">
        <v>1000.67</v>
      </c>
      <c r="F22" s="16">
        <v>1.2800000000000001E-2</v>
      </c>
      <c r="G22" s="16">
        <v>6.0447000000000001E-2</v>
      </c>
    </row>
    <row r="23" spans="1:7" x14ac:dyDescent="0.35">
      <c r="A23" s="13" t="s">
        <v>304</v>
      </c>
      <c r="B23" s="33" t="s">
        <v>305</v>
      </c>
      <c r="C23" s="33" t="s">
        <v>144</v>
      </c>
      <c r="D23" s="14">
        <v>500000</v>
      </c>
      <c r="E23" s="15">
        <v>500.33</v>
      </c>
      <c r="F23" s="16">
        <v>6.4000000000000003E-3</v>
      </c>
      <c r="G23" s="16">
        <v>6.0401000000000003E-2</v>
      </c>
    </row>
    <row r="24" spans="1:7" x14ac:dyDescent="0.35">
      <c r="A24" s="13" t="s">
        <v>306</v>
      </c>
      <c r="B24" s="33" t="s">
        <v>307</v>
      </c>
      <c r="C24" s="33" t="s">
        <v>158</v>
      </c>
      <c r="D24" s="14">
        <v>500000</v>
      </c>
      <c r="E24" s="15">
        <v>500.15</v>
      </c>
      <c r="F24" s="16">
        <v>6.4000000000000003E-3</v>
      </c>
      <c r="G24" s="16">
        <v>6.1699999999999998E-2</v>
      </c>
    </row>
    <row r="25" spans="1:7" x14ac:dyDescent="0.35">
      <c r="A25" s="13" t="s">
        <v>308</v>
      </c>
      <c r="B25" s="33" t="s">
        <v>309</v>
      </c>
      <c r="C25" s="33" t="s">
        <v>144</v>
      </c>
      <c r="D25" s="14">
        <v>500000</v>
      </c>
      <c r="E25" s="15">
        <v>499.98</v>
      </c>
      <c r="F25" s="16">
        <v>6.4000000000000003E-3</v>
      </c>
      <c r="G25" s="16">
        <v>6.2276999999999999E-2</v>
      </c>
    </row>
    <row r="26" spans="1:7" x14ac:dyDescent="0.35">
      <c r="A26" s="17" t="s">
        <v>180</v>
      </c>
      <c r="B26" s="34"/>
      <c r="C26" s="34"/>
      <c r="D26" s="18"/>
      <c r="E26" s="19">
        <v>42561.9</v>
      </c>
      <c r="F26" s="20">
        <v>0.5444</v>
      </c>
      <c r="G26" s="21"/>
    </row>
    <row r="27" spans="1:7" x14ac:dyDescent="0.35">
      <c r="A27" s="17" t="s">
        <v>310</v>
      </c>
      <c r="B27" s="33"/>
      <c r="C27" s="33"/>
      <c r="D27" s="14"/>
      <c r="E27" s="15"/>
      <c r="F27" s="16"/>
      <c r="G27" s="16"/>
    </row>
    <row r="28" spans="1:7" x14ac:dyDescent="0.35">
      <c r="A28" s="13" t="s">
        <v>311</v>
      </c>
      <c r="B28" s="33" t="s">
        <v>312</v>
      </c>
      <c r="C28" s="33" t="s">
        <v>184</v>
      </c>
      <c r="D28" s="14">
        <v>7000000</v>
      </c>
      <c r="E28" s="15">
        <v>7043.2</v>
      </c>
      <c r="F28" s="16">
        <v>9.01E-2</v>
      </c>
      <c r="G28" s="16">
        <v>5.7299000000000003E-2</v>
      </c>
    </row>
    <row r="29" spans="1:7" x14ac:dyDescent="0.35">
      <c r="A29" s="13" t="s">
        <v>313</v>
      </c>
      <c r="B29" s="33" t="s">
        <v>314</v>
      </c>
      <c r="C29" s="33" t="s">
        <v>184</v>
      </c>
      <c r="D29" s="14">
        <v>2900000</v>
      </c>
      <c r="E29" s="15">
        <v>2917.98</v>
      </c>
      <c r="F29" s="16">
        <v>3.73E-2</v>
      </c>
      <c r="G29" s="16">
        <v>5.7298000000000002E-2</v>
      </c>
    </row>
    <row r="30" spans="1:7" x14ac:dyDescent="0.35">
      <c r="A30" s="13" t="s">
        <v>315</v>
      </c>
      <c r="B30" s="33" t="s">
        <v>316</v>
      </c>
      <c r="C30" s="33" t="s">
        <v>184</v>
      </c>
      <c r="D30" s="14">
        <v>2500000</v>
      </c>
      <c r="E30" s="15">
        <v>2517.9</v>
      </c>
      <c r="F30" s="16">
        <v>3.2199999999999999E-2</v>
      </c>
      <c r="G30" s="16">
        <v>5.7298000000000002E-2</v>
      </c>
    </row>
    <row r="31" spans="1:7" x14ac:dyDescent="0.35">
      <c r="A31" s="13" t="s">
        <v>317</v>
      </c>
      <c r="B31" s="33" t="s">
        <v>318</v>
      </c>
      <c r="C31" s="33" t="s">
        <v>184</v>
      </c>
      <c r="D31" s="14">
        <v>2500000</v>
      </c>
      <c r="E31" s="15">
        <v>2506.9</v>
      </c>
      <c r="F31" s="16">
        <v>3.2099999999999997E-2</v>
      </c>
      <c r="G31" s="16">
        <v>5.67E-2</v>
      </c>
    </row>
    <row r="32" spans="1:7" x14ac:dyDescent="0.35">
      <c r="A32" s="13" t="s">
        <v>319</v>
      </c>
      <c r="B32" s="33" t="s">
        <v>320</v>
      </c>
      <c r="C32" s="33" t="s">
        <v>184</v>
      </c>
      <c r="D32" s="14">
        <v>2500000</v>
      </c>
      <c r="E32" s="15">
        <v>2505.14</v>
      </c>
      <c r="F32" s="16">
        <v>3.2000000000000001E-2</v>
      </c>
      <c r="G32" s="16">
        <v>5.6175999999999997E-2</v>
      </c>
    </row>
    <row r="33" spans="1:7" x14ac:dyDescent="0.35">
      <c r="A33" s="13" t="s">
        <v>321</v>
      </c>
      <c r="B33" s="33" t="s">
        <v>322</v>
      </c>
      <c r="C33" s="33" t="s">
        <v>184</v>
      </c>
      <c r="D33" s="14">
        <v>2500000</v>
      </c>
      <c r="E33" s="15">
        <v>2505.13</v>
      </c>
      <c r="F33" s="16">
        <v>3.2000000000000001E-2</v>
      </c>
      <c r="G33" s="16">
        <v>5.6128999999999998E-2</v>
      </c>
    </row>
    <row r="34" spans="1:7" x14ac:dyDescent="0.35">
      <c r="A34" s="13" t="s">
        <v>323</v>
      </c>
      <c r="B34" s="33" t="s">
        <v>324</v>
      </c>
      <c r="C34" s="33" t="s">
        <v>184</v>
      </c>
      <c r="D34" s="14">
        <v>2000000</v>
      </c>
      <c r="E34" s="15">
        <v>2012.29</v>
      </c>
      <c r="F34" s="16">
        <v>2.5700000000000001E-2</v>
      </c>
      <c r="G34" s="16">
        <v>5.7298000000000002E-2</v>
      </c>
    </row>
    <row r="35" spans="1:7" x14ac:dyDescent="0.35">
      <c r="A35" s="13" t="s">
        <v>325</v>
      </c>
      <c r="B35" s="33" t="s">
        <v>326</v>
      </c>
      <c r="C35" s="33" t="s">
        <v>184</v>
      </c>
      <c r="D35" s="14">
        <v>1500000</v>
      </c>
      <c r="E35" s="15">
        <v>1510.79</v>
      </c>
      <c r="F35" s="16">
        <v>1.9300000000000001E-2</v>
      </c>
      <c r="G35" s="16">
        <v>5.7297000000000001E-2</v>
      </c>
    </row>
    <row r="36" spans="1:7" x14ac:dyDescent="0.35">
      <c r="A36" s="13" t="s">
        <v>327</v>
      </c>
      <c r="B36" s="33" t="s">
        <v>328</v>
      </c>
      <c r="C36" s="33" t="s">
        <v>184</v>
      </c>
      <c r="D36" s="14">
        <v>1000000</v>
      </c>
      <c r="E36" s="15">
        <v>1005.46</v>
      </c>
      <c r="F36" s="16">
        <v>1.29E-2</v>
      </c>
      <c r="G36" s="16">
        <v>5.6270000000000001E-2</v>
      </c>
    </row>
    <row r="37" spans="1:7" x14ac:dyDescent="0.35">
      <c r="A37" s="13" t="s">
        <v>329</v>
      </c>
      <c r="B37" s="33" t="s">
        <v>330</v>
      </c>
      <c r="C37" s="33" t="s">
        <v>184</v>
      </c>
      <c r="D37" s="14">
        <v>1000000</v>
      </c>
      <c r="E37" s="15">
        <v>1001.05</v>
      </c>
      <c r="F37" s="16">
        <v>1.2800000000000001E-2</v>
      </c>
      <c r="G37" s="16">
        <v>5.5884999999999997E-2</v>
      </c>
    </row>
    <row r="38" spans="1:7" x14ac:dyDescent="0.35">
      <c r="A38" s="13" t="s">
        <v>331</v>
      </c>
      <c r="B38" s="33" t="s">
        <v>332</v>
      </c>
      <c r="C38" s="33" t="s">
        <v>184</v>
      </c>
      <c r="D38" s="14">
        <v>500000</v>
      </c>
      <c r="E38" s="15">
        <v>501.03</v>
      </c>
      <c r="F38" s="16">
        <v>6.4000000000000003E-3</v>
      </c>
      <c r="G38" s="16">
        <v>5.5757000000000001E-2</v>
      </c>
    </row>
    <row r="39" spans="1:7" x14ac:dyDescent="0.35">
      <c r="A39" s="13" t="s">
        <v>333</v>
      </c>
      <c r="B39" s="33" t="s">
        <v>334</v>
      </c>
      <c r="C39" s="33" t="s">
        <v>184</v>
      </c>
      <c r="D39" s="14">
        <v>500000</v>
      </c>
      <c r="E39" s="15">
        <v>501.01</v>
      </c>
      <c r="F39" s="16">
        <v>6.4000000000000003E-3</v>
      </c>
      <c r="G39" s="16">
        <v>5.6491E-2</v>
      </c>
    </row>
    <row r="40" spans="1:7" x14ac:dyDescent="0.35">
      <c r="A40" s="17" t="s">
        <v>180</v>
      </c>
      <c r="B40" s="34"/>
      <c r="C40" s="34"/>
      <c r="D40" s="18"/>
      <c r="E40" s="19">
        <v>26527.88</v>
      </c>
      <c r="F40" s="20">
        <v>0.3392</v>
      </c>
      <c r="G40" s="21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189</v>
      </c>
      <c r="B43" s="33"/>
      <c r="C43" s="33"/>
      <c r="D43" s="14"/>
      <c r="E43" s="15"/>
      <c r="F43" s="16"/>
      <c r="G43" s="16"/>
    </row>
    <row r="44" spans="1:7" x14ac:dyDescent="0.35">
      <c r="A44" s="17" t="s">
        <v>180</v>
      </c>
      <c r="B44" s="33"/>
      <c r="C44" s="33"/>
      <c r="D44" s="14"/>
      <c r="E44" s="22" t="s">
        <v>136</v>
      </c>
      <c r="F44" s="23" t="s">
        <v>136</v>
      </c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190</v>
      </c>
      <c r="B46" s="33"/>
      <c r="C46" s="33"/>
      <c r="D46" s="14"/>
      <c r="E46" s="15"/>
      <c r="F46" s="16"/>
      <c r="G46" s="16"/>
    </row>
    <row r="47" spans="1:7" x14ac:dyDescent="0.35">
      <c r="A47" s="17" t="s">
        <v>180</v>
      </c>
      <c r="B47" s="33"/>
      <c r="C47" s="33"/>
      <c r="D47" s="14"/>
      <c r="E47" s="22" t="s">
        <v>136</v>
      </c>
      <c r="F47" s="23" t="s">
        <v>136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24" t="s">
        <v>191</v>
      </c>
      <c r="B49" s="35"/>
      <c r="C49" s="35"/>
      <c r="D49" s="25"/>
      <c r="E49" s="19">
        <v>69089.78</v>
      </c>
      <c r="F49" s="20">
        <v>0.88360000000000005</v>
      </c>
      <c r="G49" s="21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7" t="s">
        <v>335</v>
      </c>
      <c r="B51" s="33"/>
      <c r="C51" s="33"/>
      <c r="D51" s="14"/>
      <c r="E51" s="15"/>
      <c r="F51" s="16"/>
      <c r="G51" s="16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17" t="s">
        <v>336</v>
      </c>
      <c r="B53" s="33"/>
      <c r="C53" s="33"/>
      <c r="D53" s="14"/>
      <c r="E53" s="15"/>
      <c r="F53" s="16"/>
      <c r="G53" s="16"/>
    </row>
    <row r="54" spans="1:7" x14ac:dyDescent="0.35">
      <c r="A54" s="13" t="s">
        <v>337</v>
      </c>
      <c r="B54" s="33" t="s">
        <v>338</v>
      </c>
      <c r="C54" s="33" t="s">
        <v>184</v>
      </c>
      <c r="D54" s="14">
        <v>5000000</v>
      </c>
      <c r="E54" s="15">
        <v>4926.6099999999997</v>
      </c>
      <c r="F54" s="16">
        <v>6.3E-2</v>
      </c>
      <c r="G54" s="16">
        <v>5.4375E-2</v>
      </c>
    </row>
    <row r="55" spans="1:7" x14ac:dyDescent="0.35">
      <c r="A55" s="17" t="s">
        <v>180</v>
      </c>
      <c r="B55" s="34"/>
      <c r="C55" s="34"/>
      <c r="D55" s="18"/>
      <c r="E55" s="19">
        <v>4926.6099999999997</v>
      </c>
      <c r="F55" s="20">
        <v>6.3E-2</v>
      </c>
      <c r="G55" s="21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24" t="s">
        <v>191</v>
      </c>
      <c r="B57" s="35"/>
      <c r="C57" s="35"/>
      <c r="D57" s="25"/>
      <c r="E57" s="19">
        <v>4926.6099999999997</v>
      </c>
      <c r="F57" s="20">
        <v>6.3E-2</v>
      </c>
      <c r="G57" s="21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195</v>
      </c>
      <c r="B60" s="33"/>
      <c r="C60" s="33"/>
      <c r="D60" s="14"/>
      <c r="E60" s="15"/>
      <c r="F60" s="16"/>
      <c r="G60" s="16"/>
    </row>
    <row r="61" spans="1:7" x14ac:dyDescent="0.35">
      <c r="A61" s="13" t="s">
        <v>196</v>
      </c>
      <c r="B61" s="33"/>
      <c r="C61" s="33"/>
      <c r="D61" s="14"/>
      <c r="E61" s="15">
        <v>1367.8</v>
      </c>
      <c r="F61" s="16">
        <v>1.7500000000000002E-2</v>
      </c>
      <c r="G61" s="16">
        <v>5.4115999999999997E-2</v>
      </c>
    </row>
    <row r="62" spans="1:7" x14ac:dyDescent="0.35">
      <c r="A62" s="17" t="s">
        <v>180</v>
      </c>
      <c r="B62" s="34"/>
      <c r="C62" s="34"/>
      <c r="D62" s="18"/>
      <c r="E62" s="19">
        <v>1367.8</v>
      </c>
      <c r="F62" s="20">
        <v>1.7500000000000002E-2</v>
      </c>
      <c r="G62" s="21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24" t="s">
        <v>191</v>
      </c>
      <c r="B64" s="35"/>
      <c r="C64" s="35"/>
      <c r="D64" s="25"/>
      <c r="E64" s="19">
        <v>1367.8</v>
      </c>
      <c r="F64" s="20">
        <v>1.7500000000000002E-2</v>
      </c>
      <c r="G64" s="21"/>
    </row>
    <row r="65" spans="1:7" x14ac:dyDescent="0.35">
      <c r="A65" s="13" t="s">
        <v>197</v>
      </c>
      <c r="B65" s="33"/>
      <c r="C65" s="33"/>
      <c r="D65" s="14"/>
      <c r="E65" s="15">
        <v>2814.6681595999999</v>
      </c>
      <c r="F65" s="16">
        <v>3.5990000000000001E-2</v>
      </c>
      <c r="G65" s="16"/>
    </row>
    <row r="66" spans="1:7" x14ac:dyDescent="0.35">
      <c r="A66" s="13" t="s">
        <v>198</v>
      </c>
      <c r="B66" s="33"/>
      <c r="C66" s="33"/>
      <c r="D66" s="14"/>
      <c r="E66" s="15">
        <v>7.7518403999999999</v>
      </c>
      <c r="F66" s="27">
        <v>-9.0000000000000006E-5</v>
      </c>
      <c r="G66" s="16">
        <v>5.4115999999999997E-2</v>
      </c>
    </row>
    <row r="67" spans="1:7" x14ac:dyDescent="0.35">
      <c r="A67" s="28" t="s">
        <v>199</v>
      </c>
      <c r="B67" s="36"/>
      <c r="C67" s="36"/>
      <c r="D67" s="29"/>
      <c r="E67" s="30">
        <v>78206.61</v>
      </c>
      <c r="F67" s="31">
        <v>1</v>
      </c>
      <c r="G67" s="31"/>
    </row>
    <row r="69" spans="1:7" x14ac:dyDescent="0.35">
      <c r="A69" s="1" t="s">
        <v>200</v>
      </c>
    </row>
    <row r="70" spans="1:7" x14ac:dyDescent="0.35">
      <c r="A70" s="1" t="s">
        <v>339</v>
      </c>
    </row>
    <row r="72" spans="1:7" x14ac:dyDescent="0.35">
      <c r="A72" s="1" t="s">
        <v>201</v>
      </c>
    </row>
    <row r="73" spans="1:7" ht="29" customHeight="1" x14ac:dyDescent="0.35">
      <c r="A73" s="47" t="s">
        <v>202</v>
      </c>
      <c r="B73" s="3" t="s">
        <v>136</v>
      </c>
    </row>
    <row r="74" spans="1:7" x14ac:dyDescent="0.35">
      <c r="A74" t="s">
        <v>203</v>
      </c>
    </row>
    <row r="75" spans="1:7" x14ac:dyDescent="0.35">
      <c r="A75" t="s">
        <v>204</v>
      </c>
      <c r="B75" t="s">
        <v>205</v>
      </c>
      <c r="C75" t="s">
        <v>205</v>
      </c>
    </row>
    <row r="76" spans="1:7" x14ac:dyDescent="0.35">
      <c r="B76" s="48">
        <v>45807</v>
      </c>
      <c r="C76" s="48">
        <v>45838</v>
      </c>
    </row>
    <row r="77" spans="1:7" x14ac:dyDescent="0.35">
      <c r="A77" t="s">
        <v>274</v>
      </c>
      <c r="B77">
        <v>12.0906</v>
      </c>
      <c r="C77">
        <v>12.154999999999999</v>
      </c>
    </row>
    <row r="78" spans="1:7" x14ac:dyDescent="0.35">
      <c r="A78" t="s">
        <v>211</v>
      </c>
      <c r="B78">
        <v>12.091100000000001</v>
      </c>
      <c r="C78">
        <v>12.1555</v>
      </c>
    </row>
    <row r="79" spans="1:7" x14ac:dyDescent="0.35">
      <c r="A79" t="s">
        <v>275</v>
      </c>
      <c r="B79">
        <v>12.0162</v>
      </c>
      <c r="C79">
        <v>12.078200000000001</v>
      </c>
    </row>
    <row r="80" spans="1:7" x14ac:dyDescent="0.35">
      <c r="A80" t="s">
        <v>217</v>
      </c>
      <c r="B80">
        <v>12.0166</v>
      </c>
      <c r="C80">
        <v>12.0786</v>
      </c>
    </row>
    <row r="82" spans="1:2" x14ac:dyDescent="0.35">
      <c r="A82" t="s">
        <v>221</v>
      </c>
      <c r="B82" s="3" t="s">
        <v>136</v>
      </c>
    </row>
    <row r="83" spans="1:2" x14ac:dyDescent="0.35">
      <c r="A83" t="s">
        <v>222</v>
      </c>
      <c r="B83" s="3" t="s">
        <v>136</v>
      </c>
    </row>
    <row r="84" spans="1:2" ht="58" customHeight="1" x14ac:dyDescent="0.35">
      <c r="A84" s="47" t="s">
        <v>223</v>
      </c>
      <c r="B84" s="3" t="s">
        <v>136</v>
      </c>
    </row>
    <row r="85" spans="1:2" ht="43.5" customHeight="1" x14ac:dyDescent="0.35">
      <c r="A85" s="47" t="s">
        <v>224</v>
      </c>
      <c r="B85" s="3" t="s">
        <v>136</v>
      </c>
    </row>
    <row r="86" spans="1:2" x14ac:dyDescent="0.35">
      <c r="A86" t="s">
        <v>225</v>
      </c>
      <c r="B86" s="49">
        <f>+B101</f>
        <v>0.19766445481082451</v>
      </c>
    </row>
    <row r="87" spans="1:2" ht="72.5" customHeight="1" x14ac:dyDescent="0.35">
      <c r="A87" s="47" t="s">
        <v>226</v>
      </c>
      <c r="B87" s="3" t="s">
        <v>136</v>
      </c>
    </row>
    <row r="88" spans="1:2" x14ac:dyDescent="0.35">
      <c r="B88" s="3"/>
    </row>
    <row r="89" spans="1:2" ht="72.5" customHeight="1" x14ac:dyDescent="0.35">
      <c r="A89" s="47" t="s">
        <v>227</v>
      </c>
      <c r="B89" s="3" t="s">
        <v>136</v>
      </c>
    </row>
    <row r="90" spans="1:2" ht="58" customHeight="1" x14ac:dyDescent="0.35">
      <c r="A90" s="47" t="s">
        <v>228</v>
      </c>
      <c r="B90" t="s">
        <v>136</v>
      </c>
    </row>
    <row r="91" spans="1:2" ht="43.5" customHeight="1" x14ac:dyDescent="0.35">
      <c r="A91" s="47" t="s">
        <v>229</v>
      </c>
      <c r="B91" s="3" t="s">
        <v>136</v>
      </c>
    </row>
    <row r="92" spans="1:2" ht="43.5" customHeight="1" x14ac:dyDescent="0.35">
      <c r="A92" s="47" t="s">
        <v>230</v>
      </c>
      <c r="B92" s="3" t="s">
        <v>136</v>
      </c>
    </row>
    <row r="94" spans="1:2" x14ac:dyDescent="0.35">
      <c r="A94" t="s">
        <v>231</v>
      </c>
    </row>
    <row r="95" spans="1:2" x14ac:dyDescent="0.35">
      <c r="A95" s="63" t="s">
        <v>232</v>
      </c>
      <c r="B95" s="63" t="s">
        <v>340</v>
      </c>
    </row>
    <row r="96" spans="1:2" x14ac:dyDescent="0.35">
      <c r="A96" s="63" t="s">
        <v>234</v>
      </c>
      <c r="B96" s="63" t="s">
        <v>341</v>
      </c>
    </row>
    <row r="97" spans="1:4" x14ac:dyDescent="0.35">
      <c r="A97" s="63"/>
      <c r="B97" s="63"/>
    </row>
    <row r="98" spans="1:4" x14ac:dyDescent="0.35">
      <c r="A98" s="63" t="s">
        <v>236</v>
      </c>
      <c r="B98" s="64">
        <v>5.9218786233518754</v>
      </c>
    </row>
    <row r="99" spans="1:4" x14ac:dyDescent="0.35">
      <c r="A99" s="63"/>
      <c r="B99" s="63"/>
    </row>
    <row r="100" spans="1:4" x14ac:dyDescent="0.35">
      <c r="A100" s="63" t="s">
        <v>237</v>
      </c>
      <c r="B100" s="65">
        <v>0.1976</v>
      </c>
    </row>
    <row r="101" spans="1:4" x14ac:dyDescent="0.35">
      <c r="A101" s="63" t="s">
        <v>238</v>
      </c>
      <c r="B101" s="65">
        <v>0.19766445481082451</v>
      </c>
    </row>
    <row r="102" spans="1:4" x14ac:dyDescent="0.35">
      <c r="A102" s="63"/>
      <c r="B102" s="63"/>
    </row>
    <row r="103" spans="1:4" x14ac:dyDescent="0.35">
      <c r="A103" s="63" t="s">
        <v>239</v>
      </c>
      <c r="B103" s="66">
        <v>45838</v>
      </c>
    </row>
    <row r="105" spans="1:4" ht="70" customHeight="1" x14ac:dyDescent="0.35">
      <c r="A105" s="72" t="s">
        <v>240</v>
      </c>
      <c r="B105" s="72" t="s">
        <v>241</v>
      </c>
      <c r="C105" s="72" t="s">
        <v>5</v>
      </c>
      <c r="D105" s="72" t="s">
        <v>6</v>
      </c>
    </row>
    <row r="106" spans="1:4" ht="70" customHeight="1" x14ac:dyDescent="0.35">
      <c r="A106" s="72" t="s">
        <v>342</v>
      </c>
      <c r="B106" s="72"/>
      <c r="C106" s="72" t="s">
        <v>14</v>
      </c>
      <c r="D10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9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2150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2151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1512</v>
      </c>
      <c r="B8" s="33" t="s">
        <v>1513</v>
      </c>
      <c r="C8" s="33" t="s">
        <v>548</v>
      </c>
      <c r="D8" s="14">
        <v>11886</v>
      </c>
      <c r="E8" s="15">
        <v>710.37</v>
      </c>
      <c r="F8" s="16">
        <v>4.9099999999999998E-2</v>
      </c>
      <c r="G8" s="16"/>
    </row>
    <row r="9" spans="1:7" x14ac:dyDescent="0.35">
      <c r="A9" s="13" t="s">
        <v>405</v>
      </c>
      <c r="B9" s="33" t="s">
        <v>406</v>
      </c>
      <c r="C9" s="33" t="s">
        <v>391</v>
      </c>
      <c r="D9" s="14">
        <v>11504</v>
      </c>
      <c r="E9" s="15">
        <v>560.22</v>
      </c>
      <c r="F9" s="16">
        <v>3.8699999999999998E-2</v>
      </c>
      <c r="G9" s="16"/>
    </row>
    <row r="10" spans="1:7" x14ac:dyDescent="0.35">
      <c r="A10" s="13" t="s">
        <v>414</v>
      </c>
      <c r="B10" s="33" t="s">
        <v>415</v>
      </c>
      <c r="C10" s="33" t="s">
        <v>411</v>
      </c>
      <c r="D10" s="14">
        <v>7692</v>
      </c>
      <c r="E10" s="15">
        <v>523.79</v>
      </c>
      <c r="F10" s="16">
        <v>3.6200000000000003E-2</v>
      </c>
      <c r="G10" s="16"/>
    </row>
    <row r="11" spans="1:7" x14ac:dyDescent="0.35">
      <c r="A11" s="13" t="s">
        <v>1550</v>
      </c>
      <c r="B11" s="33" t="s">
        <v>1551</v>
      </c>
      <c r="C11" s="33" t="s">
        <v>1552</v>
      </c>
      <c r="D11" s="14">
        <v>102753</v>
      </c>
      <c r="E11" s="15">
        <v>473.54</v>
      </c>
      <c r="F11" s="16">
        <v>3.27E-2</v>
      </c>
      <c r="G11" s="16"/>
    </row>
    <row r="12" spans="1:7" x14ac:dyDescent="0.35">
      <c r="A12" s="13" t="s">
        <v>395</v>
      </c>
      <c r="B12" s="33" t="s">
        <v>396</v>
      </c>
      <c r="C12" s="33" t="s">
        <v>373</v>
      </c>
      <c r="D12" s="14">
        <v>7145</v>
      </c>
      <c r="E12" s="15">
        <v>418.05</v>
      </c>
      <c r="F12" s="16">
        <v>2.8899999999999999E-2</v>
      </c>
      <c r="G12" s="16"/>
    </row>
    <row r="13" spans="1:7" x14ac:dyDescent="0.35">
      <c r="A13" s="13" t="s">
        <v>734</v>
      </c>
      <c r="B13" s="33" t="s">
        <v>735</v>
      </c>
      <c r="C13" s="33" t="s">
        <v>460</v>
      </c>
      <c r="D13" s="14">
        <v>25514</v>
      </c>
      <c r="E13" s="15">
        <v>415.37</v>
      </c>
      <c r="F13" s="16">
        <v>2.87E-2</v>
      </c>
      <c r="G13" s="16"/>
    </row>
    <row r="14" spans="1:7" x14ac:dyDescent="0.35">
      <c r="A14" s="13" t="s">
        <v>766</v>
      </c>
      <c r="B14" s="33" t="s">
        <v>767</v>
      </c>
      <c r="C14" s="33" t="s">
        <v>402</v>
      </c>
      <c r="D14" s="14">
        <v>14227</v>
      </c>
      <c r="E14" s="15">
        <v>415.14</v>
      </c>
      <c r="F14" s="16">
        <v>2.87E-2</v>
      </c>
      <c r="G14" s="16"/>
    </row>
    <row r="15" spans="1:7" x14ac:dyDescent="0.35">
      <c r="A15" s="13" t="s">
        <v>2152</v>
      </c>
      <c r="B15" s="33" t="s">
        <v>2153</v>
      </c>
      <c r="C15" s="33" t="s">
        <v>468</v>
      </c>
      <c r="D15" s="14">
        <v>101723</v>
      </c>
      <c r="E15" s="15">
        <v>412.44</v>
      </c>
      <c r="F15" s="16">
        <v>2.8500000000000001E-2</v>
      </c>
      <c r="G15" s="16"/>
    </row>
    <row r="16" spans="1:7" x14ac:dyDescent="0.35">
      <c r="A16" s="13" t="s">
        <v>1233</v>
      </c>
      <c r="B16" s="33" t="s">
        <v>1234</v>
      </c>
      <c r="C16" s="33" t="s">
        <v>471</v>
      </c>
      <c r="D16" s="14">
        <v>53198</v>
      </c>
      <c r="E16" s="15">
        <v>404.46</v>
      </c>
      <c r="F16" s="16">
        <v>2.7900000000000001E-2</v>
      </c>
      <c r="G16" s="16"/>
    </row>
    <row r="17" spans="1:7" x14ac:dyDescent="0.35">
      <c r="A17" s="13" t="s">
        <v>850</v>
      </c>
      <c r="B17" s="33" t="s">
        <v>851</v>
      </c>
      <c r="C17" s="33" t="s">
        <v>694</v>
      </c>
      <c r="D17" s="14">
        <v>117410</v>
      </c>
      <c r="E17" s="15">
        <v>389.74</v>
      </c>
      <c r="F17" s="16">
        <v>2.69E-2</v>
      </c>
      <c r="G17" s="16"/>
    </row>
    <row r="18" spans="1:7" x14ac:dyDescent="0.35">
      <c r="A18" s="13" t="s">
        <v>1520</v>
      </c>
      <c r="B18" s="33" t="s">
        <v>1521</v>
      </c>
      <c r="C18" s="33" t="s">
        <v>457</v>
      </c>
      <c r="D18" s="14">
        <v>8913</v>
      </c>
      <c r="E18" s="15">
        <v>389.7</v>
      </c>
      <c r="F18" s="16">
        <v>2.69E-2</v>
      </c>
      <c r="G18" s="16"/>
    </row>
    <row r="19" spans="1:7" x14ac:dyDescent="0.35">
      <c r="A19" s="13" t="s">
        <v>2154</v>
      </c>
      <c r="B19" s="33" t="s">
        <v>2155</v>
      </c>
      <c r="C19" s="33" t="s">
        <v>460</v>
      </c>
      <c r="D19" s="14">
        <v>2622</v>
      </c>
      <c r="E19" s="15">
        <v>377.02</v>
      </c>
      <c r="F19" s="16">
        <v>2.5999999999999999E-2</v>
      </c>
      <c r="G19" s="16"/>
    </row>
    <row r="20" spans="1:7" x14ac:dyDescent="0.35">
      <c r="A20" s="13" t="s">
        <v>729</v>
      </c>
      <c r="B20" s="33" t="s">
        <v>730</v>
      </c>
      <c r="C20" s="33" t="s">
        <v>460</v>
      </c>
      <c r="D20" s="14">
        <v>88191</v>
      </c>
      <c r="E20" s="15">
        <v>376.93</v>
      </c>
      <c r="F20" s="16">
        <v>2.5999999999999999E-2</v>
      </c>
      <c r="G20" s="16"/>
    </row>
    <row r="21" spans="1:7" x14ac:dyDescent="0.35">
      <c r="A21" s="13" t="s">
        <v>418</v>
      </c>
      <c r="B21" s="33" t="s">
        <v>419</v>
      </c>
      <c r="C21" s="33" t="s">
        <v>420</v>
      </c>
      <c r="D21" s="14">
        <v>81199</v>
      </c>
      <c r="E21" s="15">
        <v>371.53</v>
      </c>
      <c r="F21" s="16">
        <v>2.5700000000000001E-2</v>
      </c>
      <c r="G21" s="16"/>
    </row>
    <row r="22" spans="1:7" x14ac:dyDescent="0.35">
      <c r="A22" s="13" t="s">
        <v>1231</v>
      </c>
      <c r="B22" s="33" t="s">
        <v>1232</v>
      </c>
      <c r="C22" s="33" t="s">
        <v>457</v>
      </c>
      <c r="D22" s="14">
        <v>23516</v>
      </c>
      <c r="E22" s="15">
        <v>349.99</v>
      </c>
      <c r="F22" s="16">
        <v>2.4199999999999999E-2</v>
      </c>
      <c r="G22" s="16"/>
    </row>
    <row r="23" spans="1:7" x14ac:dyDescent="0.35">
      <c r="A23" s="13" t="s">
        <v>2156</v>
      </c>
      <c r="B23" s="33" t="s">
        <v>2157</v>
      </c>
      <c r="C23" s="33" t="s">
        <v>694</v>
      </c>
      <c r="D23" s="14">
        <v>226330</v>
      </c>
      <c r="E23" s="15">
        <v>332.61</v>
      </c>
      <c r="F23" s="16">
        <v>2.3E-2</v>
      </c>
      <c r="G23" s="16"/>
    </row>
    <row r="24" spans="1:7" x14ac:dyDescent="0.35">
      <c r="A24" s="13" t="s">
        <v>2158</v>
      </c>
      <c r="B24" s="33" t="s">
        <v>2159</v>
      </c>
      <c r="C24" s="33" t="s">
        <v>783</v>
      </c>
      <c r="D24" s="14">
        <v>38865</v>
      </c>
      <c r="E24" s="15">
        <v>325.61</v>
      </c>
      <c r="F24" s="16">
        <v>2.2499999999999999E-2</v>
      </c>
      <c r="G24" s="16"/>
    </row>
    <row r="25" spans="1:7" x14ac:dyDescent="0.35">
      <c r="A25" s="13" t="s">
        <v>1731</v>
      </c>
      <c r="B25" s="33" t="s">
        <v>1732</v>
      </c>
      <c r="C25" s="33" t="s">
        <v>897</v>
      </c>
      <c r="D25" s="14">
        <v>163408</v>
      </c>
      <c r="E25" s="15">
        <v>311.85000000000002</v>
      </c>
      <c r="F25" s="16">
        <v>2.1499999999999998E-2</v>
      </c>
      <c r="G25" s="16"/>
    </row>
    <row r="26" spans="1:7" x14ac:dyDescent="0.35">
      <c r="A26" s="13" t="s">
        <v>2160</v>
      </c>
      <c r="B26" s="33" t="s">
        <v>2161</v>
      </c>
      <c r="C26" s="33" t="s">
        <v>460</v>
      </c>
      <c r="D26" s="14">
        <v>75658</v>
      </c>
      <c r="E26" s="15">
        <v>304.45</v>
      </c>
      <c r="F26" s="16">
        <v>2.1000000000000001E-2</v>
      </c>
      <c r="G26" s="16"/>
    </row>
    <row r="27" spans="1:7" x14ac:dyDescent="0.35">
      <c r="A27" s="13" t="s">
        <v>426</v>
      </c>
      <c r="B27" s="33" t="s">
        <v>427</v>
      </c>
      <c r="C27" s="33" t="s">
        <v>379</v>
      </c>
      <c r="D27" s="14">
        <v>5610</v>
      </c>
      <c r="E27" s="15">
        <v>298.27999999999997</v>
      </c>
      <c r="F27" s="16">
        <v>2.06E-2</v>
      </c>
      <c r="G27" s="16"/>
    </row>
    <row r="28" spans="1:7" x14ac:dyDescent="0.35">
      <c r="A28" s="13" t="s">
        <v>1553</v>
      </c>
      <c r="B28" s="33" t="s">
        <v>1554</v>
      </c>
      <c r="C28" s="33" t="s">
        <v>465</v>
      </c>
      <c r="D28" s="14">
        <v>14562</v>
      </c>
      <c r="E28" s="15">
        <v>297.08999999999997</v>
      </c>
      <c r="F28" s="16">
        <v>2.0500000000000001E-2</v>
      </c>
      <c r="G28" s="16"/>
    </row>
    <row r="29" spans="1:7" x14ac:dyDescent="0.35">
      <c r="A29" s="13" t="s">
        <v>435</v>
      </c>
      <c r="B29" s="33" t="s">
        <v>436</v>
      </c>
      <c r="C29" s="33" t="s">
        <v>437</v>
      </c>
      <c r="D29" s="14">
        <v>24366</v>
      </c>
      <c r="E29" s="15">
        <v>287.13</v>
      </c>
      <c r="F29" s="16">
        <v>1.9800000000000002E-2</v>
      </c>
      <c r="G29" s="16"/>
    </row>
    <row r="30" spans="1:7" x14ac:dyDescent="0.35">
      <c r="A30" s="13" t="s">
        <v>421</v>
      </c>
      <c r="B30" s="33" t="s">
        <v>422</v>
      </c>
      <c r="C30" s="33" t="s">
        <v>423</v>
      </c>
      <c r="D30" s="14">
        <v>9355</v>
      </c>
      <c r="E30" s="15">
        <v>285.74</v>
      </c>
      <c r="F30" s="16">
        <v>1.9699999999999999E-2</v>
      </c>
      <c r="G30" s="16"/>
    </row>
    <row r="31" spans="1:7" x14ac:dyDescent="0.35">
      <c r="A31" s="13" t="s">
        <v>2162</v>
      </c>
      <c r="B31" s="33" t="s">
        <v>2163</v>
      </c>
      <c r="C31" s="33" t="s">
        <v>468</v>
      </c>
      <c r="D31" s="14">
        <v>47680</v>
      </c>
      <c r="E31" s="15">
        <v>279.29000000000002</v>
      </c>
      <c r="F31" s="16">
        <v>1.9300000000000001E-2</v>
      </c>
      <c r="G31" s="16"/>
    </row>
    <row r="32" spans="1:7" x14ac:dyDescent="0.35">
      <c r="A32" s="13" t="s">
        <v>1327</v>
      </c>
      <c r="B32" s="33" t="s">
        <v>1328</v>
      </c>
      <c r="C32" s="33" t="s">
        <v>376</v>
      </c>
      <c r="D32" s="14">
        <v>112139</v>
      </c>
      <c r="E32" s="15">
        <v>278.98</v>
      </c>
      <c r="F32" s="16">
        <v>1.9300000000000001E-2</v>
      </c>
      <c r="G32" s="16"/>
    </row>
    <row r="33" spans="1:7" x14ac:dyDescent="0.35">
      <c r="A33" s="13" t="s">
        <v>740</v>
      </c>
      <c r="B33" s="33" t="s">
        <v>741</v>
      </c>
      <c r="C33" s="33" t="s">
        <v>442</v>
      </c>
      <c r="D33" s="14">
        <v>178599</v>
      </c>
      <c r="E33" s="15">
        <v>276.52</v>
      </c>
      <c r="F33" s="16">
        <v>1.9099999999999999E-2</v>
      </c>
      <c r="G33" s="16"/>
    </row>
    <row r="34" spans="1:7" x14ac:dyDescent="0.35">
      <c r="A34" s="13" t="s">
        <v>814</v>
      </c>
      <c r="B34" s="33" t="s">
        <v>815</v>
      </c>
      <c r="C34" s="33" t="s">
        <v>430</v>
      </c>
      <c r="D34" s="14">
        <v>38806</v>
      </c>
      <c r="E34" s="15">
        <v>264.72000000000003</v>
      </c>
      <c r="F34" s="16">
        <v>1.83E-2</v>
      </c>
      <c r="G34" s="16"/>
    </row>
    <row r="35" spans="1:7" x14ac:dyDescent="0.35">
      <c r="A35" s="13" t="s">
        <v>431</v>
      </c>
      <c r="B35" s="33" t="s">
        <v>432</v>
      </c>
      <c r="C35" s="33" t="s">
        <v>420</v>
      </c>
      <c r="D35" s="14">
        <v>17890</v>
      </c>
      <c r="E35" s="15">
        <v>255.49</v>
      </c>
      <c r="F35" s="16">
        <v>1.7600000000000001E-2</v>
      </c>
      <c r="G35" s="16"/>
    </row>
    <row r="36" spans="1:7" x14ac:dyDescent="0.35">
      <c r="A36" s="13" t="s">
        <v>1725</v>
      </c>
      <c r="B36" s="33" t="s">
        <v>1726</v>
      </c>
      <c r="C36" s="33" t="s">
        <v>716</v>
      </c>
      <c r="D36" s="14">
        <v>810</v>
      </c>
      <c r="E36" s="15">
        <v>251.34</v>
      </c>
      <c r="F36" s="16">
        <v>1.7399999999999999E-2</v>
      </c>
      <c r="G36" s="16"/>
    </row>
    <row r="37" spans="1:7" x14ac:dyDescent="0.35">
      <c r="A37" s="13" t="s">
        <v>433</v>
      </c>
      <c r="B37" s="33" t="s">
        <v>434</v>
      </c>
      <c r="C37" s="33" t="s">
        <v>399</v>
      </c>
      <c r="D37" s="14">
        <v>15291</v>
      </c>
      <c r="E37" s="15">
        <v>237.18</v>
      </c>
      <c r="F37" s="16">
        <v>1.6400000000000001E-2</v>
      </c>
      <c r="G37" s="16"/>
    </row>
    <row r="38" spans="1:7" x14ac:dyDescent="0.35">
      <c r="A38" s="13" t="s">
        <v>2164</v>
      </c>
      <c r="B38" s="33" t="s">
        <v>2165</v>
      </c>
      <c r="C38" s="33" t="s">
        <v>783</v>
      </c>
      <c r="D38" s="14">
        <v>16964</v>
      </c>
      <c r="E38" s="15">
        <v>234.82</v>
      </c>
      <c r="F38" s="16">
        <v>1.6199999999999999E-2</v>
      </c>
      <c r="G38" s="16"/>
    </row>
    <row r="39" spans="1:7" x14ac:dyDescent="0.35">
      <c r="A39" s="13" t="s">
        <v>1329</v>
      </c>
      <c r="B39" s="33" t="s">
        <v>1330</v>
      </c>
      <c r="C39" s="33" t="s">
        <v>376</v>
      </c>
      <c r="D39" s="14">
        <v>204180</v>
      </c>
      <c r="E39" s="15">
        <v>233.17</v>
      </c>
      <c r="F39" s="16">
        <v>1.61E-2</v>
      </c>
      <c r="G39" s="16"/>
    </row>
    <row r="40" spans="1:7" x14ac:dyDescent="0.35">
      <c r="A40" s="13" t="s">
        <v>1331</v>
      </c>
      <c r="B40" s="33" t="s">
        <v>1332</v>
      </c>
      <c r="C40" s="33" t="s">
        <v>376</v>
      </c>
      <c r="D40" s="14">
        <v>208811</v>
      </c>
      <c r="E40" s="15">
        <v>230.74</v>
      </c>
      <c r="F40" s="16">
        <v>1.5900000000000001E-2</v>
      </c>
      <c r="G40" s="16"/>
    </row>
    <row r="41" spans="1:7" x14ac:dyDescent="0.35">
      <c r="A41" s="13" t="s">
        <v>2034</v>
      </c>
      <c r="B41" s="33" t="s">
        <v>2035</v>
      </c>
      <c r="C41" s="33" t="s">
        <v>716</v>
      </c>
      <c r="D41" s="14">
        <v>39635</v>
      </c>
      <c r="E41" s="15">
        <v>228.87</v>
      </c>
      <c r="F41" s="16">
        <v>1.5800000000000002E-2</v>
      </c>
      <c r="G41" s="16"/>
    </row>
    <row r="42" spans="1:7" x14ac:dyDescent="0.35">
      <c r="A42" s="13" t="s">
        <v>596</v>
      </c>
      <c r="B42" s="33" t="s">
        <v>597</v>
      </c>
      <c r="C42" s="33" t="s">
        <v>411</v>
      </c>
      <c r="D42" s="14">
        <v>6335</v>
      </c>
      <c r="E42" s="15">
        <v>215.91</v>
      </c>
      <c r="F42" s="16">
        <v>1.49E-2</v>
      </c>
      <c r="G42" s="16"/>
    </row>
    <row r="43" spans="1:7" x14ac:dyDescent="0.35">
      <c r="A43" s="13" t="s">
        <v>787</v>
      </c>
      <c r="B43" s="33" t="s">
        <v>788</v>
      </c>
      <c r="C43" s="33" t="s">
        <v>786</v>
      </c>
      <c r="D43" s="14">
        <v>22378</v>
      </c>
      <c r="E43" s="15">
        <v>210.73</v>
      </c>
      <c r="F43" s="16">
        <v>1.46E-2</v>
      </c>
      <c r="G43" s="16"/>
    </row>
    <row r="44" spans="1:7" x14ac:dyDescent="0.35">
      <c r="A44" s="13" t="s">
        <v>2166</v>
      </c>
      <c r="B44" s="33" t="s">
        <v>2167</v>
      </c>
      <c r="C44" s="33" t="s">
        <v>468</v>
      </c>
      <c r="D44" s="14">
        <v>21926</v>
      </c>
      <c r="E44" s="15">
        <v>193.33</v>
      </c>
      <c r="F44" s="16">
        <v>1.34E-2</v>
      </c>
      <c r="G44" s="16"/>
    </row>
    <row r="45" spans="1:7" x14ac:dyDescent="0.35">
      <c r="A45" s="13" t="s">
        <v>428</v>
      </c>
      <c r="B45" s="33" t="s">
        <v>429</v>
      </c>
      <c r="C45" s="33" t="s">
        <v>430</v>
      </c>
      <c r="D45" s="14">
        <v>3177</v>
      </c>
      <c r="E45" s="15">
        <v>193.18</v>
      </c>
      <c r="F45" s="16">
        <v>1.3299999999999999E-2</v>
      </c>
      <c r="G45" s="16"/>
    </row>
    <row r="46" spans="1:7" x14ac:dyDescent="0.35">
      <c r="A46" s="13" t="s">
        <v>453</v>
      </c>
      <c r="B46" s="33" t="s">
        <v>454</v>
      </c>
      <c r="C46" s="33" t="s">
        <v>402</v>
      </c>
      <c r="D46" s="14">
        <v>8637</v>
      </c>
      <c r="E46" s="15">
        <v>191.72</v>
      </c>
      <c r="F46" s="16">
        <v>1.32E-2</v>
      </c>
      <c r="G46" s="16"/>
    </row>
    <row r="47" spans="1:7" x14ac:dyDescent="0.35">
      <c r="A47" s="13" t="s">
        <v>2168</v>
      </c>
      <c r="B47" s="33" t="s">
        <v>2169</v>
      </c>
      <c r="C47" s="33" t="s">
        <v>468</v>
      </c>
      <c r="D47" s="14">
        <v>18567</v>
      </c>
      <c r="E47" s="15">
        <v>190.42</v>
      </c>
      <c r="F47" s="16">
        <v>1.32E-2</v>
      </c>
      <c r="G47" s="16"/>
    </row>
    <row r="48" spans="1:7" x14ac:dyDescent="0.35">
      <c r="A48" s="13" t="s">
        <v>829</v>
      </c>
      <c r="B48" s="33" t="s">
        <v>830</v>
      </c>
      <c r="C48" s="33" t="s">
        <v>430</v>
      </c>
      <c r="D48" s="14">
        <v>5356</v>
      </c>
      <c r="E48" s="15">
        <v>174.15</v>
      </c>
      <c r="F48" s="16">
        <v>1.2E-2</v>
      </c>
      <c r="G48" s="16"/>
    </row>
    <row r="49" spans="1:7" x14ac:dyDescent="0.35">
      <c r="A49" s="13" t="s">
        <v>438</v>
      </c>
      <c r="B49" s="33" t="s">
        <v>439</v>
      </c>
      <c r="C49" s="33" t="s">
        <v>437</v>
      </c>
      <c r="D49" s="14">
        <v>35718</v>
      </c>
      <c r="E49" s="15">
        <v>173.32</v>
      </c>
      <c r="F49" s="16">
        <v>1.2E-2</v>
      </c>
      <c r="G49" s="16"/>
    </row>
    <row r="50" spans="1:7" x14ac:dyDescent="0.35">
      <c r="A50" s="13" t="s">
        <v>440</v>
      </c>
      <c r="B50" s="33" t="s">
        <v>441</v>
      </c>
      <c r="C50" s="33" t="s">
        <v>442</v>
      </c>
      <c r="D50" s="14">
        <v>525</v>
      </c>
      <c r="E50" s="15">
        <v>171.57</v>
      </c>
      <c r="F50" s="16">
        <v>1.1900000000000001E-2</v>
      </c>
      <c r="G50" s="16"/>
    </row>
    <row r="51" spans="1:7" x14ac:dyDescent="0.35">
      <c r="A51" s="13" t="s">
        <v>804</v>
      </c>
      <c r="B51" s="33" t="s">
        <v>805</v>
      </c>
      <c r="C51" s="33" t="s">
        <v>468</v>
      </c>
      <c r="D51" s="14">
        <v>32433</v>
      </c>
      <c r="E51" s="15">
        <v>169.33</v>
      </c>
      <c r="F51" s="16">
        <v>1.17E-2</v>
      </c>
      <c r="G51" s="16"/>
    </row>
    <row r="52" spans="1:7" x14ac:dyDescent="0.35">
      <c r="A52" s="13" t="s">
        <v>2024</v>
      </c>
      <c r="B52" s="33" t="s">
        <v>2025</v>
      </c>
      <c r="C52" s="33" t="s">
        <v>465</v>
      </c>
      <c r="D52" s="14">
        <v>23710</v>
      </c>
      <c r="E52" s="15">
        <v>155.99</v>
      </c>
      <c r="F52" s="16">
        <v>1.0800000000000001E-2</v>
      </c>
      <c r="G52" s="16"/>
    </row>
    <row r="53" spans="1:7" x14ac:dyDescent="0.35">
      <c r="A53" s="13" t="s">
        <v>2170</v>
      </c>
      <c r="B53" s="33" t="s">
        <v>2171</v>
      </c>
      <c r="C53" s="33" t="s">
        <v>460</v>
      </c>
      <c r="D53" s="14">
        <v>108222</v>
      </c>
      <c r="E53" s="15">
        <v>153.37</v>
      </c>
      <c r="F53" s="16">
        <v>1.06E-2</v>
      </c>
      <c r="G53" s="16"/>
    </row>
    <row r="54" spans="1:7" x14ac:dyDescent="0.35">
      <c r="A54" s="13" t="s">
        <v>443</v>
      </c>
      <c r="B54" s="33" t="s">
        <v>444</v>
      </c>
      <c r="C54" s="33" t="s">
        <v>411</v>
      </c>
      <c r="D54" s="14">
        <v>15126</v>
      </c>
      <c r="E54" s="15">
        <v>149.74</v>
      </c>
      <c r="F54" s="16">
        <v>1.03E-2</v>
      </c>
      <c r="G54" s="16"/>
    </row>
    <row r="55" spans="1:7" x14ac:dyDescent="0.35">
      <c r="A55" s="13" t="s">
        <v>1524</v>
      </c>
      <c r="B55" s="33" t="s">
        <v>1525</v>
      </c>
      <c r="C55" s="33" t="s">
        <v>465</v>
      </c>
      <c r="D55" s="14">
        <v>13445</v>
      </c>
      <c r="E55" s="15">
        <v>130.79</v>
      </c>
      <c r="F55" s="16">
        <v>8.9999999999999993E-3</v>
      </c>
      <c r="G55" s="16"/>
    </row>
    <row r="56" spans="1:7" x14ac:dyDescent="0.35">
      <c r="A56" s="13" t="s">
        <v>480</v>
      </c>
      <c r="B56" s="33" t="s">
        <v>481</v>
      </c>
      <c r="C56" s="33" t="s">
        <v>457</v>
      </c>
      <c r="D56" s="14">
        <v>23557</v>
      </c>
      <c r="E56" s="15">
        <v>94.32</v>
      </c>
      <c r="F56" s="16">
        <v>6.4999999999999997E-3</v>
      </c>
      <c r="G56" s="16"/>
    </row>
    <row r="57" spans="1:7" x14ac:dyDescent="0.35">
      <c r="A57" s="13" t="s">
        <v>458</v>
      </c>
      <c r="B57" s="33" t="s">
        <v>459</v>
      </c>
      <c r="C57" s="33" t="s">
        <v>460</v>
      </c>
      <c r="D57" s="14">
        <v>56378</v>
      </c>
      <c r="E57" s="15">
        <v>68.7</v>
      </c>
      <c r="F57" s="16">
        <v>4.7000000000000002E-3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14438.74</v>
      </c>
      <c r="F58" s="38">
        <v>0.99719999999999998</v>
      </c>
      <c r="G58" s="21"/>
    </row>
    <row r="59" spans="1:7" x14ac:dyDescent="0.35">
      <c r="A59" s="17" t="s">
        <v>445</v>
      </c>
      <c r="B59" s="33"/>
      <c r="C59" s="33"/>
      <c r="D59" s="14"/>
      <c r="E59" s="15"/>
      <c r="F59" s="16"/>
      <c r="G59" s="16"/>
    </row>
    <row r="60" spans="1:7" x14ac:dyDescent="0.35">
      <c r="A60" s="17" t="s">
        <v>180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191</v>
      </c>
      <c r="B61" s="35"/>
      <c r="C61" s="35"/>
      <c r="D61" s="25"/>
      <c r="E61" s="30">
        <v>14438.74</v>
      </c>
      <c r="F61" s="31">
        <v>0.99719999999999998</v>
      </c>
      <c r="G61" s="21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195</v>
      </c>
      <c r="B64" s="33"/>
      <c r="C64" s="33"/>
      <c r="D64" s="14"/>
      <c r="E64" s="15"/>
      <c r="F64" s="16"/>
      <c r="G64" s="16"/>
    </row>
    <row r="65" spans="1:7" x14ac:dyDescent="0.35">
      <c r="A65" s="13" t="s">
        <v>196</v>
      </c>
      <c r="B65" s="33"/>
      <c r="C65" s="33"/>
      <c r="D65" s="14"/>
      <c r="E65" s="15">
        <v>80.989999999999995</v>
      </c>
      <c r="F65" s="16">
        <v>5.5999999999999999E-3</v>
      </c>
      <c r="G65" s="16">
        <v>5.4115999999999997E-2</v>
      </c>
    </row>
    <row r="66" spans="1:7" x14ac:dyDescent="0.35">
      <c r="A66" s="17" t="s">
        <v>180</v>
      </c>
      <c r="B66" s="34"/>
      <c r="C66" s="34"/>
      <c r="D66" s="18"/>
      <c r="E66" s="37">
        <v>80.989999999999995</v>
      </c>
      <c r="F66" s="38">
        <v>5.5999999999999999E-3</v>
      </c>
      <c r="G66" s="21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191</v>
      </c>
      <c r="B68" s="35"/>
      <c r="C68" s="35"/>
      <c r="D68" s="25"/>
      <c r="E68" s="19">
        <v>80.989999999999995</v>
      </c>
      <c r="F68" s="20">
        <v>5.5999999999999999E-3</v>
      </c>
      <c r="G68" s="21"/>
    </row>
    <row r="69" spans="1:7" x14ac:dyDescent="0.35">
      <c r="A69" s="13" t="s">
        <v>197</v>
      </c>
      <c r="B69" s="33"/>
      <c r="C69" s="33"/>
      <c r="D69" s="14"/>
      <c r="E69" s="15">
        <v>1.2007500000000001E-2</v>
      </c>
      <c r="F69" s="16">
        <v>0</v>
      </c>
      <c r="G69" s="16"/>
    </row>
    <row r="70" spans="1:7" x14ac:dyDescent="0.35">
      <c r="A70" s="13" t="s">
        <v>198</v>
      </c>
      <c r="B70" s="33"/>
      <c r="C70" s="33"/>
      <c r="D70" s="14"/>
      <c r="E70" s="26">
        <v>-43.692007500000003</v>
      </c>
      <c r="F70" s="27">
        <v>-2.8E-3</v>
      </c>
      <c r="G70" s="16">
        <v>5.4115999999999997E-2</v>
      </c>
    </row>
    <row r="71" spans="1:7" x14ac:dyDescent="0.35">
      <c r="A71" s="28" t="s">
        <v>199</v>
      </c>
      <c r="B71" s="36"/>
      <c r="C71" s="36"/>
      <c r="D71" s="29"/>
      <c r="E71" s="30">
        <v>14476.05</v>
      </c>
      <c r="F71" s="31">
        <v>1</v>
      </c>
      <c r="G71" s="31"/>
    </row>
    <row r="76" spans="1:7" x14ac:dyDescent="0.35">
      <c r="A76" s="1" t="s">
        <v>201</v>
      </c>
    </row>
    <row r="77" spans="1:7" x14ac:dyDescent="0.35">
      <c r="A77" s="47" t="s">
        <v>202</v>
      </c>
      <c r="B77" s="3" t="s">
        <v>136</v>
      </c>
    </row>
    <row r="78" spans="1:7" x14ac:dyDescent="0.35">
      <c r="A78" t="s">
        <v>203</v>
      </c>
    </row>
    <row r="79" spans="1:7" x14ac:dyDescent="0.35">
      <c r="A79" t="s">
        <v>204</v>
      </c>
      <c r="B79" t="s">
        <v>205</v>
      </c>
      <c r="C79" t="s">
        <v>205</v>
      </c>
    </row>
    <row r="80" spans="1:7" x14ac:dyDescent="0.35">
      <c r="B80" s="48">
        <v>45807</v>
      </c>
      <c r="C80" s="48">
        <v>45838</v>
      </c>
    </row>
    <row r="81" spans="1:3" x14ac:dyDescent="0.35">
      <c r="A81" t="s">
        <v>274</v>
      </c>
      <c r="B81">
        <v>15.4244</v>
      </c>
      <c r="C81">
        <v>15.9687</v>
      </c>
    </row>
    <row r="82" spans="1:3" x14ac:dyDescent="0.35">
      <c r="A82" t="s">
        <v>211</v>
      </c>
      <c r="B82">
        <v>15.423999999999999</v>
      </c>
      <c r="C82">
        <v>15.9682</v>
      </c>
    </row>
    <row r="83" spans="1:3" x14ac:dyDescent="0.35">
      <c r="A83" t="s">
        <v>275</v>
      </c>
      <c r="B83">
        <v>15.1433</v>
      </c>
      <c r="C83">
        <v>15.668799999999999</v>
      </c>
    </row>
    <row r="84" spans="1:3" x14ac:dyDescent="0.35">
      <c r="A84" t="s">
        <v>217</v>
      </c>
      <c r="B84">
        <v>15.1432</v>
      </c>
      <c r="C84">
        <v>15.668799999999999</v>
      </c>
    </row>
    <row r="86" spans="1:3" x14ac:dyDescent="0.35">
      <c r="A86" t="s">
        <v>221</v>
      </c>
      <c r="B86" s="3" t="s">
        <v>136</v>
      </c>
    </row>
    <row r="87" spans="1:3" x14ac:dyDescent="0.35">
      <c r="A87" t="s">
        <v>222</v>
      </c>
      <c r="B87" s="3" t="s">
        <v>136</v>
      </c>
    </row>
    <row r="88" spans="1:3" ht="29" customHeight="1" x14ac:dyDescent="0.35">
      <c r="A88" s="47" t="s">
        <v>223</v>
      </c>
      <c r="B88" s="3" t="s">
        <v>136</v>
      </c>
    </row>
    <row r="89" spans="1:3" ht="29" customHeight="1" x14ac:dyDescent="0.35">
      <c r="A89" s="47" t="s">
        <v>224</v>
      </c>
      <c r="B89" s="3" t="s">
        <v>136</v>
      </c>
    </row>
    <row r="90" spans="1:3" x14ac:dyDescent="0.35">
      <c r="A90" t="s">
        <v>446</v>
      </c>
      <c r="B90" s="49">
        <v>0.66200000000000003</v>
      </c>
    </row>
    <row r="91" spans="1:3" ht="43.5" customHeight="1" x14ac:dyDescent="0.35">
      <c r="A91" s="47" t="s">
        <v>226</v>
      </c>
      <c r="B91" s="3" t="s">
        <v>136</v>
      </c>
    </row>
    <row r="92" spans="1:3" x14ac:dyDescent="0.35">
      <c r="B92" s="3"/>
    </row>
    <row r="93" spans="1:3" ht="29" customHeight="1" x14ac:dyDescent="0.35">
      <c r="A93" s="47" t="s">
        <v>227</v>
      </c>
      <c r="B93" s="3" t="s">
        <v>136</v>
      </c>
    </row>
    <row r="94" spans="1:3" ht="29" customHeight="1" x14ac:dyDescent="0.35">
      <c r="A94" s="47" t="s">
        <v>228</v>
      </c>
      <c r="B94" t="s">
        <v>136</v>
      </c>
    </row>
    <row r="95" spans="1:3" ht="29" customHeight="1" x14ac:dyDescent="0.35">
      <c r="A95" s="47" t="s">
        <v>229</v>
      </c>
      <c r="B95" s="3" t="s">
        <v>136</v>
      </c>
    </row>
    <row r="96" spans="1:3" ht="29" customHeight="1" x14ac:dyDescent="0.35">
      <c r="A96" s="47" t="s">
        <v>230</v>
      </c>
      <c r="B96" s="3" t="s">
        <v>136</v>
      </c>
    </row>
    <row r="98" spans="1:4" ht="70" customHeight="1" x14ac:dyDescent="0.35">
      <c r="A98" s="72" t="s">
        <v>240</v>
      </c>
      <c r="B98" s="72" t="s">
        <v>241</v>
      </c>
      <c r="C98" s="72" t="s">
        <v>5</v>
      </c>
      <c r="D98" s="72" t="s">
        <v>6</v>
      </c>
    </row>
    <row r="99" spans="1:4" ht="70" customHeight="1" x14ac:dyDescent="0.35">
      <c r="A99" s="72" t="s">
        <v>2172</v>
      </c>
      <c r="B99" s="72"/>
      <c r="C99" s="72" t="s">
        <v>2173</v>
      </c>
      <c r="D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0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2174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2175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719</v>
      </c>
      <c r="B8" s="33" t="s">
        <v>720</v>
      </c>
      <c r="C8" s="33" t="s">
        <v>543</v>
      </c>
      <c r="D8" s="14">
        <v>3736</v>
      </c>
      <c r="E8" s="15">
        <v>334.15</v>
      </c>
      <c r="F8" s="16">
        <v>2.2499999999999999E-2</v>
      </c>
      <c r="G8" s="16"/>
    </row>
    <row r="9" spans="1:7" x14ac:dyDescent="0.35">
      <c r="A9" s="13" t="s">
        <v>860</v>
      </c>
      <c r="B9" s="33" t="s">
        <v>861</v>
      </c>
      <c r="C9" s="33" t="s">
        <v>543</v>
      </c>
      <c r="D9" s="14">
        <v>13042</v>
      </c>
      <c r="E9" s="15">
        <v>233.97</v>
      </c>
      <c r="F9" s="16">
        <v>1.5800000000000002E-2</v>
      </c>
      <c r="G9" s="16"/>
    </row>
    <row r="10" spans="1:7" x14ac:dyDescent="0.35">
      <c r="A10" s="13" t="s">
        <v>604</v>
      </c>
      <c r="B10" s="33" t="s">
        <v>605</v>
      </c>
      <c r="C10" s="33" t="s">
        <v>411</v>
      </c>
      <c r="D10" s="14">
        <v>28654</v>
      </c>
      <c r="E10" s="15">
        <v>207.7</v>
      </c>
      <c r="F10" s="16">
        <v>1.4E-2</v>
      </c>
      <c r="G10" s="16"/>
    </row>
    <row r="11" spans="1:7" x14ac:dyDescent="0.35">
      <c r="A11" s="13" t="s">
        <v>2176</v>
      </c>
      <c r="B11" s="33" t="s">
        <v>2177</v>
      </c>
      <c r="C11" s="33" t="s">
        <v>399</v>
      </c>
      <c r="D11" s="14">
        <v>47045</v>
      </c>
      <c r="E11" s="15">
        <v>167.08</v>
      </c>
      <c r="F11" s="16">
        <v>1.1299999999999999E-2</v>
      </c>
      <c r="G11" s="16"/>
    </row>
    <row r="12" spans="1:7" x14ac:dyDescent="0.35">
      <c r="A12" s="13" t="s">
        <v>1518</v>
      </c>
      <c r="B12" s="33" t="s">
        <v>1519</v>
      </c>
      <c r="C12" s="33" t="s">
        <v>460</v>
      </c>
      <c r="D12" s="14">
        <v>7253</v>
      </c>
      <c r="E12" s="15">
        <v>157.1</v>
      </c>
      <c r="F12" s="16">
        <v>1.06E-2</v>
      </c>
      <c r="G12" s="16"/>
    </row>
    <row r="13" spans="1:7" x14ac:dyDescent="0.35">
      <c r="A13" s="13" t="s">
        <v>723</v>
      </c>
      <c r="B13" s="33" t="s">
        <v>724</v>
      </c>
      <c r="C13" s="33" t="s">
        <v>376</v>
      </c>
      <c r="D13" s="14">
        <v>57570</v>
      </c>
      <c r="E13" s="15">
        <v>154.02000000000001</v>
      </c>
      <c r="F13" s="16">
        <v>1.04E-2</v>
      </c>
      <c r="G13" s="16"/>
    </row>
    <row r="14" spans="1:7" x14ac:dyDescent="0.35">
      <c r="A14" s="13" t="s">
        <v>866</v>
      </c>
      <c r="B14" s="33" t="s">
        <v>867</v>
      </c>
      <c r="C14" s="33" t="s">
        <v>543</v>
      </c>
      <c r="D14" s="14">
        <v>3509</v>
      </c>
      <c r="E14" s="15">
        <v>150.54</v>
      </c>
      <c r="F14" s="16">
        <v>1.01E-2</v>
      </c>
      <c r="G14" s="16"/>
    </row>
    <row r="15" spans="1:7" x14ac:dyDescent="0.35">
      <c r="A15" s="13" t="s">
        <v>812</v>
      </c>
      <c r="B15" s="33" t="s">
        <v>813</v>
      </c>
      <c r="C15" s="33" t="s">
        <v>420</v>
      </c>
      <c r="D15" s="14">
        <v>5725</v>
      </c>
      <c r="E15" s="15">
        <v>149.83000000000001</v>
      </c>
      <c r="F15" s="16">
        <v>1.01E-2</v>
      </c>
      <c r="G15" s="16"/>
    </row>
    <row r="16" spans="1:7" x14ac:dyDescent="0.35">
      <c r="A16" s="13" t="s">
        <v>2178</v>
      </c>
      <c r="B16" s="33" t="s">
        <v>2179</v>
      </c>
      <c r="C16" s="33" t="s">
        <v>548</v>
      </c>
      <c r="D16" s="14">
        <v>37785</v>
      </c>
      <c r="E16" s="15">
        <v>144.63999999999999</v>
      </c>
      <c r="F16" s="16">
        <v>9.7000000000000003E-3</v>
      </c>
      <c r="G16" s="16"/>
    </row>
    <row r="17" spans="1:7" x14ac:dyDescent="0.35">
      <c r="A17" s="13" t="s">
        <v>2180</v>
      </c>
      <c r="B17" s="33" t="s">
        <v>2181</v>
      </c>
      <c r="C17" s="33" t="s">
        <v>468</v>
      </c>
      <c r="D17" s="14">
        <v>204785</v>
      </c>
      <c r="E17" s="15">
        <v>143.94</v>
      </c>
      <c r="F17" s="16">
        <v>9.7000000000000003E-3</v>
      </c>
      <c r="G17" s="16"/>
    </row>
    <row r="18" spans="1:7" x14ac:dyDescent="0.35">
      <c r="A18" s="13" t="s">
        <v>2182</v>
      </c>
      <c r="B18" s="33" t="s">
        <v>2183</v>
      </c>
      <c r="C18" s="33" t="s">
        <v>495</v>
      </c>
      <c r="D18" s="14">
        <v>43503</v>
      </c>
      <c r="E18" s="15">
        <v>141.54</v>
      </c>
      <c r="F18" s="16">
        <v>9.4999999999999998E-3</v>
      </c>
      <c r="G18" s="16"/>
    </row>
    <row r="19" spans="1:7" x14ac:dyDescent="0.35">
      <c r="A19" s="13" t="s">
        <v>1533</v>
      </c>
      <c r="B19" s="33" t="s">
        <v>1534</v>
      </c>
      <c r="C19" s="33" t="s">
        <v>460</v>
      </c>
      <c r="D19" s="14">
        <v>11735</v>
      </c>
      <c r="E19" s="15">
        <v>130.19</v>
      </c>
      <c r="F19" s="16">
        <v>8.8000000000000005E-3</v>
      </c>
      <c r="G19" s="16"/>
    </row>
    <row r="20" spans="1:7" x14ac:dyDescent="0.35">
      <c r="A20" s="13" t="s">
        <v>873</v>
      </c>
      <c r="B20" s="33" t="s">
        <v>874</v>
      </c>
      <c r="C20" s="33" t="s">
        <v>543</v>
      </c>
      <c r="D20" s="14">
        <v>4261</v>
      </c>
      <c r="E20" s="15">
        <v>124.54</v>
      </c>
      <c r="F20" s="16">
        <v>8.3999999999999995E-3</v>
      </c>
      <c r="G20" s="16"/>
    </row>
    <row r="21" spans="1:7" x14ac:dyDescent="0.35">
      <c r="A21" s="13" t="s">
        <v>1235</v>
      </c>
      <c r="B21" s="33" t="s">
        <v>1236</v>
      </c>
      <c r="C21" s="33" t="s">
        <v>423</v>
      </c>
      <c r="D21" s="14">
        <v>2556</v>
      </c>
      <c r="E21" s="15">
        <v>123.2</v>
      </c>
      <c r="F21" s="16">
        <v>8.3000000000000001E-3</v>
      </c>
      <c r="G21" s="16"/>
    </row>
    <row r="22" spans="1:7" x14ac:dyDescent="0.35">
      <c r="A22" s="13" t="s">
        <v>515</v>
      </c>
      <c r="B22" s="33" t="s">
        <v>516</v>
      </c>
      <c r="C22" s="33" t="s">
        <v>486</v>
      </c>
      <c r="D22" s="14">
        <v>1988</v>
      </c>
      <c r="E22" s="15">
        <v>121.17</v>
      </c>
      <c r="F22" s="16">
        <v>8.2000000000000007E-3</v>
      </c>
      <c r="G22" s="16"/>
    </row>
    <row r="23" spans="1:7" x14ac:dyDescent="0.35">
      <c r="A23" s="13" t="s">
        <v>797</v>
      </c>
      <c r="B23" s="33" t="s">
        <v>798</v>
      </c>
      <c r="C23" s="33" t="s">
        <v>476</v>
      </c>
      <c r="D23" s="14">
        <v>17972</v>
      </c>
      <c r="E23" s="15">
        <v>121.06</v>
      </c>
      <c r="F23" s="16">
        <v>8.2000000000000007E-3</v>
      </c>
      <c r="G23" s="16"/>
    </row>
    <row r="24" spans="1:7" x14ac:dyDescent="0.35">
      <c r="A24" s="13" t="s">
        <v>742</v>
      </c>
      <c r="B24" s="33" t="s">
        <v>743</v>
      </c>
      <c r="C24" s="33" t="s">
        <v>376</v>
      </c>
      <c r="D24" s="14">
        <v>52766</v>
      </c>
      <c r="E24" s="15">
        <v>115.4</v>
      </c>
      <c r="F24" s="16">
        <v>7.7999999999999996E-3</v>
      </c>
      <c r="G24" s="16"/>
    </row>
    <row r="25" spans="1:7" x14ac:dyDescent="0.35">
      <c r="A25" s="13" t="s">
        <v>827</v>
      </c>
      <c r="B25" s="33" t="s">
        <v>828</v>
      </c>
      <c r="C25" s="33" t="s">
        <v>543</v>
      </c>
      <c r="D25" s="14">
        <v>8480</v>
      </c>
      <c r="E25" s="15">
        <v>114.28</v>
      </c>
      <c r="F25" s="16">
        <v>7.7000000000000002E-3</v>
      </c>
      <c r="G25" s="16"/>
    </row>
    <row r="26" spans="1:7" x14ac:dyDescent="0.35">
      <c r="A26" s="13" t="s">
        <v>781</v>
      </c>
      <c r="B26" s="33" t="s">
        <v>782</v>
      </c>
      <c r="C26" s="33" t="s">
        <v>783</v>
      </c>
      <c r="D26" s="14">
        <v>10162</v>
      </c>
      <c r="E26" s="15">
        <v>112.78</v>
      </c>
      <c r="F26" s="16">
        <v>7.6E-3</v>
      </c>
      <c r="G26" s="16"/>
    </row>
    <row r="27" spans="1:7" x14ac:dyDescent="0.35">
      <c r="A27" s="13" t="s">
        <v>862</v>
      </c>
      <c r="B27" s="33" t="s">
        <v>863</v>
      </c>
      <c r="C27" s="33" t="s">
        <v>460</v>
      </c>
      <c r="D27" s="14">
        <v>40180</v>
      </c>
      <c r="E27" s="15">
        <v>110.64</v>
      </c>
      <c r="F27" s="16">
        <v>7.4999999999999997E-3</v>
      </c>
      <c r="G27" s="16"/>
    </row>
    <row r="28" spans="1:7" x14ac:dyDescent="0.35">
      <c r="A28" s="13" t="s">
        <v>2020</v>
      </c>
      <c r="B28" s="33" t="s">
        <v>2021</v>
      </c>
      <c r="C28" s="33" t="s">
        <v>376</v>
      </c>
      <c r="D28" s="14">
        <v>43493</v>
      </c>
      <c r="E28" s="15">
        <v>108.07</v>
      </c>
      <c r="F28" s="16">
        <v>7.3000000000000001E-3</v>
      </c>
      <c r="G28" s="16"/>
    </row>
    <row r="29" spans="1:7" x14ac:dyDescent="0.35">
      <c r="A29" s="13" t="s">
        <v>614</v>
      </c>
      <c r="B29" s="33" t="s">
        <v>615</v>
      </c>
      <c r="C29" s="33" t="s">
        <v>476</v>
      </c>
      <c r="D29" s="14">
        <v>4971</v>
      </c>
      <c r="E29" s="15">
        <v>107.89</v>
      </c>
      <c r="F29" s="16">
        <v>7.3000000000000001E-3</v>
      </c>
      <c r="G29" s="16"/>
    </row>
    <row r="30" spans="1:7" x14ac:dyDescent="0.35">
      <c r="A30" s="13" t="s">
        <v>1719</v>
      </c>
      <c r="B30" s="33" t="s">
        <v>1720</v>
      </c>
      <c r="C30" s="33" t="s">
        <v>423</v>
      </c>
      <c r="D30" s="14">
        <v>11453</v>
      </c>
      <c r="E30" s="15">
        <v>107.27</v>
      </c>
      <c r="F30" s="16">
        <v>7.1999999999999998E-3</v>
      </c>
      <c r="G30" s="16"/>
    </row>
    <row r="31" spans="1:7" x14ac:dyDescent="0.35">
      <c r="A31" s="13" t="s">
        <v>868</v>
      </c>
      <c r="B31" s="33" t="s">
        <v>869</v>
      </c>
      <c r="C31" s="33" t="s">
        <v>543</v>
      </c>
      <c r="D31" s="14">
        <v>55482</v>
      </c>
      <c r="E31" s="15">
        <v>107.14</v>
      </c>
      <c r="F31" s="16">
        <v>7.1999999999999998E-3</v>
      </c>
      <c r="G31" s="16"/>
    </row>
    <row r="32" spans="1:7" x14ac:dyDescent="0.35">
      <c r="A32" s="13" t="s">
        <v>2184</v>
      </c>
      <c r="B32" s="33" t="s">
        <v>2185</v>
      </c>
      <c r="C32" s="33" t="s">
        <v>460</v>
      </c>
      <c r="D32" s="14">
        <v>13648</v>
      </c>
      <c r="E32" s="15">
        <v>105.34</v>
      </c>
      <c r="F32" s="16">
        <v>7.1000000000000004E-3</v>
      </c>
      <c r="G32" s="16"/>
    </row>
    <row r="33" spans="1:7" x14ac:dyDescent="0.35">
      <c r="A33" s="13" t="s">
        <v>2186</v>
      </c>
      <c r="B33" s="33" t="s">
        <v>2187</v>
      </c>
      <c r="C33" s="33" t="s">
        <v>411</v>
      </c>
      <c r="D33" s="14">
        <v>6048</v>
      </c>
      <c r="E33" s="15">
        <v>103.66</v>
      </c>
      <c r="F33" s="16">
        <v>7.0000000000000001E-3</v>
      </c>
      <c r="G33" s="16"/>
    </row>
    <row r="34" spans="1:7" x14ac:dyDescent="0.35">
      <c r="A34" s="13" t="s">
        <v>2188</v>
      </c>
      <c r="B34" s="33" t="s">
        <v>2189</v>
      </c>
      <c r="C34" s="33" t="s">
        <v>701</v>
      </c>
      <c r="D34" s="14">
        <v>8319</v>
      </c>
      <c r="E34" s="15">
        <v>102.09</v>
      </c>
      <c r="F34" s="16">
        <v>6.8999999999999999E-3</v>
      </c>
      <c r="G34" s="16"/>
    </row>
    <row r="35" spans="1:7" x14ac:dyDescent="0.35">
      <c r="A35" s="13" t="s">
        <v>2190</v>
      </c>
      <c r="B35" s="33" t="s">
        <v>2191</v>
      </c>
      <c r="C35" s="33" t="s">
        <v>399</v>
      </c>
      <c r="D35" s="14">
        <v>1499</v>
      </c>
      <c r="E35" s="15">
        <v>101.47</v>
      </c>
      <c r="F35" s="16">
        <v>6.7999999999999996E-3</v>
      </c>
      <c r="G35" s="16"/>
    </row>
    <row r="36" spans="1:7" x14ac:dyDescent="0.35">
      <c r="A36" s="13" t="s">
        <v>2030</v>
      </c>
      <c r="B36" s="33" t="s">
        <v>2031</v>
      </c>
      <c r="C36" s="33" t="s">
        <v>460</v>
      </c>
      <c r="D36" s="14">
        <v>8777</v>
      </c>
      <c r="E36" s="15">
        <v>100.43</v>
      </c>
      <c r="F36" s="16">
        <v>6.7999999999999996E-3</v>
      </c>
      <c r="G36" s="16"/>
    </row>
    <row r="37" spans="1:7" x14ac:dyDescent="0.35">
      <c r="A37" s="13" t="s">
        <v>789</v>
      </c>
      <c r="B37" s="33" t="s">
        <v>790</v>
      </c>
      <c r="C37" s="33" t="s">
        <v>411</v>
      </c>
      <c r="D37" s="14">
        <v>5977</v>
      </c>
      <c r="E37" s="15">
        <v>100.37</v>
      </c>
      <c r="F37" s="16">
        <v>6.7999999999999996E-3</v>
      </c>
      <c r="G37" s="16"/>
    </row>
    <row r="38" spans="1:7" x14ac:dyDescent="0.35">
      <c r="A38" s="13" t="s">
        <v>2192</v>
      </c>
      <c r="B38" s="33" t="s">
        <v>2193</v>
      </c>
      <c r="C38" s="33" t="s">
        <v>716</v>
      </c>
      <c r="D38" s="14">
        <v>9248</v>
      </c>
      <c r="E38" s="15">
        <v>99.43</v>
      </c>
      <c r="F38" s="16">
        <v>6.7000000000000002E-3</v>
      </c>
      <c r="G38" s="16"/>
    </row>
    <row r="39" spans="1:7" x14ac:dyDescent="0.35">
      <c r="A39" s="13" t="s">
        <v>2194</v>
      </c>
      <c r="B39" s="33" t="s">
        <v>2195</v>
      </c>
      <c r="C39" s="33" t="s">
        <v>2196</v>
      </c>
      <c r="D39" s="14">
        <v>67568</v>
      </c>
      <c r="E39" s="15">
        <v>98.82</v>
      </c>
      <c r="F39" s="16">
        <v>6.7000000000000002E-3</v>
      </c>
      <c r="G39" s="16"/>
    </row>
    <row r="40" spans="1:7" x14ac:dyDescent="0.35">
      <c r="A40" s="13" t="s">
        <v>1527</v>
      </c>
      <c r="B40" s="33" t="s">
        <v>1528</v>
      </c>
      <c r="C40" s="33" t="s">
        <v>476</v>
      </c>
      <c r="D40" s="14">
        <v>16483</v>
      </c>
      <c r="E40" s="15">
        <v>98.25</v>
      </c>
      <c r="F40" s="16">
        <v>6.6E-3</v>
      </c>
      <c r="G40" s="16"/>
    </row>
    <row r="41" spans="1:7" x14ac:dyDescent="0.35">
      <c r="A41" s="13" t="s">
        <v>2197</v>
      </c>
      <c r="B41" s="33" t="s">
        <v>2198</v>
      </c>
      <c r="C41" s="33" t="s">
        <v>460</v>
      </c>
      <c r="D41" s="14">
        <v>20997</v>
      </c>
      <c r="E41" s="15">
        <v>97.86</v>
      </c>
      <c r="F41" s="16">
        <v>6.6E-3</v>
      </c>
      <c r="G41" s="16"/>
    </row>
    <row r="42" spans="1:7" x14ac:dyDescent="0.35">
      <c r="A42" s="13" t="s">
        <v>2199</v>
      </c>
      <c r="B42" s="33" t="s">
        <v>2200</v>
      </c>
      <c r="C42" s="33" t="s">
        <v>2201</v>
      </c>
      <c r="D42" s="14">
        <v>3829</v>
      </c>
      <c r="E42" s="15">
        <v>93.27</v>
      </c>
      <c r="F42" s="16">
        <v>6.3E-3</v>
      </c>
      <c r="G42" s="16"/>
    </row>
    <row r="43" spans="1:7" x14ac:dyDescent="0.35">
      <c r="A43" s="13" t="s">
        <v>2202</v>
      </c>
      <c r="B43" s="33" t="s">
        <v>2203</v>
      </c>
      <c r="C43" s="33" t="s">
        <v>701</v>
      </c>
      <c r="D43" s="14">
        <v>75801</v>
      </c>
      <c r="E43" s="15">
        <v>93.02</v>
      </c>
      <c r="F43" s="16">
        <v>6.3E-3</v>
      </c>
      <c r="G43" s="16"/>
    </row>
    <row r="44" spans="1:7" x14ac:dyDescent="0.35">
      <c r="A44" s="13" t="s">
        <v>881</v>
      </c>
      <c r="B44" s="33" t="s">
        <v>882</v>
      </c>
      <c r="C44" s="33" t="s">
        <v>479</v>
      </c>
      <c r="D44" s="14">
        <v>4627</v>
      </c>
      <c r="E44" s="15">
        <v>92.46</v>
      </c>
      <c r="F44" s="16">
        <v>6.1999999999999998E-3</v>
      </c>
      <c r="G44" s="16"/>
    </row>
    <row r="45" spans="1:7" x14ac:dyDescent="0.35">
      <c r="A45" s="13" t="s">
        <v>620</v>
      </c>
      <c r="B45" s="33" t="s">
        <v>621</v>
      </c>
      <c r="C45" s="33" t="s">
        <v>411</v>
      </c>
      <c r="D45" s="14">
        <v>45327</v>
      </c>
      <c r="E45" s="15">
        <v>92.19</v>
      </c>
      <c r="F45" s="16">
        <v>6.1999999999999998E-3</v>
      </c>
      <c r="G45" s="16"/>
    </row>
    <row r="46" spans="1:7" x14ac:dyDescent="0.35">
      <c r="A46" s="13" t="s">
        <v>2204</v>
      </c>
      <c r="B46" s="33" t="s">
        <v>2205</v>
      </c>
      <c r="C46" s="33" t="s">
        <v>510</v>
      </c>
      <c r="D46" s="14">
        <v>2628</v>
      </c>
      <c r="E46" s="15">
        <v>91.94</v>
      </c>
      <c r="F46" s="16">
        <v>6.1999999999999998E-3</v>
      </c>
      <c r="G46" s="16"/>
    </row>
    <row r="47" spans="1:7" x14ac:dyDescent="0.35">
      <c r="A47" s="13" t="s">
        <v>626</v>
      </c>
      <c r="B47" s="33" t="s">
        <v>627</v>
      </c>
      <c r="C47" s="33" t="s">
        <v>411</v>
      </c>
      <c r="D47" s="14">
        <v>9353</v>
      </c>
      <c r="E47" s="15">
        <v>90.53</v>
      </c>
      <c r="F47" s="16">
        <v>6.1000000000000004E-3</v>
      </c>
      <c r="G47" s="16"/>
    </row>
    <row r="48" spans="1:7" x14ac:dyDescent="0.35">
      <c r="A48" s="13" t="s">
        <v>2206</v>
      </c>
      <c r="B48" s="33" t="s">
        <v>2207</v>
      </c>
      <c r="C48" s="33" t="s">
        <v>543</v>
      </c>
      <c r="D48" s="14">
        <v>1098</v>
      </c>
      <c r="E48" s="15">
        <v>90.38</v>
      </c>
      <c r="F48" s="16">
        <v>6.1000000000000004E-3</v>
      </c>
      <c r="G48" s="16"/>
    </row>
    <row r="49" spans="1:7" x14ac:dyDescent="0.35">
      <c r="A49" s="13" t="s">
        <v>870</v>
      </c>
      <c r="B49" s="33" t="s">
        <v>871</v>
      </c>
      <c r="C49" s="33" t="s">
        <v>872</v>
      </c>
      <c r="D49" s="14">
        <v>993</v>
      </c>
      <c r="E49" s="15">
        <v>89.14</v>
      </c>
      <c r="F49" s="16">
        <v>6.0000000000000001E-3</v>
      </c>
      <c r="G49" s="16"/>
    </row>
    <row r="50" spans="1:7" x14ac:dyDescent="0.35">
      <c r="A50" s="13" t="s">
        <v>2208</v>
      </c>
      <c r="B50" s="33" t="s">
        <v>2209</v>
      </c>
      <c r="C50" s="33" t="s">
        <v>423</v>
      </c>
      <c r="D50" s="14">
        <v>17172</v>
      </c>
      <c r="E50" s="15">
        <v>88.92</v>
      </c>
      <c r="F50" s="16">
        <v>6.0000000000000001E-3</v>
      </c>
      <c r="G50" s="16"/>
    </row>
    <row r="51" spans="1:7" x14ac:dyDescent="0.35">
      <c r="A51" s="13" t="s">
        <v>2210</v>
      </c>
      <c r="B51" s="33" t="s">
        <v>2211</v>
      </c>
      <c r="C51" s="33" t="s">
        <v>510</v>
      </c>
      <c r="D51" s="14">
        <v>9597</v>
      </c>
      <c r="E51" s="15">
        <v>88.72</v>
      </c>
      <c r="F51" s="16">
        <v>6.0000000000000001E-3</v>
      </c>
      <c r="G51" s="16"/>
    </row>
    <row r="52" spans="1:7" x14ac:dyDescent="0.35">
      <c r="A52" s="13" t="s">
        <v>2212</v>
      </c>
      <c r="B52" s="33" t="s">
        <v>2213</v>
      </c>
      <c r="C52" s="33" t="s">
        <v>701</v>
      </c>
      <c r="D52" s="14">
        <v>9499</v>
      </c>
      <c r="E52" s="15">
        <v>87.24</v>
      </c>
      <c r="F52" s="16">
        <v>5.8999999999999999E-3</v>
      </c>
      <c r="G52" s="16"/>
    </row>
    <row r="53" spans="1:7" x14ac:dyDescent="0.35">
      <c r="A53" s="13" t="s">
        <v>2214</v>
      </c>
      <c r="B53" s="33" t="s">
        <v>2215</v>
      </c>
      <c r="C53" s="33" t="s">
        <v>423</v>
      </c>
      <c r="D53" s="14">
        <v>1165</v>
      </c>
      <c r="E53" s="15">
        <v>87.08</v>
      </c>
      <c r="F53" s="16">
        <v>5.8999999999999999E-3</v>
      </c>
      <c r="G53" s="16"/>
    </row>
    <row r="54" spans="1:7" x14ac:dyDescent="0.35">
      <c r="A54" s="13" t="s">
        <v>2216</v>
      </c>
      <c r="B54" s="33" t="s">
        <v>2217</v>
      </c>
      <c r="C54" s="33" t="s">
        <v>495</v>
      </c>
      <c r="D54" s="14">
        <v>23133</v>
      </c>
      <c r="E54" s="15">
        <v>86.67</v>
      </c>
      <c r="F54" s="16">
        <v>5.7999999999999996E-3</v>
      </c>
      <c r="G54" s="16"/>
    </row>
    <row r="55" spans="1:7" x14ac:dyDescent="0.35">
      <c r="A55" s="13" t="s">
        <v>2218</v>
      </c>
      <c r="B55" s="33" t="s">
        <v>2219</v>
      </c>
      <c r="C55" s="33" t="s">
        <v>442</v>
      </c>
      <c r="D55" s="14">
        <v>8967</v>
      </c>
      <c r="E55" s="15">
        <v>86.5</v>
      </c>
      <c r="F55" s="16">
        <v>5.7999999999999996E-3</v>
      </c>
      <c r="G55" s="16"/>
    </row>
    <row r="56" spans="1:7" x14ac:dyDescent="0.35">
      <c r="A56" s="13" t="s">
        <v>2220</v>
      </c>
      <c r="B56" s="33" t="s">
        <v>2221</v>
      </c>
      <c r="C56" s="33" t="s">
        <v>430</v>
      </c>
      <c r="D56" s="14">
        <v>49140</v>
      </c>
      <c r="E56" s="15">
        <v>86.16</v>
      </c>
      <c r="F56" s="16">
        <v>5.7999999999999996E-3</v>
      </c>
      <c r="G56" s="16"/>
    </row>
    <row r="57" spans="1:7" x14ac:dyDescent="0.35">
      <c r="A57" s="13" t="s">
        <v>2222</v>
      </c>
      <c r="B57" s="33" t="s">
        <v>2223</v>
      </c>
      <c r="C57" s="33" t="s">
        <v>510</v>
      </c>
      <c r="D57" s="14">
        <v>15760</v>
      </c>
      <c r="E57" s="15">
        <v>84.54</v>
      </c>
      <c r="F57" s="16">
        <v>5.7000000000000002E-3</v>
      </c>
      <c r="G57" s="16"/>
    </row>
    <row r="58" spans="1:7" x14ac:dyDescent="0.35">
      <c r="A58" s="13" t="s">
        <v>2224</v>
      </c>
      <c r="B58" s="33" t="s">
        <v>2225</v>
      </c>
      <c r="C58" s="33" t="s">
        <v>442</v>
      </c>
      <c r="D58" s="14">
        <v>8094</v>
      </c>
      <c r="E58" s="15">
        <v>84.03</v>
      </c>
      <c r="F58" s="16">
        <v>5.7000000000000002E-3</v>
      </c>
      <c r="G58" s="16"/>
    </row>
    <row r="59" spans="1:7" x14ac:dyDescent="0.35">
      <c r="A59" s="13" t="s">
        <v>2226</v>
      </c>
      <c r="B59" s="33" t="s">
        <v>2227</v>
      </c>
      <c r="C59" s="33" t="s">
        <v>423</v>
      </c>
      <c r="D59" s="14">
        <v>4915</v>
      </c>
      <c r="E59" s="15">
        <v>83.92</v>
      </c>
      <c r="F59" s="16">
        <v>5.7000000000000002E-3</v>
      </c>
      <c r="G59" s="16"/>
    </row>
    <row r="60" spans="1:7" x14ac:dyDescent="0.35">
      <c r="A60" s="13" t="s">
        <v>2228</v>
      </c>
      <c r="B60" s="33" t="s">
        <v>2229</v>
      </c>
      <c r="C60" s="33" t="s">
        <v>373</v>
      </c>
      <c r="D60" s="14">
        <v>7510</v>
      </c>
      <c r="E60" s="15">
        <v>83.36</v>
      </c>
      <c r="F60" s="16">
        <v>5.5999999999999999E-3</v>
      </c>
      <c r="G60" s="16"/>
    </row>
    <row r="61" spans="1:7" x14ac:dyDescent="0.35">
      <c r="A61" s="13" t="s">
        <v>2230</v>
      </c>
      <c r="B61" s="33" t="s">
        <v>2231</v>
      </c>
      <c r="C61" s="33" t="s">
        <v>510</v>
      </c>
      <c r="D61" s="14">
        <v>1702</v>
      </c>
      <c r="E61" s="15">
        <v>81.96</v>
      </c>
      <c r="F61" s="16">
        <v>5.4999999999999997E-3</v>
      </c>
      <c r="G61" s="16"/>
    </row>
    <row r="62" spans="1:7" x14ac:dyDescent="0.35">
      <c r="A62" s="13" t="s">
        <v>2232</v>
      </c>
      <c r="B62" s="33" t="s">
        <v>2233</v>
      </c>
      <c r="C62" s="33" t="s">
        <v>460</v>
      </c>
      <c r="D62" s="14">
        <v>3110</v>
      </c>
      <c r="E62" s="15">
        <v>81.81</v>
      </c>
      <c r="F62" s="16">
        <v>5.4999999999999997E-3</v>
      </c>
      <c r="G62" s="16"/>
    </row>
    <row r="63" spans="1:7" x14ac:dyDescent="0.35">
      <c r="A63" s="13" t="s">
        <v>2234</v>
      </c>
      <c r="B63" s="33" t="s">
        <v>2235</v>
      </c>
      <c r="C63" s="33" t="s">
        <v>510</v>
      </c>
      <c r="D63" s="14">
        <v>8330</v>
      </c>
      <c r="E63" s="15">
        <v>80.42</v>
      </c>
      <c r="F63" s="16">
        <v>5.4000000000000003E-3</v>
      </c>
      <c r="G63" s="16"/>
    </row>
    <row r="64" spans="1:7" x14ac:dyDescent="0.35">
      <c r="A64" s="13" t="s">
        <v>2236</v>
      </c>
      <c r="B64" s="33" t="s">
        <v>2237</v>
      </c>
      <c r="C64" s="33" t="s">
        <v>460</v>
      </c>
      <c r="D64" s="14">
        <v>56462</v>
      </c>
      <c r="E64" s="15">
        <v>80.38</v>
      </c>
      <c r="F64" s="16">
        <v>5.4000000000000003E-3</v>
      </c>
      <c r="G64" s="16"/>
    </row>
    <row r="65" spans="1:7" x14ac:dyDescent="0.35">
      <c r="A65" s="13" t="s">
        <v>2238</v>
      </c>
      <c r="B65" s="33" t="s">
        <v>2239</v>
      </c>
      <c r="C65" s="33" t="s">
        <v>897</v>
      </c>
      <c r="D65" s="14">
        <v>24387</v>
      </c>
      <c r="E65" s="15">
        <v>80.37</v>
      </c>
      <c r="F65" s="16">
        <v>5.4000000000000003E-3</v>
      </c>
      <c r="G65" s="16"/>
    </row>
    <row r="66" spans="1:7" x14ac:dyDescent="0.35">
      <c r="A66" s="13" t="s">
        <v>2240</v>
      </c>
      <c r="B66" s="33" t="s">
        <v>2241</v>
      </c>
      <c r="C66" s="33" t="s">
        <v>460</v>
      </c>
      <c r="D66" s="14">
        <v>16977</v>
      </c>
      <c r="E66" s="15">
        <v>80.260000000000005</v>
      </c>
      <c r="F66" s="16">
        <v>5.4000000000000003E-3</v>
      </c>
      <c r="G66" s="16"/>
    </row>
    <row r="67" spans="1:7" x14ac:dyDescent="0.35">
      <c r="A67" s="13" t="s">
        <v>1771</v>
      </c>
      <c r="B67" s="33" t="s">
        <v>1772</v>
      </c>
      <c r="C67" s="33" t="s">
        <v>479</v>
      </c>
      <c r="D67" s="14">
        <v>6182</v>
      </c>
      <c r="E67" s="15">
        <v>79.66</v>
      </c>
      <c r="F67" s="16">
        <v>5.4000000000000003E-3</v>
      </c>
      <c r="G67" s="16"/>
    </row>
    <row r="68" spans="1:7" x14ac:dyDescent="0.35">
      <c r="A68" s="13" t="s">
        <v>2242</v>
      </c>
      <c r="B68" s="33" t="s">
        <v>2243</v>
      </c>
      <c r="C68" s="33" t="s">
        <v>468</v>
      </c>
      <c r="D68" s="14">
        <v>46164</v>
      </c>
      <c r="E68" s="15">
        <v>79.290000000000006</v>
      </c>
      <c r="F68" s="16">
        <v>5.3E-3</v>
      </c>
      <c r="G68" s="16"/>
    </row>
    <row r="69" spans="1:7" x14ac:dyDescent="0.35">
      <c r="A69" s="13" t="s">
        <v>1516</v>
      </c>
      <c r="B69" s="33" t="s">
        <v>1517</v>
      </c>
      <c r="C69" s="33" t="s">
        <v>399</v>
      </c>
      <c r="D69" s="14">
        <v>10504</v>
      </c>
      <c r="E69" s="15">
        <v>79.27</v>
      </c>
      <c r="F69" s="16">
        <v>5.3E-3</v>
      </c>
      <c r="G69" s="16"/>
    </row>
    <row r="70" spans="1:7" x14ac:dyDescent="0.35">
      <c r="A70" s="13" t="s">
        <v>762</v>
      </c>
      <c r="B70" s="33" t="s">
        <v>763</v>
      </c>
      <c r="C70" s="33" t="s">
        <v>460</v>
      </c>
      <c r="D70" s="14">
        <v>5743</v>
      </c>
      <c r="E70" s="15">
        <v>79.17</v>
      </c>
      <c r="F70" s="16">
        <v>5.3E-3</v>
      </c>
      <c r="G70" s="16"/>
    </row>
    <row r="71" spans="1:7" x14ac:dyDescent="0.35">
      <c r="A71" s="13" t="s">
        <v>887</v>
      </c>
      <c r="B71" s="33" t="s">
        <v>888</v>
      </c>
      <c r="C71" s="33" t="s">
        <v>694</v>
      </c>
      <c r="D71" s="14">
        <v>35424</v>
      </c>
      <c r="E71" s="15">
        <v>78.55</v>
      </c>
      <c r="F71" s="16">
        <v>5.3E-3</v>
      </c>
      <c r="G71" s="16"/>
    </row>
    <row r="72" spans="1:7" x14ac:dyDescent="0.35">
      <c r="A72" s="13" t="s">
        <v>2244</v>
      </c>
      <c r="B72" s="33" t="s">
        <v>2245</v>
      </c>
      <c r="C72" s="33" t="s">
        <v>476</v>
      </c>
      <c r="D72" s="14">
        <v>2738</v>
      </c>
      <c r="E72" s="15">
        <v>76.56</v>
      </c>
      <c r="F72" s="16">
        <v>5.1999999999999998E-3</v>
      </c>
      <c r="G72" s="16"/>
    </row>
    <row r="73" spans="1:7" x14ac:dyDescent="0.35">
      <c r="A73" s="13" t="s">
        <v>875</v>
      </c>
      <c r="B73" s="33" t="s">
        <v>876</v>
      </c>
      <c r="C73" s="33" t="s">
        <v>379</v>
      </c>
      <c r="D73" s="14">
        <v>6654</v>
      </c>
      <c r="E73" s="15">
        <v>76.45</v>
      </c>
      <c r="F73" s="16">
        <v>5.1000000000000004E-3</v>
      </c>
      <c r="G73" s="16"/>
    </row>
    <row r="74" spans="1:7" x14ac:dyDescent="0.35">
      <c r="A74" s="13" t="s">
        <v>2246</v>
      </c>
      <c r="B74" s="33" t="s">
        <v>2247</v>
      </c>
      <c r="C74" s="33" t="s">
        <v>411</v>
      </c>
      <c r="D74" s="14">
        <v>627</v>
      </c>
      <c r="E74" s="15">
        <v>75.239999999999995</v>
      </c>
      <c r="F74" s="16">
        <v>5.1000000000000004E-3</v>
      </c>
      <c r="G74" s="16"/>
    </row>
    <row r="75" spans="1:7" x14ac:dyDescent="0.35">
      <c r="A75" s="13" t="s">
        <v>2028</v>
      </c>
      <c r="B75" s="33" t="s">
        <v>2029</v>
      </c>
      <c r="C75" s="33" t="s">
        <v>423</v>
      </c>
      <c r="D75" s="14">
        <v>15016</v>
      </c>
      <c r="E75" s="15">
        <v>71.989999999999995</v>
      </c>
      <c r="F75" s="16">
        <v>4.7999999999999996E-3</v>
      </c>
      <c r="G75" s="16"/>
    </row>
    <row r="76" spans="1:7" x14ac:dyDescent="0.35">
      <c r="A76" s="13" t="s">
        <v>2248</v>
      </c>
      <c r="B76" s="33" t="s">
        <v>2249</v>
      </c>
      <c r="C76" s="33" t="s">
        <v>897</v>
      </c>
      <c r="D76" s="14">
        <v>9202</v>
      </c>
      <c r="E76" s="15">
        <v>71.39</v>
      </c>
      <c r="F76" s="16">
        <v>4.7999999999999996E-3</v>
      </c>
      <c r="G76" s="16"/>
    </row>
    <row r="77" spans="1:7" x14ac:dyDescent="0.35">
      <c r="A77" s="13" t="s">
        <v>2250</v>
      </c>
      <c r="B77" s="33" t="s">
        <v>2251</v>
      </c>
      <c r="C77" s="33" t="s">
        <v>548</v>
      </c>
      <c r="D77" s="14">
        <v>7259</v>
      </c>
      <c r="E77" s="15">
        <v>71.05</v>
      </c>
      <c r="F77" s="16">
        <v>4.7999999999999996E-3</v>
      </c>
      <c r="G77" s="16"/>
    </row>
    <row r="78" spans="1:7" x14ac:dyDescent="0.35">
      <c r="A78" s="13" t="s">
        <v>748</v>
      </c>
      <c r="B78" s="33" t="s">
        <v>749</v>
      </c>
      <c r="C78" s="33" t="s">
        <v>379</v>
      </c>
      <c r="D78" s="14">
        <v>8379</v>
      </c>
      <c r="E78" s="15">
        <v>70.599999999999994</v>
      </c>
      <c r="F78" s="16">
        <v>4.7999999999999996E-3</v>
      </c>
      <c r="G78" s="16"/>
    </row>
    <row r="79" spans="1:7" x14ac:dyDescent="0.35">
      <c r="A79" s="13" t="s">
        <v>2252</v>
      </c>
      <c r="B79" s="33" t="s">
        <v>2253</v>
      </c>
      <c r="C79" s="33" t="s">
        <v>701</v>
      </c>
      <c r="D79" s="14">
        <v>29941</v>
      </c>
      <c r="E79" s="15">
        <v>69</v>
      </c>
      <c r="F79" s="16">
        <v>4.5999999999999999E-3</v>
      </c>
      <c r="G79" s="16"/>
    </row>
    <row r="80" spans="1:7" x14ac:dyDescent="0.35">
      <c r="A80" s="13" t="s">
        <v>2254</v>
      </c>
      <c r="B80" s="33" t="s">
        <v>2255</v>
      </c>
      <c r="C80" s="33" t="s">
        <v>510</v>
      </c>
      <c r="D80" s="14">
        <v>443</v>
      </c>
      <c r="E80" s="15">
        <v>68.97</v>
      </c>
      <c r="F80" s="16">
        <v>4.5999999999999999E-3</v>
      </c>
      <c r="G80" s="16"/>
    </row>
    <row r="81" spans="1:7" x14ac:dyDescent="0.35">
      <c r="A81" s="13" t="s">
        <v>1729</v>
      </c>
      <c r="B81" s="33" t="s">
        <v>1730</v>
      </c>
      <c r="C81" s="33" t="s">
        <v>442</v>
      </c>
      <c r="D81" s="14">
        <v>509</v>
      </c>
      <c r="E81" s="15">
        <v>68.17</v>
      </c>
      <c r="F81" s="16">
        <v>4.5999999999999999E-3</v>
      </c>
      <c r="G81" s="16"/>
    </row>
    <row r="82" spans="1:7" x14ac:dyDescent="0.35">
      <c r="A82" s="13" t="s">
        <v>2256</v>
      </c>
      <c r="B82" s="33" t="s">
        <v>2257</v>
      </c>
      <c r="C82" s="33" t="s">
        <v>411</v>
      </c>
      <c r="D82" s="14">
        <v>5555</v>
      </c>
      <c r="E82" s="15">
        <v>67.25</v>
      </c>
      <c r="F82" s="16">
        <v>4.4999999999999997E-3</v>
      </c>
      <c r="G82" s="16"/>
    </row>
    <row r="83" spans="1:7" x14ac:dyDescent="0.35">
      <c r="A83" s="13" t="s">
        <v>2018</v>
      </c>
      <c r="B83" s="33" t="s">
        <v>2019</v>
      </c>
      <c r="C83" s="33" t="s">
        <v>818</v>
      </c>
      <c r="D83" s="14">
        <v>24026</v>
      </c>
      <c r="E83" s="15">
        <v>67.099999999999994</v>
      </c>
      <c r="F83" s="16">
        <v>4.4999999999999997E-3</v>
      </c>
      <c r="G83" s="16"/>
    </row>
    <row r="84" spans="1:7" x14ac:dyDescent="0.35">
      <c r="A84" s="13" t="s">
        <v>2258</v>
      </c>
      <c r="B84" s="33" t="s">
        <v>2259</v>
      </c>
      <c r="C84" s="33" t="s">
        <v>411</v>
      </c>
      <c r="D84" s="14">
        <v>3949</v>
      </c>
      <c r="E84" s="15">
        <v>66.489999999999995</v>
      </c>
      <c r="F84" s="16">
        <v>4.4999999999999997E-3</v>
      </c>
      <c r="G84" s="16"/>
    </row>
    <row r="85" spans="1:7" x14ac:dyDescent="0.35">
      <c r="A85" s="13" t="s">
        <v>885</v>
      </c>
      <c r="B85" s="33" t="s">
        <v>886</v>
      </c>
      <c r="C85" s="33" t="s">
        <v>391</v>
      </c>
      <c r="D85" s="14">
        <v>3338</v>
      </c>
      <c r="E85" s="15">
        <v>66.14</v>
      </c>
      <c r="F85" s="16">
        <v>4.4999999999999997E-3</v>
      </c>
      <c r="G85" s="16"/>
    </row>
    <row r="86" spans="1:7" x14ac:dyDescent="0.35">
      <c r="A86" s="13" t="s">
        <v>484</v>
      </c>
      <c r="B86" s="33" t="s">
        <v>485</v>
      </c>
      <c r="C86" s="33" t="s">
        <v>486</v>
      </c>
      <c r="D86" s="14">
        <v>6239</v>
      </c>
      <c r="E86" s="15">
        <v>66.069999999999993</v>
      </c>
      <c r="F86" s="16">
        <v>4.4000000000000003E-3</v>
      </c>
      <c r="G86" s="16"/>
    </row>
    <row r="87" spans="1:7" x14ac:dyDescent="0.35">
      <c r="A87" s="13" t="s">
        <v>1247</v>
      </c>
      <c r="B87" s="33" t="s">
        <v>1248</v>
      </c>
      <c r="C87" s="33" t="s">
        <v>399</v>
      </c>
      <c r="D87" s="14">
        <v>6087</v>
      </c>
      <c r="E87" s="15">
        <v>65.8</v>
      </c>
      <c r="F87" s="16">
        <v>4.4000000000000003E-3</v>
      </c>
      <c r="G87" s="16"/>
    </row>
    <row r="88" spans="1:7" x14ac:dyDescent="0.35">
      <c r="A88" s="13" t="s">
        <v>889</v>
      </c>
      <c r="B88" s="33" t="s">
        <v>890</v>
      </c>
      <c r="C88" s="33" t="s">
        <v>437</v>
      </c>
      <c r="D88" s="14">
        <v>596</v>
      </c>
      <c r="E88" s="15">
        <v>65.02</v>
      </c>
      <c r="F88" s="16">
        <v>4.4000000000000003E-3</v>
      </c>
      <c r="G88" s="16"/>
    </row>
    <row r="89" spans="1:7" x14ac:dyDescent="0.35">
      <c r="A89" s="13" t="s">
        <v>877</v>
      </c>
      <c r="B89" s="33" t="s">
        <v>878</v>
      </c>
      <c r="C89" s="33" t="s">
        <v>391</v>
      </c>
      <c r="D89" s="14">
        <v>2144</v>
      </c>
      <c r="E89" s="15">
        <v>64.650000000000006</v>
      </c>
      <c r="F89" s="16">
        <v>4.4000000000000003E-3</v>
      </c>
      <c r="G89" s="16"/>
    </row>
    <row r="90" spans="1:7" x14ac:dyDescent="0.35">
      <c r="A90" s="13" t="s">
        <v>2260</v>
      </c>
      <c r="B90" s="33" t="s">
        <v>2261</v>
      </c>
      <c r="C90" s="33" t="s">
        <v>468</v>
      </c>
      <c r="D90" s="14">
        <v>349154</v>
      </c>
      <c r="E90" s="15">
        <v>63.9</v>
      </c>
      <c r="F90" s="16">
        <v>4.3E-3</v>
      </c>
      <c r="G90" s="16"/>
    </row>
    <row r="91" spans="1:7" x14ac:dyDescent="0.35">
      <c r="A91" s="13" t="s">
        <v>2262</v>
      </c>
      <c r="B91" s="33" t="s">
        <v>2263</v>
      </c>
      <c r="C91" s="33" t="s">
        <v>399</v>
      </c>
      <c r="D91" s="14">
        <v>4535</v>
      </c>
      <c r="E91" s="15">
        <v>63.55</v>
      </c>
      <c r="F91" s="16">
        <v>4.3E-3</v>
      </c>
      <c r="G91" s="16"/>
    </row>
    <row r="92" spans="1:7" x14ac:dyDescent="0.35">
      <c r="A92" s="13" t="s">
        <v>463</v>
      </c>
      <c r="B92" s="33" t="s">
        <v>464</v>
      </c>
      <c r="C92" s="33" t="s">
        <v>465</v>
      </c>
      <c r="D92" s="14">
        <v>17547</v>
      </c>
      <c r="E92" s="15">
        <v>63.17</v>
      </c>
      <c r="F92" s="16">
        <v>4.3E-3</v>
      </c>
      <c r="G92" s="16"/>
    </row>
    <row r="93" spans="1:7" x14ac:dyDescent="0.35">
      <c r="A93" s="13" t="s">
        <v>2264</v>
      </c>
      <c r="B93" s="33" t="s">
        <v>2265</v>
      </c>
      <c r="C93" s="33" t="s">
        <v>833</v>
      </c>
      <c r="D93" s="14">
        <v>11158</v>
      </c>
      <c r="E93" s="15">
        <v>63.07</v>
      </c>
      <c r="F93" s="16">
        <v>4.1999999999999997E-3</v>
      </c>
      <c r="G93" s="16"/>
    </row>
    <row r="94" spans="1:7" x14ac:dyDescent="0.35">
      <c r="A94" s="13" t="s">
        <v>2266</v>
      </c>
      <c r="B94" s="33" t="s">
        <v>2267</v>
      </c>
      <c r="C94" s="33" t="s">
        <v>411</v>
      </c>
      <c r="D94" s="14">
        <v>1110</v>
      </c>
      <c r="E94" s="15">
        <v>63.02</v>
      </c>
      <c r="F94" s="16">
        <v>4.1999999999999997E-3</v>
      </c>
      <c r="G94" s="16"/>
    </row>
    <row r="95" spans="1:7" x14ac:dyDescent="0.35">
      <c r="A95" s="13" t="s">
        <v>1773</v>
      </c>
      <c r="B95" s="33" t="s">
        <v>1774</v>
      </c>
      <c r="C95" s="33" t="s">
        <v>391</v>
      </c>
      <c r="D95" s="14">
        <v>2168</v>
      </c>
      <c r="E95" s="15">
        <v>62.89</v>
      </c>
      <c r="F95" s="16">
        <v>4.1999999999999997E-3</v>
      </c>
      <c r="G95" s="16"/>
    </row>
    <row r="96" spans="1:7" x14ac:dyDescent="0.35">
      <c r="A96" s="13" t="s">
        <v>2268</v>
      </c>
      <c r="B96" s="33" t="s">
        <v>2269</v>
      </c>
      <c r="C96" s="33" t="s">
        <v>529</v>
      </c>
      <c r="D96" s="14">
        <v>1400</v>
      </c>
      <c r="E96" s="15">
        <v>62.4</v>
      </c>
      <c r="F96" s="16">
        <v>4.1999999999999997E-3</v>
      </c>
      <c r="G96" s="16"/>
    </row>
    <row r="97" spans="1:7" x14ac:dyDescent="0.35">
      <c r="A97" s="13" t="s">
        <v>1535</v>
      </c>
      <c r="B97" s="33" t="s">
        <v>1536</v>
      </c>
      <c r="C97" s="33" t="s">
        <v>1537</v>
      </c>
      <c r="D97" s="14">
        <v>2794</v>
      </c>
      <c r="E97" s="15">
        <v>62.13</v>
      </c>
      <c r="F97" s="16">
        <v>4.1999999999999997E-3</v>
      </c>
      <c r="G97" s="16"/>
    </row>
    <row r="98" spans="1:7" x14ac:dyDescent="0.35">
      <c r="A98" s="13" t="s">
        <v>2270</v>
      </c>
      <c r="B98" s="33" t="s">
        <v>2271</v>
      </c>
      <c r="C98" s="33" t="s">
        <v>460</v>
      </c>
      <c r="D98" s="14">
        <v>2960</v>
      </c>
      <c r="E98" s="15">
        <v>61.94</v>
      </c>
      <c r="F98" s="16">
        <v>4.1999999999999997E-3</v>
      </c>
      <c r="G98" s="16"/>
    </row>
    <row r="99" spans="1:7" x14ac:dyDescent="0.35">
      <c r="A99" s="13" t="s">
        <v>895</v>
      </c>
      <c r="B99" s="33" t="s">
        <v>896</v>
      </c>
      <c r="C99" s="33" t="s">
        <v>897</v>
      </c>
      <c r="D99" s="14">
        <v>4169</v>
      </c>
      <c r="E99" s="15">
        <v>61.83</v>
      </c>
      <c r="F99" s="16">
        <v>4.1999999999999997E-3</v>
      </c>
      <c r="G99" s="16"/>
    </row>
    <row r="100" spans="1:7" x14ac:dyDescent="0.35">
      <c r="A100" s="13" t="s">
        <v>2272</v>
      </c>
      <c r="B100" s="33" t="s">
        <v>2273</v>
      </c>
      <c r="C100" s="33" t="s">
        <v>460</v>
      </c>
      <c r="D100" s="14">
        <v>274</v>
      </c>
      <c r="E100" s="15">
        <v>61.72</v>
      </c>
      <c r="F100" s="16">
        <v>4.1999999999999997E-3</v>
      </c>
      <c r="G100" s="16"/>
    </row>
    <row r="101" spans="1:7" x14ac:dyDescent="0.35">
      <c r="A101" s="13" t="s">
        <v>2274</v>
      </c>
      <c r="B101" s="33" t="s">
        <v>2275</v>
      </c>
      <c r="C101" s="33" t="s">
        <v>468</v>
      </c>
      <c r="D101" s="14">
        <v>10149</v>
      </c>
      <c r="E101" s="15">
        <v>61.58</v>
      </c>
      <c r="F101" s="16">
        <v>4.1000000000000003E-3</v>
      </c>
      <c r="G101" s="16"/>
    </row>
    <row r="102" spans="1:7" x14ac:dyDescent="0.35">
      <c r="A102" s="13" t="s">
        <v>2276</v>
      </c>
      <c r="B102" s="33" t="s">
        <v>2277</v>
      </c>
      <c r="C102" s="33" t="s">
        <v>442</v>
      </c>
      <c r="D102" s="14">
        <v>8065</v>
      </c>
      <c r="E102" s="15">
        <v>61.23</v>
      </c>
      <c r="F102" s="16">
        <v>4.1000000000000003E-3</v>
      </c>
      <c r="G102" s="16"/>
    </row>
    <row r="103" spans="1:7" x14ac:dyDescent="0.35">
      <c r="A103" s="13" t="s">
        <v>2278</v>
      </c>
      <c r="B103" s="33" t="s">
        <v>2279</v>
      </c>
      <c r="C103" s="33" t="s">
        <v>411</v>
      </c>
      <c r="D103" s="14">
        <v>6560</v>
      </c>
      <c r="E103" s="15">
        <v>60.79</v>
      </c>
      <c r="F103" s="16">
        <v>4.1000000000000003E-3</v>
      </c>
      <c r="G103" s="16"/>
    </row>
    <row r="104" spans="1:7" x14ac:dyDescent="0.35">
      <c r="A104" s="13" t="s">
        <v>2280</v>
      </c>
      <c r="B104" s="33" t="s">
        <v>2281</v>
      </c>
      <c r="C104" s="33" t="s">
        <v>452</v>
      </c>
      <c r="D104" s="14">
        <v>69337</v>
      </c>
      <c r="E104" s="15">
        <v>60</v>
      </c>
      <c r="F104" s="16">
        <v>4.0000000000000001E-3</v>
      </c>
      <c r="G104" s="16"/>
    </row>
    <row r="105" spans="1:7" x14ac:dyDescent="0.35">
      <c r="A105" s="13" t="s">
        <v>2282</v>
      </c>
      <c r="B105" s="33" t="s">
        <v>2283</v>
      </c>
      <c r="C105" s="33" t="s">
        <v>457</v>
      </c>
      <c r="D105" s="14">
        <v>15544</v>
      </c>
      <c r="E105" s="15">
        <v>60</v>
      </c>
      <c r="F105" s="16">
        <v>4.0000000000000001E-3</v>
      </c>
      <c r="G105" s="16"/>
    </row>
    <row r="106" spans="1:7" x14ac:dyDescent="0.35">
      <c r="A106" s="13" t="s">
        <v>2284</v>
      </c>
      <c r="B106" s="33" t="s">
        <v>2285</v>
      </c>
      <c r="C106" s="33" t="s">
        <v>543</v>
      </c>
      <c r="D106" s="14">
        <v>2730</v>
      </c>
      <c r="E106" s="15">
        <v>58.96</v>
      </c>
      <c r="F106" s="16">
        <v>4.0000000000000001E-3</v>
      </c>
      <c r="G106" s="16"/>
    </row>
    <row r="107" spans="1:7" x14ac:dyDescent="0.35">
      <c r="A107" s="13" t="s">
        <v>2286</v>
      </c>
      <c r="B107" s="33" t="s">
        <v>2287</v>
      </c>
      <c r="C107" s="33" t="s">
        <v>833</v>
      </c>
      <c r="D107" s="14">
        <v>934</v>
      </c>
      <c r="E107" s="15">
        <v>58.79</v>
      </c>
      <c r="F107" s="16">
        <v>4.0000000000000001E-3</v>
      </c>
      <c r="G107" s="16"/>
    </row>
    <row r="108" spans="1:7" x14ac:dyDescent="0.35">
      <c r="A108" s="13" t="s">
        <v>2288</v>
      </c>
      <c r="B108" s="33" t="s">
        <v>2289</v>
      </c>
      <c r="C108" s="33" t="s">
        <v>701</v>
      </c>
      <c r="D108" s="14">
        <v>3671</v>
      </c>
      <c r="E108" s="15">
        <v>58.74</v>
      </c>
      <c r="F108" s="16">
        <v>4.0000000000000001E-3</v>
      </c>
      <c r="G108" s="16"/>
    </row>
    <row r="109" spans="1:7" x14ac:dyDescent="0.35">
      <c r="A109" s="13" t="s">
        <v>2290</v>
      </c>
      <c r="B109" s="33" t="s">
        <v>2291</v>
      </c>
      <c r="C109" s="33" t="s">
        <v>379</v>
      </c>
      <c r="D109" s="14">
        <v>14258</v>
      </c>
      <c r="E109" s="15">
        <v>58.46</v>
      </c>
      <c r="F109" s="16">
        <v>3.8999999999999998E-3</v>
      </c>
      <c r="G109" s="16"/>
    </row>
    <row r="110" spans="1:7" x14ac:dyDescent="0.35">
      <c r="A110" s="13" t="s">
        <v>2292</v>
      </c>
      <c r="B110" s="33" t="s">
        <v>2293</v>
      </c>
      <c r="C110" s="33" t="s">
        <v>457</v>
      </c>
      <c r="D110" s="14">
        <v>2236</v>
      </c>
      <c r="E110" s="15">
        <v>58.09</v>
      </c>
      <c r="F110" s="16">
        <v>3.8999999999999998E-3</v>
      </c>
      <c r="G110" s="16"/>
    </row>
    <row r="111" spans="1:7" x14ac:dyDescent="0.35">
      <c r="A111" s="13" t="s">
        <v>2294</v>
      </c>
      <c r="B111" s="33" t="s">
        <v>2295</v>
      </c>
      <c r="C111" s="33" t="s">
        <v>476</v>
      </c>
      <c r="D111" s="14">
        <v>3656</v>
      </c>
      <c r="E111" s="15">
        <v>57.11</v>
      </c>
      <c r="F111" s="16">
        <v>3.8E-3</v>
      </c>
      <c r="G111" s="16"/>
    </row>
    <row r="112" spans="1:7" x14ac:dyDescent="0.35">
      <c r="A112" s="13" t="s">
        <v>2296</v>
      </c>
      <c r="B112" s="33" t="s">
        <v>2297</v>
      </c>
      <c r="C112" s="33" t="s">
        <v>399</v>
      </c>
      <c r="D112" s="14">
        <v>4674</v>
      </c>
      <c r="E112" s="15">
        <v>57.08</v>
      </c>
      <c r="F112" s="16">
        <v>3.8E-3</v>
      </c>
      <c r="G112" s="16"/>
    </row>
    <row r="113" spans="1:7" x14ac:dyDescent="0.35">
      <c r="A113" s="13" t="s">
        <v>2298</v>
      </c>
      <c r="B113" s="33" t="s">
        <v>2299</v>
      </c>
      <c r="C113" s="33" t="s">
        <v>471</v>
      </c>
      <c r="D113" s="14">
        <v>17322</v>
      </c>
      <c r="E113" s="15">
        <v>56.95</v>
      </c>
      <c r="F113" s="16">
        <v>3.8E-3</v>
      </c>
      <c r="G113" s="16"/>
    </row>
    <row r="114" spans="1:7" x14ac:dyDescent="0.35">
      <c r="A114" s="13" t="s">
        <v>2300</v>
      </c>
      <c r="B114" s="33" t="s">
        <v>2301</v>
      </c>
      <c r="C114" s="33" t="s">
        <v>442</v>
      </c>
      <c r="D114" s="14">
        <v>1542</v>
      </c>
      <c r="E114" s="15">
        <v>56.81</v>
      </c>
      <c r="F114" s="16">
        <v>3.8E-3</v>
      </c>
      <c r="G114" s="16"/>
    </row>
    <row r="115" spans="1:7" x14ac:dyDescent="0.35">
      <c r="A115" s="13" t="s">
        <v>1514</v>
      </c>
      <c r="B115" s="33" t="s">
        <v>1515</v>
      </c>
      <c r="C115" s="33" t="s">
        <v>783</v>
      </c>
      <c r="D115" s="14">
        <v>9958</v>
      </c>
      <c r="E115" s="15">
        <v>56.41</v>
      </c>
      <c r="F115" s="16">
        <v>3.8E-3</v>
      </c>
      <c r="G115" s="16"/>
    </row>
    <row r="116" spans="1:7" x14ac:dyDescent="0.35">
      <c r="A116" s="13" t="s">
        <v>1703</v>
      </c>
      <c r="B116" s="33" t="s">
        <v>1704</v>
      </c>
      <c r="C116" s="33" t="s">
        <v>486</v>
      </c>
      <c r="D116" s="14">
        <v>5865</v>
      </c>
      <c r="E116" s="15">
        <v>55.3</v>
      </c>
      <c r="F116" s="16">
        <v>3.7000000000000002E-3</v>
      </c>
      <c r="G116" s="16"/>
    </row>
    <row r="117" spans="1:7" x14ac:dyDescent="0.35">
      <c r="A117" s="13" t="s">
        <v>893</v>
      </c>
      <c r="B117" s="33" t="s">
        <v>894</v>
      </c>
      <c r="C117" s="33" t="s">
        <v>495</v>
      </c>
      <c r="D117" s="14">
        <v>1563</v>
      </c>
      <c r="E117" s="15">
        <v>54.72</v>
      </c>
      <c r="F117" s="16">
        <v>3.7000000000000002E-3</v>
      </c>
      <c r="G117" s="16"/>
    </row>
    <row r="118" spans="1:7" x14ac:dyDescent="0.35">
      <c r="A118" s="13" t="s">
        <v>2302</v>
      </c>
      <c r="B118" s="33" t="s">
        <v>2303</v>
      </c>
      <c r="C118" s="33" t="s">
        <v>510</v>
      </c>
      <c r="D118" s="14">
        <v>5543</v>
      </c>
      <c r="E118" s="15">
        <v>54.3</v>
      </c>
      <c r="F118" s="16">
        <v>3.7000000000000002E-3</v>
      </c>
      <c r="G118" s="16"/>
    </row>
    <row r="119" spans="1:7" x14ac:dyDescent="0.35">
      <c r="A119" s="13" t="s">
        <v>898</v>
      </c>
      <c r="B119" s="33" t="s">
        <v>899</v>
      </c>
      <c r="C119" s="33" t="s">
        <v>379</v>
      </c>
      <c r="D119" s="14">
        <v>4612</v>
      </c>
      <c r="E119" s="15">
        <v>54.04</v>
      </c>
      <c r="F119" s="16">
        <v>3.5999999999999999E-3</v>
      </c>
      <c r="G119" s="16"/>
    </row>
    <row r="120" spans="1:7" x14ac:dyDescent="0.35">
      <c r="A120" s="13" t="s">
        <v>2304</v>
      </c>
      <c r="B120" s="33" t="s">
        <v>2305</v>
      </c>
      <c r="C120" s="33" t="s">
        <v>423</v>
      </c>
      <c r="D120" s="14">
        <v>12866</v>
      </c>
      <c r="E120" s="15">
        <v>53.9</v>
      </c>
      <c r="F120" s="16">
        <v>3.5999999999999999E-3</v>
      </c>
      <c r="G120" s="16"/>
    </row>
    <row r="121" spans="1:7" x14ac:dyDescent="0.35">
      <c r="A121" s="13" t="s">
        <v>2306</v>
      </c>
      <c r="B121" s="33" t="s">
        <v>2307</v>
      </c>
      <c r="C121" s="33" t="s">
        <v>471</v>
      </c>
      <c r="D121" s="14">
        <v>14516</v>
      </c>
      <c r="E121" s="15">
        <v>53.61</v>
      </c>
      <c r="F121" s="16">
        <v>3.5999999999999999E-3</v>
      </c>
      <c r="G121" s="16"/>
    </row>
    <row r="122" spans="1:7" x14ac:dyDescent="0.35">
      <c r="A122" s="13" t="s">
        <v>1723</v>
      </c>
      <c r="B122" s="33" t="s">
        <v>1724</v>
      </c>
      <c r="C122" s="33" t="s">
        <v>411</v>
      </c>
      <c r="D122" s="14">
        <v>10617</v>
      </c>
      <c r="E122" s="15">
        <v>52.59</v>
      </c>
      <c r="F122" s="16">
        <v>3.5000000000000001E-3</v>
      </c>
      <c r="G122" s="16"/>
    </row>
    <row r="123" spans="1:7" x14ac:dyDescent="0.35">
      <c r="A123" s="13" t="s">
        <v>1689</v>
      </c>
      <c r="B123" s="33" t="s">
        <v>1690</v>
      </c>
      <c r="C123" s="33" t="s">
        <v>379</v>
      </c>
      <c r="D123" s="14">
        <v>12062</v>
      </c>
      <c r="E123" s="15">
        <v>52.29</v>
      </c>
      <c r="F123" s="16">
        <v>3.5000000000000001E-3</v>
      </c>
      <c r="G123" s="16"/>
    </row>
    <row r="124" spans="1:7" x14ac:dyDescent="0.35">
      <c r="A124" s="13" t="s">
        <v>2308</v>
      </c>
      <c r="B124" s="33" t="s">
        <v>2309</v>
      </c>
      <c r="C124" s="33" t="s">
        <v>399</v>
      </c>
      <c r="D124" s="14">
        <v>13421</v>
      </c>
      <c r="E124" s="15">
        <v>51.98</v>
      </c>
      <c r="F124" s="16">
        <v>3.5000000000000001E-3</v>
      </c>
      <c r="G124" s="16"/>
    </row>
    <row r="125" spans="1:7" x14ac:dyDescent="0.35">
      <c r="A125" s="13" t="s">
        <v>2310</v>
      </c>
      <c r="B125" s="33" t="s">
        <v>2311</v>
      </c>
      <c r="C125" s="33" t="s">
        <v>510</v>
      </c>
      <c r="D125" s="14">
        <v>6086</v>
      </c>
      <c r="E125" s="15">
        <v>51.79</v>
      </c>
      <c r="F125" s="16">
        <v>3.5000000000000001E-3</v>
      </c>
      <c r="G125" s="16"/>
    </row>
    <row r="126" spans="1:7" x14ac:dyDescent="0.35">
      <c r="A126" s="13" t="s">
        <v>1701</v>
      </c>
      <c r="B126" s="33" t="s">
        <v>1702</v>
      </c>
      <c r="C126" s="33" t="s">
        <v>430</v>
      </c>
      <c r="D126" s="14">
        <v>8441</v>
      </c>
      <c r="E126" s="15">
        <v>51.7</v>
      </c>
      <c r="F126" s="16">
        <v>3.5000000000000001E-3</v>
      </c>
      <c r="G126" s="16"/>
    </row>
    <row r="127" spans="1:7" x14ac:dyDescent="0.35">
      <c r="A127" s="13" t="s">
        <v>2312</v>
      </c>
      <c r="B127" s="33" t="s">
        <v>2313</v>
      </c>
      <c r="C127" s="33" t="s">
        <v>471</v>
      </c>
      <c r="D127" s="14">
        <v>36255</v>
      </c>
      <c r="E127" s="15">
        <v>50.8</v>
      </c>
      <c r="F127" s="16">
        <v>3.3999999999999998E-3</v>
      </c>
      <c r="G127" s="16"/>
    </row>
    <row r="128" spans="1:7" x14ac:dyDescent="0.35">
      <c r="A128" s="13" t="s">
        <v>2314</v>
      </c>
      <c r="B128" s="33" t="s">
        <v>2315</v>
      </c>
      <c r="C128" s="33" t="s">
        <v>442</v>
      </c>
      <c r="D128" s="14">
        <v>7526</v>
      </c>
      <c r="E128" s="15">
        <v>50.76</v>
      </c>
      <c r="F128" s="16">
        <v>3.3999999999999998E-3</v>
      </c>
      <c r="G128" s="16"/>
    </row>
    <row r="129" spans="1:7" x14ac:dyDescent="0.35">
      <c r="A129" s="13" t="s">
        <v>2316</v>
      </c>
      <c r="B129" s="33" t="s">
        <v>2317</v>
      </c>
      <c r="C129" s="33" t="s">
        <v>2196</v>
      </c>
      <c r="D129" s="14">
        <v>5222</v>
      </c>
      <c r="E129" s="15">
        <v>50.66</v>
      </c>
      <c r="F129" s="16">
        <v>3.3999999999999998E-3</v>
      </c>
      <c r="G129" s="16"/>
    </row>
    <row r="130" spans="1:7" x14ac:dyDescent="0.35">
      <c r="A130" s="13" t="s">
        <v>1737</v>
      </c>
      <c r="B130" s="33" t="s">
        <v>1738</v>
      </c>
      <c r="C130" s="33" t="s">
        <v>442</v>
      </c>
      <c r="D130" s="14">
        <v>898</v>
      </c>
      <c r="E130" s="15">
        <v>50.02</v>
      </c>
      <c r="F130" s="16">
        <v>3.3999999999999998E-3</v>
      </c>
      <c r="G130" s="16"/>
    </row>
    <row r="131" spans="1:7" x14ac:dyDescent="0.35">
      <c r="A131" s="13" t="s">
        <v>2318</v>
      </c>
      <c r="B131" s="33" t="s">
        <v>2319</v>
      </c>
      <c r="C131" s="33" t="s">
        <v>774</v>
      </c>
      <c r="D131" s="14">
        <v>8404</v>
      </c>
      <c r="E131" s="15">
        <v>49.91</v>
      </c>
      <c r="F131" s="16">
        <v>3.3999999999999998E-3</v>
      </c>
      <c r="G131" s="16"/>
    </row>
    <row r="132" spans="1:7" x14ac:dyDescent="0.35">
      <c r="A132" s="13" t="s">
        <v>2320</v>
      </c>
      <c r="B132" s="33" t="s">
        <v>2321</v>
      </c>
      <c r="C132" s="33" t="s">
        <v>471</v>
      </c>
      <c r="D132" s="14">
        <v>29463</v>
      </c>
      <c r="E132" s="15">
        <v>49.43</v>
      </c>
      <c r="F132" s="16">
        <v>3.3E-3</v>
      </c>
      <c r="G132" s="16"/>
    </row>
    <row r="133" spans="1:7" x14ac:dyDescent="0.35">
      <c r="A133" s="13" t="s">
        <v>1687</v>
      </c>
      <c r="B133" s="33" t="s">
        <v>1688</v>
      </c>
      <c r="C133" s="33" t="s">
        <v>460</v>
      </c>
      <c r="D133" s="14">
        <v>6189</v>
      </c>
      <c r="E133" s="15">
        <v>49.07</v>
      </c>
      <c r="F133" s="16">
        <v>3.3E-3</v>
      </c>
      <c r="G133" s="16"/>
    </row>
    <row r="134" spans="1:7" x14ac:dyDescent="0.35">
      <c r="A134" s="13" t="s">
        <v>891</v>
      </c>
      <c r="B134" s="33" t="s">
        <v>892</v>
      </c>
      <c r="C134" s="33" t="s">
        <v>774</v>
      </c>
      <c r="D134" s="14">
        <v>10063</v>
      </c>
      <c r="E134" s="15">
        <v>48.95</v>
      </c>
      <c r="F134" s="16">
        <v>3.3E-3</v>
      </c>
      <c r="G134" s="16"/>
    </row>
    <row r="135" spans="1:7" x14ac:dyDescent="0.35">
      <c r="A135" s="13" t="s">
        <v>2322</v>
      </c>
      <c r="B135" s="33" t="s">
        <v>2323</v>
      </c>
      <c r="C135" s="33" t="s">
        <v>510</v>
      </c>
      <c r="D135" s="14">
        <v>8249</v>
      </c>
      <c r="E135" s="15">
        <v>48.91</v>
      </c>
      <c r="F135" s="16">
        <v>3.3E-3</v>
      </c>
      <c r="G135" s="16"/>
    </row>
    <row r="136" spans="1:7" x14ac:dyDescent="0.35">
      <c r="A136" s="13" t="s">
        <v>2324</v>
      </c>
      <c r="B136" s="33" t="s">
        <v>2325</v>
      </c>
      <c r="C136" s="33" t="s">
        <v>460</v>
      </c>
      <c r="D136" s="14">
        <v>15033</v>
      </c>
      <c r="E136" s="15">
        <v>48.7</v>
      </c>
      <c r="F136" s="16">
        <v>3.3E-3</v>
      </c>
      <c r="G136" s="16"/>
    </row>
    <row r="137" spans="1:7" x14ac:dyDescent="0.35">
      <c r="A137" s="13" t="s">
        <v>2326</v>
      </c>
      <c r="B137" s="33" t="s">
        <v>2327</v>
      </c>
      <c r="C137" s="33" t="s">
        <v>701</v>
      </c>
      <c r="D137" s="14">
        <v>23854</v>
      </c>
      <c r="E137" s="15">
        <v>48.41</v>
      </c>
      <c r="F137" s="16">
        <v>3.3E-3</v>
      </c>
      <c r="G137" s="16"/>
    </row>
    <row r="138" spans="1:7" x14ac:dyDescent="0.35">
      <c r="A138" s="13" t="s">
        <v>2328</v>
      </c>
      <c r="B138" s="33" t="s">
        <v>2329</v>
      </c>
      <c r="C138" s="33" t="s">
        <v>701</v>
      </c>
      <c r="D138" s="14">
        <v>20062</v>
      </c>
      <c r="E138" s="15">
        <v>48.31</v>
      </c>
      <c r="F138" s="16">
        <v>3.3E-3</v>
      </c>
      <c r="G138" s="16"/>
    </row>
    <row r="139" spans="1:7" x14ac:dyDescent="0.35">
      <c r="A139" s="13" t="s">
        <v>2330</v>
      </c>
      <c r="B139" s="33" t="s">
        <v>2331</v>
      </c>
      <c r="C139" s="33" t="s">
        <v>471</v>
      </c>
      <c r="D139" s="14">
        <v>5219</v>
      </c>
      <c r="E139" s="15">
        <v>48.1</v>
      </c>
      <c r="F139" s="16">
        <v>3.2000000000000002E-3</v>
      </c>
      <c r="G139" s="16"/>
    </row>
    <row r="140" spans="1:7" x14ac:dyDescent="0.35">
      <c r="A140" s="13" t="s">
        <v>2332</v>
      </c>
      <c r="B140" s="33" t="s">
        <v>2333</v>
      </c>
      <c r="C140" s="33" t="s">
        <v>783</v>
      </c>
      <c r="D140" s="14">
        <v>3260</v>
      </c>
      <c r="E140" s="15">
        <v>47.79</v>
      </c>
      <c r="F140" s="16">
        <v>3.2000000000000002E-3</v>
      </c>
      <c r="G140" s="16"/>
    </row>
    <row r="141" spans="1:7" x14ac:dyDescent="0.35">
      <c r="A141" s="13" t="s">
        <v>2334</v>
      </c>
      <c r="B141" s="33" t="s">
        <v>2335</v>
      </c>
      <c r="C141" s="33" t="s">
        <v>833</v>
      </c>
      <c r="D141" s="14">
        <v>9007</v>
      </c>
      <c r="E141" s="15">
        <v>47.7</v>
      </c>
      <c r="F141" s="16">
        <v>3.2000000000000002E-3</v>
      </c>
      <c r="G141" s="16"/>
    </row>
    <row r="142" spans="1:7" x14ac:dyDescent="0.35">
      <c r="A142" s="13" t="s">
        <v>764</v>
      </c>
      <c r="B142" s="33" t="s">
        <v>765</v>
      </c>
      <c r="C142" s="33" t="s">
        <v>460</v>
      </c>
      <c r="D142" s="14">
        <v>3915</v>
      </c>
      <c r="E142" s="15">
        <v>47.36</v>
      </c>
      <c r="F142" s="16">
        <v>3.2000000000000002E-3</v>
      </c>
      <c r="G142" s="16"/>
    </row>
    <row r="143" spans="1:7" x14ac:dyDescent="0.35">
      <c r="A143" s="13" t="s">
        <v>2336</v>
      </c>
      <c r="B143" s="33" t="s">
        <v>2337</v>
      </c>
      <c r="C143" s="33" t="s">
        <v>460</v>
      </c>
      <c r="D143" s="14">
        <v>29417</v>
      </c>
      <c r="E143" s="15">
        <v>46.87</v>
      </c>
      <c r="F143" s="16">
        <v>3.2000000000000002E-3</v>
      </c>
      <c r="G143" s="16"/>
    </row>
    <row r="144" spans="1:7" x14ac:dyDescent="0.35">
      <c r="A144" s="13" t="s">
        <v>477</v>
      </c>
      <c r="B144" s="33" t="s">
        <v>478</v>
      </c>
      <c r="C144" s="33" t="s">
        <v>479</v>
      </c>
      <c r="D144" s="14">
        <v>113449</v>
      </c>
      <c r="E144" s="15">
        <v>46.75</v>
      </c>
      <c r="F144" s="16">
        <v>3.0999999999999999E-3</v>
      </c>
      <c r="G144" s="16"/>
    </row>
    <row r="145" spans="1:7" x14ac:dyDescent="0.35">
      <c r="A145" s="13" t="s">
        <v>2338</v>
      </c>
      <c r="B145" s="33" t="s">
        <v>2339</v>
      </c>
      <c r="C145" s="33" t="s">
        <v>510</v>
      </c>
      <c r="D145" s="14">
        <v>12604</v>
      </c>
      <c r="E145" s="15">
        <v>46.21</v>
      </c>
      <c r="F145" s="16">
        <v>3.0999999999999999E-3</v>
      </c>
      <c r="G145" s="16"/>
    </row>
    <row r="146" spans="1:7" x14ac:dyDescent="0.35">
      <c r="A146" s="13" t="s">
        <v>2340</v>
      </c>
      <c r="B146" s="33" t="s">
        <v>2341</v>
      </c>
      <c r="C146" s="33" t="s">
        <v>486</v>
      </c>
      <c r="D146" s="14">
        <v>9023</v>
      </c>
      <c r="E146" s="15">
        <v>45.91</v>
      </c>
      <c r="F146" s="16">
        <v>3.0999999999999999E-3</v>
      </c>
      <c r="G146" s="16"/>
    </row>
    <row r="147" spans="1:7" x14ac:dyDescent="0.35">
      <c r="A147" s="13" t="s">
        <v>2342</v>
      </c>
      <c r="B147" s="33" t="s">
        <v>2343</v>
      </c>
      <c r="C147" s="33" t="s">
        <v>423</v>
      </c>
      <c r="D147" s="14">
        <v>10213</v>
      </c>
      <c r="E147" s="15">
        <v>45.61</v>
      </c>
      <c r="F147" s="16">
        <v>3.0999999999999999E-3</v>
      </c>
      <c r="G147" s="16"/>
    </row>
    <row r="148" spans="1:7" x14ac:dyDescent="0.35">
      <c r="A148" s="13" t="s">
        <v>2344</v>
      </c>
      <c r="B148" s="33" t="s">
        <v>2345</v>
      </c>
      <c r="C148" s="33" t="s">
        <v>510</v>
      </c>
      <c r="D148" s="14">
        <v>20606</v>
      </c>
      <c r="E148" s="15">
        <v>44.93</v>
      </c>
      <c r="F148" s="16">
        <v>3.0000000000000001E-3</v>
      </c>
      <c r="G148" s="16"/>
    </row>
    <row r="149" spans="1:7" x14ac:dyDescent="0.35">
      <c r="A149" s="13" t="s">
        <v>2346</v>
      </c>
      <c r="B149" s="33" t="s">
        <v>2347</v>
      </c>
      <c r="C149" s="33" t="s">
        <v>510</v>
      </c>
      <c r="D149" s="14">
        <v>5141</v>
      </c>
      <c r="E149" s="15">
        <v>44.75</v>
      </c>
      <c r="F149" s="16">
        <v>3.0000000000000001E-3</v>
      </c>
      <c r="G149" s="16"/>
    </row>
    <row r="150" spans="1:7" x14ac:dyDescent="0.35">
      <c r="A150" s="13" t="s">
        <v>791</v>
      </c>
      <c r="B150" s="33" t="s">
        <v>792</v>
      </c>
      <c r="C150" s="33" t="s">
        <v>411</v>
      </c>
      <c r="D150" s="14">
        <v>2419</v>
      </c>
      <c r="E150" s="15">
        <v>44.5</v>
      </c>
      <c r="F150" s="16">
        <v>3.0000000000000001E-3</v>
      </c>
      <c r="G150" s="16"/>
    </row>
    <row r="151" spans="1:7" x14ac:dyDescent="0.35">
      <c r="A151" s="13" t="s">
        <v>2348</v>
      </c>
      <c r="B151" s="33" t="s">
        <v>2349</v>
      </c>
      <c r="C151" s="33" t="s">
        <v>833</v>
      </c>
      <c r="D151" s="14">
        <v>4561</v>
      </c>
      <c r="E151" s="15">
        <v>44.45</v>
      </c>
      <c r="F151" s="16">
        <v>3.0000000000000001E-3</v>
      </c>
      <c r="G151" s="16"/>
    </row>
    <row r="152" spans="1:7" x14ac:dyDescent="0.35">
      <c r="A152" s="13" t="s">
        <v>1733</v>
      </c>
      <c r="B152" s="33" t="s">
        <v>1734</v>
      </c>
      <c r="C152" s="33" t="s">
        <v>774</v>
      </c>
      <c r="D152" s="14">
        <v>5192</v>
      </c>
      <c r="E152" s="15">
        <v>44.11</v>
      </c>
      <c r="F152" s="16">
        <v>3.0000000000000001E-3</v>
      </c>
      <c r="G152" s="16"/>
    </row>
    <row r="153" spans="1:7" x14ac:dyDescent="0.35">
      <c r="A153" s="13" t="s">
        <v>2350</v>
      </c>
      <c r="B153" s="33" t="s">
        <v>2351</v>
      </c>
      <c r="C153" s="33" t="s">
        <v>510</v>
      </c>
      <c r="D153" s="14">
        <v>1851</v>
      </c>
      <c r="E153" s="15">
        <v>43.64</v>
      </c>
      <c r="F153" s="16">
        <v>2.8999999999999998E-3</v>
      </c>
      <c r="G153" s="16"/>
    </row>
    <row r="154" spans="1:7" x14ac:dyDescent="0.35">
      <c r="A154" s="13" t="s">
        <v>2352</v>
      </c>
      <c r="B154" s="33" t="s">
        <v>2353</v>
      </c>
      <c r="C154" s="33" t="s">
        <v>423</v>
      </c>
      <c r="D154" s="14">
        <v>834</v>
      </c>
      <c r="E154" s="15">
        <v>43.06</v>
      </c>
      <c r="F154" s="16">
        <v>2.8999999999999998E-3</v>
      </c>
      <c r="G154" s="16"/>
    </row>
    <row r="155" spans="1:7" x14ac:dyDescent="0.35">
      <c r="A155" s="13" t="s">
        <v>806</v>
      </c>
      <c r="B155" s="33" t="s">
        <v>807</v>
      </c>
      <c r="C155" s="33" t="s">
        <v>411</v>
      </c>
      <c r="D155" s="14">
        <v>4089</v>
      </c>
      <c r="E155" s="15">
        <v>42.49</v>
      </c>
      <c r="F155" s="16">
        <v>2.8999999999999998E-3</v>
      </c>
      <c r="G155" s="16"/>
    </row>
    <row r="156" spans="1:7" x14ac:dyDescent="0.35">
      <c r="A156" s="13" t="s">
        <v>2354</v>
      </c>
      <c r="B156" s="33" t="s">
        <v>2355</v>
      </c>
      <c r="C156" s="33" t="s">
        <v>543</v>
      </c>
      <c r="D156" s="14">
        <v>5310</v>
      </c>
      <c r="E156" s="15">
        <v>42.47</v>
      </c>
      <c r="F156" s="16">
        <v>2.8999999999999998E-3</v>
      </c>
      <c r="G156" s="16"/>
    </row>
    <row r="157" spans="1:7" x14ac:dyDescent="0.35">
      <c r="A157" s="13" t="s">
        <v>2356</v>
      </c>
      <c r="B157" s="33" t="s">
        <v>2357</v>
      </c>
      <c r="C157" s="33" t="s">
        <v>376</v>
      </c>
      <c r="D157" s="14">
        <v>41039</v>
      </c>
      <c r="E157" s="15">
        <v>42.45</v>
      </c>
      <c r="F157" s="16">
        <v>2.8999999999999998E-3</v>
      </c>
      <c r="G157" s="16"/>
    </row>
    <row r="158" spans="1:7" x14ac:dyDescent="0.35">
      <c r="A158" s="13" t="s">
        <v>902</v>
      </c>
      <c r="B158" s="33" t="s">
        <v>903</v>
      </c>
      <c r="C158" s="33" t="s">
        <v>430</v>
      </c>
      <c r="D158" s="14">
        <v>6443</v>
      </c>
      <c r="E158" s="15">
        <v>42.18</v>
      </c>
      <c r="F158" s="16">
        <v>2.8E-3</v>
      </c>
      <c r="G158" s="16"/>
    </row>
    <row r="159" spans="1:7" x14ac:dyDescent="0.35">
      <c r="A159" s="13" t="s">
        <v>2358</v>
      </c>
      <c r="B159" s="33" t="s">
        <v>2359</v>
      </c>
      <c r="C159" s="33" t="s">
        <v>471</v>
      </c>
      <c r="D159" s="14">
        <v>17916</v>
      </c>
      <c r="E159" s="15">
        <v>42.01</v>
      </c>
      <c r="F159" s="16">
        <v>2.8E-3</v>
      </c>
      <c r="G159" s="16"/>
    </row>
    <row r="160" spans="1:7" x14ac:dyDescent="0.35">
      <c r="A160" s="13" t="s">
        <v>1779</v>
      </c>
      <c r="B160" s="33" t="s">
        <v>1780</v>
      </c>
      <c r="C160" s="33" t="s">
        <v>1781</v>
      </c>
      <c r="D160" s="14">
        <v>5873</v>
      </c>
      <c r="E160" s="15">
        <v>41.97</v>
      </c>
      <c r="F160" s="16">
        <v>2.8E-3</v>
      </c>
      <c r="G160" s="16"/>
    </row>
    <row r="161" spans="1:7" x14ac:dyDescent="0.35">
      <c r="A161" s="13" t="s">
        <v>795</v>
      </c>
      <c r="B161" s="33" t="s">
        <v>796</v>
      </c>
      <c r="C161" s="33" t="s">
        <v>423</v>
      </c>
      <c r="D161" s="14">
        <v>5441</v>
      </c>
      <c r="E161" s="15">
        <v>41.49</v>
      </c>
      <c r="F161" s="16">
        <v>2.8E-3</v>
      </c>
      <c r="G161" s="16"/>
    </row>
    <row r="162" spans="1:7" x14ac:dyDescent="0.35">
      <c r="A162" s="13" t="s">
        <v>2360</v>
      </c>
      <c r="B162" s="33" t="s">
        <v>2361</v>
      </c>
      <c r="C162" s="33" t="s">
        <v>510</v>
      </c>
      <c r="D162" s="14">
        <v>16991</v>
      </c>
      <c r="E162" s="15">
        <v>40.909999999999997</v>
      </c>
      <c r="F162" s="16">
        <v>2.8E-3</v>
      </c>
      <c r="G162" s="16"/>
    </row>
    <row r="163" spans="1:7" x14ac:dyDescent="0.35">
      <c r="A163" s="13" t="s">
        <v>900</v>
      </c>
      <c r="B163" s="33" t="s">
        <v>901</v>
      </c>
      <c r="C163" s="33" t="s">
        <v>411</v>
      </c>
      <c r="D163" s="14">
        <v>451</v>
      </c>
      <c r="E163" s="15">
        <v>40.18</v>
      </c>
      <c r="F163" s="16">
        <v>2.7000000000000001E-3</v>
      </c>
      <c r="G163" s="16"/>
    </row>
    <row r="164" spans="1:7" x14ac:dyDescent="0.35">
      <c r="A164" s="13" t="s">
        <v>2362</v>
      </c>
      <c r="B164" s="33" t="s">
        <v>2363</v>
      </c>
      <c r="C164" s="33" t="s">
        <v>1292</v>
      </c>
      <c r="D164" s="14">
        <v>2132</v>
      </c>
      <c r="E164" s="15">
        <v>40.1</v>
      </c>
      <c r="F164" s="16">
        <v>2.7000000000000001E-3</v>
      </c>
      <c r="G164" s="16"/>
    </row>
    <row r="165" spans="1:7" x14ac:dyDescent="0.35">
      <c r="A165" s="13" t="s">
        <v>2364</v>
      </c>
      <c r="B165" s="33" t="s">
        <v>2365</v>
      </c>
      <c r="C165" s="33" t="s">
        <v>379</v>
      </c>
      <c r="D165" s="14">
        <v>5996</v>
      </c>
      <c r="E165" s="15">
        <v>39.33</v>
      </c>
      <c r="F165" s="16">
        <v>2.5999999999999999E-3</v>
      </c>
      <c r="G165" s="16"/>
    </row>
    <row r="166" spans="1:7" x14ac:dyDescent="0.35">
      <c r="A166" s="13" t="s">
        <v>2366</v>
      </c>
      <c r="B166" s="33" t="s">
        <v>2367</v>
      </c>
      <c r="C166" s="33" t="s">
        <v>543</v>
      </c>
      <c r="D166" s="14">
        <v>3039</v>
      </c>
      <c r="E166" s="15">
        <v>39.229999999999997</v>
      </c>
      <c r="F166" s="16">
        <v>2.5999999999999999E-3</v>
      </c>
      <c r="G166" s="16"/>
    </row>
    <row r="167" spans="1:7" x14ac:dyDescent="0.35">
      <c r="A167" s="13" t="s">
        <v>2368</v>
      </c>
      <c r="B167" s="33" t="s">
        <v>2369</v>
      </c>
      <c r="C167" s="33" t="s">
        <v>486</v>
      </c>
      <c r="D167" s="14">
        <v>9939</v>
      </c>
      <c r="E167" s="15">
        <v>38.6</v>
      </c>
      <c r="F167" s="16">
        <v>2.5999999999999999E-3</v>
      </c>
      <c r="G167" s="16"/>
    </row>
    <row r="168" spans="1:7" x14ac:dyDescent="0.35">
      <c r="A168" s="13" t="s">
        <v>2370</v>
      </c>
      <c r="B168" s="33" t="s">
        <v>2371</v>
      </c>
      <c r="C168" s="33" t="s">
        <v>430</v>
      </c>
      <c r="D168" s="14">
        <v>7843</v>
      </c>
      <c r="E168" s="15">
        <v>38.36</v>
      </c>
      <c r="F168" s="16">
        <v>2.5999999999999999E-3</v>
      </c>
      <c r="G168" s="16"/>
    </row>
    <row r="169" spans="1:7" x14ac:dyDescent="0.35">
      <c r="A169" s="13" t="s">
        <v>2372</v>
      </c>
      <c r="B169" s="33" t="s">
        <v>2373</v>
      </c>
      <c r="C169" s="33" t="s">
        <v>376</v>
      </c>
      <c r="D169" s="14">
        <v>32646</v>
      </c>
      <c r="E169" s="15">
        <v>37.82</v>
      </c>
      <c r="F169" s="16">
        <v>2.5000000000000001E-3</v>
      </c>
      <c r="G169" s="16"/>
    </row>
    <row r="170" spans="1:7" x14ac:dyDescent="0.35">
      <c r="A170" s="13" t="s">
        <v>2374</v>
      </c>
      <c r="B170" s="33" t="s">
        <v>2375</v>
      </c>
      <c r="C170" s="33" t="s">
        <v>701</v>
      </c>
      <c r="D170" s="14">
        <v>8630</v>
      </c>
      <c r="E170" s="15">
        <v>37.75</v>
      </c>
      <c r="F170" s="16">
        <v>2.5000000000000001E-3</v>
      </c>
      <c r="G170" s="16"/>
    </row>
    <row r="171" spans="1:7" x14ac:dyDescent="0.35">
      <c r="A171" s="13" t="s">
        <v>2376</v>
      </c>
      <c r="B171" s="33" t="s">
        <v>2377</v>
      </c>
      <c r="C171" s="33" t="s">
        <v>538</v>
      </c>
      <c r="D171" s="14">
        <v>7501</v>
      </c>
      <c r="E171" s="15">
        <v>37.549999999999997</v>
      </c>
      <c r="F171" s="16">
        <v>2.5000000000000001E-3</v>
      </c>
      <c r="G171" s="16"/>
    </row>
    <row r="172" spans="1:7" x14ac:dyDescent="0.35">
      <c r="A172" s="13" t="s">
        <v>2378</v>
      </c>
      <c r="B172" s="33" t="s">
        <v>2379</v>
      </c>
      <c r="C172" s="33" t="s">
        <v>399</v>
      </c>
      <c r="D172" s="14">
        <v>14766</v>
      </c>
      <c r="E172" s="15">
        <v>37.229999999999997</v>
      </c>
      <c r="F172" s="16">
        <v>2.5000000000000001E-3</v>
      </c>
      <c r="G172" s="16"/>
    </row>
    <row r="173" spans="1:7" x14ac:dyDescent="0.35">
      <c r="A173" s="13" t="s">
        <v>2380</v>
      </c>
      <c r="B173" s="33" t="s">
        <v>2381</v>
      </c>
      <c r="C173" s="33" t="s">
        <v>471</v>
      </c>
      <c r="D173" s="14">
        <v>4967</v>
      </c>
      <c r="E173" s="15">
        <v>37.01</v>
      </c>
      <c r="F173" s="16">
        <v>2.5000000000000001E-3</v>
      </c>
      <c r="G173" s="16"/>
    </row>
    <row r="174" spans="1:7" x14ac:dyDescent="0.35">
      <c r="A174" s="13" t="s">
        <v>910</v>
      </c>
      <c r="B174" s="33" t="s">
        <v>911</v>
      </c>
      <c r="C174" s="33" t="s">
        <v>529</v>
      </c>
      <c r="D174" s="14">
        <v>3013</v>
      </c>
      <c r="E174" s="15">
        <v>36.72</v>
      </c>
      <c r="F174" s="16">
        <v>2.5000000000000001E-3</v>
      </c>
      <c r="G174" s="16"/>
    </row>
    <row r="175" spans="1:7" x14ac:dyDescent="0.35">
      <c r="A175" s="13" t="s">
        <v>2382</v>
      </c>
      <c r="B175" s="33" t="s">
        <v>2383</v>
      </c>
      <c r="C175" s="33" t="s">
        <v>460</v>
      </c>
      <c r="D175" s="14">
        <v>21190</v>
      </c>
      <c r="E175" s="15">
        <v>36.6</v>
      </c>
      <c r="F175" s="16">
        <v>2.5000000000000001E-3</v>
      </c>
      <c r="G175" s="16"/>
    </row>
    <row r="176" spans="1:7" x14ac:dyDescent="0.35">
      <c r="A176" s="13" t="s">
        <v>482</v>
      </c>
      <c r="B176" s="33" t="s">
        <v>483</v>
      </c>
      <c r="C176" s="33" t="s">
        <v>411</v>
      </c>
      <c r="D176" s="14">
        <v>4697</v>
      </c>
      <c r="E176" s="15">
        <v>36.33</v>
      </c>
      <c r="F176" s="16">
        <v>2.3999999999999998E-3</v>
      </c>
      <c r="G176" s="16"/>
    </row>
    <row r="177" spans="1:7" x14ac:dyDescent="0.35">
      <c r="A177" s="13" t="s">
        <v>1249</v>
      </c>
      <c r="B177" s="33" t="s">
        <v>1250</v>
      </c>
      <c r="C177" s="33" t="s">
        <v>457</v>
      </c>
      <c r="D177" s="14">
        <v>4468</v>
      </c>
      <c r="E177" s="15">
        <v>36.25</v>
      </c>
      <c r="F177" s="16">
        <v>2.3999999999999998E-3</v>
      </c>
      <c r="G177" s="16"/>
    </row>
    <row r="178" spans="1:7" x14ac:dyDescent="0.35">
      <c r="A178" s="13" t="s">
        <v>2384</v>
      </c>
      <c r="B178" s="33" t="s">
        <v>2385</v>
      </c>
      <c r="C178" s="33" t="s">
        <v>1321</v>
      </c>
      <c r="D178" s="14">
        <v>2924</v>
      </c>
      <c r="E178" s="15">
        <v>36.049999999999997</v>
      </c>
      <c r="F178" s="16">
        <v>2.3999999999999998E-3</v>
      </c>
      <c r="G178" s="16"/>
    </row>
    <row r="179" spans="1:7" x14ac:dyDescent="0.35">
      <c r="A179" s="13" t="s">
        <v>904</v>
      </c>
      <c r="B179" s="33" t="s">
        <v>905</v>
      </c>
      <c r="C179" s="33" t="s">
        <v>430</v>
      </c>
      <c r="D179" s="14">
        <v>4269</v>
      </c>
      <c r="E179" s="15">
        <v>35.54</v>
      </c>
      <c r="F179" s="16">
        <v>2.3999999999999998E-3</v>
      </c>
      <c r="G179" s="16"/>
    </row>
    <row r="180" spans="1:7" x14ac:dyDescent="0.35">
      <c r="A180" s="13" t="s">
        <v>2386</v>
      </c>
      <c r="B180" s="33" t="s">
        <v>2387</v>
      </c>
      <c r="C180" s="33" t="s">
        <v>783</v>
      </c>
      <c r="D180" s="14">
        <v>2869</v>
      </c>
      <c r="E180" s="15">
        <v>35.5</v>
      </c>
      <c r="F180" s="16">
        <v>2.3999999999999998E-3</v>
      </c>
      <c r="G180" s="16"/>
    </row>
    <row r="181" spans="1:7" x14ac:dyDescent="0.35">
      <c r="A181" s="13" t="s">
        <v>2388</v>
      </c>
      <c r="B181" s="33" t="s">
        <v>2389</v>
      </c>
      <c r="C181" s="33" t="s">
        <v>442</v>
      </c>
      <c r="D181" s="14">
        <v>9865</v>
      </c>
      <c r="E181" s="15">
        <v>35.17</v>
      </c>
      <c r="F181" s="16">
        <v>2.3999999999999998E-3</v>
      </c>
      <c r="G181" s="16"/>
    </row>
    <row r="182" spans="1:7" x14ac:dyDescent="0.35">
      <c r="A182" s="13" t="s">
        <v>2390</v>
      </c>
      <c r="B182" s="33" t="s">
        <v>2391</v>
      </c>
      <c r="C182" s="33" t="s">
        <v>402</v>
      </c>
      <c r="D182" s="14">
        <v>2995</v>
      </c>
      <c r="E182" s="15">
        <v>35.090000000000003</v>
      </c>
      <c r="F182" s="16">
        <v>2.3999999999999998E-3</v>
      </c>
      <c r="G182" s="16"/>
    </row>
    <row r="183" spans="1:7" x14ac:dyDescent="0.35">
      <c r="A183" s="13" t="s">
        <v>461</v>
      </c>
      <c r="B183" s="33" t="s">
        <v>462</v>
      </c>
      <c r="C183" s="33" t="s">
        <v>460</v>
      </c>
      <c r="D183" s="14">
        <v>7680</v>
      </c>
      <c r="E183" s="15">
        <v>34.909999999999997</v>
      </c>
      <c r="F183" s="16">
        <v>2.3999999999999998E-3</v>
      </c>
      <c r="G183" s="16"/>
    </row>
    <row r="184" spans="1:7" x14ac:dyDescent="0.35">
      <c r="A184" s="13" t="s">
        <v>2392</v>
      </c>
      <c r="B184" s="33" t="s">
        <v>2393</v>
      </c>
      <c r="C184" s="33" t="s">
        <v>476</v>
      </c>
      <c r="D184" s="14">
        <v>3539</v>
      </c>
      <c r="E184" s="15">
        <v>34.869999999999997</v>
      </c>
      <c r="F184" s="16">
        <v>2.3E-3</v>
      </c>
      <c r="G184" s="16"/>
    </row>
    <row r="185" spans="1:7" x14ac:dyDescent="0.35">
      <c r="A185" s="13" t="s">
        <v>2394</v>
      </c>
      <c r="B185" s="33" t="s">
        <v>2395</v>
      </c>
      <c r="C185" s="33" t="s">
        <v>786</v>
      </c>
      <c r="D185" s="14">
        <v>84344</v>
      </c>
      <c r="E185" s="15">
        <v>34.57</v>
      </c>
      <c r="F185" s="16">
        <v>2.3E-3</v>
      </c>
      <c r="G185" s="16"/>
    </row>
    <row r="186" spans="1:7" x14ac:dyDescent="0.35">
      <c r="A186" s="13" t="s">
        <v>2396</v>
      </c>
      <c r="B186" s="33" t="s">
        <v>2397</v>
      </c>
      <c r="C186" s="33" t="s">
        <v>498</v>
      </c>
      <c r="D186" s="14">
        <v>9966</v>
      </c>
      <c r="E186" s="15">
        <v>34.5</v>
      </c>
      <c r="F186" s="16">
        <v>2.3E-3</v>
      </c>
      <c r="G186" s="16"/>
    </row>
    <row r="187" spans="1:7" x14ac:dyDescent="0.35">
      <c r="A187" s="13" t="s">
        <v>519</v>
      </c>
      <c r="B187" s="33" t="s">
        <v>520</v>
      </c>
      <c r="C187" s="33" t="s">
        <v>373</v>
      </c>
      <c r="D187" s="14">
        <v>4609</v>
      </c>
      <c r="E187" s="15">
        <v>34.130000000000003</v>
      </c>
      <c r="F187" s="16">
        <v>2.3E-3</v>
      </c>
      <c r="G187" s="16"/>
    </row>
    <row r="188" spans="1:7" x14ac:dyDescent="0.35">
      <c r="A188" s="13" t="s">
        <v>469</v>
      </c>
      <c r="B188" s="33" t="s">
        <v>470</v>
      </c>
      <c r="C188" s="33" t="s">
        <v>471</v>
      </c>
      <c r="D188" s="14">
        <v>2430</v>
      </c>
      <c r="E188" s="15">
        <v>34.01</v>
      </c>
      <c r="F188" s="16">
        <v>2.3E-3</v>
      </c>
      <c r="G188" s="16"/>
    </row>
    <row r="189" spans="1:7" x14ac:dyDescent="0.35">
      <c r="A189" s="13" t="s">
        <v>2398</v>
      </c>
      <c r="B189" s="33" t="s">
        <v>2399</v>
      </c>
      <c r="C189" s="33" t="s">
        <v>379</v>
      </c>
      <c r="D189" s="14">
        <v>5265</v>
      </c>
      <c r="E189" s="15">
        <v>33.9</v>
      </c>
      <c r="F189" s="16">
        <v>2.3E-3</v>
      </c>
      <c r="G189" s="16"/>
    </row>
    <row r="190" spans="1:7" x14ac:dyDescent="0.35">
      <c r="A190" s="13" t="s">
        <v>2400</v>
      </c>
      <c r="B190" s="33" t="s">
        <v>2401</v>
      </c>
      <c r="C190" s="33" t="s">
        <v>510</v>
      </c>
      <c r="D190" s="14">
        <v>17900</v>
      </c>
      <c r="E190" s="15">
        <v>33.9</v>
      </c>
      <c r="F190" s="16">
        <v>2.3E-3</v>
      </c>
      <c r="G190" s="16"/>
    </row>
    <row r="191" spans="1:7" x14ac:dyDescent="0.35">
      <c r="A191" s="13" t="s">
        <v>1693</v>
      </c>
      <c r="B191" s="33" t="s">
        <v>1694</v>
      </c>
      <c r="C191" s="33" t="s">
        <v>399</v>
      </c>
      <c r="D191" s="14">
        <v>4446</v>
      </c>
      <c r="E191" s="15">
        <v>33.79</v>
      </c>
      <c r="F191" s="16">
        <v>2.3E-3</v>
      </c>
      <c r="G191" s="16"/>
    </row>
    <row r="192" spans="1:7" x14ac:dyDescent="0.35">
      <c r="A192" s="13" t="s">
        <v>2402</v>
      </c>
      <c r="B192" s="33" t="s">
        <v>2403</v>
      </c>
      <c r="C192" s="33" t="s">
        <v>423</v>
      </c>
      <c r="D192" s="14">
        <v>6105</v>
      </c>
      <c r="E192" s="15">
        <v>33.76</v>
      </c>
      <c r="F192" s="16">
        <v>2.3E-3</v>
      </c>
      <c r="G192" s="16"/>
    </row>
    <row r="193" spans="1:7" x14ac:dyDescent="0.35">
      <c r="A193" s="13" t="s">
        <v>496</v>
      </c>
      <c r="B193" s="33" t="s">
        <v>497</v>
      </c>
      <c r="C193" s="33" t="s">
        <v>498</v>
      </c>
      <c r="D193" s="14">
        <v>1319</v>
      </c>
      <c r="E193" s="15">
        <v>33.229999999999997</v>
      </c>
      <c r="F193" s="16">
        <v>2.2000000000000001E-3</v>
      </c>
      <c r="G193" s="16"/>
    </row>
    <row r="194" spans="1:7" x14ac:dyDescent="0.35">
      <c r="A194" s="13" t="s">
        <v>906</v>
      </c>
      <c r="B194" s="33" t="s">
        <v>907</v>
      </c>
      <c r="C194" s="33" t="s">
        <v>471</v>
      </c>
      <c r="D194" s="14">
        <v>8871</v>
      </c>
      <c r="E194" s="15">
        <v>32.729999999999997</v>
      </c>
      <c r="F194" s="16">
        <v>2.2000000000000001E-3</v>
      </c>
      <c r="G194" s="16"/>
    </row>
    <row r="195" spans="1:7" x14ac:dyDescent="0.35">
      <c r="A195" s="13" t="s">
        <v>2404</v>
      </c>
      <c r="B195" s="33" t="s">
        <v>2405</v>
      </c>
      <c r="C195" s="33" t="s">
        <v>510</v>
      </c>
      <c r="D195" s="14">
        <v>2425</v>
      </c>
      <c r="E195" s="15">
        <v>32.700000000000003</v>
      </c>
      <c r="F195" s="16">
        <v>2.2000000000000001E-3</v>
      </c>
      <c r="G195" s="16"/>
    </row>
    <row r="196" spans="1:7" x14ac:dyDescent="0.35">
      <c r="A196" s="13" t="s">
        <v>2406</v>
      </c>
      <c r="B196" s="33" t="s">
        <v>2407</v>
      </c>
      <c r="C196" s="33" t="s">
        <v>538</v>
      </c>
      <c r="D196" s="14">
        <v>22807</v>
      </c>
      <c r="E196" s="15">
        <v>32.69</v>
      </c>
      <c r="F196" s="16">
        <v>2.2000000000000001E-3</v>
      </c>
      <c r="G196" s="16"/>
    </row>
    <row r="197" spans="1:7" x14ac:dyDescent="0.35">
      <c r="A197" s="13" t="s">
        <v>2408</v>
      </c>
      <c r="B197" s="33" t="s">
        <v>2409</v>
      </c>
      <c r="C197" s="33" t="s">
        <v>476</v>
      </c>
      <c r="D197" s="14">
        <v>1903</v>
      </c>
      <c r="E197" s="15">
        <v>32.47</v>
      </c>
      <c r="F197" s="16">
        <v>2.2000000000000001E-3</v>
      </c>
      <c r="G197" s="16"/>
    </row>
    <row r="198" spans="1:7" x14ac:dyDescent="0.35">
      <c r="A198" s="13" t="s">
        <v>501</v>
      </c>
      <c r="B198" s="33" t="s">
        <v>502</v>
      </c>
      <c r="C198" s="33" t="s">
        <v>476</v>
      </c>
      <c r="D198" s="14">
        <v>5584</v>
      </c>
      <c r="E198" s="15">
        <v>32.090000000000003</v>
      </c>
      <c r="F198" s="16">
        <v>2.2000000000000001E-3</v>
      </c>
      <c r="G198" s="16"/>
    </row>
    <row r="199" spans="1:7" x14ac:dyDescent="0.35">
      <c r="A199" s="13" t="s">
        <v>2410</v>
      </c>
      <c r="B199" s="33" t="s">
        <v>2411</v>
      </c>
      <c r="C199" s="33" t="s">
        <v>507</v>
      </c>
      <c r="D199" s="14">
        <v>19861</v>
      </c>
      <c r="E199" s="15">
        <v>32.08</v>
      </c>
      <c r="F199" s="16">
        <v>2.2000000000000001E-3</v>
      </c>
      <c r="G199" s="16"/>
    </row>
    <row r="200" spans="1:7" x14ac:dyDescent="0.35">
      <c r="A200" s="13" t="s">
        <v>2412</v>
      </c>
      <c r="B200" s="33" t="s">
        <v>2413</v>
      </c>
      <c r="C200" s="33" t="s">
        <v>510</v>
      </c>
      <c r="D200" s="14">
        <v>6173</v>
      </c>
      <c r="E200" s="15">
        <v>31.48</v>
      </c>
      <c r="F200" s="16">
        <v>2.0999999999999999E-3</v>
      </c>
      <c r="G200" s="16"/>
    </row>
    <row r="201" spans="1:7" x14ac:dyDescent="0.35">
      <c r="A201" s="13" t="s">
        <v>2414</v>
      </c>
      <c r="B201" s="33" t="s">
        <v>2415</v>
      </c>
      <c r="C201" s="33" t="s">
        <v>437</v>
      </c>
      <c r="D201" s="14">
        <v>10073</v>
      </c>
      <c r="E201" s="15">
        <v>31.3</v>
      </c>
      <c r="F201" s="16">
        <v>2.0999999999999999E-3</v>
      </c>
      <c r="G201" s="16"/>
    </row>
    <row r="202" spans="1:7" x14ac:dyDescent="0.35">
      <c r="A202" s="13" t="s">
        <v>908</v>
      </c>
      <c r="B202" s="33" t="s">
        <v>909</v>
      </c>
      <c r="C202" s="33" t="s">
        <v>411</v>
      </c>
      <c r="D202" s="14">
        <v>1477</v>
      </c>
      <c r="E202" s="15">
        <v>31.28</v>
      </c>
      <c r="F202" s="16">
        <v>2.0999999999999999E-3</v>
      </c>
      <c r="G202" s="16"/>
    </row>
    <row r="203" spans="1:7" x14ac:dyDescent="0.35">
      <c r="A203" s="13" t="s">
        <v>491</v>
      </c>
      <c r="B203" s="33" t="s">
        <v>492</v>
      </c>
      <c r="C203" s="33" t="s">
        <v>479</v>
      </c>
      <c r="D203" s="14">
        <v>1921</v>
      </c>
      <c r="E203" s="15">
        <v>30.93</v>
      </c>
      <c r="F203" s="16">
        <v>2.0999999999999999E-3</v>
      </c>
      <c r="G203" s="16"/>
    </row>
    <row r="204" spans="1:7" x14ac:dyDescent="0.35">
      <c r="A204" s="13" t="s">
        <v>2416</v>
      </c>
      <c r="B204" s="33" t="s">
        <v>2417</v>
      </c>
      <c r="C204" s="33" t="s">
        <v>460</v>
      </c>
      <c r="D204" s="14">
        <v>47463</v>
      </c>
      <c r="E204" s="15">
        <v>30.93</v>
      </c>
      <c r="F204" s="16">
        <v>2.0999999999999999E-3</v>
      </c>
      <c r="G204" s="16"/>
    </row>
    <row r="205" spans="1:7" x14ac:dyDescent="0.35">
      <c r="A205" s="13" t="s">
        <v>1727</v>
      </c>
      <c r="B205" s="33" t="s">
        <v>1728</v>
      </c>
      <c r="C205" s="33" t="s">
        <v>442</v>
      </c>
      <c r="D205" s="14">
        <v>5877</v>
      </c>
      <c r="E205" s="15">
        <v>30.65</v>
      </c>
      <c r="F205" s="16">
        <v>2.0999999999999999E-3</v>
      </c>
      <c r="G205" s="16"/>
    </row>
    <row r="206" spans="1:7" x14ac:dyDescent="0.35">
      <c r="A206" s="13" t="s">
        <v>2418</v>
      </c>
      <c r="B206" s="33" t="s">
        <v>2419</v>
      </c>
      <c r="C206" s="33" t="s">
        <v>786</v>
      </c>
      <c r="D206" s="14">
        <v>6729</v>
      </c>
      <c r="E206" s="15">
        <v>29.83</v>
      </c>
      <c r="F206" s="16">
        <v>2E-3</v>
      </c>
      <c r="G206" s="16"/>
    </row>
    <row r="207" spans="1:7" x14ac:dyDescent="0.35">
      <c r="A207" s="13" t="s">
        <v>2420</v>
      </c>
      <c r="B207" s="33" t="s">
        <v>2421</v>
      </c>
      <c r="C207" s="33" t="s">
        <v>701</v>
      </c>
      <c r="D207" s="14">
        <v>9301</v>
      </c>
      <c r="E207" s="15">
        <v>29.75</v>
      </c>
      <c r="F207" s="16">
        <v>2E-3</v>
      </c>
      <c r="G207" s="16"/>
    </row>
    <row r="208" spans="1:7" x14ac:dyDescent="0.35">
      <c r="A208" s="13" t="s">
        <v>2422</v>
      </c>
      <c r="B208" s="33" t="s">
        <v>2423</v>
      </c>
      <c r="C208" s="33" t="s">
        <v>460</v>
      </c>
      <c r="D208" s="14">
        <v>26398</v>
      </c>
      <c r="E208" s="15">
        <v>29.6</v>
      </c>
      <c r="F208" s="16">
        <v>2E-3</v>
      </c>
      <c r="G208" s="16"/>
    </row>
    <row r="209" spans="1:7" x14ac:dyDescent="0.35">
      <c r="A209" s="13" t="s">
        <v>2424</v>
      </c>
      <c r="B209" s="33" t="s">
        <v>2425</v>
      </c>
      <c r="C209" s="33" t="s">
        <v>376</v>
      </c>
      <c r="D209" s="14">
        <v>75821</v>
      </c>
      <c r="E209" s="15">
        <v>29.56</v>
      </c>
      <c r="F209" s="16">
        <v>2E-3</v>
      </c>
      <c r="G209" s="16"/>
    </row>
    <row r="210" spans="1:7" x14ac:dyDescent="0.35">
      <c r="A210" s="13" t="s">
        <v>1691</v>
      </c>
      <c r="B210" s="33" t="s">
        <v>1692</v>
      </c>
      <c r="C210" s="33" t="s">
        <v>399</v>
      </c>
      <c r="D210" s="14">
        <v>422</v>
      </c>
      <c r="E210" s="15">
        <v>29.01</v>
      </c>
      <c r="F210" s="16">
        <v>2E-3</v>
      </c>
      <c r="G210" s="16"/>
    </row>
    <row r="211" spans="1:7" x14ac:dyDescent="0.35">
      <c r="A211" s="13" t="s">
        <v>2426</v>
      </c>
      <c r="B211" s="33" t="s">
        <v>2427</v>
      </c>
      <c r="C211" s="33" t="s">
        <v>538</v>
      </c>
      <c r="D211" s="14">
        <v>90347</v>
      </c>
      <c r="E211" s="15">
        <v>28.3</v>
      </c>
      <c r="F211" s="16">
        <v>1.9E-3</v>
      </c>
      <c r="G211" s="16"/>
    </row>
    <row r="212" spans="1:7" x14ac:dyDescent="0.35">
      <c r="A212" s="13" t="s">
        <v>2428</v>
      </c>
      <c r="B212" s="33" t="s">
        <v>2429</v>
      </c>
      <c r="C212" s="33" t="s">
        <v>2196</v>
      </c>
      <c r="D212" s="14">
        <v>47835</v>
      </c>
      <c r="E212" s="15">
        <v>28.17</v>
      </c>
      <c r="F212" s="16">
        <v>1.9E-3</v>
      </c>
      <c r="G212" s="16"/>
    </row>
    <row r="213" spans="1:7" x14ac:dyDescent="0.35">
      <c r="A213" s="13" t="s">
        <v>2430</v>
      </c>
      <c r="B213" s="33" t="s">
        <v>2431</v>
      </c>
      <c r="C213" s="33" t="s">
        <v>376</v>
      </c>
      <c r="D213" s="14">
        <v>71034</v>
      </c>
      <c r="E213" s="15">
        <v>28.17</v>
      </c>
      <c r="F213" s="16">
        <v>1.9E-3</v>
      </c>
      <c r="G213" s="16"/>
    </row>
    <row r="214" spans="1:7" x14ac:dyDescent="0.35">
      <c r="A214" s="13" t="s">
        <v>525</v>
      </c>
      <c r="B214" s="33" t="s">
        <v>526</v>
      </c>
      <c r="C214" s="33" t="s">
        <v>495</v>
      </c>
      <c r="D214" s="14">
        <v>7383</v>
      </c>
      <c r="E214" s="15">
        <v>27.92</v>
      </c>
      <c r="F214" s="16">
        <v>1.9E-3</v>
      </c>
      <c r="G214" s="16"/>
    </row>
    <row r="215" spans="1:7" x14ac:dyDescent="0.35">
      <c r="A215" s="13" t="s">
        <v>2432</v>
      </c>
      <c r="B215" s="33" t="s">
        <v>2433</v>
      </c>
      <c r="C215" s="33" t="s">
        <v>548</v>
      </c>
      <c r="D215" s="14">
        <v>12380</v>
      </c>
      <c r="E215" s="15">
        <v>27.71</v>
      </c>
      <c r="F215" s="16">
        <v>1.9E-3</v>
      </c>
      <c r="G215" s="16"/>
    </row>
    <row r="216" spans="1:7" x14ac:dyDescent="0.35">
      <c r="A216" s="13" t="s">
        <v>2434</v>
      </c>
      <c r="B216" s="33" t="s">
        <v>2435</v>
      </c>
      <c r="C216" s="33" t="s">
        <v>548</v>
      </c>
      <c r="D216" s="14">
        <v>433</v>
      </c>
      <c r="E216" s="15">
        <v>27.67</v>
      </c>
      <c r="F216" s="16">
        <v>1.9E-3</v>
      </c>
      <c r="G216" s="16"/>
    </row>
    <row r="217" spans="1:7" x14ac:dyDescent="0.35">
      <c r="A217" s="13" t="s">
        <v>2436</v>
      </c>
      <c r="B217" s="33" t="s">
        <v>2437</v>
      </c>
      <c r="C217" s="33" t="s">
        <v>510</v>
      </c>
      <c r="D217" s="14">
        <v>4882</v>
      </c>
      <c r="E217" s="15">
        <v>27.64</v>
      </c>
      <c r="F217" s="16">
        <v>1.9E-3</v>
      </c>
      <c r="G217" s="16"/>
    </row>
    <row r="218" spans="1:7" x14ac:dyDescent="0.35">
      <c r="A218" s="13" t="s">
        <v>2438</v>
      </c>
      <c r="B218" s="33" t="s">
        <v>2439</v>
      </c>
      <c r="C218" s="33" t="s">
        <v>701</v>
      </c>
      <c r="D218" s="14">
        <v>9807</v>
      </c>
      <c r="E218" s="15">
        <v>27.46</v>
      </c>
      <c r="F218" s="16">
        <v>1.8E-3</v>
      </c>
      <c r="G218" s="16"/>
    </row>
    <row r="219" spans="1:7" x14ac:dyDescent="0.35">
      <c r="A219" s="13" t="s">
        <v>2440</v>
      </c>
      <c r="B219" s="33" t="s">
        <v>2441</v>
      </c>
      <c r="C219" s="33" t="s">
        <v>452</v>
      </c>
      <c r="D219" s="14">
        <v>6397</v>
      </c>
      <c r="E219" s="15">
        <v>27.4</v>
      </c>
      <c r="F219" s="16">
        <v>1.8E-3</v>
      </c>
      <c r="G219" s="16"/>
    </row>
    <row r="220" spans="1:7" x14ac:dyDescent="0.35">
      <c r="A220" s="13" t="s">
        <v>2442</v>
      </c>
      <c r="B220" s="33" t="s">
        <v>2443</v>
      </c>
      <c r="C220" s="33" t="s">
        <v>2196</v>
      </c>
      <c r="D220" s="14">
        <v>5488</v>
      </c>
      <c r="E220" s="15">
        <v>27.35</v>
      </c>
      <c r="F220" s="16">
        <v>1.8E-3</v>
      </c>
      <c r="G220" s="16"/>
    </row>
    <row r="221" spans="1:7" x14ac:dyDescent="0.35">
      <c r="A221" s="13" t="s">
        <v>2444</v>
      </c>
      <c r="B221" s="33" t="s">
        <v>2445</v>
      </c>
      <c r="C221" s="33" t="s">
        <v>376</v>
      </c>
      <c r="D221" s="14">
        <v>82460</v>
      </c>
      <c r="E221" s="15">
        <v>26.72</v>
      </c>
      <c r="F221" s="16">
        <v>1.8E-3</v>
      </c>
      <c r="G221" s="16"/>
    </row>
    <row r="222" spans="1:7" x14ac:dyDescent="0.35">
      <c r="A222" s="13" t="s">
        <v>2446</v>
      </c>
      <c r="B222" s="33" t="s">
        <v>2447</v>
      </c>
      <c r="C222" s="33" t="s">
        <v>538</v>
      </c>
      <c r="D222" s="14">
        <v>1982</v>
      </c>
      <c r="E222" s="15">
        <v>25.94</v>
      </c>
      <c r="F222" s="16">
        <v>1.6999999999999999E-3</v>
      </c>
      <c r="G222" s="16"/>
    </row>
    <row r="223" spans="1:7" x14ac:dyDescent="0.35">
      <c r="A223" s="13" t="s">
        <v>2448</v>
      </c>
      <c r="B223" s="33" t="s">
        <v>2449</v>
      </c>
      <c r="C223" s="33" t="s">
        <v>486</v>
      </c>
      <c r="D223" s="14">
        <v>4518</v>
      </c>
      <c r="E223" s="15">
        <v>25.63</v>
      </c>
      <c r="F223" s="16">
        <v>1.6999999999999999E-3</v>
      </c>
      <c r="G223" s="16"/>
    </row>
    <row r="224" spans="1:7" x14ac:dyDescent="0.35">
      <c r="A224" s="13" t="s">
        <v>2450</v>
      </c>
      <c r="B224" s="33" t="s">
        <v>2451</v>
      </c>
      <c r="C224" s="33" t="s">
        <v>701</v>
      </c>
      <c r="D224" s="14">
        <v>8267</v>
      </c>
      <c r="E224" s="15">
        <v>25.51</v>
      </c>
      <c r="F224" s="16">
        <v>1.6999999999999999E-3</v>
      </c>
      <c r="G224" s="16"/>
    </row>
    <row r="225" spans="1:7" x14ac:dyDescent="0.35">
      <c r="A225" s="13" t="s">
        <v>2452</v>
      </c>
      <c r="B225" s="33" t="s">
        <v>2453</v>
      </c>
      <c r="C225" s="33" t="s">
        <v>373</v>
      </c>
      <c r="D225" s="14">
        <v>1268</v>
      </c>
      <c r="E225" s="15">
        <v>25.46</v>
      </c>
      <c r="F225" s="16">
        <v>1.6999999999999999E-3</v>
      </c>
      <c r="G225" s="16"/>
    </row>
    <row r="226" spans="1:7" x14ac:dyDescent="0.35">
      <c r="A226" s="13" t="s">
        <v>2454</v>
      </c>
      <c r="B226" s="33" t="s">
        <v>2455</v>
      </c>
      <c r="C226" s="33" t="s">
        <v>1292</v>
      </c>
      <c r="D226" s="14">
        <v>6058</v>
      </c>
      <c r="E226" s="15">
        <v>24.93</v>
      </c>
      <c r="F226" s="16">
        <v>1.6999999999999999E-3</v>
      </c>
      <c r="G226" s="16"/>
    </row>
    <row r="227" spans="1:7" x14ac:dyDescent="0.35">
      <c r="A227" s="13" t="s">
        <v>2456</v>
      </c>
      <c r="B227" s="33" t="s">
        <v>2457</v>
      </c>
      <c r="C227" s="33" t="s">
        <v>379</v>
      </c>
      <c r="D227" s="14">
        <v>1005</v>
      </c>
      <c r="E227" s="15">
        <v>24.53</v>
      </c>
      <c r="F227" s="16">
        <v>1.6999999999999999E-3</v>
      </c>
      <c r="G227" s="16"/>
    </row>
    <row r="228" spans="1:7" x14ac:dyDescent="0.35">
      <c r="A228" s="13" t="s">
        <v>2458</v>
      </c>
      <c r="B228" s="33" t="s">
        <v>2459</v>
      </c>
      <c r="C228" s="33" t="s">
        <v>373</v>
      </c>
      <c r="D228" s="14">
        <v>3115</v>
      </c>
      <c r="E228" s="15">
        <v>24.34</v>
      </c>
      <c r="F228" s="16">
        <v>1.6000000000000001E-3</v>
      </c>
      <c r="G228" s="16"/>
    </row>
    <row r="229" spans="1:7" x14ac:dyDescent="0.35">
      <c r="A229" s="13" t="s">
        <v>2460</v>
      </c>
      <c r="B229" s="33" t="s">
        <v>2461</v>
      </c>
      <c r="C229" s="33" t="s">
        <v>452</v>
      </c>
      <c r="D229" s="14">
        <v>36697</v>
      </c>
      <c r="E229" s="15">
        <v>24.25</v>
      </c>
      <c r="F229" s="16">
        <v>1.6000000000000001E-3</v>
      </c>
      <c r="G229" s="16"/>
    </row>
    <row r="230" spans="1:7" x14ac:dyDescent="0.35">
      <c r="A230" s="13" t="s">
        <v>2462</v>
      </c>
      <c r="B230" s="33" t="s">
        <v>2463</v>
      </c>
      <c r="C230" s="33" t="s">
        <v>423</v>
      </c>
      <c r="D230" s="14">
        <v>1647</v>
      </c>
      <c r="E230" s="15">
        <v>24.14</v>
      </c>
      <c r="F230" s="16">
        <v>1.6000000000000001E-3</v>
      </c>
      <c r="G230" s="16"/>
    </row>
    <row r="231" spans="1:7" x14ac:dyDescent="0.35">
      <c r="A231" s="13" t="s">
        <v>2464</v>
      </c>
      <c r="B231" s="33" t="s">
        <v>2465</v>
      </c>
      <c r="C231" s="33" t="s">
        <v>423</v>
      </c>
      <c r="D231" s="14">
        <v>1014</v>
      </c>
      <c r="E231" s="15">
        <v>24.01</v>
      </c>
      <c r="F231" s="16">
        <v>1.6000000000000001E-3</v>
      </c>
      <c r="G231" s="16"/>
    </row>
    <row r="232" spans="1:7" x14ac:dyDescent="0.35">
      <c r="A232" s="13" t="s">
        <v>2466</v>
      </c>
      <c r="B232" s="33" t="s">
        <v>2467</v>
      </c>
      <c r="C232" s="33" t="s">
        <v>694</v>
      </c>
      <c r="D232" s="14">
        <v>3526</v>
      </c>
      <c r="E232" s="15">
        <v>23.96</v>
      </c>
      <c r="F232" s="16">
        <v>1.6000000000000001E-3</v>
      </c>
      <c r="G232" s="16"/>
    </row>
    <row r="233" spans="1:7" x14ac:dyDescent="0.35">
      <c r="A233" s="13" t="s">
        <v>521</v>
      </c>
      <c r="B233" s="33" t="s">
        <v>522</v>
      </c>
      <c r="C233" s="33" t="s">
        <v>411</v>
      </c>
      <c r="D233" s="14">
        <v>1837</v>
      </c>
      <c r="E233" s="15">
        <v>23.77</v>
      </c>
      <c r="F233" s="16">
        <v>1.6000000000000001E-3</v>
      </c>
      <c r="G233" s="16"/>
    </row>
    <row r="234" spans="1:7" x14ac:dyDescent="0.35">
      <c r="A234" s="13" t="s">
        <v>2468</v>
      </c>
      <c r="B234" s="33" t="s">
        <v>2469</v>
      </c>
      <c r="C234" s="33" t="s">
        <v>774</v>
      </c>
      <c r="D234" s="14">
        <v>6260</v>
      </c>
      <c r="E234" s="15">
        <v>23.75</v>
      </c>
      <c r="F234" s="16">
        <v>1.6000000000000001E-3</v>
      </c>
      <c r="G234" s="16"/>
    </row>
    <row r="235" spans="1:7" x14ac:dyDescent="0.35">
      <c r="A235" s="13" t="s">
        <v>2470</v>
      </c>
      <c r="B235" s="33" t="s">
        <v>2471</v>
      </c>
      <c r="C235" s="33" t="s">
        <v>1781</v>
      </c>
      <c r="D235" s="14">
        <v>7036</v>
      </c>
      <c r="E235" s="15">
        <v>23.69</v>
      </c>
      <c r="F235" s="16">
        <v>1.6000000000000001E-3</v>
      </c>
      <c r="G235" s="16"/>
    </row>
    <row r="236" spans="1:7" x14ac:dyDescent="0.35">
      <c r="A236" s="13" t="s">
        <v>2472</v>
      </c>
      <c r="B236" s="33" t="s">
        <v>2473</v>
      </c>
      <c r="C236" s="33" t="s">
        <v>701</v>
      </c>
      <c r="D236" s="14">
        <v>10566</v>
      </c>
      <c r="E236" s="15">
        <v>23.53</v>
      </c>
      <c r="F236" s="16">
        <v>1.6000000000000001E-3</v>
      </c>
      <c r="G236" s="16"/>
    </row>
    <row r="237" spans="1:7" x14ac:dyDescent="0.35">
      <c r="A237" s="13" t="s">
        <v>2474</v>
      </c>
      <c r="B237" s="33" t="s">
        <v>2475</v>
      </c>
      <c r="C237" s="33" t="s">
        <v>465</v>
      </c>
      <c r="D237" s="14">
        <v>28504</v>
      </c>
      <c r="E237" s="15">
        <v>23.31</v>
      </c>
      <c r="F237" s="16">
        <v>1.6000000000000001E-3</v>
      </c>
      <c r="G237" s="16"/>
    </row>
    <row r="238" spans="1:7" x14ac:dyDescent="0.35">
      <c r="A238" s="13" t="s">
        <v>2476</v>
      </c>
      <c r="B238" s="33" t="s">
        <v>2477</v>
      </c>
      <c r="C238" s="33" t="s">
        <v>510</v>
      </c>
      <c r="D238" s="14">
        <v>2982</v>
      </c>
      <c r="E238" s="15">
        <v>22.75</v>
      </c>
      <c r="F238" s="16">
        <v>1.5E-3</v>
      </c>
      <c r="G238" s="16"/>
    </row>
    <row r="239" spans="1:7" x14ac:dyDescent="0.35">
      <c r="A239" s="13" t="s">
        <v>2478</v>
      </c>
      <c r="B239" s="33" t="s">
        <v>2479</v>
      </c>
      <c r="C239" s="33" t="s">
        <v>411</v>
      </c>
      <c r="D239" s="14">
        <v>2251</v>
      </c>
      <c r="E239" s="15">
        <v>22.64</v>
      </c>
      <c r="F239" s="16">
        <v>1.5E-3</v>
      </c>
      <c r="G239" s="16"/>
    </row>
    <row r="240" spans="1:7" x14ac:dyDescent="0.35">
      <c r="A240" s="13" t="s">
        <v>777</v>
      </c>
      <c r="B240" s="33" t="s">
        <v>778</v>
      </c>
      <c r="C240" s="33" t="s">
        <v>479</v>
      </c>
      <c r="D240" s="14">
        <v>1205</v>
      </c>
      <c r="E240" s="15">
        <v>22.23</v>
      </c>
      <c r="F240" s="16">
        <v>1.5E-3</v>
      </c>
      <c r="G240" s="16"/>
    </row>
    <row r="241" spans="1:7" x14ac:dyDescent="0.35">
      <c r="A241" s="13" t="s">
        <v>2480</v>
      </c>
      <c r="B241" s="33" t="s">
        <v>2481</v>
      </c>
      <c r="C241" s="33" t="s">
        <v>379</v>
      </c>
      <c r="D241" s="14">
        <v>5247</v>
      </c>
      <c r="E241" s="15">
        <v>21.59</v>
      </c>
      <c r="F241" s="16">
        <v>1.5E-3</v>
      </c>
      <c r="G241" s="16"/>
    </row>
    <row r="242" spans="1:7" x14ac:dyDescent="0.35">
      <c r="A242" s="13" t="s">
        <v>2482</v>
      </c>
      <c r="B242" s="33" t="s">
        <v>2483</v>
      </c>
      <c r="C242" s="33" t="s">
        <v>510</v>
      </c>
      <c r="D242" s="14">
        <v>4437</v>
      </c>
      <c r="E242" s="15">
        <v>21.12</v>
      </c>
      <c r="F242" s="16">
        <v>1.4E-3</v>
      </c>
      <c r="G242" s="16"/>
    </row>
    <row r="243" spans="1:7" x14ac:dyDescent="0.35">
      <c r="A243" s="13" t="s">
        <v>2484</v>
      </c>
      <c r="B243" s="33" t="s">
        <v>2485</v>
      </c>
      <c r="C243" s="33" t="s">
        <v>510</v>
      </c>
      <c r="D243" s="14">
        <v>1648</v>
      </c>
      <c r="E243" s="15">
        <v>20.27</v>
      </c>
      <c r="F243" s="16">
        <v>1.4E-3</v>
      </c>
      <c r="G243" s="16"/>
    </row>
    <row r="244" spans="1:7" x14ac:dyDescent="0.35">
      <c r="A244" s="13" t="s">
        <v>2486</v>
      </c>
      <c r="B244" s="33" t="s">
        <v>2487</v>
      </c>
      <c r="C244" s="33" t="s">
        <v>774</v>
      </c>
      <c r="D244" s="14">
        <v>58334</v>
      </c>
      <c r="E244" s="15">
        <v>19.32</v>
      </c>
      <c r="F244" s="16">
        <v>1.2999999999999999E-3</v>
      </c>
      <c r="G244" s="16"/>
    </row>
    <row r="245" spans="1:7" x14ac:dyDescent="0.35">
      <c r="A245" s="13" t="s">
        <v>2488</v>
      </c>
      <c r="B245" s="33" t="s">
        <v>2489</v>
      </c>
      <c r="C245" s="33" t="s">
        <v>442</v>
      </c>
      <c r="D245" s="14">
        <v>2952</v>
      </c>
      <c r="E245" s="15">
        <v>18.98</v>
      </c>
      <c r="F245" s="16">
        <v>1.2999999999999999E-3</v>
      </c>
      <c r="G245" s="16"/>
    </row>
    <row r="246" spans="1:7" x14ac:dyDescent="0.35">
      <c r="A246" s="13" t="s">
        <v>2490</v>
      </c>
      <c r="B246" s="33" t="s">
        <v>2491</v>
      </c>
      <c r="C246" s="33" t="s">
        <v>538</v>
      </c>
      <c r="D246" s="14">
        <v>90889</v>
      </c>
      <c r="E246" s="15">
        <v>18.559999999999999</v>
      </c>
      <c r="F246" s="16">
        <v>1.1999999999999999E-3</v>
      </c>
      <c r="G246" s="16"/>
    </row>
    <row r="247" spans="1:7" x14ac:dyDescent="0.35">
      <c r="A247" s="13" t="s">
        <v>2492</v>
      </c>
      <c r="B247" s="33" t="s">
        <v>2493</v>
      </c>
      <c r="C247" s="33" t="s">
        <v>379</v>
      </c>
      <c r="D247" s="14">
        <v>1043</v>
      </c>
      <c r="E247" s="15">
        <v>18.350000000000001</v>
      </c>
      <c r="F247" s="16">
        <v>1.1999999999999999E-3</v>
      </c>
      <c r="G247" s="16"/>
    </row>
    <row r="248" spans="1:7" x14ac:dyDescent="0.35">
      <c r="A248" s="13" t="s">
        <v>487</v>
      </c>
      <c r="B248" s="33" t="s">
        <v>488</v>
      </c>
      <c r="C248" s="33" t="s">
        <v>468</v>
      </c>
      <c r="D248" s="14">
        <v>7362</v>
      </c>
      <c r="E248" s="15">
        <v>18.350000000000001</v>
      </c>
      <c r="F248" s="16">
        <v>1.1999999999999999E-3</v>
      </c>
      <c r="G248" s="16"/>
    </row>
    <row r="249" spans="1:7" x14ac:dyDescent="0.35">
      <c r="A249" s="13" t="s">
        <v>2494</v>
      </c>
      <c r="B249" s="33" t="s">
        <v>2495</v>
      </c>
      <c r="C249" s="33" t="s">
        <v>399</v>
      </c>
      <c r="D249" s="14">
        <v>6251</v>
      </c>
      <c r="E249" s="15">
        <v>17.47</v>
      </c>
      <c r="F249" s="16">
        <v>1.1999999999999999E-3</v>
      </c>
      <c r="G249" s="16"/>
    </row>
    <row r="250" spans="1:7" x14ac:dyDescent="0.35">
      <c r="A250" s="13" t="s">
        <v>2496</v>
      </c>
      <c r="B250" s="33" t="s">
        <v>2497</v>
      </c>
      <c r="C250" s="33" t="s">
        <v>783</v>
      </c>
      <c r="D250" s="14">
        <v>2449</v>
      </c>
      <c r="E250" s="15">
        <v>17.37</v>
      </c>
      <c r="F250" s="16">
        <v>1.1999999999999999E-3</v>
      </c>
      <c r="G250" s="16"/>
    </row>
    <row r="251" spans="1:7" x14ac:dyDescent="0.35">
      <c r="A251" s="13" t="s">
        <v>2498</v>
      </c>
      <c r="B251" s="33" t="s">
        <v>2499</v>
      </c>
      <c r="C251" s="33" t="s">
        <v>457</v>
      </c>
      <c r="D251" s="14">
        <v>25411</v>
      </c>
      <c r="E251" s="15">
        <v>16.5</v>
      </c>
      <c r="F251" s="16">
        <v>1.1000000000000001E-3</v>
      </c>
      <c r="G251" s="16"/>
    </row>
    <row r="252" spans="1:7" x14ac:dyDescent="0.35">
      <c r="A252" s="13" t="s">
        <v>2500</v>
      </c>
      <c r="B252" s="33" t="s">
        <v>2501</v>
      </c>
      <c r="C252" s="33" t="s">
        <v>833</v>
      </c>
      <c r="D252" s="14">
        <v>10109</v>
      </c>
      <c r="E252" s="15">
        <v>16.09</v>
      </c>
      <c r="F252" s="16">
        <v>1.1000000000000001E-3</v>
      </c>
      <c r="G252" s="16"/>
    </row>
    <row r="253" spans="1:7" x14ac:dyDescent="0.35">
      <c r="A253" s="13" t="s">
        <v>2502</v>
      </c>
      <c r="B253" s="33" t="s">
        <v>2503</v>
      </c>
      <c r="C253" s="33" t="s">
        <v>457</v>
      </c>
      <c r="D253" s="14">
        <v>1613</v>
      </c>
      <c r="E253" s="15">
        <v>14.98</v>
      </c>
      <c r="F253" s="16">
        <v>1E-3</v>
      </c>
      <c r="G253" s="16"/>
    </row>
    <row r="254" spans="1:7" x14ac:dyDescent="0.35">
      <c r="A254" s="13" t="s">
        <v>2504</v>
      </c>
      <c r="B254" s="33" t="s">
        <v>2505</v>
      </c>
      <c r="C254" s="33" t="s">
        <v>716</v>
      </c>
      <c r="D254" s="14">
        <v>3511</v>
      </c>
      <c r="E254" s="15">
        <v>12.11</v>
      </c>
      <c r="F254" s="16">
        <v>8.0000000000000004E-4</v>
      </c>
      <c r="G254" s="16"/>
    </row>
    <row r="255" spans="1:7" x14ac:dyDescent="0.35">
      <c r="A255" s="13" t="s">
        <v>2506</v>
      </c>
      <c r="B255" s="33" t="s">
        <v>2507</v>
      </c>
      <c r="C255" s="33" t="s">
        <v>452</v>
      </c>
      <c r="D255" s="14">
        <v>1163</v>
      </c>
      <c r="E255" s="15">
        <v>11.91</v>
      </c>
      <c r="F255" s="16">
        <v>8.0000000000000004E-4</v>
      </c>
      <c r="G255" s="16"/>
    </row>
    <row r="256" spans="1:7" x14ac:dyDescent="0.35">
      <c r="A256" s="13" t="s">
        <v>557</v>
      </c>
      <c r="B256" s="33" t="s">
        <v>558</v>
      </c>
      <c r="C256" s="33" t="s">
        <v>411</v>
      </c>
      <c r="D256" s="14">
        <v>2009</v>
      </c>
      <c r="E256" s="15">
        <v>11.76</v>
      </c>
      <c r="F256" s="16">
        <v>8.0000000000000004E-4</v>
      </c>
      <c r="G256" s="16"/>
    </row>
    <row r="257" spans="1:7" x14ac:dyDescent="0.35">
      <c r="A257" s="13" t="s">
        <v>2508</v>
      </c>
      <c r="B257" s="33" t="s">
        <v>2509</v>
      </c>
      <c r="C257" s="33" t="s">
        <v>495</v>
      </c>
      <c r="D257" s="14">
        <v>11080</v>
      </c>
      <c r="E257" s="15">
        <v>8.06</v>
      </c>
      <c r="F257" s="16">
        <v>5.0000000000000001E-4</v>
      </c>
      <c r="G257" s="16"/>
    </row>
    <row r="258" spans="1:7" x14ac:dyDescent="0.35">
      <c r="A258" s="17" t="s">
        <v>180</v>
      </c>
      <c r="B258" s="34"/>
      <c r="C258" s="34"/>
      <c r="D258" s="18"/>
      <c r="E258" s="37">
        <v>14820.22</v>
      </c>
      <c r="F258" s="38">
        <v>0.99809999999999999</v>
      </c>
      <c r="G258" s="21"/>
    </row>
    <row r="259" spans="1:7" x14ac:dyDescent="0.35">
      <c r="A259" s="13"/>
      <c r="B259" s="33"/>
      <c r="C259" s="33"/>
      <c r="D259" s="14"/>
      <c r="E259" s="15"/>
      <c r="F259" s="16"/>
      <c r="G259" s="16"/>
    </row>
    <row r="260" spans="1:7" x14ac:dyDescent="0.35">
      <c r="A260" s="17" t="s">
        <v>445</v>
      </c>
      <c r="B260" s="33"/>
      <c r="C260" s="33"/>
      <c r="D260" s="14"/>
      <c r="E260" s="15"/>
      <c r="F260" s="16"/>
      <c r="G260" s="16"/>
    </row>
    <row r="261" spans="1:7" x14ac:dyDescent="0.35">
      <c r="A261" s="13" t="s">
        <v>2510</v>
      </c>
      <c r="B261" s="33" t="s">
        <v>2511</v>
      </c>
      <c r="C261" s="33" t="s">
        <v>783</v>
      </c>
      <c r="D261" s="14">
        <v>2309</v>
      </c>
      <c r="E261" s="15">
        <v>21.6</v>
      </c>
      <c r="F261" s="16">
        <v>1.5E-3</v>
      </c>
      <c r="G261" s="16"/>
    </row>
    <row r="262" spans="1:7" x14ac:dyDescent="0.35">
      <c r="A262" s="17" t="s">
        <v>180</v>
      </c>
      <c r="B262" s="34"/>
      <c r="C262" s="34"/>
      <c r="D262" s="18"/>
      <c r="E262" s="37">
        <v>21.6</v>
      </c>
      <c r="F262" s="38">
        <v>1.5E-3</v>
      </c>
      <c r="G262" s="21"/>
    </row>
    <row r="263" spans="1:7" x14ac:dyDescent="0.35">
      <c r="A263" s="24" t="s">
        <v>191</v>
      </c>
      <c r="B263" s="35"/>
      <c r="C263" s="35"/>
      <c r="D263" s="25"/>
      <c r="E263" s="30">
        <v>14841.82</v>
      </c>
      <c r="F263" s="31">
        <v>0.99960000000000004</v>
      </c>
      <c r="G263" s="21"/>
    </row>
    <row r="264" spans="1:7" x14ac:dyDescent="0.35">
      <c r="A264" s="13"/>
      <c r="B264" s="33"/>
      <c r="C264" s="33"/>
      <c r="D264" s="14"/>
      <c r="E264" s="15"/>
      <c r="F264" s="16"/>
      <c r="G264" s="16"/>
    </row>
    <row r="265" spans="1:7" x14ac:dyDescent="0.35">
      <c r="A265" s="13"/>
      <c r="B265" s="33"/>
      <c r="C265" s="33"/>
      <c r="D265" s="14"/>
      <c r="E265" s="15"/>
      <c r="F265" s="16"/>
      <c r="G265" s="16"/>
    </row>
    <row r="266" spans="1:7" x14ac:dyDescent="0.35">
      <c r="A266" s="17" t="s">
        <v>195</v>
      </c>
      <c r="B266" s="33"/>
      <c r="C266" s="33"/>
      <c r="D266" s="14"/>
      <c r="E266" s="15"/>
      <c r="F266" s="16"/>
      <c r="G266" s="16"/>
    </row>
    <row r="267" spans="1:7" x14ac:dyDescent="0.35">
      <c r="A267" s="13" t="s">
        <v>196</v>
      </c>
      <c r="B267" s="33"/>
      <c r="C267" s="33"/>
      <c r="D267" s="14"/>
      <c r="E267" s="15">
        <v>118.98</v>
      </c>
      <c r="F267" s="16">
        <v>8.0000000000000002E-3</v>
      </c>
      <c r="G267" s="16">
        <v>5.4115999999999997E-2</v>
      </c>
    </row>
    <row r="268" spans="1:7" x14ac:dyDescent="0.35">
      <c r="A268" s="17" t="s">
        <v>180</v>
      </c>
      <c r="B268" s="34"/>
      <c r="C268" s="34"/>
      <c r="D268" s="18"/>
      <c r="E268" s="37">
        <v>118.98</v>
      </c>
      <c r="F268" s="38">
        <v>8.0000000000000002E-3</v>
      </c>
      <c r="G268" s="21"/>
    </row>
    <row r="269" spans="1:7" x14ac:dyDescent="0.35">
      <c r="A269" s="13"/>
      <c r="B269" s="33"/>
      <c r="C269" s="33"/>
      <c r="D269" s="14"/>
      <c r="E269" s="15"/>
      <c r="F269" s="16"/>
      <c r="G269" s="16"/>
    </row>
    <row r="270" spans="1:7" x14ac:dyDescent="0.35">
      <c r="A270" s="24" t="s">
        <v>191</v>
      </c>
      <c r="B270" s="35"/>
      <c r="C270" s="35"/>
      <c r="D270" s="25"/>
      <c r="E270" s="19">
        <v>118.98</v>
      </c>
      <c r="F270" s="20">
        <v>8.0000000000000002E-3</v>
      </c>
      <c r="G270" s="21"/>
    </row>
    <row r="271" spans="1:7" x14ac:dyDescent="0.35">
      <c r="A271" s="13" t="s">
        <v>197</v>
      </c>
      <c r="B271" s="33"/>
      <c r="C271" s="33"/>
      <c r="D271" s="14"/>
      <c r="E271" s="15">
        <v>1.7640699999999999E-2</v>
      </c>
      <c r="F271" s="16">
        <v>9.9999999999999995E-7</v>
      </c>
      <c r="G271" s="16"/>
    </row>
    <row r="272" spans="1:7" x14ac:dyDescent="0.35">
      <c r="A272" s="13" t="s">
        <v>198</v>
      </c>
      <c r="B272" s="33"/>
      <c r="C272" s="33"/>
      <c r="D272" s="14"/>
      <c r="E272" s="26">
        <v>-110.5776407</v>
      </c>
      <c r="F272" s="27">
        <v>-7.6010000000000001E-3</v>
      </c>
      <c r="G272" s="16">
        <v>5.4115999999999997E-2</v>
      </c>
    </row>
    <row r="273" spans="1:7" x14ac:dyDescent="0.35">
      <c r="A273" s="28" t="s">
        <v>199</v>
      </c>
      <c r="B273" s="36"/>
      <c r="C273" s="36"/>
      <c r="D273" s="29"/>
      <c r="E273" s="30">
        <v>14850.24</v>
      </c>
      <c r="F273" s="31">
        <v>1</v>
      </c>
      <c r="G273" s="31"/>
    </row>
    <row r="278" spans="1:7" x14ac:dyDescent="0.35">
      <c r="A278" s="1" t="s">
        <v>201</v>
      </c>
    </row>
    <row r="279" spans="1:7" x14ac:dyDescent="0.35">
      <c r="A279" s="47" t="s">
        <v>202</v>
      </c>
      <c r="B279" s="3" t="s">
        <v>136</v>
      </c>
    </row>
    <row r="280" spans="1:7" x14ac:dyDescent="0.35">
      <c r="A280" t="s">
        <v>203</v>
      </c>
    </row>
    <row r="281" spans="1:7" x14ac:dyDescent="0.35">
      <c r="A281" t="s">
        <v>204</v>
      </c>
      <c r="B281" t="s">
        <v>205</v>
      </c>
      <c r="C281" t="s">
        <v>205</v>
      </c>
    </row>
    <row r="282" spans="1:7" x14ac:dyDescent="0.35">
      <c r="B282" s="48">
        <v>45807</v>
      </c>
      <c r="C282" s="48">
        <v>45838</v>
      </c>
    </row>
    <row r="283" spans="1:7" x14ac:dyDescent="0.35">
      <c r="A283" t="s">
        <v>274</v>
      </c>
      <c r="B283">
        <v>17.4542</v>
      </c>
      <c r="C283">
        <v>18.459199999999999</v>
      </c>
    </row>
    <row r="284" spans="1:7" x14ac:dyDescent="0.35">
      <c r="A284" t="s">
        <v>211</v>
      </c>
      <c r="B284">
        <v>17.454799999999999</v>
      </c>
      <c r="C284">
        <v>18.459800000000001</v>
      </c>
    </row>
    <row r="285" spans="1:7" x14ac:dyDescent="0.35">
      <c r="A285" t="s">
        <v>275</v>
      </c>
      <c r="B285">
        <v>17.155100000000001</v>
      </c>
      <c r="C285">
        <v>18.132999999999999</v>
      </c>
    </row>
    <row r="286" spans="1:7" x14ac:dyDescent="0.35">
      <c r="A286" t="s">
        <v>217</v>
      </c>
      <c r="B286">
        <v>17.154900000000001</v>
      </c>
      <c r="C286">
        <v>18.1328</v>
      </c>
    </row>
    <row r="288" spans="1:7" x14ac:dyDescent="0.35">
      <c r="A288" t="s">
        <v>221</v>
      </c>
      <c r="B288" s="3" t="s">
        <v>136</v>
      </c>
    </row>
    <row r="289" spans="1:4" x14ac:dyDescent="0.35">
      <c r="A289" t="s">
        <v>222</v>
      </c>
      <c r="B289" s="3" t="s">
        <v>136</v>
      </c>
    </row>
    <row r="290" spans="1:4" ht="29" customHeight="1" x14ac:dyDescent="0.35">
      <c r="A290" s="47" t="s">
        <v>223</v>
      </c>
      <c r="B290" s="3" t="s">
        <v>136</v>
      </c>
    </row>
    <row r="291" spans="1:4" ht="29" customHeight="1" x14ac:dyDescent="0.35">
      <c r="A291" s="47" t="s">
        <v>224</v>
      </c>
      <c r="B291" s="3" t="s">
        <v>136</v>
      </c>
    </row>
    <row r="292" spans="1:4" x14ac:dyDescent="0.35">
      <c r="A292" t="s">
        <v>446</v>
      </c>
      <c r="B292" s="49">
        <v>0.39760000000000001</v>
      </c>
    </row>
    <row r="293" spans="1:4" ht="43.5" customHeight="1" x14ac:dyDescent="0.35">
      <c r="A293" s="47" t="s">
        <v>226</v>
      </c>
      <c r="B293" s="3" t="s">
        <v>136</v>
      </c>
    </row>
    <row r="294" spans="1:4" x14ac:dyDescent="0.35">
      <c r="B294" s="3"/>
    </row>
    <row r="295" spans="1:4" ht="29" customHeight="1" x14ac:dyDescent="0.35">
      <c r="A295" s="47" t="s">
        <v>227</v>
      </c>
      <c r="B295" s="3" t="s">
        <v>136</v>
      </c>
    </row>
    <row r="296" spans="1:4" ht="29" customHeight="1" x14ac:dyDescent="0.35">
      <c r="A296" s="47" t="s">
        <v>228</v>
      </c>
      <c r="B296" t="s">
        <v>136</v>
      </c>
    </row>
    <row r="297" spans="1:4" ht="29" customHeight="1" x14ac:dyDescent="0.35">
      <c r="A297" s="47" t="s">
        <v>229</v>
      </c>
      <c r="B297" s="3" t="s">
        <v>136</v>
      </c>
    </row>
    <row r="298" spans="1:4" ht="29" customHeight="1" x14ac:dyDescent="0.35">
      <c r="A298" s="47" t="s">
        <v>230</v>
      </c>
      <c r="B298" s="3" t="s">
        <v>136</v>
      </c>
    </row>
    <row r="300" spans="1:4" ht="70" customHeight="1" x14ac:dyDescent="0.35">
      <c r="A300" s="72" t="s">
        <v>240</v>
      </c>
      <c r="B300" s="72" t="s">
        <v>241</v>
      </c>
      <c r="C300" s="72" t="s">
        <v>5</v>
      </c>
      <c r="D300" s="72" t="s">
        <v>6</v>
      </c>
    </row>
    <row r="301" spans="1:4" ht="70" customHeight="1" x14ac:dyDescent="0.35">
      <c r="A301" s="72" t="s">
        <v>2512</v>
      </c>
      <c r="B301" s="72"/>
      <c r="C301" s="72" t="s">
        <v>83</v>
      </c>
      <c r="D30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2513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2514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53" t="s">
        <v>191</v>
      </c>
      <c r="B8" s="54"/>
      <c r="C8" s="54"/>
      <c r="D8" s="55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18"/>
      <c r="E9" s="41"/>
      <c r="F9" s="21"/>
      <c r="G9" s="16"/>
    </row>
    <row r="10" spans="1:7" x14ac:dyDescent="0.35">
      <c r="A10" s="17" t="s">
        <v>2141</v>
      </c>
      <c r="B10" s="34"/>
      <c r="C10" s="34"/>
      <c r="D10" s="18"/>
      <c r="E10" s="41"/>
      <c r="F10" s="21"/>
      <c r="G10" s="16"/>
    </row>
    <row r="11" spans="1:7" x14ac:dyDescent="0.35">
      <c r="A11" s="17" t="s">
        <v>2515</v>
      </c>
      <c r="B11" s="34"/>
      <c r="C11" s="34"/>
      <c r="D11" s="18"/>
      <c r="E11" s="41"/>
      <c r="F11" s="21"/>
      <c r="G11" s="16"/>
    </row>
    <row r="12" spans="1:7" x14ac:dyDescent="0.35">
      <c r="A12" s="56" t="s">
        <v>2143</v>
      </c>
      <c r="B12" s="33" t="s">
        <v>2144</v>
      </c>
      <c r="C12" s="34"/>
      <c r="D12" s="14">
        <v>207</v>
      </c>
      <c r="E12" s="41">
        <v>19804.932000000001</v>
      </c>
      <c r="F12" s="21">
        <f>+E12/E22</f>
        <v>0.97331146712771133</v>
      </c>
      <c r="G12" s="16"/>
    </row>
    <row r="13" spans="1:7" x14ac:dyDescent="0.35">
      <c r="A13" s="53" t="s">
        <v>191</v>
      </c>
      <c r="B13" s="54"/>
      <c r="C13" s="54"/>
      <c r="D13" s="55"/>
      <c r="E13" s="37">
        <f>SUM(E12)</f>
        <v>19804.932000000001</v>
      </c>
      <c r="F13" s="38">
        <f>SUM(F12)</f>
        <v>0.97331146712771133</v>
      </c>
      <c r="G13" s="16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195</v>
      </c>
      <c r="B15" s="33"/>
      <c r="C15" s="33"/>
      <c r="D15" s="14"/>
      <c r="E15" s="15"/>
      <c r="F15" s="16"/>
      <c r="G15" s="16"/>
    </row>
    <row r="16" spans="1:7" x14ac:dyDescent="0.35">
      <c r="A16" s="13" t="s">
        <v>196</v>
      </c>
      <c r="B16" s="33"/>
      <c r="C16" s="33"/>
      <c r="D16" s="14"/>
      <c r="E16" s="15">
        <v>70.989999999999995</v>
      </c>
      <c r="F16" s="16">
        <v>3.4889999999999999E-3</v>
      </c>
      <c r="G16" s="16">
        <v>5.4115999999999997E-2</v>
      </c>
    </row>
    <row r="17" spans="1:7" x14ac:dyDescent="0.35">
      <c r="A17" s="17" t="s">
        <v>180</v>
      </c>
      <c r="B17" s="34"/>
      <c r="C17" s="34"/>
      <c r="D17" s="18"/>
      <c r="E17" s="19">
        <v>70.989999999999995</v>
      </c>
      <c r="F17" s="20">
        <v>3.4880000000000002E-3</v>
      </c>
      <c r="G17" s="21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191</v>
      </c>
      <c r="B19" s="35"/>
      <c r="C19" s="35"/>
      <c r="D19" s="25"/>
      <c r="E19" s="19">
        <v>70.989999999999995</v>
      </c>
      <c r="F19" s="20">
        <v>3.4889999999999999E-3</v>
      </c>
      <c r="G19" s="21"/>
    </row>
    <row r="20" spans="1:7" x14ac:dyDescent="0.35">
      <c r="A20" s="13" t="s">
        <v>197</v>
      </c>
      <c r="B20" s="33"/>
      <c r="C20" s="33"/>
      <c r="D20" s="14"/>
      <c r="E20" s="15">
        <v>1.0525100000000001E-2</v>
      </c>
      <c r="F20" s="16">
        <v>0</v>
      </c>
      <c r="G20" s="16"/>
    </row>
    <row r="21" spans="1:7" x14ac:dyDescent="0.35">
      <c r="A21" s="13" t="s">
        <v>198</v>
      </c>
      <c r="B21" s="33"/>
      <c r="C21" s="33"/>
      <c r="D21" s="14"/>
      <c r="E21" s="15">
        <v>472.0594749</v>
      </c>
      <c r="F21" s="16">
        <v>2.3199999999999998E-2</v>
      </c>
      <c r="G21" s="16">
        <v>5.4115999999999997E-2</v>
      </c>
    </row>
    <row r="22" spans="1:7" x14ac:dyDescent="0.35">
      <c r="A22" s="28" t="s">
        <v>199</v>
      </c>
      <c r="B22" s="36"/>
      <c r="C22" s="36"/>
      <c r="D22" s="29"/>
      <c r="E22" s="30">
        <v>20347.990000000002</v>
      </c>
      <c r="F22" s="31">
        <v>1</v>
      </c>
      <c r="G22" s="31"/>
    </row>
    <row r="27" spans="1:7" x14ac:dyDescent="0.35">
      <c r="A27" s="1" t="s">
        <v>201</v>
      </c>
    </row>
    <row r="28" spans="1:7" x14ac:dyDescent="0.35">
      <c r="A28" s="47" t="s">
        <v>202</v>
      </c>
      <c r="B28" s="3" t="s">
        <v>136</v>
      </c>
    </row>
    <row r="29" spans="1:7" x14ac:dyDescent="0.35">
      <c r="A29" t="s">
        <v>203</v>
      </c>
    </row>
    <row r="30" spans="1:7" x14ac:dyDescent="0.35">
      <c r="A30" t="s">
        <v>204</v>
      </c>
      <c r="B30" t="s">
        <v>205</v>
      </c>
      <c r="C30" t="s">
        <v>205</v>
      </c>
    </row>
    <row r="31" spans="1:7" x14ac:dyDescent="0.35">
      <c r="B31" s="48">
        <v>45807</v>
      </c>
      <c r="C31" s="48">
        <v>45838</v>
      </c>
    </row>
    <row r="32" spans="1:7" x14ac:dyDescent="0.35">
      <c r="A32" t="s">
        <v>275</v>
      </c>
      <c r="B32">
        <v>96.102000000000004</v>
      </c>
      <c r="C32">
        <v>96.675799999999995</v>
      </c>
    </row>
    <row r="34" spans="1:4" x14ac:dyDescent="0.35">
      <c r="A34" t="s">
        <v>221</v>
      </c>
      <c r="B34" s="3" t="s">
        <v>136</v>
      </c>
    </row>
    <row r="35" spans="1:4" x14ac:dyDescent="0.35">
      <c r="A35" t="s">
        <v>222</v>
      </c>
      <c r="B35" s="3" t="s">
        <v>136</v>
      </c>
    </row>
    <row r="36" spans="1:4" ht="29" customHeight="1" x14ac:dyDescent="0.35">
      <c r="A36" s="47" t="s">
        <v>223</v>
      </c>
      <c r="B36" s="3" t="s">
        <v>136</v>
      </c>
    </row>
    <row r="37" spans="1:4" ht="29" customHeight="1" x14ac:dyDescent="0.35">
      <c r="A37" s="47" t="s">
        <v>224</v>
      </c>
      <c r="B37" s="3" t="s">
        <v>136</v>
      </c>
    </row>
    <row r="38" spans="1:4" ht="43.5" customHeight="1" x14ac:dyDescent="0.35">
      <c r="A38" s="47" t="s">
        <v>226</v>
      </c>
      <c r="B38" s="3" t="s">
        <v>136</v>
      </c>
    </row>
    <row r="39" spans="1:4" x14ac:dyDescent="0.35">
      <c r="B39" s="3"/>
    </row>
    <row r="40" spans="1:4" ht="29" customHeight="1" x14ac:dyDescent="0.35">
      <c r="A40" s="47" t="s">
        <v>227</v>
      </c>
      <c r="B40" s="3" t="s">
        <v>136</v>
      </c>
    </row>
    <row r="41" spans="1:4" ht="29" customHeight="1" x14ac:dyDescent="0.35">
      <c r="A41" s="47" t="s">
        <v>228</v>
      </c>
      <c r="B41">
        <v>19641.62</v>
      </c>
    </row>
    <row r="42" spans="1:4" ht="29" customHeight="1" x14ac:dyDescent="0.35">
      <c r="A42" s="47" t="s">
        <v>229</v>
      </c>
      <c r="B42" s="3" t="s">
        <v>136</v>
      </c>
    </row>
    <row r="43" spans="1:4" ht="29" customHeight="1" x14ac:dyDescent="0.35">
      <c r="A43" s="47" t="s">
        <v>230</v>
      </c>
      <c r="B43" s="3" t="s">
        <v>136</v>
      </c>
    </row>
    <row r="45" spans="1:4" ht="70" customHeight="1" x14ac:dyDescent="0.35">
      <c r="A45" s="72" t="s">
        <v>240</v>
      </c>
      <c r="B45" s="72" t="s">
        <v>241</v>
      </c>
      <c r="C45" s="72" t="s">
        <v>5</v>
      </c>
      <c r="D45" s="72" t="s">
        <v>6</v>
      </c>
    </row>
    <row r="46" spans="1:4" ht="70" customHeight="1" x14ac:dyDescent="0.35">
      <c r="A46" s="72" t="s">
        <v>2516</v>
      </c>
      <c r="B46" s="72"/>
      <c r="C46" s="72" t="s">
        <v>85</v>
      </c>
      <c r="D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92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2517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2518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302</v>
      </c>
      <c r="B11" s="33" t="s">
        <v>303</v>
      </c>
      <c r="C11" s="33" t="s">
        <v>144</v>
      </c>
      <c r="D11" s="14">
        <v>5000000</v>
      </c>
      <c r="E11" s="15">
        <v>5003.37</v>
      </c>
      <c r="F11" s="16">
        <v>6.4000000000000003E-3</v>
      </c>
      <c r="G11" s="16">
        <v>6.0447000000000001E-2</v>
      </c>
    </row>
    <row r="12" spans="1:7" x14ac:dyDescent="0.35">
      <c r="A12" s="17" t="s">
        <v>180</v>
      </c>
      <c r="B12" s="34"/>
      <c r="C12" s="34"/>
      <c r="D12" s="18"/>
      <c r="E12" s="19">
        <v>5003.37</v>
      </c>
      <c r="F12" s="20">
        <v>6.4000000000000003E-3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189</v>
      </c>
      <c r="B14" s="33"/>
      <c r="C14" s="33"/>
      <c r="D14" s="14"/>
      <c r="E14" s="15"/>
      <c r="F14" s="16"/>
      <c r="G14" s="16"/>
    </row>
    <row r="15" spans="1:7" x14ac:dyDescent="0.35">
      <c r="A15" s="17" t="s">
        <v>180</v>
      </c>
      <c r="B15" s="33"/>
      <c r="C15" s="33"/>
      <c r="D15" s="14"/>
      <c r="E15" s="22" t="s">
        <v>136</v>
      </c>
      <c r="F15" s="23" t="s">
        <v>136</v>
      </c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190</v>
      </c>
      <c r="B17" s="33"/>
      <c r="C17" s="33"/>
      <c r="D17" s="14"/>
      <c r="E17" s="15"/>
      <c r="F17" s="16"/>
      <c r="G17" s="16"/>
    </row>
    <row r="18" spans="1:7" x14ac:dyDescent="0.35">
      <c r="A18" s="17" t="s">
        <v>180</v>
      </c>
      <c r="B18" s="33"/>
      <c r="C18" s="33"/>
      <c r="D18" s="14"/>
      <c r="E18" s="22" t="s">
        <v>136</v>
      </c>
      <c r="F18" s="23" t="s">
        <v>136</v>
      </c>
      <c r="G18" s="16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191</v>
      </c>
      <c r="B20" s="35"/>
      <c r="C20" s="35"/>
      <c r="D20" s="25"/>
      <c r="E20" s="19">
        <v>5003.37</v>
      </c>
      <c r="F20" s="20">
        <v>6.4000000000000003E-3</v>
      </c>
      <c r="G20" s="21"/>
    </row>
    <row r="21" spans="1:7" x14ac:dyDescent="0.35">
      <c r="A21" s="13"/>
      <c r="B21" s="33"/>
      <c r="C21" s="33"/>
      <c r="D21" s="14"/>
      <c r="E21" s="15"/>
      <c r="F21" s="16"/>
      <c r="G21" s="16"/>
    </row>
    <row r="22" spans="1:7" x14ac:dyDescent="0.35">
      <c r="A22" s="17" t="s">
        <v>335</v>
      </c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336</v>
      </c>
      <c r="B24" s="33"/>
      <c r="C24" s="33"/>
      <c r="D24" s="14"/>
      <c r="E24" s="15"/>
      <c r="F24" s="16"/>
      <c r="G24" s="16"/>
    </row>
    <row r="25" spans="1:7" x14ac:dyDescent="0.35">
      <c r="A25" s="13" t="s">
        <v>2519</v>
      </c>
      <c r="B25" s="33" t="s">
        <v>2520</v>
      </c>
      <c r="C25" s="33" t="s">
        <v>184</v>
      </c>
      <c r="D25" s="14">
        <v>22500000</v>
      </c>
      <c r="E25" s="15">
        <v>22398.23</v>
      </c>
      <c r="F25" s="16">
        <v>2.86E-2</v>
      </c>
      <c r="G25" s="16">
        <v>5.3497000000000003E-2</v>
      </c>
    </row>
    <row r="26" spans="1:7" x14ac:dyDescent="0.35">
      <c r="A26" s="13" t="s">
        <v>2521</v>
      </c>
      <c r="B26" s="33" t="s">
        <v>2522</v>
      </c>
      <c r="C26" s="33" t="s">
        <v>184</v>
      </c>
      <c r="D26" s="14">
        <v>22500000</v>
      </c>
      <c r="E26" s="15">
        <v>22378.639999999999</v>
      </c>
      <c r="F26" s="16">
        <v>2.86E-2</v>
      </c>
      <c r="G26" s="16">
        <v>5.3499999999999999E-2</v>
      </c>
    </row>
    <row r="27" spans="1:7" x14ac:dyDescent="0.35">
      <c r="A27" s="13" t="s">
        <v>2523</v>
      </c>
      <c r="B27" s="33" t="s">
        <v>2524</v>
      </c>
      <c r="C27" s="33" t="s">
        <v>184</v>
      </c>
      <c r="D27" s="14">
        <v>20000000</v>
      </c>
      <c r="E27" s="15">
        <v>19913.080000000002</v>
      </c>
      <c r="F27" s="16">
        <v>2.5399999999999999E-2</v>
      </c>
      <c r="G27" s="16">
        <v>5.3113E-2</v>
      </c>
    </row>
    <row r="28" spans="1:7" x14ac:dyDescent="0.35">
      <c r="A28" s="13" t="s">
        <v>2525</v>
      </c>
      <c r="B28" s="33" t="s">
        <v>2526</v>
      </c>
      <c r="C28" s="33" t="s">
        <v>184</v>
      </c>
      <c r="D28" s="14">
        <v>20000000</v>
      </c>
      <c r="E28" s="15">
        <v>19810.64</v>
      </c>
      <c r="F28" s="16">
        <v>2.53E-2</v>
      </c>
      <c r="G28" s="16">
        <v>5.3675E-2</v>
      </c>
    </row>
    <row r="29" spans="1:7" x14ac:dyDescent="0.35">
      <c r="A29" s="13" t="s">
        <v>566</v>
      </c>
      <c r="B29" s="33" t="s">
        <v>567</v>
      </c>
      <c r="C29" s="33" t="s">
        <v>184</v>
      </c>
      <c r="D29" s="14">
        <v>17500000</v>
      </c>
      <c r="E29" s="15">
        <v>17459.349999999999</v>
      </c>
      <c r="F29" s="16">
        <v>2.23E-2</v>
      </c>
      <c r="G29" s="16">
        <v>5.3116999999999998E-2</v>
      </c>
    </row>
    <row r="30" spans="1:7" x14ac:dyDescent="0.35">
      <c r="A30" s="13" t="s">
        <v>2527</v>
      </c>
      <c r="B30" s="33" t="s">
        <v>2528</v>
      </c>
      <c r="C30" s="33" t="s">
        <v>184</v>
      </c>
      <c r="D30" s="14">
        <v>15000000</v>
      </c>
      <c r="E30" s="15">
        <v>14950.02</v>
      </c>
      <c r="F30" s="16">
        <v>1.9099999999999999E-2</v>
      </c>
      <c r="G30" s="16">
        <v>5.3053999999999997E-2</v>
      </c>
    </row>
    <row r="31" spans="1:7" x14ac:dyDescent="0.35">
      <c r="A31" s="13" t="s">
        <v>2529</v>
      </c>
      <c r="B31" s="33" t="s">
        <v>2530</v>
      </c>
      <c r="C31" s="33" t="s">
        <v>184</v>
      </c>
      <c r="D31" s="14">
        <v>12500000</v>
      </c>
      <c r="E31" s="15">
        <v>12369.04</v>
      </c>
      <c r="F31" s="16">
        <v>1.5800000000000002E-2</v>
      </c>
      <c r="G31" s="16">
        <v>5.3677999999999997E-2</v>
      </c>
    </row>
    <row r="32" spans="1:7" x14ac:dyDescent="0.35">
      <c r="A32" s="13" t="s">
        <v>2531</v>
      </c>
      <c r="B32" s="33" t="s">
        <v>2532</v>
      </c>
      <c r="C32" s="33" t="s">
        <v>184</v>
      </c>
      <c r="D32" s="14">
        <v>10000000</v>
      </c>
      <c r="E32" s="15">
        <v>9925.67</v>
      </c>
      <c r="F32" s="16">
        <v>1.2699999999999999E-2</v>
      </c>
      <c r="G32" s="16">
        <v>5.3599000000000001E-2</v>
      </c>
    </row>
    <row r="33" spans="1:7" x14ac:dyDescent="0.35">
      <c r="A33" s="13" t="s">
        <v>2533</v>
      </c>
      <c r="B33" s="33" t="s">
        <v>2534</v>
      </c>
      <c r="C33" s="33" t="s">
        <v>184</v>
      </c>
      <c r="D33" s="14">
        <v>10000000</v>
      </c>
      <c r="E33" s="15">
        <v>9885.5300000000007</v>
      </c>
      <c r="F33" s="16">
        <v>1.26E-2</v>
      </c>
      <c r="G33" s="16">
        <v>5.3499999999999999E-2</v>
      </c>
    </row>
    <row r="34" spans="1:7" x14ac:dyDescent="0.35">
      <c r="A34" s="13" t="s">
        <v>2535</v>
      </c>
      <c r="B34" s="33" t="s">
        <v>2536</v>
      </c>
      <c r="C34" s="33" t="s">
        <v>184</v>
      </c>
      <c r="D34" s="14">
        <v>5000000</v>
      </c>
      <c r="E34" s="15">
        <v>4967.96</v>
      </c>
      <c r="F34" s="16">
        <v>6.3E-3</v>
      </c>
      <c r="G34" s="16">
        <v>5.3499999999999999E-2</v>
      </c>
    </row>
    <row r="35" spans="1:7" x14ac:dyDescent="0.35">
      <c r="A35" s="13" t="s">
        <v>2537</v>
      </c>
      <c r="B35" s="33" t="s">
        <v>2538</v>
      </c>
      <c r="C35" s="33" t="s">
        <v>184</v>
      </c>
      <c r="D35" s="14">
        <v>5000000</v>
      </c>
      <c r="E35" s="15">
        <v>4957.78</v>
      </c>
      <c r="F35" s="16">
        <v>6.3E-3</v>
      </c>
      <c r="G35" s="16">
        <v>5.3601000000000003E-2</v>
      </c>
    </row>
    <row r="36" spans="1:7" x14ac:dyDescent="0.35">
      <c r="A36" s="13" t="s">
        <v>2539</v>
      </c>
      <c r="B36" s="33" t="s">
        <v>2540</v>
      </c>
      <c r="C36" s="33" t="s">
        <v>184</v>
      </c>
      <c r="D36" s="14">
        <v>2500000</v>
      </c>
      <c r="E36" s="15">
        <v>2491.67</v>
      </c>
      <c r="F36" s="16">
        <v>3.2000000000000002E-3</v>
      </c>
      <c r="G36" s="16">
        <v>5.3053999999999997E-2</v>
      </c>
    </row>
    <row r="37" spans="1:7" x14ac:dyDescent="0.35">
      <c r="A37" s="13" t="s">
        <v>2541</v>
      </c>
      <c r="B37" s="33" t="s">
        <v>2542</v>
      </c>
      <c r="C37" s="33" t="s">
        <v>184</v>
      </c>
      <c r="D37" s="14">
        <v>2500000</v>
      </c>
      <c r="E37" s="15">
        <v>2478.89</v>
      </c>
      <c r="F37" s="16">
        <v>3.2000000000000002E-3</v>
      </c>
      <c r="G37" s="16">
        <v>5.3601000000000003E-2</v>
      </c>
    </row>
    <row r="38" spans="1:7" x14ac:dyDescent="0.35">
      <c r="A38" s="17" t="s">
        <v>180</v>
      </c>
      <c r="B38" s="34"/>
      <c r="C38" s="34"/>
      <c r="D38" s="18"/>
      <c r="E38" s="19">
        <v>163986.5</v>
      </c>
      <c r="F38" s="20">
        <v>0.2094</v>
      </c>
      <c r="G38" s="21"/>
    </row>
    <row r="39" spans="1:7" x14ac:dyDescent="0.35">
      <c r="A39" s="17" t="s">
        <v>936</v>
      </c>
      <c r="B39" s="33"/>
      <c r="C39" s="33"/>
      <c r="D39" s="14"/>
      <c r="E39" s="15"/>
      <c r="F39" s="16"/>
      <c r="G39" s="16"/>
    </row>
    <row r="40" spans="1:7" x14ac:dyDescent="0.35">
      <c r="A40" s="13" t="s">
        <v>2543</v>
      </c>
      <c r="B40" s="33" t="s">
        <v>2544</v>
      </c>
      <c r="C40" s="33" t="s">
        <v>964</v>
      </c>
      <c r="D40" s="14">
        <v>30000000</v>
      </c>
      <c r="E40" s="15">
        <v>29697.18</v>
      </c>
      <c r="F40" s="16">
        <v>3.7900000000000003E-2</v>
      </c>
      <c r="G40" s="16">
        <v>5.8157E-2</v>
      </c>
    </row>
    <row r="41" spans="1:7" x14ac:dyDescent="0.35">
      <c r="A41" s="13" t="s">
        <v>2545</v>
      </c>
      <c r="B41" s="33" t="s">
        <v>2546</v>
      </c>
      <c r="C41" s="33" t="s">
        <v>942</v>
      </c>
      <c r="D41" s="14">
        <v>20000000</v>
      </c>
      <c r="E41" s="15">
        <v>19821.34</v>
      </c>
      <c r="F41" s="16">
        <v>2.53E-2</v>
      </c>
      <c r="G41" s="16">
        <v>5.8749000000000003E-2</v>
      </c>
    </row>
    <row r="42" spans="1:7" x14ac:dyDescent="0.35">
      <c r="A42" s="13" t="s">
        <v>2547</v>
      </c>
      <c r="B42" s="33" t="s">
        <v>2548</v>
      </c>
      <c r="C42" s="33" t="s">
        <v>949</v>
      </c>
      <c r="D42" s="14">
        <v>20000000</v>
      </c>
      <c r="E42" s="15">
        <v>19750.78</v>
      </c>
      <c r="F42" s="16">
        <v>2.52E-2</v>
      </c>
      <c r="G42" s="16">
        <v>5.8298999999999997E-2</v>
      </c>
    </row>
    <row r="43" spans="1:7" x14ac:dyDescent="0.35">
      <c r="A43" s="13" t="s">
        <v>2549</v>
      </c>
      <c r="B43" s="33" t="s">
        <v>2550</v>
      </c>
      <c r="C43" s="33" t="s">
        <v>939</v>
      </c>
      <c r="D43" s="14">
        <v>15000000</v>
      </c>
      <c r="E43" s="15">
        <v>14846.4</v>
      </c>
      <c r="F43" s="16">
        <v>1.9E-2</v>
      </c>
      <c r="G43" s="16">
        <v>5.8098999999999998E-2</v>
      </c>
    </row>
    <row r="44" spans="1:7" x14ac:dyDescent="0.35">
      <c r="A44" s="13" t="s">
        <v>2551</v>
      </c>
      <c r="B44" s="33" t="s">
        <v>2552</v>
      </c>
      <c r="C44" s="33" t="s">
        <v>939</v>
      </c>
      <c r="D44" s="14">
        <v>10000000</v>
      </c>
      <c r="E44" s="15">
        <v>9946.17</v>
      </c>
      <c r="F44" s="16">
        <v>1.2699999999999999E-2</v>
      </c>
      <c r="G44" s="16">
        <v>5.8101E-2</v>
      </c>
    </row>
    <row r="45" spans="1:7" x14ac:dyDescent="0.35">
      <c r="A45" s="13" t="s">
        <v>2553</v>
      </c>
      <c r="B45" s="33" t="s">
        <v>2554</v>
      </c>
      <c r="C45" s="33" t="s">
        <v>939</v>
      </c>
      <c r="D45" s="14">
        <v>10000000</v>
      </c>
      <c r="E45" s="15">
        <v>9939.8799999999992</v>
      </c>
      <c r="F45" s="16">
        <v>1.2699999999999999E-2</v>
      </c>
      <c r="G45" s="16">
        <v>5.8101E-2</v>
      </c>
    </row>
    <row r="46" spans="1:7" x14ac:dyDescent="0.35">
      <c r="A46" s="13" t="s">
        <v>2555</v>
      </c>
      <c r="B46" s="33" t="s">
        <v>2556</v>
      </c>
      <c r="C46" s="33" t="s">
        <v>942</v>
      </c>
      <c r="D46" s="14">
        <v>10000000</v>
      </c>
      <c r="E46" s="15">
        <v>9933.31</v>
      </c>
      <c r="F46" s="16">
        <v>1.2699999999999999E-2</v>
      </c>
      <c r="G46" s="16">
        <v>5.8349999999999999E-2</v>
      </c>
    </row>
    <row r="47" spans="1:7" x14ac:dyDescent="0.35">
      <c r="A47" s="13" t="s">
        <v>2557</v>
      </c>
      <c r="B47" s="33" t="s">
        <v>2558</v>
      </c>
      <c r="C47" s="33" t="s">
        <v>939</v>
      </c>
      <c r="D47" s="14">
        <v>10000000</v>
      </c>
      <c r="E47" s="15">
        <v>9924.17</v>
      </c>
      <c r="F47" s="16">
        <v>1.2699999999999999E-2</v>
      </c>
      <c r="G47" s="16">
        <v>5.8103000000000002E-2</v>
      </c>
    </row>
    <row r="48" spans="1:7" x14ac:dyDescent="0.35">
      <c r="A48" s="13" t="s">
        <v>2559</v>
      </c>
      <c r="B48" s="33" t="s">
        <v>2560</v>
      </c>
      <c r="C48" s="33" t="s">
        <v>942</v>
      </c>
      <c r="D48" s="14">
        <v>10000000</v>
      </c>
      <c r="E48" s="15">
        <v>9922.61</v>
      </c>
      <c r="F48" s="16">
        <v>1.2699999999999999E-2</v>
      </c>
      <c r="G48" s="16">
        <v>5.8101E-2</v>
      </c>
    </row>
    <row r="49" spans="1:7" x14ac:dyDescent="0.35">
      <c r="A49" s="13" t="s">
        <v>2561</v>
      </c>
      <c r="B49" s="33" t="s">
        <v>2562</v>
      </c>
      <c r="C49" s="33" t="s">
        <v>964</v>
      </c>
      <c r="D49" s="14">
        <v>10000000</v>
      </c>
      <c r="E49" s="15">
        <v>9920.9599999999991</v>
      </c>
      <c r="F49" s="16">
        <v>1.2699999999999999E-2</v>
      </c>
      <c r="G49" s="16">
        <v>5.8162999999999999E-2</v>
      </c>
    </row>
    <row r="50" spans="1:7" x14ac:dyDescent="0.35">
      <c r="A50" s="13" t="s">
        <v>2563</v>
      </c>
      <c r="B50" s="33" t="s">
        <v>2564</v>
      </c>
      <c r="C50" s="33" t="s">
        <v>939</v>
      </c>
      <c r="D50" s="14">
        <v>10000000</v>
      </c>
      <c r="E50" s="15">
        <v>9866.65</v>
      </c>
      <c r="F50" s="16">
        <v>1.26E-2</v>
      </c>
      <c r="G50" s="16">
        <v>5.8037999999999999E-2</v>
      </c>
    </row>
    <row r="51" spans="1:7" x14ac:dyDescent="0.35">
      <c r="A51" s="13" t="s">
        <v>2565</v>
      </c>
      <c r="B51" s="33" t="s">
        <v>2566</v>
      </c>
      <c r="C51" s="33" t="s">
        <v>942</v>
      </c>
      <c r="D51" s="14">
        <v>7500000</v>
      </c>
      <c r="E51" s="15">
        <v>7448.89</v>
      </c>
      <c r="F51" s="16">
        <v>9.4999999999999998E-3</v>
      </c>
      <c r="G51" s="16">
        <v>5.8249000000000002E-2</v>
      </c>
    </row>
    <row r="52" spans="1:7" x14ac:dyDescent="0.35">
      <c r="A52" s="13" t="s">
        <v>2567</v>
      </c>
      <c r="B52" s="33" t="s">
        <v>2568</v>
      </c>
      <c r="C52" s="33" t="s">
        <v>942</v>
      </c>
      <c r="D52" s="14">
        <v>5000000</v>
      </c>
      <c r="E52" s="15">
        <v>4948.8</v>
      </c>
      <c r="F52" s="16">
        <v>6.3E-3</v>
      </c>
      <c r="G52" s="16">
        <v>5.8102000000000001E-2</v>
      </c>
    </row>
    <row r="53" spans="1:7" x14ac:dyDescent="0.35">
      <c r="A53" s="13" t="s">
        <v>2569</v>
      </c>
      <c r="B53" s="33" t="s">
        <v>2570</v>
      </c>
      <c r="C53" s="33" t="s">
        <v>942</v>
      </c>
      <c r="D53" s="14">
        <v>5000000</v>
      </c>
      <c r="E53" s="15">
        <v>4937.51</v>
      </c>
      <c r="F53" s="16">
        <v>6.3E-3</v>
      </c>
      <c r="G53" s="16">
        <v>5.8474999999999999E-2</v>
      </c>
    </row>
    <row r="54" spans="1:7" x14ac:dyDescent="0.35">
      <c r="A54" s="13" t="s">
        <v>2571</v>
      </c>
      <c r="B54" s="33" t="s">
        <v>2572</v>
      </c>
      <c r="C54" s="33" t="s">
        <v>942</v>
      </c>
      <c r="D54" s="14">
        <v>5000000</v>
      </c>
      <c r="E54" s="15">
        <v>4934.8</v>
      </c>
      <c r="F54" s="16">
        <v>6.3E-3</v>
      </c>
      <c r="G54" s="16">
        <v>5.8102000000000001E-2</v>
      </c>
    </row>
    <row r="55" spans="1:7" x14ac:dyDescent="0.35">
      <c r="A55" s="17" t="s">
        <v>180</v>
      </c>
      <c r="B55" s="34"/>
      <c r="C55" s="34"/>
      <c r="D55" s="18"/>
      <c r="E55" s="19">
        <v>175839.45</v>
      </c>
      <c r="F55" s="20">
        <v>0.22459999999999999</v>
      </c>
      <c r="G55" s="21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991</v>
      </c>
      <c r="B57" s="33"/>
      <c r="C57" s="33"/>
      <c r="D57" s="14"/>
      <c r="E57" s="15"/>
      <c r="F57" s="16"/>
      <c r="G57" s="16"/>
    </row>
    <row r="58" spans="1:7" x14ac:dyDescent="0.35">
      <c r="A58" s="13" t="s">
        <v>2573</v>
      </c>
      <c r="B58" s="33" t="s">
        <v>2574</v>
      </c>
      <c r="C58" s="33" t="s">
        <v>942</v>
      </c>
      <c r="D58" s="14">
        <v>25000000</v>
      </c>
      <c r="E58" s="15">
        <v>24859.83</v>
      </c>
      <c r="F58" s="16">
        <v>3.1800000000000002E-2</v>
      </c>
      <c r="G58" s="16">
        <v>5.8803000000000001E-2</v>
      </c>
    </row>
    <row r="59" spans="1:7" x14ac:dyDescent="0.35">
      <c r="A59" s="13" t="s">
        <v>2575</v>
      </c>
      <c r="B59" s="33" t="s">
        <v>2576</v>
      </c>
      <c r="C59" s="33" t="s">
        <v>942</v>
      </c>
      <c r="D59" s="14">
        <v>25000000</v>
      </c>
      <c r="E59" s="15">
        <v>24741.8</v>
      </c>
      <c r="F59" s="16">
        <v>3.1600000000000003E-2</v>
      </c>
      <c r="G59" s="16">
        <v>5.8601E-2</v>
      </c>
    </row>
    <row r="60" spans="1:7" x14ac:dyDescent="0.35">
      <c r="A60" s="13" t="s">
        <v>2577</v>
      </c>
      <c r="B60" s="33" t="s">
        <v>2578</v>
      </c>
      <c r="C60" s="33" t="s">
        <v>942</v>
      </c>
      <c r="D60" s="14">
        <v>25000000</v>
      </c>
      <c r="E60" s="15">
        <v>24725.4</v>
      </c>
      <c r="F60" s="16">
        <v>3.1600000000000003E-2</v>
      </c>
      <c r="G60" s="16">
        <v>5.8749000000000003E-2</v>
      </c>
    </row>
    <row r="61" spans="1:7" x14ac:dyDescent="0.35">
      <c r="A61" s="13" t="s">
        <v>2579</v>
      </c>
      <c r="B61" s="33" t="s">
        <v>2580</v>
      </c>
      <c r="C61" s="33" t="s">
        <v>942</v>
      </c>
      <c r="D61" s="14">
        <v>20000000</v>
      </c>
      <c r="E61" s="15">
        <v>19907.02</v>
      </c>
      <c r="F61" s="16">
        <v>2.5399999999999999E-2</v>
      </c>
      <c r="G61" s="16">
        <v>5.8786999999999999E-2</v>
      </c>
    </row>
    <row r="62" spans="1:7" x14ac:dyDescent="0.35">
      <c r="A62" s="13" t="s">
        <v>2581</v>
      </c>
      <c r="B62" s="33" t="s">
        <v>2582</v>
      </c>
      <c r="C62" s="33" t="s">
        <v>942</v>
      </c>
      <c r="D62" s="14">
        <v>20000000</v>
      </c>
      <c r="E62" s="15">
        <v>19795.78</v>
      </c>
      <c r="F62" s="16">
        <v>2.53E-2</v>
      </c>
      <c r="G62" s="16">
        <v>5.8838000000000001E-2</v>
      </c>
    </row>
    <row r="63" spans="1:7" x14ac:dyDescent="0.35">
      <c r="A63" s="13" t="s">
        <v>2583</v>
      </c>
      <c r="B63" s="33" t="s">
        <v>2584</v>
      </c>
      <c r="C63" s="33" t="s">
        <v>942</v>
      </c>
      <c r="D63" s="14">
        <v>15000000</v>
      </c>
      <c r="E63" s="15">
        <v>14985.36</v>
      </c>
      <c r="F63" s="16">
        <v>1.9099999999999999E-2</v>
      </c>
      <c r="G63" s="16">
        <v>5.9430999999999998E-2</v>
      </c>
    </row>
    <row r="64" spans="1:7" x14ac:dyDescent="0.35">
      <c r="A64" s="13" t="s">
        <v>2585</v>
      </c>
      <c r="B64" s="33" t="s">
        <v>2586</v>
      </c>
      <c r="C64" s="33" t="s">
        <v>942</v>
      </c>
      <c r="D64" s="14">
        <v>15000000</v>
      </c>
      <c r="E64" s="15">
        <v>14975.57</v>
      </c>
      <c r="F64" s="16">
        <v>1.9099999999999999E-2</v>
      </c>
      <c r="G64" s="16">
        <v>5.9555999999999998E-2</v>
      </c>
    </row>
    <row r="65" spans="1:7" x14ac:dyDescent="0.35">
      <c r="A65" s="13" t="s">
        <v>2587</v>
      </c>
      <c r="B65" s="33" t="s">
        <v>2588</v>
      </c>
      <c r="C65" s="33" t="s">
        <v>942</v>
      </c>
      <c r="D65" s="14">
        <v>15000000</v>
      </c>
      <c r="E65" s="15">
        <v>14948.93</v>
      </c>
      <c r="F65" s="16">
        <v>1.9099999999999999E-2</v>
      </c>
      <c r="G65" s="16">
        <v>5.9393000000000001E-2</v>
      </c>
    </row>
    <row r="66" spans="1:7" x14ac:dyDescent="0.35">
      <c r="A66" s="13" t="s">
        <v>2589</v>
      </c>
      <c r="B66" s="33" t="s">
        <v>2590</v>
      </c>
      <c r="C66" s="33" t="s">
        <v>942</v>
      </c>
      <c r="D66" s="14">
        <v>15000000</v>
      </c>
      <c r="E66" s="15">
        <v>14902.8</v>
      </c>
      <c r="F66" s="16">
        <v>1.9E-2</v>
      </c>
      <c r="G66" s="16">
        <v>6.2647999999999995E-2</v>
      </c>
    </row>
    <row r="67" spans="1:7" x14ac:dyDescent="0.35">
      <c r="A67" s="13" t="s">
        <v>2591</v>
      </c>
      <c r="B67" s="33" t="s">
        <v>2592</v>
      </c>
      <c r="C67" s="33" t="s">
        <v>942</v>
      </c>
      <c r="D67" s="14">
        <v>12500000</v>
      </c>
      <c r="E67" s="15">
        <v>12453.51</v>
      </c>
      <c r="F67" s="16">
        <v>1.5900000000000001E-2</v>
      </c>
      <c r="G67" s="16">
        <v>5.9247000000000001E-2</v>
      </c>
    </row>
    <row r="68" spans="1:7" x14ac:dyDescent="0.35">
      <c r="A68" s="13" t="s">
        <v>2593</v>
      </c>
      <c r="B68" s="33" t="s">
        <v>2594</v>
      </c>
      <c r="C68" s="33" t="s">
        <v>942</v>
      </c>
      <c r="D68" s="14">
        <v>12500000</v>
      </c>
      <c r="E68" s="15">
        <v>12351.48</v>
      </c>
      <c r="F68" s="16">
        <v>1.5800000000000002E-2</v>
      </c>
      <c r="G68" s="16">
        <v>6.2701000000000007E-2</v>
      </c>
    </row>
    <row r="69" spans="1:7" x14ac:dyDescent="0.35">
      <c r="A69" s="13" t="s">
        <v>2595</v>
      </c>
      <c r="B69" s="33" t="s">
        <v>2596</v>
      </c>
      <c r="C69" s="33" t="s">
        <v>942</v>
      </c>
      <c r="D69" s="14">
        <v>10000000</v>
      </c>
      <c r="E69" s="15">
        <v>9964.15</v>
      </c>
      <c r="F69" s="16">
        <v>1.2699999999999999E-2</v>
      </c>
      <c r="G69" s="16">
        <v>5.9700999999999997E-2</v>
      </c>
    </row>
    <row r="70" spans="1:7" x14ac:dyDescent="0.35">
      <c r="A70" s="13" t="s">
        <v>2597</v>
      </c>
      <c r="B70" s="33" t="s">
        <v>2598</v>
      </c>
      <c r="C70" s="33" t="s">
        <v>942</v>
      </c>
      <c r="D70" s="14">
        <v>10000000</v>
      </c>
      <c r="E70" s="15">
        <v>9952.1299999999992</v>
      </c>
      <c r="F70" s="16">
        <v>1.2699999999999999E-2</v>
      </c>
      <c r="G70" s="16">
        <v>6.2701999999999994E-2</v>
      </c>
    </row>
    <row r="71" spans="1:7" x14ac:dyDescent="0.35">
      <c r="A71" s="13" t="s">
        <v>2599</v>
      </c>
      <c r="B71" s="33" t="s">
        <v>2600</v>
      </c>
      <c r="C71" s="33" t="s">
        <v>942</v>
      </c>
      <c r="D71" s="14">
        <v>10000000</v>
      </c>
      <c r="E71" s="15">
        <v>9940.2900000000009</v>
      </c>
      <c r="F71" s="16">
        <v>1.2699999999999999E-2</v>
      </c>
      <c r="G71" s="16">
        <v>6.2647999999999995E-2</v>
      </c>
    </row>
    <row r="72" spans="1:7" x14ac:dyDescent="0.35">
      <c r="A72" s="13" t="s">
        <v>2601</v>
      </c>
      <c r="B72" s="33" t="s">
        <v>2602</v>
      </c>
      <c r="C72" s="33" t="s">
        <v>942</v>
      </c>
      <c r="D72" s="14">
        <v>10000000</v>
      </c>
      <c r="E72" s="15">
        <v>9922.69</v>
      </c>
      <c r="F72" s="16">
        <v>1.2699999999999999E-2</v>
      </c>
      <c r="G72" s="16">
        <v>5.9249999999999997E-2</v>
      </c>
    </row>
    <row r="73" spans="1:7" x14ac:dyDescent="0.35">
      <c r="A73" s="13" t="s">
        <v>2603</v>
      </c>
      <c r="B73" s="33" t="s">
        <v>2604</v>
      </c>
      <c r="C73" s="33" t="s">
        <v>942</v>
      </c>
      <c r="D73" s="14">
        <v>10000000</v>
      </c>
      <c r="E73" s="15">
        <v>9909.8799999999992</v>
      </c>
      <c r="F73" s="16">
        <v>1.2699999999999999E-2</v>
      </c>
      <c r="G73" s="16">
        <v>5.9276000000000002E-2</v>
      </c>
    </row>
    <row r="74" spans="1:7" x14ac:dyDescent="0.35">
      <c r="A74" s="13" t="s">
        <v>2605</v>
      </c>
      <c r="B74" s="33" t="s">
        <v>2606</v>
      </c>
      <c r="C74" s="33" t="s">
        <v>942</v>
      </c>
      <c r="D74" s="14">
        <v>10000000</v>
      </c>
      <c r="E74" s="15">
        <v>9909.69</v>
      </c>
      <c r="F74" s="16">
        <v>1.2699999999999999E-2</v>
      </c>
      <c r="G74" s="16">
        <v>5.9399E-2</v>
      </c>
    </row>
    <row r="75" spans="1:7" x14ac:dyDescent="0.35">
      <c r="A75" s="13" t="s">
        <v>2607</v>
      </c>
      <c r="B75" s="33" t="s">
        <v>2608</v>
      </c>
      <c r="C75" s="33" t="s">
        <v>942</v>
      </c>
      <c r="D75" s="14">
        <v>10000000</v>
      </c>
      <c r="E75" s="15">
        <v>9907.3700000000008</v>
      </c>
      <c r="F75" s="16">
        <v>1.2699999999999999E-2</v>
      </c>
      <c r="G75" s="16">
        <v>6.2051000000000002E-2</v>
      </c>
    </row>
    <row r="76" spans="1:7" x14ac:dyDescent="0.35">
      <c r="A76" s="13" t="s">
        <v>2609</v>
      </c>
      <c r="B76" s="33" t="s">
        <v>2610</v>
      </c>
      <c r="C76" s="33" t="s">
        <v>942</v>
      </c>
      <c r="D76" s="14">
        <v>10000000</v>
      </c>
      <c r="E76" s="15">
        <v>9906.4</v>
      </c>
      <c r="F76" s="16">
        <v>1.2699999999999999E-2</v>
      </c>
      <c r="G76" s="16">
        <v>6.2702999999999995E-2</v>
      </c>
    </row>
    <row r="77" spans="1:7" x14ac:dyDescent="0.35">
      <c r="A77" s="13" t="s">
        <v>2611</v>
      </c>
      <c r="B77" s="33" t="s">
        <v>2612</v>
      </c>
      <c r="C77" s="33" t="s">
        <v>942</v>
      </c>
      <c r="D77" s="14">
        <v>10000000</v>
      </c>
      <c r="E77" s="15">
        <v>9904.7199999999993</v>
      </c>
      <c r="F77" s="16">
        <v>1.2699999999999999E-2</v>
      </c>
      <c r="G77" s="16">
        <v>6.2700000000000006E-2</v>
      </c>
    </row>
    <row r="78" spans="1:7" x14ac:dyDescent="0.35">
      <c r="A78" s="13" t="s">
        <v>2613</v>
      </c>
      <c r="B78" s="33" t="s">
        <v>2614</v>
      </c>
      <c r="C78" s="33" t="s">
        <v>942</v>
      </c>
      <c r="D78" s="14">
        <v>10000000</v>
      </c>
      <c r="E78" s="15">
        <v>9896.4599999999991</v>
      </c>
      <c r="F78" s="16">
        <v>1.26E-2</v>
      </c>
      <c r="G78" s="16">
        <v>5.8749999999999997E-2</v>
      </c>
    </row>
    <row r="79" spans="1:7" x14ac:dyDescent="0.35">
      <c r="A79" s="13" t="s">
        <v>2615</v>
      </c>
      <c r="B79" s="33" t="s">
        <v>2616</v>
      </c>
      <c r="C79" s="33" t="s">
        <v>942</v>
      </c>
      <c r="D79" s="14">
        <v>10000000</v>
      </c>
      <c r="E79" s="15">
        <v>9895.6</v>
      </c>
      <c r="F79" s="16">
        <v>1.26E-2</v>
      </c>
      <c r="G79" s="16">
        <v>5.9242999999999997E-2</v>
      </c>
    </row>
    <row r="80" spans="1:7" x14ac:dyDescent="0.35">
      <c r="A80" s="13" t="s">
        <v>2617</v>
      </c>
      <c r="B80" s="33" t="s">
        <v>2618</v>
      </c>
      <c r="C80" s="33" t="s">
        <v>942</v>
      </c>
      <c r="D80" s="14">
        <v>10000000</v>
      </c>
      <c r="E80" s="15">
        <v>9889.58</v>
      </c>
      <c r="F80" s="16">
        <v>1.26E-2</v>
      </c>
      <c r="G80" s="16">
        <v>6.2697000000000003E-2</v>
      </c>
    </row>
    <row r="81" spans="1:7" x14ac:dyDescent="0.35">
      <c r="A81" s="13" t="s">
        <v>2619</v>
      </c>
      <c r="B81" s="33" t="s">
        <v>2620</v>
      </c>
      <c r="C81" s="33" t="s">
        <v>942</v>
      </c>
      <c r="D81" s="14">
        <v>10000000</v>
      </c>
      <c r="E81" s="15">
        <v>9889.3700000000008</v>
      </c>
      <c r="F81" s="16">
        <v>1.26E-2</v>
      </c>
      <c r="G81" s="16">
        <v>6.3798999999999995E-2</v>
      </c>
    </row>
    <row r="82" spans="1:7" x14ac:dyDescent="0.35">
      <c r="A82" s="13" t="s">
        <v>2621</v>
      </c>
      <c r="B82" s="33" t="s">
        <v>2622</v>
      </c>
      <c r="C82" s="33" t="s">
        <v>942</v>
      </c>
      <c r="D82" s="14">
        <v>10000000</v>
      </c>
      <c r="E82" s="15">
        <v>9887.2999999999993</v>
      </c>
      <c r="F82" s="16">
        <v>1.26E-2</v>
      </c>
      <c r="G82" s="16">
        <v>5.8599999999999999E-2</v>
      </c>
    </row>
    <row r="83" spans="1:7" x14ac:dyDescent="0.35">
      <c r="A83" s="13" t="s">
        <v>2623</v>
      </c>
      <c r="B83" s="33" t="s">
        <v>2624</v>
      </c>
      <c r="C83" s="33" t="s">
        <v>942</v>
      </c>
      <c r="D83" s="14">
        <v>10000000</v>
      </c>
      <c r="E83" s="15">
        <v>9875.9</v>
      </c>
      <c r="F83" s="16">
        <v>1.26E-2</v>
      </c>
      <c r="G83" s="16">
        <v>5.8802E-2</v>
      </c>
    </row>
    <row r="84" spans="1:7" x14ac:dyDescent="0.35">
      <c r="A84" s="13" t="s">
        <v>2625</v>
      </c>
      <c r="B84" s="33" t="s">
        <v>2626</v>
      </c>
      <c r="C84" s="33" t="s">
        <v>942</v>
      </c>
      <c r="D84" s="14">
        <v>10000000</v>
      </c>
      <c r="E84" s="15">
        <v>9875.83</v>
      </c>
      <c r="F84" s="16">
        <v>1.26E-2</v>
      </c>
      <c r="G84" s="16">
        <v>5.8838000000000001E-2</v>
      </c>
    </row>
    <row r="85" spans="1:7" x14ac:dyDescent="0.35">
      <c r="A85" s="13" t="s">
        <v>2627</v>
      </c>
      <c r="B85" s="33" t="s">
        <v>2628</v>
      </c>
      <c r="C85" s="33" t="s">
        <v>939</v>
      </c>
      <c r="D85" s="14">
        <v>7500000</v>
      </c>
      <c r="E85" s="15">
        <v>7496.33</v>
      </c>
      <c r="F85" s="16">
        <v>9.5999999999999992E-3</v>
      </c>
      <c r="G85" s="16">
        <v>5.9584999999999999E-2</v>
      </c>
    </row>
    <row r="86" spans="1:7" x14ac:dyDescent="0.35">
      <c r="A86" s="13" t="s">
        <v>2629</v>
      </c>
      <c r="B86" s="33" t="s">
        <v>2630</v>
      </c>
      <c r="C86" s="33" t="s">
        <v>942</v>
      </c>
      <c r="D86" s="14">
        <v>7500000</v>
      </c>
      <c r="E86" s="15">
        <v>7472.89</v>
      </c>
      <c r="F86" s="16">
        <v>9.4999999999999998E-3</v>
      </c>
      <c r="G86" s="16">
        <v>6.0201999999999999E-2</v>
      </c>
    </row>
    <row r="87" spans="1:7" x14ac:dyDescent="0.35">
      <c r="A87" s="13" t="s">
        <v>2631</v>
      </c>
      <c r="B87" s="33" t="s">
        <v>2632</v>
      </c>
      <c r="C87" s="33" t="s">
        <v>942</v>
      </c>
      <c r="D87" s="14">
        <v>7500000</v>
      </c>
      <c r="E87" s="15">
        <v>7465.99</v>
      </c>
      <c r="F87" s="16">
        <v>9.4999999999999998E-3</v>
      </c>
      <c r="G87" s="16">
        <v>5.9393000000000001E-2</v>
      </c>
    </row>
    <row r="88" spans="1:7" x14ac:dyDescent="0.35">
      <c r="A88" s="13" t="s">
        <v>2633</v>
      </c>
      <c r="B88" s="33" t="s">
        <v>2634</v>
      </c>
      <c r="C88" s="33" t="s">
        <v>942</v>
      </c>
      <c r="D88" s="14">
        <v>7500000</v>
      </c>
      <c r="E88" s="15">
        <v>7421.47</v>
      </c>
      <c r="F88" s="16">
        <v>9.4999999999999998E-3</v>
      </c>
      <c r="G88" s="16">
        <v>6.2299E-2</v>
      </c>
    </row>
    <row r="89" spans="1:7" x14ac:dyDescent="0.35">
      <c r="A89" s="13" t="s">
        <v>2635</v>
      </c>
      <c r="B89" s="33" t="s">
        <v>2636</v>
      </c>
      <c r="C89" s="33" t="s">
        <v>942</v>
      </c>
      <c r="D89" s="14">
        <v>7500000</v>
      </c>
      <c r="E89" s="15">
        <v>7403.78</v>
      </c>
      <c r="F89" s="16">
        <v>9.4999999999999998E-3</v>
      </c>
      <c r="G89" s="16">
        <v>5.9299999999999999E-2</v>
      </c>
    </row>
    <row r="90" spans="1:7" x14ac:dyDescent="0.35">
      <c r="A90" s="13" t="s">
        <v>2637</v>
      </c>
      <c r="B90" s="33" t="s">
        <v>2638</v>
      </c>
      <c r="C90" s="33" t="s">
        <v>942</v>
      </c>
      <c r="D90" s="14">
        <v>7500000</v>
      </c>
      <c r="E90" s="15">
        <v>7398.52</v>
      </c>
      <c r="F90" s="16">
        <v>9.4999999999999998E-3</v>
      </c>
      <c r="G90" s="16">
        <v>5.8901000000000002E-2</v>
      </c>
    </row>
    <row r="91" spans="1:7" x14ac:dyDescent="0.35">
      <c r="A91" s="13" t="s">
        <v>2639</v>
      </c>
      <c r="B91" s="33" t="s">
        <v>2640</v>
      </c>
      <c r="C91" s="33" t="s">
        <v>942</v>
      </c>
      <c r="D91" s="14">
        <v>5000000</v>
      </c>
      <c r="E91" s="15">
        <v>4994.93</v>
      </c>
      <c r="F91" s="16">
        <v>6.4000000000000003E-3</v>
      </c>
      <c r="G91" s="16">
        <v>6.1809000000000003E-2</v>
      </c>
    </row>
    <row r="92" spans="1:7" x14ac:dyDescent="0.35">
      <c r="A92" s="13" t="s">
        <v>2641</v>
      </c>
      <c r="B92" s="33" t="s">
        <v>2642</v>
      </c>
      <c r="C92" s="33" t="s">
        <v>939</v>
      </c>
      <c r="D92" s="14">
        <v>5000000</v>
      </c>
      <c r="E92" s="15">
        <v>4993.46</v>
      </c>
      <c r="F92" s="16">
        <v>6.4000000000000003E-3</v>
      </c>
      <c r="G92" s="16">
        <v>5.9801E-2</v>
      </c>
    </row>
    <row r="93" spans="1:7" x14ac:dyDescent="0.35">
      <c r="A93" s="13" t="s">
        <v>2643</v>
      </c>
      <c r="B93" s="33" t="s">
        <v>2644</v>
      </c>
      <c r="C93" s="33" t="s">
        <v>942</v>
      </c>
      <c r="D93" s="14">
        <v>5000000</v>
      </c>
      <c r="E93" s="15">
        <v>4988.46</v>
      </c>
      <c r="F93" s="16">
        <v>6.4000000000000003E-3</v>
      </c>
      <c r="G93" s="16">
        <v>6.0311999999999998E-2</v>
      </c>
    </row>
    <row r="94" spans="1:7" x14ac:dyDescent="0.35">
      <c r="A94" s="13" t="s">
        <v>2645</v>
      </c>
      <c r="B94" s="33" t="s">
        <v>2646</v>
      </c>
      <c r="C94" s="33" t="s">
        <v>939</v>
      </c>
      <c r="D94" s="14">
        <v>5000000</v>
      </c>
      <c r="E94" s="15">
        <v>4971.08</v>
      </c>
      <c r="F94" s="16">
        <v>6.4000000000000003E-3</v>
      </c>
      <c r="G94" s="16">
        <v>5.8999999999999997E-2</v>
      </c>
    </row>
    <row r="95" spans="1:7" x14ac:dyDescent="0.35">
      <c r="A95" s="13" t="s">
        <v>2647</v>
      </c>
      <c r="B95" s="33" t="s">
        <v>2648</v>
      </c>
      <c r="C95" s="33" t="s">
        <v>939</v>
      </c>
      <c r="D95" s="14">
        <v>5000000</v>
      </c>
      <c r="E95" s="15">
        <v>4969.95</v>
      </c>
      <c r="F95" s="16">
        <v>6.4000000000000003E-3</v>
      </c>
      <c r="G95" s="16">
        <v>5.9645999999999998E-2</v>
      </c>
    </row>
    <row r="96" spans="1:7" x14ac:dyDescent="0.35">
      <c r="A96" s="13" t="s">
        <v>2649</v>
      </c>
      <c r="B96" s="33" t="s">
        <v>2650</v>
      </c>
      <c r="C96" s="33" t="s">
        <v>942</v>
      </c>
      <c r="D96" s="14">
        <v>5000000</v>
      </c>
      <c r="E96" s="15">
        <v>4959.37</v>
      </c>
      <c r="F96" s="16">
        <v>6.3E-3</v>
      </c>
      <c r="G96" s="16">
        <v>6.2297999999999999E-2</v>
      </c>
    </row>
    <row r="97" spans="1:7" x14ac:dyDescent="0.35">
      <c r="A97" s="13" t="s">
        <v>2651</v>
      </c>
      <c r="B97" s="33" t="s">
        <v>2652</v>
      </c>
      <c r="C97" s="33" t="s">
        <v>942</v>
      </c>
      <c r="D97" s="14">
        <v>5000000</v>
      </c>
      <c r="E97" s="15">
        <v>4956.88</v>
      </c>
      <c r="F97" s="16">
        <v>6.3E-3</v>
      </c>
      <c r="G97" s="16">
        <v>6.3503000000000004E-2</v>
      </c>
    </row>
    <row r="98" spans="1:7" x14ac:dyDescent="0.35">
      <c r="A98" s="13" t="s">
        <v>2653</v>
      </c>
      <c r="B98" s="33" t="s">
        <v>2654</v>
      </c>
      <c r="C98" s="33" t="s">
        <v>942</v>
      </c>
      <c r="D98" s="14">
        <v>5000000</v>
      </c>
      <c r="E98" s="15">
        <v>4942.1899999999996</v>
      </c>
      <c r="F98" s="16">
        <v>6.3E-3</v>
      </c>
      <c r="G98" s="16">
        <v>5.9301E-2</v>
      </c>
    </row>
    <row r="99" spans="1:7" x14ac:dyDescent="0.35">
      <c r="A99" s="13" t="s">
        <v>2655</v>
      </c>
      <c r="B99" s="33" t="s">
        <v>2656</v>
      </c>
      <c r="C99" s="33" t="s">
        <v>939</v>
      </c>
      <c r="D99" s="14">
        <v>5000000</v>
      </c>
      <c r="E99" s="15">
        <v>4936.2700000000004</v>
      </c>
      <c r="F99" s="16">
        <v>6.3E-3</v>
      </c>
      <c r="G99" s="16">
        <v>5.9650000000000002E-2</v>
      </c>
    </row>
    <row r="100" spans="1:7" x14ac:dyDescent="0.35">
      <c r="A100" s="13" t="s">
        <v>2657</v>
      </c>
      <c r="B100" s="33" t="s">
        <v>2658</v>
      </c>
      <c r="C100" s="33" t="s">
        <v>942</v>
      </c>
      <c r="D100" s="14">
        <v>5000000</v>
      </c>
      <c r="E100" s="15">
        <v>4936.22</v>
      </c>
      <c r="F100" s="16">
        <v>6.3E-3</v>
      </c>
      <c r="G100" s="16">
        <v>5.9701999999999998E-2</v>
      </c>
    </row>
    <row r="101" spans="1:7" x14ac:dyDescent="0.35">
      <c r="A101" s="13" t="s">
        <v>2659</v>
      </c>
      <c r="B101" s="33" t="s">
        <v>2660</v>
      </c>
      <c r="C101" s="33" t="s">
        <v>942</v>
      </c>
      <c r="D101" s="14">
        <v>5000000</v>
      </c>
      <c r="E101" s="15">
        <v>4934.78</v>
      </c>
      <c r="F101" s="16">
        <v>6.3E-3</v>
      </c>
      <c r="G101" s="16">
        <v>6.2648999999999996E-2</v>
      </c>
    </row>
    <row r="102" spans="1:7" x14ac:dyDescent="0.35">
      <c r="A102" s="13" t="s">
        <v>2661</v>
      </c>
      <c r="B102" s="33" t="s">
        <v>2662</v>
      </c>
      <c r="C102" s="33" t="s">
        <v>942</v>
      </c>
      <c r="D102" s="14">
        <v>5000000</v>
      </c>
      <c r="E102" s="15">
        <v>4933.34</v>
      </c>
      <c r="F102" s="16">
        <v>6.3E-3</v>
      </c>
      <c r="G102" s="16">
        <v>6.4901E-2</v>
      </c>
    </row>
    <row r="103" spans="1:7" x14ac:dyDescent="0.35">
      <c r="A103" s="13" t="s">
        <v>2663</v>
      </c>
      <c r="B103" s="33" t="s">
        <v>2664</v>
      </c>
      <c r="C103" s="33" t="s">
        <v>939</v>
      </c>
      <c r="D103" s="14">
        <v>5000000</v>
      </c>
      <c r="E103" s="15">
        <v>4930.76</v>
      </c>
      <c r="F103" s="16">
        <v>6.3E-3</v>
      </c>
      <c r="G103" s="16">
        <v>5.9598999999999999E-2</v>
      </c>
    </row>
    <row r="104" spans="1:7" x14ac:dyDescent="0.35">
      <c r="A104" s="13" t="s">
        <v>2665</v>
      </c>
      <c r="B104" s="33" t="s">
        <v>2666</v>
      </c>
      <c r="C104" s="33" t="s">
        <v>942</v>
      </c>
      <c r="D104" s="14">
        <v>2500000</v>
      </c>
      <c r="E104" s="15">
        <v>2470.4</v>
      </c>
      <c r="F104" s="16">
        <v>3.2000000000000002E-3</v>
      </c>
      <c r="G104" s="16">
        <v>6.2474000000000002E-2</v>
      </c>
    </row>
    <row r="105" spans="1:7" x14ac:dyDescent="0.35">
      <c r="A105" s="17" t="s">
        <v>180</v>
      </c>
      <c r="B105" s="34"/>
      <c r="C105" s="34"/>
      <c r="D105" s="18"/>
      <c r="E105" s="19">
        <v>468751.91</v>
      </c>
      <c r="F105" s="20">
        <v>0.59889999999999999</v>
      </c>
      <c r="G105" s="21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191</v>
      </c>
      <c r="B107" s="35"/>
      <c r="C107" s="35"/>
      <c r="D107" s="25"/>
      <c r="E107" s="19">
        <v>808577.86</v>
      </c>
      <c r="F107" s="20">
        <v>1.0328999999999999</v>
      </c>
      <c r="G107" s="21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17" t="s">
        <v>192</v>
      </c>
      <c r="B110" s="33"/>
      <c r="C110" s="33"/>
      <c r="D110" s="14"/>
      <c r="E110" s="15"/>
      <c r="F110" s="16"/>
      <c r="G110" s="16"/>
    </row>
    <row r="111" spans="1:7" x14ac:dyDescent="0.35">
      <c r="A111" s="13" t="s">
        <v>193</v>
      </c>
      <c r="B111" s="33" t="s">
        <v>194</v>
      </c>
      <c r="C111" s="33"/>
      <c r="D111" s="14">
        <v>13512.463</v>
      </c>
      <c r="E111" s="15">
        <v>1519.27</v>
      </c>
      <c r="F111" s="16">
        <v>1.9E-3</v>
      </c>
      <c r="G111" s="16"/>
    </row>
    <row r="112" spans="1:7" x14ac:dyDescent="0.35">
      <c r="A112" s="13"/>
      <c r="B112" s="33"/>
      <c r="C112" s="33"/>
      <c r="D112" s="14"/>
      <c r="E112" s="15"/>
      <c r="F112" s="16"/>
      <c r="G112" s="16"/>
    </row>
    <row r="113" spans="1:7" x14ac:dyDescent="0.35">
      <c r="A113" s="24" t="s">
        <v>191</v>
      </c>
      <c r="B113" s="35"/>
      <c r="C113" s="35"/>
      <c r="D113" s="25"/>
      <c r="E113" s="19">
        <v>1519.27</v>
      </c>
      <c r="F113" s="20">
        <v>1.9E-3</v>
      </c>
      <c r="G113" s="21"/>
    </row>
    <row r="114" spans="1:7" x14ac:dyDescent="0.35">
      <c r="A114" s="13" t="s">
        <v>197</v>
      </c>
      <c r="B114" s="33"/>
      <c r="C114" s="33"/>
      <c r="D114" s="14"/>
      <c r="E114" s="15">
        <v>338.66438360000001</v>
      </c>
      <c r="F114" s="16">
        <v>4.3199999999999998E-4</v>
      </c>
      <c r="G114" s="16"/>
    </row>
    <row r="115" spans="1:7" x14ac:dyDescent="0.35">
      <c r="A115" s="13" t="s">
        <v>198</v>
      </c>
      <c r="B115" s="33"/>
      <c r="C115" s="33"/>
      <c r="D115" s="14"/>
      <c r="E115" s="26">
        <v>-32794.524383600001</v>
      </c>
      <c r="F115" s="27">
        <v>-4.1632000000000002E-2</v>
      </c>
      <c r="G115" s="16">
        <v>0</v>
      </c>
    </row>
    <row r="116" spans="1:7" x14ac:dyDescent="0.35">
      <c r="A116" s="28" t="s">
        <v>199</v>
      </c>
      <c r="B116" s="36"/>
      <c r="C116" s="36"/>
      <c r="D116" s="29"/>
      <c r="E116" s="30">
        <v>782644.64</v>
      </c>
      <c r="F116" s="31">
        <v>1</v>
      </c>
      <c r="G116" s="31"/>
    </row>
    <row r="118" spans="1:7" x14ac:dyDescent="0.35">
      <c r="A118" s="1" t="s">
        <v>1010</v>
      </c>
    </row>
    <row r="119" spans="1:7" x14ac:dyDescent="0.35">
      <c r="A119" s="1" t="s">
        <v>200</v>
      </c>
    </row>
    <row r="121" spans="1:7" x14ac:dyDescent="0.35">
      <c r="A121" s="1" t="s">
        <v>201</v>
      </c>
    </row>
    <row r="122" spans="1:7" x14ac:dyDescent="0.35">
      <c r="A122" s="47" t="s">
        <v>202</v>
      </c>
      <c r="B122" s="3" t="s">
        <v>136</v>
      </c>
    </row>
    <row r="123" spans="1:7" x14ac:dyDescent="0.35">
      <c r="A123" t="s">
        <v>203</v>
      </c>
    </row>
    <row r="124" spans="1:7" x14ac:dyDescent="0.35">
      <c r="A124" t="s">
        <v>1072</v>
      </c>
      <c r="B124" t="s">
        <v>205</v>
      </c>
      <c r="C124" t="s">
        <v>205</v>
      </c>
    </row>
    <row r="125" spans="1:7" x14ac:dyDescent="0.35">
      <c r="B125" s="48">
        <v>45808</v>
      </c>
      <c r="C125" s="48">
        <v>45838</v>
      </c>
    </row>
    <row r="126" spans="1:7" x14ac:dyDescent="0.35">
      <c r="A126" t="s">
        <v>1011</v>
      </c>
      <c r="B126">
        <v>3390.1019000000001</v>
      </c>
      <c r="C126">
        <v>3407.8188</v>
      </c>
    </row>
    <row r="127" spans="1:7" x14ac:dyDescent="0.35">
      <c r="A127" t="s">
        <v>206</v>
      </c>
      <c r="B127">
        <v>1972.3126</v>
      </c>
      <c r="C127">
        <v>1982.6205</v>
      </c>
    </row>
    <row r="128" spans="1:7" x14ac:dyDescent="0.35">
      <c r="A128" t="s">
        <v>2667</v>
      </c>
      <c r="B128">
        <v>1147.1257000000001</v>
      </c>
      <c r="C128">
        <v>1147.1257000000001</v>
      </c>
    </row>
    <row r="129" spans="1:3" x14ac:dyDescent="0.35">
      <c r="A129" t="s">
        <v>209</v>
      </c>
      <c r="B129">
        <v>2474.2728999999999</v>
      </c>
      <c r="C129">
        <v>2474.1035999999999</v>
      </c>
    </row>
    <row r="130" spans="1:3" x14ac:dyDescent="0.35">
      <c r="A130" t="s">
        <v>210</v>
      </c>
      <c r="B130">
        <v>3390.1251999999999</v>
      </c>
      <c r="C130">
        <v>3407.8422999999998</v>
      </c>
    </row>
    <row r="131" spans="1:3" x14ac:dyDescent="0.35">
      <c r="A131" t="s">
        <v>211</v>
      </c>
      <c r="B131">
        <v>3390.1388999999999</v>
      </c>
      <c r="C131">
        <v>3407.8560000000002</v>
      </c>
    </row>
    <row r="132" spans="1:3" x14ac:dyDescent="0.35">
      <c r="A132" t="s">
        <v>212</v>
      </c>
      <c r="B132">
        <v>1005.3301</v>
      </c>
      <c r="C132">
        <v>1005.1177</v>
      </c>
    </row>
    <row r="133" spans="1:3" x14ac:dyDescent="0.35">
      <c r="A133" t="s">
        <v>213</v>
      </c>
      <c r="B133">
        <v>2174.5873999999999</v>
      </c>
      <c r="C133">
        <v>2175.1187</v>
      </c>
    </row>
    <row r="134" spans="1:3" x14ac:dyDescent="0.35">
      <c r="A134" t="s">
        <v>2668</v>
      </c>
      <c r="B134">
        <v>2298.6278000000002</v>
      </c>
      <c r="C134">
        <v>2310.4792000000002</v>
      </c>
    </row>
    <row r="135" spans="1:3" x14ac:dyDescent="0.35">
      <c r="A135" t="s">
        <v>214</v>
      </c>
      <c r="B135">
        <v>1935.2447999999999</v>
      </c>
      <c r="C135">
        <v>1945.2315000000001</v>
      </c>
    </row>
    <row r="136" spans="1:3" x14ac:dyDescent="0.35">
      <c r="A136" t="s">
        <v>2669</v>
      </c>
      <c r="B136">
        <v>1230.0889</v>
      </c>
      <c r="C136">
        <v>1236.4311</v>
      </c>
    </row>
    <row r="137" spans="1:3" x14ac:dyDescent="0.35">
      <c r="A137" t="s">
        <v>2670</v>
      </c>
      <c r="B137">
        <v>2153.7873</v>
      </c>
      <c r="C137">
        <v>2153.6525999999999</v>
      </c>
    </row>
    <row r="138" spans="1:3" x14ac:dyDescent="0.35">
      <c r="A138" t="s">
        <v>2671</v>
      </c>
      <c r="B138">
        <v>3322.1305000000002</v>
      </c>
      <c r="C138">
        <v>3339.2588999999998</v>
      </c>
    </row>
    <row r="139" spans="1:3" x14ac:dyDescent="0.35">
      <c r="A139" t="s">
        <v>1765</v>
      </c>
      <c r="B139">
        <v>3322.1331</v>
      </c>
      <c r="C139">
        <v>3339.2615000000001</v>
      </c>
    </row>
    <row r="140" spans="1:3" x14ac:dyDescent="0.35">
      <c r="A140" t="s">
        <v>2672</v>
      </c>
      <c r="B140">
        <v>1083.5487000000001</v>
      </c>
      <c r="C140">
        <v>1083.3224</v>
      </c>
    </row>
    <row r="141" spans="1:3" x14ac:dyDescent="0.35">
      <c r="A141" t="s">
        <v>2673</v>
      </c>
      <c r="B141">
        <v>1207.7327</v>
      </c>
      <c r="C141">
        <v>1212.5808</v>
      </c>
    </row>
    <row r="142" spans="1:3" x14ac:dyDescent="0.35">
      <c r="A142" t="s">
        <v>2674</v>
      </c>
      <c r="B142" t="s">
        <v>207</v>
      </c>
      <c r="C142" t="s">
        <v>208</v>
      </c>
    </row>
    <row r="143" spans="1:3" x14ac:dyDescent="0.35">
      <c r="A143" t="s">
        <v>2675</v>
      </c>
      <c r="B143" t="s">
        <v>207</v>
      </c>
      <c r="C143" t="s">
        <v>208</v>
      </c>
    </row>
    <row r="144" spans="1:3" x14ac:dyDescent="0.35">
      <c r="A144" t="s">
        <v>2676</v>
      </c>
      <c r="B144">
        <v>1082.4791</v>
      </c>
      <c r="C144">
        <v>1088.0888</v>
      </c>
    </row>
    <row r="145" spans="1:4" x14ac:dyDescent="0.35">
      <c r="A145" t="s">
        <v>2677</v>
      </c>
      <c r="B145" t="s">
        <v>207</v>
      </c>
      <c r="C145" t="s">
        <v>208</v>
      </c>
    </row>
    <row r="146" spans="1:4" x14ac:dyDescent="0.35">
      <c r="A146" t="s">
        <v>2678</v>
      </c>
      <c r="B146">
        <v>3021.2073</v>
      </c>
      <c r="C146">
        <v>3036.7840000000001</v>
      </c>
    </row>
    <row r="147" spans="1:4" x14ac:dyDescent="0.35">
      <c r="A147" t="s">
        <v>2679</v>
      </c>
      <c r="B147" t="s">
        <v>207</v>
      </c>
      <c r="C147" t="s">
        <v>208</v>
      </c>
    </row>
    <row r="148" spans="1:4" x14ac:dyDescent="0.35">
      <c r="A148" t="s">
        <v>2680</v>
      </c>
      <c r="B148">
        <v>1244.8713</v>
      </c>
      <c r="C148">
        <v>1244.6121000000001</v>
      </c>
    </row>
    <row r="149" spans="1:4" x14ac:dyDescent="0.35">
      <c r="A149" t="s">
        <v>2681</v>
      </c>
      <c r="B149">
        <v>1231.8222000000001</v>
      </c>
      <c r="C149">
        <v>1232.1172999999999</v>
      </c>
    </row>
    <row r="150" spans="1:4" x14ac:dyDescent="0.35">
      <c r="A150" t="s">
        <v>2682</v>
      </c>
      <c r="B150" t="s">
        <v>207</v>
      </c>
      <c r="C150" t="s">
        <v>208</v>
      </c>
    </row>
    <row r="151" spans="1:4" x14ac:dyDescent="0.35">
      <c r="A151" t="s">
        <v>2683</v>
      </c>
      <c r="B151" t="s">
        <v>207</v>
      </c>
      <c r="C151" t="s">
        <v>208</v>
      </c>
    </row>
    <row r="152" spans="1:4" x14ac:dyDescent="0.35">
      <c r="A152" t="s">
        <v>2684</v>
      </c>
      <c r="B152" t="s">
        <v>207</v>
      </c>
      <c r="C152" t="s">
        <v>208</v>
      </c>
    </row>
    <row r="153" spans="1:4" x14ac:dyDescent="0.35">
      <c r="A153" t="s">
        <v>2685</v>
      </c>
      <c r="B153" t="s">
        <v>207</v>
      </c>
      <c r="C153" t="s">
        <v>208</v>
      </c>
    </row>
    <row r="154" spans="1:4" x14ac:dyDescent="0.35">
      <c r="A154" t="s">
        <v>220</v>
      </c>
    </row>
    <row r="156" spans="1:4" x14ac:dyDescent="0.35">
      <c r="A156" t="s">
        <v>1759</v>
      </c>
    </row>
    <row r="158" spans="1:4" x14ac:dyDescent="0.35">
      <c r="A158" s="50" t="s">
        <v>1760</v>
      </c>
      <c r="B158" s="50" t="s">
        <v>1761</v>
      </c>
      <c r="C158" s="50" t="s">
        <v>1762</v>
      </c>
      <c r="D158" s="50" t="s">
        <v>1763</v>
      </c>
    </row>
    <row r="159" spans="1:4" x14ac:dyDescent="0.35">
      <c r="A159" s="50" t="s">
        <v>2686</v>
      </c>
      <c r="B159" s="50"/>
      <c r="C159" s="50">
        <v>5.9800310000000003</v>
      </c>
      <c r="D159" s="50">
        <v>5.9800310000000003</v>
      </c>
    </row>
    <row r="160" spans="1:4" x14ac:dyDescent="0.35">
      <c r="A160" s="50" t="s">
        <v>2687</v>
      </c>
      <c r="B160" s="50"/>
      <c r="C160" s="50">
        <v>13.077624399999999</v>
      </c>
      <c r="D160" s="50">
        <v>13.077624399999999</v>
      </c>
    </row>
    <row r="161" spans="1:4" x14ac:dyDescent="0.35">
      <c r="A161" s="50" t="s">
        <v>2688</v>
      </c>
      <c r="B161" s="50"/>
      <c r="C161" s="50">
        <v>5.4617117999999998</v>
      </c>
      <c r="D161" s="50">
        <v>5.4617117999999998</v>
      </c>
    </row>
    <row r="162" spans="1:4" x14ac:dyDescent="0.35">
      <c r="A162" s="50" t="s">
        <v>2689</v>
      </c>
      <c r="B162" s="50"/>
      <c r="C162" s="50">
        <v>10.8035529</v>
      </c>
      <c r="D162" s="50">
        <v>10.8035529</v>
      </c>
    </row>
    <row r="163" spans="1:4" x14ac:dyDescent="0.35">
      <c r="A163" s="50" t="s">
        <v>2670</v>
      </c>
      <c r="B163" s="50"/>
      <c r="C163" s="50">
        <v>11.2328335</v>
      </c>
      <c r="D163" s="50">
        <v>11.2328335</v>
      </c>
    </row>
    <row r="164" spans="1:4" x14ac:dyDescent="0.35">
      <c r="A164" s="50" t="s">
        <v>2672</v>
      </c>
      <c r="B164" s="50"/>
      <c r="C164" s="50">
        <v>5.8080341999999998</v>
      </c>
      <c r="D164" s="50">
        <v>5.8080341999999998</v>
      </c>
    </row>
    <row r="165" spans="1:4" x14ac:dyDescent="0.35">
      <c r="A165" s="50" t="s">
        <v>2673</v>
      </c>
      <c r="B165" s="50"/>
      <c r="C165" s="50">
        <v>1.3784943999999999</v>
      </c>
      <c r="D165" s="50">
        <v>1.3784943999999999</v>
      </c>
    </row>
    <row r="166" spans="1:4" x14ac:dyDescent="0.35">
      <c r="A166" s="50" t="s">
        <v>2690</v>
      </c>
      <c r="B166" s="50"/>
      <c r="C166" s="50">
        <v>6.6748301999999997</v>
      </c>
      <c r="D166" s="50">
        <v>6.6748301999999997</v>
      </c>
    </row>
    <row r="167" spans="1:4" x14ac:dyDescent="0.35">
      <c r="A167" s="50" t="s">
        <v>2691</v>
      </c>
      <c r="B167" s="50"/>
      <c r="C167" s="50">
        <v>6.0390524000000001</v>
      </c>
      <c r="D167" s="50">
        <v>6.0390524000000001</v>
      </c>
    </row>
    <row r="169" spans="1:4" x14ac:dyDescent="0.35">
      <c r="A169" t="s">
        <v>222</v>
      </c>
      <c r="B169" s="3" t="s">
        <v>136</v>
      </c>
    </row>
    <row r="170" spans="1:4" ht="29" customHeight="1" x14ac:dyDescent="0.35">
      <c r="A170" s="47" t="s">
        <v>223</v>
      </c>
      <c r="B170" s="3" t="s">
        <v>136</v>
      </c>
    </row>
    <row r="171" spans="1:4" ht="29" customHeight="1" x14ac:dyDescent="0.35">
      <c r="A171" s="47" t="s">
        <v>224</v>
      </c>
      <c r="B171" s="3" t="s">
        <v>136</v>
      </c>
    </row>
    <row r="172" spans="1:4" x14ac:dyDescent="0.35">
      <c r="A172" t="s">
        <v>225</v>
      </c>
      <c r="B172" s="49">
        <f>+B187</f>
        <v>0.14107958886557631</v>
      </c>
    </row>
    <row r="173" spans="1:4" ht="43.5" customHeight="1" x14ac:dyDescent="0.35">
      <c r="A173" s="47" t="s">
        <v>226</v>
      </c>
      <c r="B173" s="3" t="s">
        <v>136</v>
      </c>
    </row>
    <row r="174" spans="1:4" x14ac:dyDescent="0.35">
      <c r="B174" s="3"/>
    </row>
    <row r="175" spans="1:4" ht="29" customHeight="1" x14ac:dyDescent="0.35">
      <c r="A175" s="47" t="s">
        <v>227</v>
      </c>
      <c r="B175" s="3" t="s">
        <v>136</v>
      </c>
    </row>
    <row r="176" spans="1:4" ht="29" customHeight="1" x14ac:dyDescent="0.35">
      <c r="A176" s="47" t="s">
        <v>228</v>
      </c>
      <c r="B176">
        <v>101022.84</v>
      </c>
    </row>
    <row r="177" spans="1:6" ht="29" customHeight="1" x14ac:dyDescent="0.35">
      <c r="A177" s="47" t="s">
        <v>229</v>
      </c>
      <c r="B177" s="3" t="s">
        <v>136</v>
      </c>
    </row>
    <row r="178" spans="1:6" ht="29" customHeight="1" x14ac:dyDescent="0.35">
      <c r="A178" s="47" t="s">
        <v>230</v>
      </c>
      <c r="B178" s="3" t="s">
        <v>136</v>
      </c>
    </row>
    <row r="180" spans="1:6" x14ac:dyDescent="0.35">
      <c r="A180" t="s">
        <v>231</v>
      </c>
    </row>
    <row r="181" spans="1:6" x14ac:dyDescent="0.35">
      <c r="A181" s="63" t="s">
        <v>232</v>
      </c>
      <c r="B181" s="63" t="s">
        <v>2692</v>
      </c>
    </row>
    <row r="182" spans="1:6" x14ac:dyDescent="0.35">
      <c r="A182" s="63" t="s">
        <v>234</v>
      </c>
      <c r="B182" s="63" t="s">
        <v>2693</v>
      </c>
    </row>
    <row r="183" spans="1:6" x14ac:dyDescent="0.35">
      <c r="A183" s="63"/>
      <c r="B183" s="63"/>
    </row>
    <row r="184" spans="1:6" x14ac:dyDescent="0.35">
      <c r="A184" s="63" t="s">
        <v>236</v>
      </c>
      <c r="B184" s="64">
        <v>6.0832991833861412</v>
      </c>
    </row>
    <row r="185" spans="1:6" x14ac:dyDescent="0.35">
      <c r="A185" s="63"/>
      <c r="B185" s="63"/>
    </row>
    <row r="186" spans="1:6" x14ac:dyDescent="0.35">
      <c r="A186" s="63" t="s">
        <v>237</v>
      </c>
      <c r="B186" s="65">
        <v>0.1439</v>
      </c>
    </row>
    <row r="187" spans="1:6" x14ac:dyDescent="0.35">
      <c r="A187" s="63" t="s">
        <v>238</v>
      </c>
      <c r="B187" s="65">
        <v>0.14107958886557631</v>
      </c>
    </row>
    <row r="188" spans="1:6" x14ac:dyDescent="0.35">
      <c r="A188" s="63"/>
      <c r="B188" s="63"/>
    </row>
    <row r="189" spans="1:6" x14ac:dyDescent="0.35">
      <c r="A189" s="63" t="s">
        <v>239</v>
      </c>
      <c r="B189" s="66">
        <v>45838</v>
      </c>
    </row>
    <row r="191" spans="1:6" ht="70" customHeight="1" x14ac:dyDescent="0.35">
      <c r="A191" s="72" t="s">
        <v>240</v>
      </c>
      <c r="B191" s="72" t="s">
        <v>241</v>
      </c>
      <c r="C191" s="72" t="s">
        <v>5</v>
      </c>
      <c r="D191" s="72" t="s">
        <v>6</v>
      </c>
      <c r="E191" s="72" t="s">
        <v>5</v>
      </c>
      <c r="F191" s="72" t="s">
        <v>6</v>
      </c>
    </row>
    <row r="192" spans="1:6" ht="70" customHeight="1" x14ac:dyDescent="0.35">
      <c r="A192" s="72" t="s">
        <v>2692</v>
      </c>
      <c r="B192" s="72"/>
      <c r="C192" s="72" t="s">
        <v>87</v>
      </c>
      <c r="D192" s="72"/>
      <c r="E192" s="72" t="s">
        <v>88</v>
      </c>
      <c r="F19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6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2694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2695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1711</v>
      </c>
      <c r="B8" s="33"/>
      <c r="C8" s="33"/>
      <c r="D8" s="14"/>
      <c r="E8" s="15"/>
      <c r="F8" s="16"/>
      <c r="G8" s="16"/>
    </row>
    <row r="9" spans="1:7" x14ac:dyDescent="0.35">
      <c r="A9" s="13" t="s">
        <v>2696</v>
      </c>
      <c r="B9" s="33" t="s">
        <v>2697</v>
      </c>
      <c r="C9" s="33"/>
      <c r="D9" s="14">
        <v>18823308</v>
      </c>
      <c r="E9" s="15">
        <v>234393.48</v>
      </c>
      <c r="F9" s="16">
        <v>0.99780000000000002</v>
      </c>
      <c r="G9" s="16"/>
    </row>
    <row r="10" spans="1:7" x14ac:dyDescent="0.35">
      <c r="A10" s="17" t="s">
        <v>180</v>
      </c>
      <c r="B10" s="34"/>
      <c r="C10" s="34"/>
      <c r="D10" s="18"/>
      <c r="E10" s="19">
        <v>234393.48</v>
      </c>
      <c r="F10" s="20">
        <v>0.99780000000000002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234393.48</v>
      </c>
      <c r="F12" s="20">
        <v>0.99780000000000002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517.91999999999996</v>
      </c>
      <c r="F15" s="16">
        <v>2.2000000000000001E-3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517.91999999999996</v>
      </c>
      <c r="F16" s="20">
        <v>2.2000000000000001E-3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517.91999999999996</v>
      </c>
      <c r="F18" s="20">
        <v>2.2000000000000001E-3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7.6788899999999993E-2</v>
      </c>
      <c r="F19" s="16">
        <v>0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-4.3367889000000002</v>
      </c>
      <c r="F20" s="16">
        <v>0</v>
      </c>
      <c r="G20" s="16">
        <v>5.4115999999999997E-2</v>
      </c>
    </row>
    <row r="21" spans="1:7" x14ac:dyDescent="0.35">
      <c r="A21" s="28" t="s">
        <v>199</v>
      </c>
      <c r="B21" s="36"/>
      <c r="C21" s="36"/>
      <c r="D21" s="29"/>
      <c r="E21" s="30">
        <v>234907.14</v>
      </c>
      <c r="F21" s="31">
        <v>1</v>
      </c>
      <c r="G21" s="31"/>
    </row>
    <row r="26" spans="1:7" x14ac:dyDescent="0.35">
      <c r="A26" s="1" t="s">
        <v>201</v>
      </c>
    </row>
    <row r="27" spans="1:7" ht="29" customHeight="1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274</v>
      </c>
      <c r="B31">
        <v>12.588800000000001</v>
      </c>
      <c r="C31">
        <v>12.4739</v>
      </c>
    </row>
    <row r="32" spans="1:7" x14ac:dyDescent="0.35">
      <c r="A32" t="s">
        <v>211</v>
      </c>
      <c r="B32">
        <v>12.588800000000001</v>
      </c>
      <c r="C32">
        <v>12.4739</v>
      </c>
    </row>
    <row r="33" spans="1:3" x14ac:dyDescent="0.35">
      <c r="A33" t="s">
        <v>275</v>
      </c>
      <c r="B33">
        <v>12.588800000000001</v>
      </c>
      <c r="C33">
        <v>12.4739</v>
      </c>
    </row>
    <row r="34" spans="1:3" x14ac:dyDescent="0.35">
      <c r="A34" t="s">
        <v>217</v>
      </c>
      <c r="B34">
        <v>12.588800000000001</v>
      </c>
      <c r="C34">
        <v>12.4739</v>
      </c>
    </row>
    <row r="36" spans="1:3" x14ac:dyDescent="0.35">
      <c r="A36" t="s">
        <v>221</v>
      </c>
      <c r="B36" s="3" t="s">
        <v>136</v>
      </c>
    </row>
    <row r="37" spans="1:3" x14ac:dyDescent="0.35">
      <c r="A37" t="s">
        <v>222</v>
      </c>
      <c r="B37" s="3" t="s">
        <v>136</v>
      </c>
    </row>
    <row r="38" spans="1:3" ht="58" customHeight="1" x14ac:dyDescent="0.35">
      <c r="A38" s="47" t="s">
        <v>223</v>
      </c>
      <c r="B38" s="3" t="s">
        <v>136</v>
      </c>
    </row>
    <row r="39" spans="1:3" ht="43.5" customHeight="1" x14ac:dyDescent="0.35">
      <c r="A39" s="47" t="s">
        <v>224</v>
      </c>
      <c r="B39" s="3" t="s">
        <v>136</v>
      </c>
    </row>
    <row r="40" spans="1:3" x14ac:dyDescent="0.35">
      <c r="A40" t="s">
        <v>225</v>
      </c>
      <c r="B40" s="49">
        <f>+B55</f>
        <v>7.5048734348196717</v>
      </c>
    </row>
    <row r="41" spans="1:3" ht="72.5" customHeight="1" x14ac:dyDescent="0.35">
      <c r="A41" s="47" t="s">
        <v>578</v>
      </c>
      <c r="B41" s="3" t="s">
        <v>136</v>
      </c>
    </row>
    <row r="42" spans="1:3" x14ac:dyDescent="0.35">
      <c r="B42" s="3"/>
    </row>
    <row r="43" spans="1:3" ht="72.5" customHeight="1" x14ac:dyDescent="0.35">
      <c r="A43" s="47" t="s">
        <v>579</v>
      </c>
      <c r="B43" s="3" t="s">
        <v>136</v>
      </c>
    </row>
    <row r="44" spans="1:3" ht="58" customHeight="1" x14ac:dyDescent="0.35">
      <c r="A44" s="47" t="s">
        <v>580</v>
      </c>
      <c r="B44" t="s">
        <v>136</v>
      </c>
    </row>
    <row r="45" spans="1:3" ht="43.5" customHeight="1" x14ac:dyDescent="0.35">
      <c r="A45" s="47" t="s">
        <v>581</v>
      </c>
      <c r="B45" s="3" t="s">
        <v>136</v>
      </c>
    </row>
    <row r="46" spans="1:3" ht="43.5" customHeight="1" x14ac:dyDescent="0.35">
      <c r="A46" s="47" t="s">
        <v>582</v>
      </c>
      <c r="B46" s="3" t="s">
        <v>136</v>
      </c>
    </row>
    <row r="48" spans="1:3" x14ac:dyDescent="0.35">
      <c r="A48" t="s">
        <v>231</v>
      </c>
    </row>
    <row r="49" spans="1:4" x14ac:dyDescent="0.35">
      <c r="A49" s="63" t="s">
        <v>232</v>
      </c>
      <c r="B49" s="63" t="s">
        <v>2698</v>
      </c>
    </row>
    <row r="50" spans="1:4" x14ac:dyDescent="0.35">
      <c r="A50" s="63" t="s">
        <v>234</v>
      </c>
      <c r="B50" s="63" t="s">
        <v>1936</v>
      </c>
    </row>
    <row r="51" spans="1:4" x14ac:dyDescent="0.35">
      <c r="A51" s="63"/>
      <c r="B51" s="63"/>
    </row>
    <row r="52" spans="1:4" x14ac:dyDescent="0.35">
      <c r="A52" s="63" t="s">
        <v>236</v>
      </c>
      <c r="B52" s="64">
        <v>6.8515396092646492</v>
      </c>
    </row>
    <row r="53" spans="1:4" x14ac:dyDescent="0.35">
      <c r="A53" s="63"/>
      <c r="B53" s="63"/>
    </row>
    <row r="54" spans="1:4" x14ac:dyDescent="0.35">
      <c r="A54" s="63" t="s">
        <v>237</v>
      </c>
      <c r="B54" s="65">
        <v>5.8266999999999998</v>
      </c>
    </row>
    <row r="55" spans="1:4" x14ac:dyDescent="0.35">
      <c r="A55" s="63" t="s">
        <v>238</v>
      </c>
      <c r="B55" s="65">
        <v>7.5048734348196717</v>
      </c>
    </row>
    <row r="56" spans="1:4" x14ac:dyDescent="0.35">
      <c r="A56" s="63"/>
      <c r="B56" s="63"/>
    </row>
    <row r="57" spans="1:4" x14ac:dyDescent="0.35">
      <c r="A57" s="63" t="s">
        <v>239</v>
      </c>
      <c r="B57" s="66">
        <v>45838</v>
      </c>
    </row>
    <row r="59" spans="1:4" ht="70" customHeight="1" x14ac:dyDescent="0.35">
      <c r="A59" s="72" t="s">
        <v>240</v>
      </c>
      <c r="B59" s="72" t="s">
        <v>241</v>
      </c>
      <c r="C59" s="72" t="s">
        <v>5</v>
      </c>
      <c r="D59" s="72" t="s">
        <v>6</v>
      </c>
    </row>
    <row r="60" spans="1:4" ht="70" customHeight="1" x14ac:dyDescent="0.35">
      <c r="A60" s="72" t="s">
        <v>2699</v>
      </c>
      <c r="B60" s="72"/>
      <c r="C60" s="72" t="s">
        <v>38</v>
      </c>
      <c r="D6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97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2700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2701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181</v>
      </c>
      <c r="B12" s="33"/>
      <c r="C12" s="33"/>
      <c r="D12" s="14"/>
      <c r="E12" s="15"/>
      <c r="F12" s="16"/>
      <c r="G12" s="16"/>
    </row>
    <row r="13" spans="1:7" x14ac:dyDescent="0.35">
      <c r="A13" s="13" t="s">
        <v>2702</v>
      </c>
      <c r="B13" s="33" t="s">
        <v>2703</v>
      </c>
      <c r="C13" s="33" t="s">
        <v>184</v>
      </c>
      <c r="D13" s="14">
        <v>4500000</v>
      </c>
      <c r="E13" s="15">
        <v>4635.17</v>
      </c>
      <c r="F13" s="16">
        <v>0.26540000000000002</v>
      </c>
      <c r="G13" s="16">
        <v>7.2364999999999999E-2</v>
      </c>
    </row>
    <row r="14" spans="1:7" x14ac:dyDescent="0.35">
      <c r="A14" s="13" t="s">
        <v>2704</v>
      </c>
      <c r="B14" s="33" t="s">
        <v>2705</v>
      </c>
      <c r="C14" s="33" t="s">
        <v>184</v>
      </c>
      <c r="D14" s="14">
        <v>3000000</v>
      </c>
      <c r="E14" s="15">
        <v>3084.58</v>
      </c>
      <c r="F14" s="16">
        <v>0.17660000000000001</v>
      </c>
      <c r="G14" s="16">
        <v>6.4822000000000005E-2</v>
      </c>
    </row>
    <row r="15" spans="1:7" x14ac:dyDescent="0.35">
      <c r="A15" s="13" t="s">
        <v>187</v>
      </c>
      <c r="B15" s="33" t="s">
        <v>188</v>
      </c>
      <c r="C15" s="33" t="s">
        <v>184</v>
      </c>
      <c r="D15" s="14">
        <v>2500000</v>
      </c>
      <c r="E15" s="15">
        <v>2502.1999999999998</v>
      </c>
      <c r="F15" s="16">
        <v>0.14330000000000001</v>
      </c>
      <c r="G15" s="16">
        <v>6.4160999999999996E-2</v>
      </c>
    </row>
    <row r="16" spans="1:7" x14ac:dyDescent="0.35">
      <c r="A16" s="13" t="s">
        <v>2706</v>
      </c>
      <c r="B16" s="33" t="s">
        <v>2707</v>
      </c>
      <c r="C16" s="33" t="s">
        <v>184</v>
      </c>
      <c r="D16" s="14">
        <v>2000000</v>
      </c>
      <c r="E16" s="15">
        <v>2090.6999999999998</v>
      </c>
      <c r="F16" s="16">
        <v>0.1197</v>
      </c>
      <c r="G16" s="16">
        <v>6.7371E-2</v>
      </c>
    </row>
    <row r="17" spans="1:7" x14ac:dyDescent="0.35">
      <c r="A17" s="13" t="s">
        <v>2708</v>
      </c>
      <c r="B17" s="33" t="s">
        <v>2709</v>
      </c>
      <c r="C17" s="33" t="s">
        <v>184</v>
      </c>
      <c r="D17" s="14">
        <v>1000000</v>
      </c>
      <c r="E17" s="15">
        <v>1049.08</v>
      </c>
      <c r="F17" s="16">
        <v>6.0100000000000001E-2</v>
      </c>
      <c r="G17" s="16">
        <v>6.7896999999999999E-2</v>
      </c>
    </row>
    <row r="18" spans="1:7" x14ac:dyDescent="0.35">
      <c r="A18" s="13" t="s">
        <v>2710</v>
      </c>
      <c r="B18" s="33" t="s">
        <v>2711</v>
      </c>
      <c r="C18" s="33" t="s">
        <v>184</v>
      </c>
      <c r="D18" s="14">
        <v>1000000</v>
      </c>
      <c r="E18" s="15">
        <v>974.38</v>
      </c>
      <c r="F18" s="16">
        <v>5.5800000000000002E-2</v>
      </c>
      <c r="G18" s="16">
        <v>7.2184999999999999E-2</v>
      </c>
    </row>
    <row r="19" spans="1:7" x14ac:dyDescent="0.35">
      <c r="A19" s="17" t="s">
        <v>180</v>
      </c>
      <c r="B19" s="34"/>
      <c r="C19" s="34"/>
      <c r="D19" s="18"/>
      <c r="E19" s="19">
        <v>14336.11</v>
      </c>
      <c r="F19" s="20">
        <v>0.82089999999999996</v>
      </c>
      <c r="G19" s="21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17" t="s">
        <v>310</v>
      </c>
      <c r="B21" s="33"/>
      <c r="C21" s="33"/>
      <c r="D21" s="14"/>
      <c r="E21" s="15"/>
      <c r="F21" s="16"/>
      <c r="G21" s="16"/>
    </row>
    <row r="22" spans="1:7" x14ac:dyDescent="0.35">
      <c r="A22" s="13" t="s">
        <v>2712</v>
      </c>
      <c r="B22" s="33" t="s">
        <v>2713</v>
      </c>
      <c r="C22" s="33" t="s">
        <v>184</v>
      </c>
      <c r="D22" s="14">
        <v>9100</v>
      </c>
      <c r="E22" s="15">
        <v>9.69</v>
      </c>
      <c r="F22" s="16">
        <v>5.9999999999999995E-4</v>
      </c>
      <c r="G22" s="16">
        <v>6.4507999999999996E-2</v>
      </c>
    </row>
    <row r="23" spans="1:7" x14ac:dyDescent="0.35">
      <c r="A23" s="17" t="s">
        <v>180</v>
      </c>
      <c r="B23" s="34"/>
      <c r="C23" s="34"/>
      <c r="D23" s="18"/>
      <c r="E23" s="19">
        <v>9.69</v>
      </c>
      <c r="F23" s="20">
        <v>5.9999999999999995E-4</v>
      </c>
      <c r="G23" s="21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189</v>
      </c>
      <c r="B26" s="33"/>
      <c r="C26" s="33"/>
      <c r="D26" s="14"/>
      <c r="E26" s="15"/>
      <c r="F26" s="16"/>
      <c r="G26" s="16"/>
    </row>
    <row r="27" spans="1:7" x14ac:dyDescent="0.35">
      <c r="A27" s="17" t="s">
        <v>180</v>
      </c>
      <c r="B27" s="33"/>
      <c r="C27" s="33"/>
      <c r="D27" s="14"/>
      <c r="E27" s="22" t="s">
        <v>136</v>
      </c>
      <c r="F27" s="23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190</v>
      </c>
      <c r="B29" s="33"/>
      <c r="C29" s="33"/>
      <c r="D29" s="14"/>
      <c r="E29" s="15"/>
      <c r="F29" s="16"/>
      <c r="G29" s="16"/>
    </row>
    <row r="30" spans="1:7" x14ac:dyDescent="0.35">
      <c r="A30" s="17" t="s">
        <v>180</v>
      </c>
      <c r="B30" s="33"/>
      <c r="C30" s="33"/>
      <c r="D30" s="14"/>
      <c r="E30" s="22" t="s">
        <v>136</v>
      </c>
      <c r="F30" s="23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191</v>
      </c>
      <c r="B32" s="35"/>
      <c r="C32" s="35"/>
      <c r="D32" s="25"/>
      <c r="E32" s="19">
        <v>14345.8</v>
      </c>
      <c r="F32" s="20">
        <v>0.82150000000000001</v>
      </c>
      <c r="G32" s="21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195</v>
      </c>
      <c r="B35" s="33"/>
      <c r="C35" s="33"/>
      <c r="D35" s="14"/>
      <c r="E35" s="15"/>
      <c r="F35" s="16"/>
      <c r="G35" s="16"/>
    </row>
    <row r="36" spans="1:7" x14ac:dyDescent="0.35">
      <c r="A36" s="13" t="s">
        <v>196</v>
      </c>
      <c r="B36" s="33"/>
      <c r="C36" s="33"/>
      <c r="D36" s="14"/>
      <c r="E36" s="15">
        <v>2857.58</v>
      </c>
      <c r="F36" s="16">
        <v>0.1636</v>
      </c>
      <c r="G36" s="16">
        <v>5.4115999999999997E-2</v>
      </c>
    </row>
    <row r="37" spans="1:7" x14ac:dyDescent="0.35">
      <c r="A37" s="17" t="s">
        <v>180</v>
      </c>
      <c r="B37" s="34"/>
      <c r="C37" s="34"/>
      <c r="D37" s="18"/>
      <c r="E37" s="19">
        <v>2857.58</v>
      </c>
      <c r="F37" s="20">
        <v>0.1636</v>
      </c>
      <c r="G37" s="21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191</v>
      </c>
      <c r="B39" s="35"/>
      <c r="C39" s="35"/>
      <c r="D39" s="25"/>
      <c r="E39" s="19">
        <v>2857.58</v>
      </c>
      <c r="F39" s="20">
        <v>0.1636</v>
      </c>
      <c r="G39" s="21"/>
    </row>
    <row r="40" spans="1:7" x14ac:dyDescent="0.35">
      <c r="A40" s="13" t="s">
        <v>197</v>
      </c>
      <c r="B40" s="33"/>
      <c r="C40" s="33"/>
      <c r="D40" s="14"/>
      <c r="E40" s="15">
        <v>228.59606160000001</v>
      </c>
      <c r="F40" s="16">
        <v>1.3089999999999999E-2</v>
      </c>
      <c r="G40" s="16"/>
    </row>
    <row r="41" spans="1:7" x14ac:dyDescent="0.35">
      <c r="A41" s="13" t="s">
        <v>198</v>
      </c>
      <c r="B41" s="33"/>
      <c r="C41" s="33"/>
      <c r="D41" s="14"/>
      <c r="E41" s="15">
        <v>30.353938400000001</v>
      </c>
      <c r="F41" s="16">
        <v>1.81E-3</v>
      </c>
      <c r="G41" s="16">
        <v>5.4115000000000003E-2</v>
      </c>
    </row>
    <row r="42" spans="1:7" x14ac:dyDescent="0.35">
      <c r="A42" s="28" t="s">
        <v>199</v>
      </c>
      <c r="B42" s="36"/>
      <c r="C42" s="36"/>
      <c r="D42" s="29"/>
      <c r="E42" s="30">
        <v>17462.330000000002</v>
      </c>
      <c r="F42" s="31">
        <v>1</v>
      </c>
      <c r="G42" s="31"/>
    </row>
    <row r="44" spans="1:7" x14ac:dyDescent="0.35">
      <c r="A44" s="1" t="s">
        <v>200</v>
      </c>
    </row>
    <row r="47" spans="1:7" x14ac:dyDescent="0.35">
      <c r="A47" s="1" t="s">
        <v>201</v>
      </c>
    </row>
    <row r="48" spans="1:7" ht="29" customHeight="1" x14ac:dyDescent="0.35">
      <c r="A48" s="47" t="s">
        <v>202</v>
      </c>
      <c r="B48" s="3" t="s">
        <v>136</v>
      </c>
    </row>
    <row r="49" spans="1:3" x14ac:dyDescent="0.35">
      <c r="A49" t="s">
        <v>203</v>
      </c>
    </row>
    <row r="50" spans="1:3" x14ac:dyDescent="0.35">
      <c r="A50" t="s">
        <v>204</v>
      </c>
      <c r="B50" t="s">
        <v>205</v>
      </c>
      <c r="C50" t="s">
        <v>205</v>
      </c>
    </row>
    <row r="51" spans="1:3" x14ac:dyDescent="0.35">
      <c r="B51" s="48">
        <v>45807</v>
      </c>
      <c r="C51" s="48">
        <v>45838</v>
      </c>
    </row>
    <row r="52" spans="1:3" x14ac:dyDescent="0.35">
      <c r="A52" t="s">
        <v>1011</v>
      </c>
      <c r="B52">
        <v>26.503900000000002</v>
      </c>
      <c r="C52">
        <v>26.099299999999999</v>
      </c>
    </row>
    <row r="53" spans="1:3" x14ac:dyDescent="0.35">
      <c r="A53" t="s">
        <v>206</v>
      </c>
      <c r="B53" t="s">
        <v>207</v>
      </c>
      <c r="C53" t="s">
        <v>208</v>
      </c>
    </row>
    <row r="54" spans="1:3" x14ac:dyDescent="0.35">
      <c r="A54" t="s">
        <v>209</v>
      </c>
      <c r="B54">
        <v>24.219000000000001</v>
      </c>
      <c r="C54">
        <v>23.848800000000001</v>
      </c>
    </row>
    <row r="55" spans="1:3" x14ac:dyDescent="0.35">
      <c r="A55" t="s">
        <v>210</v>
      </c>
      <c r="B55">
        <v>26.4984</v>
      </c>
      <c r="C55">
        <v>26.093499999999999</v>
      </c>
    </row>
    <row r="56" spans="1:3" x14ac:dyDescent="0.35">
      <c r="A56" t="s">
        <v>211</v>
      </c>
      <c r="B56">
        <v>26.3931</v>
      </c>
      <c r="C56">
        <v>25.989799999999999</v>
      </c>
    </row>
    <row r="57" spans="1:3" x14ac:dyDescent="0.35">
      <c r="A57" t="s">
        <v>212</v>
      </c>
      <c r="B57">
        <v>16.603400000000001</v>
      </c>
      <c r="C57">
        <v>16.349699999999999</v>
      </c>
    </row>
    <row r="58" spans="1:3" x14ac:dyDescent="0.35">
      <c r="A58" t="s">
        <v>213</v>
      </c>
      <c r="B58">
        <v>15.099600000000001</v>
      </c>
      <c r="C58">
        <v>14.860099999999999</v>
      </c>
    </row>
    <row r="59" spans="1:3" x14ac:dyDescent="0.35">
      <c r="A59" t="s">
        <v>1015</v>
      </c>
      <c r="B59">
        <v>24.9316</v>
      </c>
      <c r="C59">
        <v>24.537299999999998</v>
      </c>
    </row>
    <row r="60" spans="1:3" x14ac:dyDescent="0.35">
      <c r="A60" t="s">
        <v>214</v>
      </c>
      <c r="B60" t="s">
        <v>207</v>
      </c>
      <c r="C60" t="s">
        <v>208</v>
      </c>
    </row>
    <row r="61" spans="1:3" x14ac:dyDescent="0.35">
      <c r="A61" t="s">
        <v>215</v>
      </c>
      <c r="B61" t="s">
        <v>207</v>
      </c>
      <c r="C61" t="s">
        <v>208</v>
      </c>
    </row>
    <row r="62" spans="1:3" x14ac:dyDescent="0.35">
      <c r="A62" t="s">
        <v>216</v>
      </c>
      <c r="B62">
        <v>24.920200000000001</v>
      </c>
      <c r="C62">
        <v>24.5261</v>
      </c>
    </row>
    <row r="63" spans="1:3" x14ac:dyDescent="0.35">
      <c r="A63" t="s">
        <v>217</v>
      </c>
      <c r="B63">
        <v>24.937000000000001</v>
      </c>
      <c r="C63">
        <v>24.5426</v>
      </c>
    </row>
    <row r="64" spans="1:3" x14ac:dyDescent="0.35">
      <c r="A64" t="s">
        <v>218</v>
      </c>
      <c r="B64">
        <v>10.499599999999999</v>
      </c>
      <c r="C64">
        <v>10.333500000000001</v>
      </c>
    </row>
    <row r="65" spans="1:4" x14ac:dyDescent="0.35">
      <c r="A65" t="s">
        <v>219</v>
      </c>
      <c r="B65">
        <v>10.4129</v>
      </c>
      <c r="C65">
        <v>10.243499999999999</v>
      </c>
    </row>
    <row r="66" spans="1:4" x14ac:dyDescent="0.35">
      <c r="A66" t="s">
        <v>220</v>
      </c>
    </row>
    <row r="68" spans="1:4" x14ac:dyDescent="0.35">
      <c r="A68" t="s">
        <v>1759</v>
      </c>
    </row>
    <row r="70" spans="1:4" x14ac:dyDescent="0.35">
      <c r="A70" s="50" t="s">
        <v>1760</v>
      </c>
      <c r="B70" s="50" t="s">
        <v>1761</v>
      </c>
      <c r="C70" s="50" t="s">
        <v>1762</v>
      </c>
      <c r="D70" s="50" t="s">
        <v>1763</v>
      </c>
    </row>
    <row r="71" spans="1:4" x14ac:dyDescent="0.35">
      <c r="A71" s="50" t="s">
        <v>2689</v>
      </c>
      <c r="B71" s="50"/>
      <c r="C71" s="50">
        <v>8.7629000000000005E-3</v>
      </c>
      <c r="D71" s="50">
        <v>8.7629000000000005E-3</v>
      </c>
    </row>
    <row r="72" spans="1:4" x14ac:dyDescent="0.35">
      <c r="A72" s="50" t="s">
        <v>2673</v>
      </c>
      <c r="B72" s="50"/>
      <c r="C72" s="50">
        <v>4.7628000000000002E-3</v>
      </c>
      <c r="D72" s="50">
        <v>4.7628000000000002E-3</v>
      </c>
    </row>
    <row r="74" spans="1:4" x14ac:dyDescent="0.35">
      <c r="A74" t="s">
        <v>222</v>
      </c>
      <c r="B74" s="3" t="s">
        <v>136</v>
      </c>
    </row>
    <row r="75" spans="1:4" ht="58" customHeight="1" x14ac:dyDescent="0.35">
      <c r="A75" s="47" t="s">
        <v>223</v>
      </c>
      <c r="B75" s="3" t="s">
        <v>136</v>
      </c>
    </row>
    <row r="76" spans="1:4" ht="43.5" customHeight="1" x14ac:dyDescent="0.35">
      <c r="A76" s="47" t="s">
        <v>224</v>
      </c>
      <c r="B76" s="3" t="s">
        <v>136</v>
      </c>
    </row>
    <row r="77" spans="1:4" x14ac:dyDescent="0.35">
      <c r="A77" t="s">
        <v>225</v>
      </c>
      <c r="B77" s="49">
        <f>+B92</f>
        <v>18.124379502701888</v>
      </c>
    </row>
    <row r="78" spans="1:4" ht="72.5" customHeight="1" x14ac:dyDescent="0.35">
      <c r="A78" s="47" t="s">
        <v>226</v>
      </c>
      <c r="B78" s="3" t="s">
        <v>136</v>
      </c>
    </row>
    <row r="79" spans="1:4" x14ac:dyDescent="0.35">
      <c r="B79" s="3"/>
    </row>
    <row r="80" spans="1:4" ht="72.5" customHeight="1" x14ac:dyDescent="0.35">
      <c r="A80" s="47" t="s">
        <v>227</v>
      </c>
      <c r="B80" s="3" t="s">
        <v>136</v>
      </c>
    </row>
    <row r="81" spans="1:6" ht="58" customHeight="1" x14ac:dyDescent="0.35">
      <c r="A81" s="47" t="s">
        <v>228</v>
      </c>
      <c r="B81" t="s">
        <v>136</v>
      </c>
    </row>
    <row r="82" spans="1:6" ht="43.5" customHeight="1" x14ac:dyDescent="0.35">
      <c r="A82" s="47" t="s">
        <v>229</v>
      </c>
      <c r="B82" s="3" t="s">
        <v>136</v>
      </c>
    </row>
    <row r="83" spans="1:6" ht="43.5" customHeight="1" x14ac:dyDescent="0.35">
      <c r="A83" s="47" t="s">
        <v>230</v>
      </c>
      <c r="B83" s="3" t="s">
        <v>136</v>
      </c>
    </row>
    <row r="85" spans="1:6" x14ac:dyDescent="0.35">
      <c r="A85" t="s">
        <v>231</v>
      </c>
    </row>
    <row r="86" spans="1:6" x14ac:dyDescent="0.35">
      <c r="A86" s="63" t="s">
        <v>232</v>
      </c>
      <c r="B86" s="63" t="s">
        <v>2714</v>
      </c>
    </row>
    <row r="87" spans="1:6" x14ac:dyDescent="0.35">
      <c r="A87" s="63" t="s">
        <v>234</v>
      </c>
      <c r="B87" s="63" t="s">
        <v>2715</v>
      </c>
    </row>
    <row r="88" spans="1:6" x14ac:dyDescent="0.35">
      <c r="A88" s="63"/>
      <c r="B88" s="63"/>
    </row>
    <row r="89" spans="1:6" x14ac:dyDescent="0.35">
      <c r="A89" s="63" t="s">
        <v>236</v>
      </c>
      <c r="B89" s="64">
        <v>6.5901809497939983</v>
      </c>
    </row>
    <row r="90" spans="1:6" x14ac:dyDescent="0.35">
      <c r="A90" s="63"/>
      <c r="B90" s="63"/>
    </row>
    <row r="91" spans="1:6" x14ac:dyDescent="0.35">
      <c r="A91" s="63" t="s">
        <v>237</v>
      </c>
      <c r="B91" s="65">
        <v>8.2307000000000006</v>
      </c>
    </row>
    <row r="92" spans="1:6" x14ac:dyDescent="0.35">
      <c r="A92" s="63" t="s">
        <v>238</v>
      </c>
      <c r="B92" s="39">
        <v>18.124379502701888</v>
      </c>
    </row>
    <row r="93" spans="1:6" x14ac:dyDescent="0.35">
      <c r="A93" s="63"/>
      <c r="B93" s="63"/>
    </row>
    <row r="94" spans="1:6" x14ac:dyDescent="0.35">
      <c r="A94" s="63" t="s">
        <v>239</v>
      </c>
      <c r="B94" s="66">
        <v>45838</v>
      </c>
    </row>
    <row r="96" spans="1:6" ht="70" customHeight="1" x14ac:dyDescent="0.35">
      <c r="A96" s="72" t="s">
        <v>240</v>
      </c>
      <c r="B96" s="72" t="s">
        <v>241</v>
      </c>
      <c r="C96" s="72" t="s">
        <v>5</v>
      </c>
      <c r="D96" s="72" t="s">
        <v>6</v>
      </c>
      <c r="E96" s="72" t="s">
        <v>5</v>
      </c>
      <c r="F96" s="72" t="s">
        <v>6</v>
      </c>
    </row>
    <row r="97" spans="1:6" ht="70" customHeight="1" x14ac:dyDescent="0.35">
      <c r="A97" s="72" t="s">
        <v>2714</v>
      </c>
      <c r="B97" s="72"/>
      <c r="C97" s="72" t="s">
        <v>91</v>
      </c>
      <c r="D97" s="72"/>
      <c r="E97" s="72" t="s">
        <v>92</v>
      </c>
      <c r="F9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8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2716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2717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335</v>
      </c>
      <c r="B9" s="33"/>
      <c r="C9" s="33"/>
      <c r="D9" s="14"/>
      <c r="E9" s="15"/>
      <c r="F9" s="16"/>
      <c r="G9" s="16"/>
    </row>
    <row r="10" spans="1:7" x14ac:dyDescent="0.35">
      <c r="A10" s="13"/>
      <c r="B10" s="33"/>
      <c r="C10" s="33"/>
      <c r="D10" s="14"/>
      <c r="E10" s="15"/>
      <c r="F10" s="16"/>
      <c r="G10" s="16"/>
    </row>
    <row r="11" spans="1:7" x14ac:dyDescent="0.35">
      <c r="A11" s="17" t="s">
        <v>336</v>
      </c>
      <c r="B11" s="33"/>
      <c r="C11" s="33"/>
      <c r="D11" s="14"/>
      <c r="E11" s="15"/>
      <c r="F11" s="16"/>
      <c r="G11" s="16"/>
    </row>
    <row r="12" spans="1:7" x14ac:dyDescent="0.35">
      <c r="A12" s="13" t="s">
        <v>566</v>
      </c>
      <c r="B12" s="33" t="s">
        <v>567</v>
      </c>
      <c r="C12" s="33" t="s">
        <v>184</v>
      </c>
      <c r="D12" s="14">
        <v>500000</v>
      </c>
      <c r="E12" s="15">
        <v>498.84</v>
      </c>
      <c r="F12" s="16">
        <v>2.6700000000000002E-2</v>
      </c>
      <c r="G12" s="16">
        <v>5.3116999999999998E-2</v>
      </c>
    </row>
    <row r="13" spans="1:7" x14ac:dyDescent="0.35">
      <c r="A13" s="17" t="s">
        <v>180</v>
      </c>
      <c r="B13" s="34"/>
      <c r="C13" s="34"/>
      <c r="D13" s="18"/>
      <c r="E13" s="19">
        <v>498.84</v>
      </c>
      <c r="F13" s="20">
        <v>2.6700000000000002E-2</v>
      </c>
      <c r="G13" s="21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24" t="s">
        <v>191</v>
      </c>
      <c r="B15" s="35"/>
      <c r="C15" s="35"/>
      <c r="D15" s="25"/>
      <c r="E15" s="19">
        <v>498.84</v>
      </c>
      <c r="F15" s="20">
        <v>2.6700000000000002E-2</v>
      </c>
      <c r="G15" s="21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17" t="s">
        <v>195</v>
      </c>
      <c r="B18" s="33"/>
      <c r="C18" s="33"/>
      <c r="D18" s="14"/>
      <c r="E18" s="15"/>
      <c r="F18" s="16"/>
      <c r="G18" s="16"/>
    </row>
    <row r="19" spans="1:7" x14ac:dyDescent="0.35">
      <c r="A19" s="13" t="s">
        <v>196</v>
      </c>
      <c r="B19" s="33"/>
      <c r="C19" s="33"/>
      <c r="D19" s="14"/>
      <c r="E19" s="15">
        <v>18168.310000000001</v>
      </c>
      <c r="F19" s="16">
        <v>0.97230000000000005</v>
      </c>
      <c r="G19" s="16">
        <v>5.4115999999999997E-2</v>
      </c>
    </row>
    <row r="20" spans="1:7" x14ac:dyDescent="0.35">
      <c r="A20" s="17" t="s">
        <v>180</v>
      </c>
      <c r="B20" s="34"/>
      <c r="C20" s="34"/>
      <c r="D20" s="18"/>
      <c r="E20" s="19">
        <v>18168.310000000001</v>
      </c>
      <c r="F20" s="20">
        <v>0.97230000000000005</v>
      </c>
      <c r="G20" s="21"/>
    </row>
    <row r="21" spans="1:7" x14ac:dyDescent="0.35">
      <c r="A21" s="13"/>
      <c r="B21" s="33"/>
      <c r="C21" s="33"/>
      <c r="D21" s="14"/>
      <c r="E21" s="15"/>
      <c r="F21" s="16"/>
      <c r="G21" s="16"/>
    </row>
    <row r="22" spans="1:7" x14ac:dyDescent="0.35">
      <c r="A22" s="24" t="s">
        <v>191</v>
      </c>
      <c r="B22" s="35"/>
      <c r="C22" s="35"/>
      <c r="D22" s="25"/>
      <c r="E22" s="19">
        <v>18168.310000000001</v>
      </c>
      <c r="F22" s="20">
        <v>0.97230000000000005</v>
      </c>
      <c r="G22" s="21"/>
    </row>
    <row r="23" spans="1:7" x14ac:dyDescent="0.35">
      <c r="A23" s="13" t="s">
        <v>197</v>
      </c>
      <c r="B23" s="33"/>
      <c r="C23" s="33"/>
      <c r="D23" s="14"/>
      <c r="E23" s="15">
        <v>2.6936878000000002</v>
      </c>
      <c r="F23" s="16">
        <v>1.44E-4</v>
      </c>
      <c r="G23" s="16"/>
    </row>
    <row r="24" spans="1:7" x14ac:dyDescent="0.35">
      <c r="A24" s="13" t="s">
        <v>198</v>
      </c>
      <c r="B24" s="33"/>
      <c r="C24" s="33"/>
      <c r="D24" s="14"/>
      <c r="E24" s="15">
        <v>15.9063122</v>
      </c>
      <c r="F24" s="16">
        <v>8.5599999999999999E-4</v>
      </c>
      <c r="G24" s="16">
        <v>5.4115999999999997E-2</v>
      </c>
    </row>
    <row r="25" spans="1:7" x14ac:dyDescent="0.35">
      <c r="A25" s="28" t="s">
        <v>199</v>
      </c>
      <c r="B25" s="36"/>
      <c r="C25" s="36"/>
      <c r="D25" s="29"/>
      <c r="E25" s="30">
        <v>18685.75</v>
      </c>
      <c r="F25" s="31">
        <v>1</v>
      </c>
      <c r="G25" s="31"/>
    </row>
    <row r="30" spans="1:7" x14ac:dyDescent="0.35">
      <c r="A30" s="1" t="s">
        <v>201</v>
      </c>
    </row>
    <row r="31" spans="1:7" ht="29" customHeight="1" x14ac:dyDescent="0.35">
      <c r="A31" s="47" t="s">
        <v>202</v>
      </c>
      <c r="B31" s="3" t="s">
        <v>136</v>
      </c>
    </row>
    <row r="32" spans="1:7" x14ac:dyDescent="0.35">
      <c r="A32" t="s">
        <v>203</v>
      </c>
    </row>
    <row r="33" spans="1:3" x14ac:dyDescent="0.35">
      <c r="A33" t="s">
        <v>1072</v>
      </c>
      <c r="B33" t="s">
        <v>205</v>
      </c>
      <c r="C33" t="s">
        <v>205</v>
      </c>
    </row>
    <row r="34" spans="1:3" x14ac:dyDescent="0.35">
      <c r="B34" s="48">
        <v>45808</v>
      </c>
      <c r="C34" s="48">
        <v>45838</v>
      </c>
    </row>
    <row r="35" spans="1:3" x14ac:dyDescent="0.35">
      <c r="A35" t="s">
        <v>1011</v>
      </c>
      <c r="B35">
        <v>1334.6977999999999</v>
      </c>
      <c r="C35">
        <v>1340.4362000000001</v>
      </c>
    </row>
    <row r="36" spans="1:3" x14ac:dyDescent="0.35">
      <c r="A36" t="s">
        <v>2667</v>
      </c>
      <c r="B36">
        <v>1000.127</v>
      </c>
      <c r="C36">
        <v>1000.1358</v>
      </c>
    </row>
    <row r="37" spans="1:3" x14ac:dyDescent="0.35">
      <c r="A37" t="s">
        <v>209</v>
      </c>
      <c r="B37" t="s">
        <v>207</v>
      </c>
      <c r="C37" t="s">
        <v>208</v>
      </c>
    </row>
    <row r="38" spans="1:3" x14ac:dyDescent="0.35">
      <c r="A38" t="s">
        <v>210</v>
      </c>
      <c r="B38">
        <v>1334.241</v>
      </c>
      <c r="C38">
        <v>1339.9788000000001</v>
      </c>
    </row>
    <row r="39" spans="1:3" x14ac:dyDescent="0.35">
      <c r="A39" t="s">
        <v>212</v>
      </c>
      <c r="B39">
        <v>1058.4911999999999</v>
      </c>
      <c r="C39">
        <v>1058.2655</v>
      </c>
    </row>
    <row r="40" spans="1:3" x14ac:dyDescent="0.35">
      <c r="A40" t="s">
        <v>213</v>
      </c>
      <c r="B40" t="s">
        <v>207</v>
      </c>
      <c r="C40" t="s">
        <v>208</v>
      </c>
    </row>
    <row r="41" spans="1:3" x14ac:dyDescent="0.35">
      <c r="A41" t="s">
        <v>2718</v>
      </c>
      <c r="B41">
        <v>1329.9075</v>
      </c>
      <c r="C41">
        <v>1335.5721000000001</v>
      </c>
    </row>
    <row r="42" spans="1:3" x14ac:dyDescent="0.35">
      <c r="A42" t="s">
        <v>2719</v>
      </c>
      <c r="B42">
        <v>1008.3115</v>
      </c>
      <c r="C42">
        <v>1008.3194999999999</v>
      </c>
    </row>
    <row r="43" spans="1:3" x14ac:dyDescent="0.35">
      <c r="A43" t="s">
        <v>215</v>
      </c>
      <c r="B43">
        <v>1095.6266000000001</v>
      </c>
      <c r="C43">
        <v>1095.4364</v>
      </c>
    </row>
    <row r="44" spans="1:3" x14ac:dyDescent="0.35">
      <c r="A44" t="s">
        <v>216</v>
      </c>
      <c r="B44">
        <v>1329.9032</v>
      </c>
      <c r="C44">
        <v>1335.5673999999999</v>
      </c>
    </row>
    <row r="45" spans="1:3" x14ac:dyDescent="0.35">
      <c r="A45" t="s">
        <v>218</v>
      </c>
      <c r="B45">
        <v>1005.3374</v>
      </c>
      <c r="C45">
        <v>1005.1249</v>
      </c>
    </row>
    <row r="46" spans="1:3" x14ac:dyDescent="0.35">
      <c r="A46" t="s">
        <v>219</v>
      </c>
      <c r="B46">
        <v>1017.1116</v>
      </c>
      <c r="C46">
        <v>1017.3525</v>
      </c>
    </row>
    <row r="47" spans="1:3" x14ac:dyDescent="0.35">
      <c r="A47" t="s">
        <v>2682</v>
      </c>
      <c r="B47">
        <v>1220.7585999999999</v>
      </c>
      <c r="C47">
        <v>1226.0082</v>
      </c>
    </row>
    <row r="48" spans="1:3" x14ac:dyDescent="0.35">
      <c r="A48" t="s">
        <v>2683</v>
      </c>
      <c r="B48">
        <v>1000</v>
      </c>
      <c r="C48">
        <v>1000</v>
      </c>
    </row>
    <row r="49" spans="1:4" x14ac:dyDescent="0.35">
      <c r="A49" t="s">
        <v>2684</v>
      </c>
      <c r="B49">
        <v>1220.7570000000001</v>
      </c>
      <c r="C49">
        <v>1226.0066999999999</v>
      </c>
    </row>
    <row r="50" spans="1:4" x14ac:dyDescent="0.35">
      <c r="A50" t="s">
        <v>2685</v>
      </c>
      <c r="B50">
        <v>1000</v>
      </c>
      <c r="C50">
        <v>1000</v>
      </c>
    </row>
    <row r="51" spans="1:4" x14ac:dyDescent="0.35">
      <c r="A51" t="s">
        <v>220</v>
      </c>
    </row>
    <row r="53" spans="1:4" x14ac:dyDescent="0.35">
      <c r="A53" t="s">
        <v>1759</v>
      </c>
    </row>
    <row r="55" spans="1:4" x14ac:dyDescent="0.35">
      <c r="A55" s="50" t="s">
        <v>1760</v>
      </c>
      <c r="B55" s="50" t="s">
        <v>1761</v>
      </c>
      <c r="C55" s="50" t="s">
        <v>1762</v>
      </c>
      <c r="D55" s="50" t="s">
        <v>1763</v>
      </c>
    </row>
    <row r="56" spans="1:4" x14ac:dyDescent="0.35">
      <c r="A56" s="50" t="s">
        <v>2720</v>
      </c>
      <c r="B56" s="50"/>
      <c r="C56" s="50">
        <v>4.2820213999999996</v>
      </c>
      <c r="D56" s="50">
        <v>4.2820213999999996</v>
      </c>
    </row>
    <row r="57" spans="1:4" x14ac:dyDescent="0.35">
      <c r="A57" s="50" t="s">
        <v>2721</v>
      </c>
      <c r="B57" s="50"/>
      <c r="C57" s="50">
        <v>4.7719285999999999</v>
      </c>
      <c r="D57" s="50">
        <v>4.7719285999999999</v>
      </c>
    </row>
    <row r="58" spans="1:4" x14ac:dyDescent="0.35">
      <c r="A58" s="50" t="s">
        <v>2722</v>
      </c>
      <c r="B58" s="50"/>
      <c r="C58" s="50">
        <v>4.2870584000000003</v>
      </c>
      <c r="D58" s="50">
        <v>4.2870584000000003</v>
      </c>
    </row>
    <row r="59" spans="1:4" x14ac:dyDescent="0.35">
      <c r="A59" s="50" t="s">
        <v>2723</v>
      </c>
      <c r="B59" s="50"/>
      <c r="C59" s="50">
        <v>4.8544292000000002</v>
      </c>
      <c r="D59" s="50">
        <v>4.8544292000000002</v>
      </c>
    </row>
    <row r="60" spans="1:4" x14ac:dyDescent="0.35">
      <c r="A60" s="50" t="s">
        <v>2724</v>
      </c>
      <c r="B60" s="50"/>
      <c r="C60" s="50">
        <v>4.4914702000000002</v>
      </c>
      <c r="D60" s="50">
        <v>4.4914702000000002</v>
      </c>
    </row>
    <row r="61" spans="1:4" x14ac:dyDescent="0.35">
      <c r="A61" s="50" t="s">
        <v>2725</v>
      </c>
      <c r="B61" s="50"/>
      <c r="C61" s="50">
        <v>4.0704652000000001</v>
      </c>
      <c r="D61" s="50">
        <v>4.0704652000000001</v>
      </c>
    </row>
    <row r="63" spans="1:4" x14ac:dyDescent="0.35">
      <c r="A63" t="s">
        <v>222</v>
      </c>
      <c r="B63" s="3" t="s">
        <v>136</v>
      </c>
    </row>
    <row r="64" spans="1:4" ht="58" customHeight="1" x14ac:dyDescent="0.35">
      <c r="A64" s="47" t="s">
        <v>223</v>
      </c>
      <c r="B64" s="3" t="s">
        <v>136</v>
      </c>
    </row>
    <row r="65" spans="1:2" ht="43.5" customHeight="1" x14ac:dyDescent="0.35">
      <c r="A65" s="47" t="s">
        <v>224</v>
      </c>
      <c r="B65" s="3" t="s">
        <v>136</v>
      </c>
    </row>
    <row r="66" spans="1:2" x14ac:dyDescent="0.35">
      <c r="A66" t="s">
        <v>225</v>
      </c>
      <c r="B66" s="49">
        <v>1.17E-3</v>
      </c>
    </row>
    <row r="67" spans="1:2" ht="72.5" customHeight="1" x14ac:dyDescent="0.35">
      <c r="A67" s="47" t="s">
        <v>226</v>
      </c>
      <c r="B67" s="3" t="s">
        <v>136</v>
      </c>
    </row>
    <row r="68" spans="1:2" x14ac:dyDescent="0.35">
      <c r="B68" s="3"/>
    </row>
    <row r="69" spans="1:2" ht="72.5" customHeight="1" x14ac:dyDescent="0.35">
      <c r="A69" s="47" t="s">
        <v>227</v>
      </c>
      <c r="B69" s="3" t="s">
        <v>136</v>
      </c>
    </row>
    <row r="70" spans="1:2" ht="58" customHeight="1" x14ac:dyDescent="0.35">
      <c r="A70" s="47" t="s">
        <v>228</v>
      </c>
      <c r="B70" t="s">
        <v>136</v>
      </c>
    </row>
    <row r="71" spans="1:2" ht="43.5" customHeight="1" x14ac:dyDescent="0.35">
      <c r="A71" s="47" t="s">
        <v>229</v>
      </c>
      <c r="B71" s="3" t="s">
        <v>136</v>
      </c>
    </row>
    <row r="72" spans="1:2" ht="43.5" customHeight="1" x14ac:dyDescent="0.35">
      <c r="A72" s="47" t="s">
        <v>230</v>
      </c>
      <c r="B72" s="3" t="s">
        <v>136</v>
      </c>
    </row>
    <row r="74" spans="1:2" x14ac:dyDescent="0.35">
      <c r="A74" t="s">
        <v>231</v>
      </c>
    </row>
    <row r="75" spans="1:2" x14ac:dyDescent="0.35">
      <c r="A75" s="63" t="s">
        <v>232</v>
      </c>
      <c r="B75" s="63" t="s">
        <v>2726</v>
      </c>
    </row>
    <row r="76" spans="1:2" x14ac:dyDescent="0.35">
      <c r="A76" s="63" t="s">
        <v>234</v>
      </c>
      <c r="B76" s="63" t="s">
        <v>2727</v>
      </c>
    </row>
    <row r="77" spans="1:2" x14ac:dyDescent="0.35">
      <c r="A77" s="63"/>
      <c r="B77" s="63"/>
    </row>
    <row r="78" spans="1:2" x14ac:dyDescent="0.35">
      <c r="A78" s="63" t="s">
        <v>236</v>
      </c>
      <c r="B78" s="64">
        <v>5.4074380813299809</v>
      </c>
    </row>
    <row r="79" spans="1:2" x14ac:dyDescent="0.35">
      <c r="A79" s="63"/>
      <c r="B79" s="63"/>
    </row>
    <row r="80" spans="1:2" x14ac:dyDescent="0.35">
      <c r="A80" s="63" t="s">
        <v>237</v>
      </c>
      <c r="B80" s="65">
        <v>3.8999999999999998E-3</v>
      </c>
    </row>
    <row r="81" spans="1:4" x14ac:dyDescent="0.35">
      <c r="A81" s="63" t="s">
        <v>238</v>
      </c>
      <c r="B81" s="39">
        <v>1.172577004289105E-3</v>
      </c>
    </row>
    <row r="82" spans="1:4" x14ac:dyDescent="0.35">
      <c r="A82" s="63"/>
      <c r="B82" s="63"/>
    </row>
    <row r="83" spans="1:4" x14ac:dyDescent="0.35">
      <c r="A83" s="63" t="s">
        <v>239</v>
      </c>
      <c r="B83" s="66">
        <v>45838</v>
      </c>
    </row>
    <row r="85" spans="1:4" ht="70" customHeight="1" x14ac:dyDescent="0.35">
      <c r="A85" s="72" t="s">
        <v>240</v>
      </c>
      <c r="B85" s="72" t="s">
        <v>241</v>
      </c>
      <c r="C85" s="72" t="s">
        <v>5</v>
      </c>
      <c r="D85" s="72" t="s">
        <v>6</v>
      </c>
    </row>
    <row r="86" spans="1:4" ht="70" customHeight="1" x14ac:dyDescent="0.35">
      <c r="A86" s="72" t="s">
        <v>2728</v>
      </c>
      <c r="B86" s="72"/>
      <c r="C86" s="72" t="s">
        <v>94</v>
      </c>
      <c r="D8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9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2729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2730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712</v>
      </c>
      <c r="B8" s="33" t="s">
        <v>713</v>
      </c>
      <c r="C8" s="33" t="s">
        <v>402</v>
      </c>
      <c r="D8" s="14">
        <v>94818</v>
      </c>
      <c r="E8" s="15">
        <v>3018.25</v>
      </c>
      <c r="F8" s="16">
        <v>7.8E-2</v>
      </c>
      <c r="G8" s="16"/>
    </row>
    <row r="9" spans="1:7" x14ac:dyDescent="0.35">
      <c r="A9" s="13" t="s">
        <v>697</v>
      </c>
      <c r="B9" s="33" t="s">
        <v>698</v>
      </c>
      <c r="C9" s="33" t="s">
        <v>452</v>
      </c>
      <c r="D9" s="14">
        <v>141130</v>
      </c>
      <c r="E9" s="15">
        <v>2836.15</v>
      </c>
      <c r="F9" s="16">
        <v>7.3300000000000004E-2</v>
      </c>
      <c r="G9" s="16"/>
    </row>
    <row r="10" spans="1:7" x14ac:dyDescent="0.35">
      <c r="A10" s="13" t="s">
        <v>380</v>
      </c>
      <c r="B10" s="33" t="s">
        <v>381</v>
      </c>
      <c r="C10" s="33" t="s">
        <v>382</v>
      </c>
      <c r="D10" s="14">
        <v>613164</v>
      </c>
      <c r="E10" s="15">
        <v>2553.52</v>
      </c>
      <c r="F10" s="16">
        <v>6.6000000000000003E-2</v>
      </c>
      <c r="G10" s="16"/>
    </row>
    <row r="11" spans="1:7" x14ac:dyDescent="0.35">
      <c r="A11" s="13" t="s">
        <v>400</v>
      </c>
      <c r="B11" s="33" t="s">
        <v>401</v>
      </c>
      <c r="C11" s="33" t="s">
        <v>402</v>
      </c>
      <c r="D11" s="14">
        <v>14179</v>
      </c>
      <c r="E11" s="15">
        <v>1758.2</v>
      </c>
      <c r="F11" s="16">
        <v>4.5400000000000003E-2</v>
      </c>
      <c r="G11" s="16"/>
    </row>
    <row r="12" spans="1:7" x14ac:dyDescent="0.35">
      <c r="A12" s="13" t="s">
        <v>385</v>
      </c>
      <c r="B12" s="33" t="s">
        <v>386</v>
      </c>
      <c r="C12" s="33" t="s">
        <v>382</v>
      </c>
      <c r="D12" s="14">
        <v>66566</v>
      </c>
      <c r="E12" s="15">
        <v>1527.42</v>
      </c>
      <c r="F12" s="16">
        <v>3.95E-2</v>
      </c>
      <c r="G12" s="16"/>
    </row>
    <row r="13" spans="1:7" x14ac:dyDescent="0.35">
      <c r="A13" s="13" t="s">
        <v>752</v>
      </c>
      <c r="B13" s="33" t="s">
        <v>753</v>
      </c>
      <c r="C13" s="33" t="s">
        <v>399</v>
      </c>
      <c r="D13" s="14">
        <v>37686</v>
      </c>
      <c r="E13" s="15">
        <v>1390.69</v>
      </c>
      <c r="F13" s="16">
        <v>3.5900000000000001E-2</v>
      </c>
      <c r="G13" s="16"/>
    </row>
    <row r="14" spans="1:7" x14ac:dyDescent="0.35">
      <c r="A14" s="13" t="s">
        <v>856</v>
      </c>
      <c r="B14" s="33" t="s">
        <v>857</v>
      </c>
      <c r="C14" s="33" t="s">
        <v>538</v>
      </c>
      <c r="D14" s="14">
        <v>2699</v>
      </c>
      <c r="E14" s="15">
        <v>1333.58</v>
      </c>
      <c r="F14" s="16">
        <v>3.44E-2</v>
      </c>
      <c r="G14" s="16"/>
    </row>
    <row r="15" spans="1:7" x14ac:dyDescent="0.35">
      <c r="A15" s="13" t="s">
        <v>770</v>
      </c>
      <c r="B15" s="33" t="s">
        <v>771</v>
      </c>
      <c r="C15" s="33" t="s">
        <v>460</v>
      </c>
      <c r="D15" s="14">
        <v>134580</v>
      </c>
      <c r="E15" s="15">
        <v>1260.3399999999999</v>
      </c>
      <c r="F15" s="16">
        <v>3.2599999999999997E-2</v>
      </c>
      <c r="G15" s="16"/>
    </row>
    <row r="16" spans="1:7" x14ac:dyDescent="0.35">
      <c r="A16" s="13" t="s">
        <v>1237</v>
      </c>
      <c r="B16" s="33" t="s">
        <v>1238</v>
      </c>
      <c r="C16" s="33" t="s">
        <v>457</v>
      </c>
      <c r="D16" s="14">
        <v>452384</v>
      </c>
      <c r="E16" s="15">
        <v>1194.97</v>
      </c>
      <c r="F16" s="16">
        <v>3.09E-2</v>
      </c>
      <c r="G16" s="16"/>
    </row>
    <row r="17" spans="1:7" x14ac:dyDescent="0.35">
      <c r="A17" s="13" t="s">
        <v>407</v>
      </c>
      <c r="B17" s="33" t="s">
        <v>408</v>
      </c>
      <c r="C17" s="33" t="s">
        <v>402</v>
      </c>
      <c r="D17" s="14">
        <v>20387</v>
      </c>
      <c r="E17" s="15">
        <v>1153.19</v>
      </c>
      <c r="F17" s="16">
        <v>2.98E-2</v>
      </c>
      <c r="G17" s="16"/>
    </row>
    <row r="18" spans="1:7" x14ac:dyDescent="0.35">
      <c r="A18" s="13" t="s">
        <v>706</v>
      </c>
      <c r="B18" s="33" t="s">
        <v>707</v>
      </c>
      <c r="C18" s="33" t="s">
        <v>457</v>
      </c>
      <c r="D18" s="14">
        <v>17691</v>
      </c>
      <c r="E18" s="15">
        <v>1099.94</v>
      </c>
      <c r="F18" s="16">
        <v>2.8400000000000002E-2</v>
      </c>
      <c r="G18" s="16"/>
    </row>
    <row r="19" spans="1:7" x14ac:dyDescent="0.35">
      <c r="A19" s="13" t="s">
        <v>395</v>
      </c>
      <c r="B19" s="33" t="s">
        <v>396</v>
      </c>
      <c r="C19" s="33" t="s">
        <v>373</v>
      </c>
      <c r="D19" s="14">
        <v>18479</v>
      </c>
      <c r="E19" s="15">
        <v>1081.21</v>
      </c>
      <c r="F19" s="16">
        <v>2.7900000000000001E-2</v>
      </c>
      <c r="G19" s="16"/>
    </row>
    <row r="20" spans="1:7" x14ac:dyDescent="0.35">
      <c r="A20" s="13" t="s">
        <v>416</v>
      </c>
      <c r="B20" s="33" t="s">
        <v>417</v>
      </c>
      <c r="C20" s="33" t="s">
        <v>402</v>
      </c>
      <c r="D20" s="14">
        <v>23168</v>
      </c>
      <c r="E20" s="15">
        <v>981.65</v>
      </c>
      <c r="F20" s="16">
        <v>2.5399999999999999E-2</v>
      </c>
      <c r="G20" s="16"/>
    </row>
    <row r="21" spans="1:7" x14ac:dyDescent="0.35">
      <c r="A21" s="13" t="s">
        <v>371</v>
      </c>
      <c r="B21" s="33" t="s">
        <v>372</v>
      </c>
      <c r="C21" s="33" t="s">
        <v>373</v>
      </c>
      <c r="D21" s="14">
        <v>38474</v>
      </c>
      <c r="E21" s="15">
        <v>948.5</v>
      </c>
      <c r="F21" s="16">
        <v>2.4500000000000001E-2</v>
      </c>
      <c r="G21" s="16"/>
    </row>
    <row r="22" spans="1:7" x14ac:dyDescent="0.35">
      <c r="A22" s="13" t="s">
        <v>772</v>
      </c>
      <c r="B22" s="33" t="s">
        <v>773</v>
      </c>
      <c r="C22" s="33" t="s">
        <v>774</v>
      </c>
      <c r="D22" s="14">
        <v>84455</v>
      </c>
      <c r="E22" s="15">
        <v>928.08</v>
      </c>
      <c r="F22" s="16">
        <v>2.4E-2</v>
      </c>
      <c r="G22" s="16"/>
    </row>
    <row r="23" spans="1:7" x14ac:dyDescent="0.35">
      <c r="A23" s="13" t="s">
        <v>421</v>
      </c>
      <c r="B23" s="33" t="s">
        <v>422</v>
      </c>
      <c r="C23" s="33" t="s">
        <v>423</v>
      </c>
      <c r="D23" s="14">
        <v>30065</v>
      </c>
      <c r="E23" s="15">
        <v>918.31</v>
      </c>
      <c r="F23" s="16">
        <v>2.3699999999999999E-2</v>
      </c>
      <c r="G23" s="16"/>
    </row>
    <row r="24" spans="1:7" x14ac:dyDescent="0.35">
      <c r="A24" s="13" t="s">
        <v>431</v>
      </c>
      <c r="B24" s="33" t="s">
        <v>432</v>
      </c>
      <c r="C24" s="33" t="s">
        <v>420</v>
      </c>
      <c r="D24" s="14">
        <v>61429</v>
      </c>
      <c r="E24" s="15">
        <v>877.27</v>
      </c>
      <c r="F24" s="16">
        <v>2.2700000000000001E-2</v>
      </c>
      <c r="G24" s="16"/>
    </row>
    <row r="25" spans="1:7" x14ac:dyDescent="0.35">
      <c r="A25" s="13" t="s">
        <v>841</v>
      </c>
      <c r="B25" s="33" t="s">
        <v>842</v>
      </c>
      <c r="C25" s="33" t="s">
        <v>774</v>
      </c>
      <c r="D25" s="14">
        <v>115542</v>
      </c>
      <c r="E25" s="15">
        <v>834.62</v>
      </c>
      <c r="F25" s="16">
        <v>2.1600000000000001E-2</v>
      </c>
      <c r="G25" s="16"/>
    </row>
    <row r="26" spans="1:7" x14ac:dyDescent="0.35">
      <c r="A26" s="13" t="s">
        <v>455</v>
      </c>
      <c r="B26" s="33" t="s">
        <v>456</v>
      </c>
      <c r="C26" s="33" t="s">
        <v>457</v>
      </c>
      <c r="D26" s="14">
        <v>598087</v>
      </c>
      <c r="E26" s="15">
        <v>801.32</v>
      </c>
      <c r="F26" s="16">
        <v>2.07E-2</v>
      </c>
      <c r="G26" s="16"/>
    </row>
    <row r="27" spans="1:7" x14ac:dyDescent="0.35">
      <c r="A27" s="13" t="s">
        <v>450</v>
      </c>
      <c r="B27" s="33" t="s">
        <v>451</v>
      </c>
      <c r="C27" s="33" t="s">
        <v>452</v>
      </c>
      <c r="D27" s="14">
        <v>33871</v>
      </c>
      <c r="E27" s="15">
        <v>661.4</v>
      </c>
      <c r="F27" s="16">
        <v>1.7100000000000001E-2</v>
      </c>
      <c r="G27" s="16"/>
    </row>
    <row r="28" spans="1:7" x14ac:dyDescent="0.35">
      <c r="A28" s="13" t="s">
        <v>418</v>
      </c>
      <c r="B28" s="33" t="s">
        <v>419</v>
      </c>
      <c r="C28" s="33" t="s">
        <v>420</v>
      </c>
      <c r="D28" s="14">
        <v>140214</v>
      </c>
      <c r="E28" s="15">
        <v>641.54999999999995</v>
      </c>
      <c r="F28" s="16">
        <v>1.66E-2</v>
      </c>
      <c r="G28" s="16"/>
    </row>
    <row r="29" spans="1:7" x14ac:dyDescent="0.35">
      <c r="A29" s="13" t="s">
        <v>1301</v>
      </c>
      <c r="B29" s="33" t="s">
        <v>1302</v>
      </c>
      <c r="C29" s="33" t="s">
        <v>471</v>
      </c>
      <c r="D29" s="14">
        <v>85965</v>
      </c>
      <c r="E29" s="15">
        <v>603.29999999999995</v>
      </c>
      <c r="F29" s="16">
        <v>1.5599999999999999E-2</v>
      </c>
      <c r="G29" s="16"/>
    </row>
    <row r="30" spans="1:7" x14ac:dyDescent="0.35">
      <c r="A30" s="13" t="s">
        <v>2731</v>
      </c>
      <c r="B30" s="33" t="s">
        <v>2732</v>
      </c>
      <c r="C30" s="33" t="s">
        <v>399</v>
      </c>
      <c r="D30" s="14">
        <v>35730</v>
      </c>
      <c r="E30" s="15">
        <v>584.4</v>
      </c>
      <c r="F30" s="16">
        <v>1.5100000000000001E-2</v>
      </c>
      <c r="G30" s="16"/>
    </row>
    <row r="31" spans="1:7" x14ac:dyDescent="0.35">
      <c r="A31" s="13" t="s">
        <v>588</v>
      </c>
      <c r="B31" s="33" t="s">
        <v>589</v>
      </c>
      <c r="C31" s="33" t="s">
        <v>476</v>
      </c>
      <c r="D31" s="14">
        <v>44200</v>
      </c>
      <c r="E31" s="15">
        <v>563.99</v>
      </c>
      <c r="F31" s="16">
        <v>1.46E-2</v>
      </c>
      <c r="G31" s="16"/>
    </row>
    <row r="32" spans="1:7" x14ac:dyDescent="0.35">
      <c r="A32" s="13" t="s">
        <v>2733</v>
      </c>
      <c r="B32" s="33" t="s">
        <v>2734</v>
      </c>
      <c r="C32" s="33" t="s">
        <v>783</v>
      </c>
      <c r="D32" s="14">
        <v>28603</v>
      </c>
      <c r="E32" s="15">
        <v>545.05999999999995</v>
      </c>
      <c r="F32" s="16">
        <v>1.41E-2</v>
      </c>
      <c r="G32" s="16"/>
    </row>
    <row r="33" spans="1:7" x14ac:dyDescent="0.35">
      <c r="A33" s="13" t="s">
        <v>1233</v>
      </c>
      <c r="B33" s="33" t="s">
        <v>1234</v>
      </c>
      <c r="C33" s="33" t="s">
        <v>471</v>
      </c>
      <c r="D33" s="14">
        <v>70914</v>
      </c>
      <c r="E33" s="15">
        <v>539.16</v>
      </c>
      <c r="F33" s="16">
        <v>1.3899999999999999E-2</v>
      </c>
      <c r="G33" s="16"/>
    </row>
    <row r="34" spans="1:7" x14ac:dyDescent="0.35">
      <c r="A34" s="13" t="s">
        <v>810</v>
      </c>
      <c r="B34" s="33" t="s">
        <v>811</v>
      </c>
      <c r="C34" s="33" t="s">
        <v>510</v>
      </c>
      <c r="D34" s="14">
        <v>30525</v>
      </c>
      <c r="E34" s="15">
        <v>530.86</v>
      </c>
      <c r="F34" s="16">
        <v>1.37E-2</v>
      </c>
      <c r="G34" s="16"/>
    </row>
    <row r="35" spans="1:7" x14ac:dyDescent="0.35">
      <c r="A35" s="13" t="s">
        <v>821</v>
      </c>
      <c r="B35" s="33" t="s">
        <v>822</v>
      </c>
      <c r="C35" s="33" t="s">
        <v>783</v>
      </c>
      <c r="D35" s="14">
        <v>33733</v>
      </c>
      <c r="E35" s="15">
        <v>526.80999999999995</v>
      </c>
      <c r="F35" s="16">
        <v>1.3599999999999999E-2</v>
      </c>
      <c r="G35" s="16"/>
    </row>
    <row r="36" spans="1:7" x14ac:dyDescent="0.35">
      <c r="A36" s="13" t="s">
        <v>2152</v>
      </c>
      <c r="B36" s="33" t="s">
        <v>2153</v>
      </c>
      <c r="C36" s="33" t="s">
        <v>468</v>
      </c>
      <c r="D36" s="14">
        <v>119398</v>
      </c>
      <c r="E36" s="15">
        <v>484.1</v>
      </c>
      <c r="F36" s="16">
        <v>1.2500000000000001E-2</v>
      </c>
      <c r="G36" s="16"/>
    </row>
    <row r="37" spans="1:7" x14ac:dyDescent="0.35">
      <c r="A37" s="13" t="s">
        <v>397</v>
      </c>
      <c r="B37" s="33" t="s">
        <v>398</v>
      </c>
      <c r="C37" s="33" t="s">
        <v>399</v>
      </c>
      <c r="D37" s="14">
        <v>20321</v>
      </c>
      <c r="E37" s="15">
        <v>475.73</v>
      </c>
      <c r="F37" s="16">
        <v>1.23E-2</v>
      </c>
      <c r="G37" s="16"/>
    </row>
    <row r="38" spans="1:7" x14ac:dyDescent="0.35">
      <c r="A38" s="13" t="s">
        <v>812</v>
      </c>
      <c r="B38" s="33" t="s">
        <v>813</v>
      </c>
      <c r="C38" s="33" t="s">
        <v>420</v>
      </c>
      <c r="D38" s="14">
        <v>17720</v>
      </c>
      <c r="E38" s="15">
        <v>463.77</v>
      </c>
      <c r="F38" s="16">
        <v>1.2E-2</v>
      </c>
      <c r="G38" s="16"/>
    </row>
    <row r="39" spans="1:7" x14ac:dyDescent="0.35">
      <c r="A39" s="13" t="s">
        <v>594</v>
      </c>
      <c r="B39" s="33" t="s">
        <v>595</v>
      </c>
      <c r="C39" s="33" t="s">
        <v>411</v>
      </c>
      <c r="D39" s="14">
        <v>23417</v>
      </c>
      <c r="E39" s="15">
        <v>453.82</v>
      </c>
      <c r="F39" s="16">
        <v>1.17E-2</v>
      </c>
      <c r="G39" s="16"/>
    </row>
    <row r="40" spans="1:7" x14ac:dyDescent="0.35">
      <c r="A40" s="13" t="s">
        <v>598</v>
      </c>
      <c r="B40" s="33" t="s">
        <v>599</v>
      </c>
      <c r="C40" s="33" t="s">
        <v>476</v>
      </c>
      <c r="D40" s="14">
        <v>53945</v>
      </c>
      <c r="E40" s="15">
        <v>428.59</v>
      </c>
      <c r="F40" s="16">
        <v>1.11E-2</v>
      </c>
      <c r="G40" s="16"/>
    </row>
    <row r="41" spans="1:7" x14ac:dyDescent="0.35">
      <c r="A41" s="13" t="s">
        <v>1309</v>
      </c>
      <c r="B41" s="33" t="s">
        <v>1310</v>
      </c>
      <c r="C41" s="33" t="s">
        <v>538</v>
      </c>
      <c r="D41" s="14">
        <v>36725</v>
      </c>
      <c r="E41" s="15">
        <v>419.03</v>
      </c>
      <c r="F41" s="16">
        <v>1.0800000000000001E-2</v>
      </c>
      <c r="G41" s="16"/>
    </row>
    <row r="42" spans="1:7" x14ac:dyDescent="0.35">
      <c r="A42" s="13" t="s">
        <v>1721</v>
      </c>
      <c r="B42" s="33" t="s">
        <v>1722</v>
      </c>
      <c r="C42" s="33" t="s">
        <v>510</v>
      </c>
      <c r="D42" s="14">
        <v>26805</v>
      </c>
      <c r="E42" s="15">
        <v>403.9</v>
      </c>
      <c r="F42" s="16">
        <v>1.04E-2</v>
      </c>
      <c r="G42" s="16"/>
    </row>
    <row r="43" spans="1:7" x14ac:dyDescent="0.35">
      <c r="A43" s="13" t="s">
        <v>2330</v>
      </c>
      <c r="B43" s="33" t="s">
        <v>2331</v>
      </c>
      <c r="C43" s="33" t="s">
        <v>471</v>
      </c>
      <c r="D43" s="14">
        <v>41434</v>
      </c>
      <c r="E43" s="15">
        <v>381.84</v>
      </c>
      <c r="F43" s="16">
        <v>9.9000000000000008E-3</v>
      </c>
      <c r="G43" s="16"/>
    </row>
    <row r="44" spans="1:7" x14ac:dyDescent="0.35">
      <c r="A44" s="13" t="s">
        <v>1699</v>
      </c>
      <c r="B44" s="33" t="s">
        <v>1700</v>
      </c>
      <c r="C44" s="33" t="s">
        <v>399</v>
      </c>
      <c r="D44" s="14">
        <v>32760</v>
      </c>
      <c r="E44" s="15">
        <v>376.81</v>
      </c>
      <c r="F44" s="16">
        <v>9.7000000000000003E-3</v>
      </c>
      <c r="G44" s="16"/>
    </row>
    <row r="45" spans="1:7" x14ac:dyDescent="0.35">
      <c r="A45" s="13" t="s">
        <v>1693</v>
      </c>
      <c r="B45" s="33" t="s">
        <v>1694</v>
      </c>
      <c r="C45" s="33" t="s">
        <v>399</v>
      </c>
      <c r="D45" s="14">
        <v>48279</v>
      </c>
      <c r="E45" s="15">
        <v>366.92</v>
      </c>
      <c r="F45" s="16">
        <v>9.4999999999999998E-3</v>
      </c>
      <c r="G45" s="16"/>
    </row>
    <row r="46" spans="1:7" x14ac:dyDescent="0.35">
      <c r="A46" s="13" t="s">
        <v>760</v>
      </c>
      <c r="B46" s="33" t="s">
        <v>761</v>
      </c>
      <c r="C46" s="33" t="s">
        <v>411</v>
      </c>
      <c r="D46" s="14">
        <v>1025</v>
      </c>
      <c r="E46" s="15">
        <v>365.62</v>
      </c>
      <c r="F46" s="16">
        <v>9.4000000000000004E-3</v>
      </c>
      <c r="G46" s="16"/>
    </row>
    <row r="47" spans="1:7" x14ac:dyDescent="0.35">
      <c r="A47" s="13" t="s">
        <v>2735</v>
      </c>
      <c r="B47" s="33" t="s">
        <v>2736</v>
      </c>
      <c r="C47" s="33" t="s">
        <v>457</v>
      </c>
      <c r="D47" s="14">
        <v>20242</v>
      </c>
      <c r="E47" s="15">
        <v>344.26</v>
      </c>
      <c r="F47" s="16">
        <v>8.8999999999999999E-3</v>
      </c>
      <c r="G47" s="16"/>
    </row>
    <row r="48" spans="1:7" x14ac:dyDescent="0.35">
      <c r="A48" s="13" t="s">
        <v>779</v>
      </c>
      <c r="B48" s="33" t="s">
        <v>780</v>
      </c>
      <c r="C48" s="33" t="s">
        <v>510</v>
      </c>
      <c r="D48" s="14">
        <v>7493</v>
      </c>
      <c r="E48" s="15">
        <v>284.18</v>
      </c>
      <c r="F48" s="16">
        <v>7.3000000000000001E-3</v>
      </c>
      <c r="G48" s="16"/>
    </row>
    <row r="49" spans="1:7" x14ac:dyDescent="0.35">
      <c r="A49" s="13" t="s">
        <v>433</v>
      </c>
      <c r="B49" s="33" t="s">
        <v>434</v>
      </c>
      <c r="C49" s="33" t="s">
        <v>399</v>
      </c>
      <c r="D49" s="14">
        <v>16955</v>
      </c>
      <c r="E49" s="15">
        <v>262.99</v>
      </c>
      <c r="F49" s="16">
        <v>6.7999999999999996E-3</v>
      </c>
      <c r="G49" s="16"/>
    </row>
    <row r="50" spans="1:7" x14ac:dyDescent="0.35">
      <c r="A50" s="17" t="s">
        <v>180</v>
      </c>
      <c r="B50" s="34"/>
      <c r="C50" s="34"/>
      <c r="D50" s="18"/>
      <c r="E50" s="37">
        <v>37205.300000000003</v>
      </c>
      <c r="F50" s="38">
        <v>0.96130000000000004</v>
      </c>
      <c r="G50" s="21"/>
    </row>
    <row r="51" spans="1:7" x14ac:dyDescent="0.35">
      <c r="A51" s="17" t="s">
        <v>445</v>
      </c>
      <c r="B51" s="33"/>
      <c r="C51" s="33"/>
      <c r="D51" s="14"/>
      <c r="E51" s="15"/>
      <c r="F51" s="16"/>
      <c r="G51" s="16"/>
    </row>
    <row r="52" spans="1:7" x14ac:dyDescent="0.35">
      <c r="A52" s="17" t="s">
        <v>180</v>
      </c>
      <c r="B52" s="33"/>
      <c r="C52" s="33"/>
      <c r="D52" s="14"/>
      <c r="E52" s="39" t="s">
        <v>136</v>
      </c>
      <c r="F52" s="40" t="s">
        <v>136</v>
      </c>
      <c r="G52" s="16"/>
    </row>
    <row r="53" spans="1:7" x14ac:dyDescent="0.35">
      <c r="A53" s="24" t="s">
        <v>191</v>
      </c>
      <c r="B53" s="35"/>
      <c r="C53" s="35"/>
      <c r="D53" s="25"/>
      <c r="E53" s="30">
        <v>37205.300000000003</v>
      </c>
      <c r="F53" s="31">
        <v>0.96130000000000004</v>
      </c>
      <c r="G53" s="21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17" t="s">
        <v>195</v>
      </c>
      <c r="B56" s="33"/>
      <c r="C56" s="33"/>
      <c r="D56" s="14"/>
      <c r="E56" s="15"/>
      <c r="F56" s="16"/>
      <c r="G56" s="16"/>
    </row>
    <row r="57" spans="1:7" x14ac:dyDescent="0.35">
      <c r="A57" s="13" t="s">
        <v>196</v>
      </c>
      <c r="B57" s="33"/>
      <c r="C57" s="33"/>
      <c r="D57" s="14"/>
      <c r="E57" s="15">
        <v>1530.77</v>
      </c>
      <c r="F57" s="16">
        <v>3.95E-2</v>
      </c>
      <c r="G57" s="16">
        <v>5.4115999999999997E-2</v>
      </c>
    </row>
    <row r="58" spans="1:7" x14ac:dyDescent="0.35">
      <c r="A58" s="17" t="s">
        <v>180</v>
      </c>
      <c r="B58" s="34"/>
      <c r="C58" s="34"/>
      <c r="D58" s="18"/>
      <c r="E58" s="37">
        <v>1530.77</v>
      </c>
      <c r="F58" s="38">
        <v>3.95E-2</v>
      </c>
      <c r="G58" s="21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191</v>
      </c>
      <c r="B60" s="35"/>
      <c r="C60" s="35"/>
      <c r="D60" s="25"/>
      <c r="E60" s="19">
        <v>1530.77</v>
      </c>
      <c r="F60" s="20">
        <v>3.95E-2</v>
      </c>
      <c r="G60" s="21"/>
    </row>
    <row r="61" spans="1:7" x14ac:dyDescent="0.35">
      <c r="A61" s="13" t="s">
        <v>197</v>
      </c>
      <c r="B61" s="33"/>
      <c r="C61" s="33"/>
      <c r="D61" s="14"/>
      <c r="E61" s="15">
        <v>0.22695699999999999</v>
      </c>
      <c r="F61" s="16">
        <v>5.0000000000000004E-6</v>
      </c>
      <c r="G61" s="16"/>
    </row>
    <row r="62" spans="1:7" x14ac:dyDescent="0.35">
      <c r="A62" s="13" t="s">
        <v>198</v>
      </c>
      <c r="B62" s="33"/>
      <c r="C62" s="33"/>
      <c r="D62" s="14"/>
      <c r="E62" s="26">
        <v>-23.786957000000001</v>
      </c>
      <c r="F62" s="27">
        <v>-8.0500000000000005E-4</v>
      </c>
      <c r="G62" s="16">
        <v>5.4115000000000003E-2</v>
      </c>
    </row>
    <row r="63" spans="1:7" x14ac:dyDescent="0.35">
      <c r="A63" s="28" t="s">
        <v>199</v>
      </c>
      <c r="B63" s="36"/>
      <c r="C63" s="36"/>
      <c r="D63" s="29"/>
      <c r="E63" s="30">
        <v>38712.51</v>
      </c>
      <c r="F63" s="31">
        <v>1</v>
      </c>
      <c r="G63" s="31"/>
    </row>
    <row r="68" spans="1:3" x14ac:dyDescent="0.35">
      <c r="A68" s="1" t="s">
        <v>201</v>
      </c>
    </row>
    <row r="69" spans="1:3" x14ac:dyDescent="0.35">
      <c r="A69" s="47" t="s">
        <v>202</v>
      </c>
      <c r="B69" s="3" t="s">
        <v>136</v>
      </c>
    </row>
    <row r="70" spans="1:3" x14ac:dyDescent="0.35">
      <c r="A70" t="s">
        <v>203</v>
      </c>
    </row>
    <row r="71" spans="1:3" x14ac:dyDescent="0.35">
      <c r="A71" t="s">
        <v>204</v>
      </c>
      <c r="B71" t="s">
        <v>205</v>
      </c>
      <c r="C71" t="s">
        <v>205</v>
      </c>
    </row>
    <row r="72" spans="1:3" x14ac:dyDescent="0.35">
      <c r="B72" s="48">
        <v>45807</v>
      </c>
      <c r="C72" s="48">
        <v>45838</v>
      </c>
    </row>
    <row r="73" spans="1:3" x14ac:dyDescent="0.35">
      <c r="A73" t="s">
        <v>274</v>
      </c>
      <c r="B73">
        <v>10.831099999999999</v>
      </c>
      <c r="C73">
        <v>11.1929</v>
      </c>
    </row>
    <row r="74" spans="1:3" x14ac:dyDescent="0.35">
      <c r="A74" t="s">
        <v>211</v>
      </c>
      <c r="B74">
        <v>10.831099999999999</v>
      </c>
      <c r="C74">
        <v>11.1929</v>
      </c>
    </row>
    <row r="75" spans="1:3" x14ac:dyDescent="0.35">
      <c r="A75" t="s">
        <v>275</v>
      </c>
      <c r="B75">
        <v>10.780200000000001</v>
      </c>
      <c r="C75">
        <v>11.124000000000001</v>
      </c>
    </row>
    <row r="76" spans="1:3" x14ac:dyDescent="0.35">
      <c r="A76" t="s">
        <v>217</v>
      </c>
      <c r="B76">
        <v>10.780200000000001</v>
      </c>
      <c r="C76">
        <v>11.124000000000001</v>
      </c>
    </row>
    <row r="78" spans="1:3" x14ac:dyDescent="0.35">
      <c r="A78" t="s">
        <v>221</v>
      </c>
      <c r="B78" s="3" t="s">
        <v>136</v>
      </c>
    </row>
    <row r="79" spans="1:3" x14ac:dyDescent="0.35">
      <c r="A79" t="s">
        <v>222</v>
      </c>
      <c r="B79" s="3" t="s">
        <v>136</v>
      </c>
    </row>
    <row r="80" spans="1:3" ht="29" customHeight="1" x14ac:dyDescent="0.35">
      <c r="A80" s="47" t="s">
        <v>223</v>
      </c>
      <c r="B80" s="3" t="s">
        <v>136</v>
      </c>
    </row>
    <row r="81" spans="1:4" ht="29" customHeight="1" x14ac:dyDescent="0.35">
      <c r="A81" s="47" t="s">
        <v>224</v>
      </c>
      <c r="B81" s="3" t="s">
        <v>136</v>
      </c>
    </row>
    <row r="82" spans="1:4" x14ac:dyDescent="0.35">
      <c r="A82" t="s">
        <v>446</v>
      </c>
      <c r="B82" s="49">
        <v>2.1499999999999998E-2</v>
      </c>
    </row>
    <row r="83" spans="1:4" ht="43.5" customHeight="1" x14ac:dyDescent="0.35">
      <c r="A83" s="47" t="s">
        <v>226</v>
      </c>
      <c r="B83" s="3" t="s">
        <v>136</v>
      </c>
    </row>
    <row r="84" spans="1:4" x14ac:dyDescent="0.35">
      <c r="B84" s="3"/>
    </row>
    <row r="85" spans="1:4" ht="29" customHeight="1" x14ac:dyDescent="0.35">
      <c r="A85" s="47" t="s">
        <v>227</v>
      </c>
      <c r="B85" s="3" t="s">
        <v>136</v>
      </c>
    </row>
    <row r="86" spans="1:4" ht="29" customHeight="1" x14ac:dyDescent="0.35">
      <c r="A86" s="47" t="s">
        <v>228</v>
      </c>
      <c r="B86" t="s">
        <v>136</v>
      </c>
    </row>
    <row r="87" spans="1:4" ht="29" customHeight="1" x14ac:dyDescent="0.35">
      <c r="A87" s="47" t="s">
        <v>229</v>
      </c>
      <c r="B87" s="3" t="s">
        <v>136</v>
      </c>
    </row>
    <row r="88" spans="1:4" ht="29" customHeight="1" x14ac:dyDescent="0.35">
      <c r="A88" s="47" t="s">
        <v>230</v>
      </c>
      <c r="B88" s="3" t="s">
        <v>136</v>
      </c>
    </row>
    <row r="90" spans="1:4" ht="70" customHeight="1" x14ac:dyDescent="0.35">
      <c r="A90" s="72" t="s">
        <v>240</v>
      </c>
      <c r="B90" s="72" t="s">
        <v>241</v>
      </c>
      <c r="C90" s="72" t="s">
        <v>5</v>
      </c>
      <c r="D90" s="72" t="s">
        <v>6</v>
      </c>
    </row>
    <row r="91" spans="1:4" ht="70" customHeight="1" x14ac:dyDescent="0.35">
      <c r="A91" s="72" t="s">
        <v>2737</v>
      </c>
      <c r="B91" s="72"/>
      <c r="C91" s="72" t="s">
        <v>96</v>
      </c>
      <c r="D9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12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2738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2739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742</v>
      </c>
      <c r="B8" s="33" t="s">
        <v>743</v>
      </c>
      <c r="C8" s="33" t="s">
        <v>376</v>
      </c>
      <c r="D8" s="14">
        <v>6944731</v>
      </c>
      <c r="E8" s="15">
        <v>15188.82</v>
      </c>
      <c r="F8" s="16">
        <v>3.0800000000000001E-2</v>
      </c>
      <c r="G8" s="16"/>
    </row>
    <row r="9" spans="1:7" x14ac:dyDescent="0.35">
      <c r="A9" s="13" t="s">
        <v>719</v>
      </c>
      <c r="B9" s="33" t="s">
        <v>720</v>
      </c>
      <c r="C9" s="33" t="s">
        <v>543</v>
      </c>
      <c r="D9" s="14">
        <v>156530</v>
      </c>
      <c r="E9" s="15">
        <v>14000.04</v>
      </c>
      <c r="F9" s="16">
        <v>2.8400000000000002E-2</v>
      </c>
      <c r="G9" s="16"/>
    </row>
    <row r="10" spans="1:7" x14ac:dyDescent="0.35">
      <c r="A10" s="13" t="s">
        <v>723</v>
      </c>
      <c r="B10" s="33" t="s">
        <v>724</v>
      </c>
      <c r="C10" s="33" t="s">
        <v>376</v>
      </c>
      <c r="D10" s="14">
        <v>4590803</v>
      </c>
      <c r="E10" s="15">
        <v>12282.23</v>
      </c>
      <c r="F10" s="16">
        <v>2.4899999999999999E-2</v>
      </c>
      <c r="G10" s="16"/>
    </row>
    <row r="11" spans="1:7" x14ac:dyDescent="0.35">
      <c r="A11" s="13" t="s">
        <v>812</v>
      </c>
      <c r="B11" s="33" t="s">
        <v>813</v>
      </c>
      <c r="C11" s="33" t="s">
        <v>420</v>
      </c>
      <c r="D11" s="14">
        <v>457718</v>
      </c>
      <c r="E11" s="15">
        <v>11979.4</v>
      </c>
      <c r="F11" s="16">
        <v>2.4299999999999999E-2</v>
      </c>
      <c r="G11" s="16"/>
    </row>
    <row r="12" spans="1:7" x14ac:dyDescent="0.35">
      <c r="A12" s="13" t="s">
        <v>768</v>
      </c>
      <c r="B12" s="33" t="s">
        <v>769</v>
      </c>
      <c r="C12" s="33" t="s">
        <v>442</v>
      </c>
      <c r="D12" s="14">
        <v>1071929</v>
      </c>
      <c r="E12" s="15">
        <v>11837.31</v>
      </c>
      <c r="F12" s="16">
        <v>2.4E-2</v>
      </c>
      <c r="G12" s="16"/>
    </row>
    <row r="13" spans="1:7" x14ac:dyDescent="0.35">
      <c r="A13" s="13" t="s">
        <v>1533</v>
      </c>
      <c r="B13" s="33" t="s">
        <v>1534</v>
      </c>
      <c r="C13" s="33" t="s">
        <v>460</v>
      </c>
      <c r="D13" s="14">
        <v>981872</v>
      </c>
      <c r="E13" s="15">
        <v>10892.89</v>
      </c>
      <c r="F13" s="16">
        <v>2.2100000000000002E-2</v>
      </c>
      <c r="G13" s="16"/>
    </row>
    <row r="14" spans="1:7" x14ac:dyDescent="0.35">
      <c r="A14" s="13" t="s">
        <v>795</v>
      </c>
      <c r="B14" s="33" t="s">
        <v>796</v>
      </c>
      <c r="C14" s="33" t="s">
        <v>423</v>
      </c>
      <c r="D14" s="14">
        <v>1424301</v>
      </c>
      <c r="E14" s="15">
        <v>10861.72</v>
      </c>
      <c r="F14" s="16">
        <v>2.1999999999999999E-2</v>
      </c>
      <c r="G14" s="16"/>
    </row>
    <row r="15" spans="1:7" x14ac:dyDescent="0.35">
      <c r="A15" s="13" t="s">
        <v>797</v>
      </c>
      <c r="B15" s="33" t="s">
        <v>798</v>
      </c>
      <c r="C15" s="33" t="s">
        <v>476</v>
      </c>
      <c r="D15" s="14">
        <v>1611780</v>
      </c>
      <c r="E15" s="15">
        <v>10856.95</v>
      </c>
      <c r="F15" s="16">
        <v>2.1999999999999999E-2</v>
      </c>
      <c r="G15" s="16"/>
    </row>
    <row r="16" spans="1:7" x14ac:dyDescent="0.35">
      <c r="A16" s="13" t="s">
        <v>779</v>
      </c>
      <c r="B16" s="33" t="s">
        <v>780</v>
      </c>
      <c r="C16" s="33" t="s">
        <v>510</v>
      </c>
      <c r="D16" s="14">
        <v>278087</v>
      </c>
      <c r="E16" s="15">
        <v>10546.73</v>
      </c>
      <c r="F16" s="16">
        <v>2.1399999999999999E-2</v>
      </c>
      <c r="G16" s="16"/>
    </row>
    <row r="17" spans="1:7" x14ac:dyDescent="0.35">
      <c r="A17" s="13" t="s">
        <v>1235</v>
      </c>
      <c r="B17" s="33" t="s">
        <v>1236</v>
      </c>
      <c r="C17" s="33" t="s">
        <v>423</v>
      </c>
      <c r="D17" s="14">
        <v>210627</v>
      </c>
      <c r="E17" s="15">
        <v>10152.43</v>
      </c>
      <c r="F17" s="16">
        <v>2.06E-2</v>
      </c>
      <c r="G17" s="16"/>
    </row>
    <row r="18" spans="1:7" x14ac:dyDescent="0.35">
      <c r="A18" s="13" t="s">
        <v>810</v>
      </c>
      <c r="B18" s="33" t="s">
        <v>811</v>
      </c>
      <c r="C18" s="33" t="s">
        <v>510</v>
      </c>
      <c r="D18" s="14">
        <v>554193</v>
      </c>
      <c r="E18" s="15">
        <v>9637.9699999999993</v>
      </c>
      <c r="F18" s="16">
        <v>1.9599999999999999E-2</v>
      </c>
      <c r="G18" s="16"/>
    </row>
    <row r="19" spans="1:7" x14ac:dyDescent="0.35">
      <c r="A19" s="13" t="s">
        <v>750</v>
      </c>
      <c r="B19" s="33" t="s">
        <v>751</v>
      </c>
      <c r="C19" s="33" t="s">
        <v>376</v>
      </c>
      <c r="D19" s="14">
        <v>1455669</v>
      </c>
      <c r="E19" s="15">
        <v>9366.5</v>
      </c>
      <c r="F19" s="16">
        <v>1.9E-2</v>
      </c>
      <c r="G19" s="16"/>
    </row>
    <row r="20" spans="1:7" x14ac:dyDescent="0.35">
      <c r="A20" s="13" t="s">
        <v>2740</v>
      </c>
      <c r="B20" s="33" t="s">
        <v>2741</v>
      </c>
      <c r="C20" s="33" t="s">
        <v>373</v>
      </c>
      <c r="D20" s="14">
        <v>626953</v>
      </c>
      <c r="E20" s="15">
        <v>8989.25</v>
      </c>
      <c r="F20" s="16">
        <v>1.8200000000000001E-2</v>
      </c>
      <c r="G20" s="16"/>
    </row>
    <row r="21" spans="1:7" x14ac:dyDescent="0.35">
      <c r="A21" s="13" t="s">
        <v>2742</v>
      </c>
      <c r="B21" s="33" t="s">
        <v>2743</v>
      </c>
      <c r="C21" s="33" t="s">
        <v>510</v>
      </c>
      <c r="D21" s="14">
        <v>634027</v>
      </c>
      <c r="E21" s="15">
        <v>8985.43</v>
      </c>
      <c r="F21" s="16">
        <v>1.8200000000000001E-2</v>
      </c>
      <c r="G21" s="16"/>
    </row>
    <row r="22" spans="1:7" x14ac:dyDescent="0.35">
      <c r="A22" s="13" t="s">
        <v>1518</v>
      </c>
      <c r="B22" s="33" t="s">
        <v>1519</v>
      </c>
      <c r="C22" s="33" t="s">
        <v>460</v>
      </c>
      <c r="D22" s="14">
        <v>412600</v>
      </c>
      <c r="E22" s="15">
        <v>8936.92</v>
      </c>
      <c r="F22" s="16">
        <v>1.8100000000000002E-2</v>
      </c>
      <c r="G22" s="16"/>
    </row>
    <row r="23" spans="1:7" x14ac:dyDescent="0.35">
      <c r="A23" s="13" t="s">
        <v>1276</v>
      </c>
      <c r="B23" s="33" t="s">
        <v>1277</v>
      </c>
      <c r="C23" s="33" t="s">
        <v>465</v>
      </c>
      <c r="D23" s="14">
        <v>537074</v>
      </c>
      <c r="E23" s="15">
        <v>8846.15</v>
      </c>
      <c r="F23" s="16">
        <v>1.7899999999999999E-2</v>
      </c>
      <c r="G23" s="16"/>
    </row>
    <row r="24" spans="1:7" x14ac:dyDescent="0.35">
      <c r="A24" s="13" t="s">
        <v>1693</v>
      </c>
      <c r="B24" s="33" t="s">
        <v>1694</v>
      </c>
      <c r="C24" s="33" t="s">
        <v>399</v>
      </c>
      <c r="D24" s="14">
        <v>1134907</v>
      </c>
      <c r="E24" s="15">
        <v>8625.2900000000009</v>
      </c>
      <c r="F24" s="16">
        <v>1.7500000000000002E-2</v>
      </c>
      <c r="G24" s="16"/>
    </row>
    <row r="25" spans="1:7" x14ac:dyDescent="0.35">
      <c r="A25" s="13" t="s">
        <v>624</v>
      </c>
      <c r="B25" s="33" t="s">
        <v>625</v>
      </c>
      <c r="C25" s="33" t="s">
        <v>411</v>
      </c>
      <c r="D25" s="14">
        <v>321961</v>
      </c>
      <c r="E25" s="15">
        <v>8287.6</v>
      </c>
      <c r="F25" s="16">
        <v>1.6799999999999999E-2</v>
      </c>
      <c r="G25" s="16"/>
    </row>
    <row r="26" spans="1:7" x14ac:dyDescent="0.35">
      <c r="A26" s="13" t="s">
        <v>598</v>
      </c>
      <c r="B26" s="33" t="s">
        <v>599</v>
      </c>
      <c r="C26" s="33" t="s">
        <v>476</v>
      </c>
      <c r="D26" s="14">
        <v>1032889</v>
      </c>
      <c r="E26" s="15">
        <v>8206.2999999999993</v>
      </c>
      <c r="F26" s="16">
        <v>1.66E-2</v>
      </c>
      <c r="G26" s="16"/>
    </row>
    <row r="27" spans="1:7" x14ac:dyDescent="0.35">
      <c r="A27" s="13" t="s">
        <v>704</v>
      </c>
      <c r="B27" s="33" t="s">
        <v>705</v>
      </c>
      <c r="C27" s="33" t="s">
        <v>543</v>
      </c>
      <c r="D27" s="14">
        <v>286955</v>
      </c>
      <c r="E27" s="15">
        <v>7948.94</v>
      </c>
      <c r="F27" s="16">
        <v>1.61E-2</v>
      </c>
      <c r="G27" s="16"/>
    </row>
    <row r="28" spans="1:7" x14ac:dyDescent="0.35">
      <c r="A28" s="13" t="s">
        <v>789</v>
      </c>
      <c r="B28" s="33" t="s">
        <v>790</v>
      </c>
      <c r="C28" s="33" t="s">
        <v>411</v>
      </c>
      <c r="D28" s="14">
        <v>471131</v>
      </c>
      <c r="E28" s="15">
        <v>7911.7</v>
      </c>
      <c r="F28" s="16">
        <v>1.6E-2</v>
      </c>
      <c r="G28" s="16"/>
    </row>
    <row r="29" spans="1:7" x14ac:dyDescent="0.35">
      <c r="A29" s="13" t="s">
        <v>2462</v>
      </c>
      <c r="B29" s="33" t="s">
        <v>2463</v>
      </c>
      <c r="C29" s="33" t="s">
        <v>423</v>
      </c>
      <c r="D29" s="14">
        <v>539129</v>
      </c>
      <c r="E29" s="15">
        <v>7901.47</v>
      </c>
      <c r="F29" s="16">
        <v>1.6E-2</v>
      </c>
      <c r="G29" s="16"/>
    </row>
    <row r="30" spans="1:7" x14ac:dyDescent="0.35">
      <c r="A30" s="13" t="s">
        <v>2216</v>
      </c>
      <c r="B30" s="33" t="s">
        <v>2217</v>
      </c>
      <c r="C30" s="33" t="s">
        <v>495</v>
      </c>
      <c r="D30" s="14">
        <v>2034438</v>
      </c>
      <c r="E30" s="15">
        <v>7622.02</v>
      </c>
      <c r="F30" s="16">
        <v>1.55E-2</v>
      </c>
      <c r="G30" s="16"/>
    </row>
    <row r="31" spans="1:7" x14ac:dyDescent="0.35">
      <c r="A31" s="13" t="s">
        <v>1309</v>
      </c>
      <c r="B31" s="33" t="s">
        <v>1310</v>
      </c>
      <c r="C31" s="33" t="s">
        <v>538</v>
      </c>
      <c r="D31" s="14">
        <v>662547</v>
      </c>
      <c r="E31" s="15">
        <v>7559.66</v>
      </c>
      <c r="F31" s="16">
        <v>1.5299999999999999E-2</v>
      </c>
      <c r="G31" s="16"/>
    </row>
    <row r="32" spans="1:7" x14ac:dyDescent="0.35">
      <c r="A32" s="13" t="s">
        <v>762</v>
      </c>
      <c r="B32" s="33" t="s">
        <v>763</v>
      </c>
      <c r="C32" s="33" t="s">
        <v>460</v>
      </c>
      <c r="D32" s="14">
        <v>523371</v>
      </c>
      <c r="E32" s="15">
        <v>7214.67</v>
      </c>
      <c r="F32" s="16">
        <v>1.46E-2</v>
      </c>
      <c r="G32" s="16"/>
    </row>
    <row r="33" spans="1:7" x14ac:dyDescent="0.35">
      <c r="A33" s="13" t="s">
        <v>2334</v>
      </c>
      <c r="B33" s="33" t="s">
        <v>2335</v>
      </c>
      <c r="C33" s="33" t="s">
        <v>833</v>
      </c>
      <c r="D33" s="14">
        <v>1322094</v>
      </c>
      <c r="E33" s="15">
        <v>7001.81</v>
      </c>
      <c r="F33" s="16">
        <v>1.4200000000000001E-2</v>
      </c>
      <c r="G33" s="16"/>
    </row>
    <row r="34" spans="1:7" x14ac:dyDescent="0.35">
      <c r="A34" s="13" t="s">
        <v>748</v>
      </c>
      <c r="B34" s="33" t="s">
        <v>749</v>
      </c>
      <c r="C34" s="33" t="s">
        <v>379</v>
      </c>
      <c r="D34" s="14">
        <v>811960</v>
      </c>
      <c r="E34" s="15">
        <v>6841.17</v>
      </c>
      <c r="F34" s="16">
        <v>1.3899999999999999E-2</v>
      </c>
      <c r="G34" s="16"/>
    </row>
    <row r="35" spans="1:7" x14ac:dyDescent="0.35">
      <c r="A35" s="13" t="s">
        <v>2744</v>
      </c>
      <c r="B35" s="33" t="s">
        <v>2745</v>
      </c>
      <c r="C35" s="33" t="s">
        <v>457</v>
      </c>
      <c r="D35" s="14">
        <v>791788</v>
      </c>
      <c r="E35" s="15">
        <v>6800.67</v>
      </c>
      <c r="F35" s="16">
        <v>1.38E-2</v>
      </c>
      <c r="G35" s="16"/>
    </row>
    <row r="36" spans="1:7" x14ac:dyDescent="0.35">
      <c r="A36" s="13" t="s">
        <v>821</v>
      </c>
      <c r="B36" s="33" t="s">
        <v>822</v>
      </c>
      <c r="C36" s="33" t="s">
        <v>783</v>
      </c>
      <c r="D36" s="14">
        <v>431462</v>
      </c>
      <c r="E36" s="15">
        <v>6738.14</v>
      </c>
      <c r="F36" s="16">
        <v>1.37E-2</v>
      </c>
      <c r="G36" s="16"/>
    </row>
    <row r="37" spans="1:7" x14ac:dyDescent="0.35">
      <c r="A37" s="13" t="s">
        <v>1725</v>
      </c>
      <c r="B37" s="33" t="s">
        <v>1726</v>
      </c>
      <c r="C37" s="33" t="s">
        <v>716</v>
      </c>
      <c r="D37" s="14">
        <v>21615</v>
      </c>
      <c r="E37" s="15">
        <v>6707.13</v>
      </c>
      <c r="F37" s="16">
        <v>1.3599999999999999E-2</v>
      </c>
      <c r="G37" s="16"/>
    </row>
    <row r="38" spans="1:7" x14ac:dyDescent="0.35">
      <c r="A38" s="13" t="s">
        <v>781</v>
      </c>
      <c r="B38" s="33" t="s">
        <v>782</v>
      </c>
      <c r="C38" s="33" t="s">
        <v>783</v>
      </c>
      <c r="D38" s="14">
        <v>600138</v>
      </c>
      <c r="E38" s="15">
        <v>6660.33</v>
      </c>
      <c r="F38" s="16">
        <v>1.35E-2</v>
      </c>
      <c r="G38" s="16"/>
    </row>
    <row r="39" spans="1:7" x14ac:dyDescent="0.35">
      <c r="A39" s="13" t="s">
        <v>455</v>
      </c>
      <c r="B39" s="33" t="s">
        <v>456</v>
      </c>
      <c r="C39" s="33" t="s">
        <v>457</v>
      </c>
      <c r="D39" s="14">
        <v>4809498</v>
      </c>
      <c r="E39" s="15">
        <v>6443.77</v>
      </c>
      <c r="F39" s="16">
        <v>1.3100000000000001E-2</v>
      </c>
      <c r="G39" s="16"/>
    </row>
    <row r="40" spans="1:7" x14ac:dyDescent="0.35">
      <c r="A40" s="13" t="s">
        <v>2380</v>
      </c>
      <c r="B40" s="33" t="s">
        <v>2381</v>
      </c>
      <c r="C40" s="33" t="s">
        <v>471</v>
      </c>
      <c r="D40" s="14">
        <v>853394</v>
      </c>
      <c r="E40" s="15">
        <v>6358.64</v>
      </c>
      <c r="F40" s="16">
        <v>1.29E-2</v>
      </c>
      <c r="G40" s="16"/>
    </row>
    <row r="41" spans="1:7" x14ac:dyDescent="0.35">
      <c r="A41" s="13" t="s">
        <v>1687</v>
      </c>
      <c r="B41" s="33" t="s">
        <v>1688</v>
      </c>
      <c r="C41" s="33" t="s">
        <v>460</v>
      </c>
      <c r="D41" s="14">
        <v>754781</v>
      </c>
      <c r="E41" s="15">
        <v>5984.66</v>
      </c>
      <c r="F41" s="16">
        <v>1.21E-2</v>
      </c>
      <c r="G41" s="16"/>
    </row>
    <row r="42" spans="1:7" x14ac:dyDescent="0.35">
      <c r="A42" s="13" t="s">
        <v>1239</v>
      </c>
      <c r="B42" s="33" t="s">
        <v>1240</v>
      </c>
      <c r="C42" s="33" t="s">
        <v>376</v>
      </c>
      <c r="D42" s="14">
        <v>2775890</v>
      </c>
      <c r="E42" s="15">
        <v>5915.98</v>
      </c>
      <c r="F42" s="16">
        <v>1.2E-2</v>
      </c>
      <c r="G42" s="16"/>
    </row>
    <row r="43" spans="1:7" x14ac:dyDescent="0.35">
      <c r="A43" s="13" t="s">
        <v>2746</v>
      </c>
      <c r="B43" s="33" t="s">
        <v>2747</v>
      </c>
      <c r="C43" s="33" t="s">
        <v>442</v>
      </c>
      <c r="D43" s="14">
        <v>832886</v>
      </c>
      <c r="E43" s="15">
        <v>5849.36</v>
      </c>
      <c r="F43" s="16">
        <v>1.1900000000000001E-2</v>
      </c>
      <c r="G43" s="16"/>
    </row>
    <row r="44" spans="1:7" x14ac:dyDescent="0.35">
      <c r="A44" s="13" t="s">
        <v>827</v>
      </c>
      <c r="B44" s="33" t="s">
        <v>828</v>
      </c>
      <c r="C44" s="33" t="s">
        <v>543</v>
      </c>
      <c r="D44" s="14">
        <v>420608</v>
      </c>
      <c r="E44" s="15">
        <v>5668.53</v>
      </c>
      <c r="F44" s="16">
        <v>1.15E-2</v>
      </c>
      <c r="G44" s="16"/>
    </row>
    <row r="45" spans="1:7" x14ac:dyDescent="0.35">
      <c r="A45" s="13" t="s">
        <v>2392</v>
      </c>
      <c r="B45" s="33" t="s">
        <v>2393</v>
      </c>
      <c r="C45" s="33" t="s">
        <v>476</v>
      </c>
      <c r="D45" s="14">
        <v>565691</v>
      </c>
      <c r="E45" s="15">
        <v>5573.47</v>
      </c>
      <c r="F45" s="16">
        <v>1.1299999999999999E-2</v>
      </c>
      <c r="G45" s="16"/>
    </row>
    <row r="46" spans="1:7" x14ac:dyDescent="0.35">
      <c r="A46" s="13" t="s">
        <v>2748</v>
      </c>
      <c r="B46" s="33" t="s">
        <v>2749</v>
      </c>
      <c r="C46" s="33" t="s">
        <v>701</v>
      </c>
      <c r="D46" s="14">
        <v>540851</v>
      </c>
      <c r="E46" s="15">
        <v>5495.05</v>
      </c>
      <c r="F46" s="16">
        <v>1.11E-2</v>
      </c>
      <c r="G46" s="16"/>
    </row>
    <row r="47" spans="1:7" x14ac:dyDescent="0.35">
      <c r="A47" s="13" t="s">
        <v>727</v>
      </c>
      <c r="B47" s="33" t="s">
        <v>728</v>
      </c>
      <c r="C47" s="33" t="s">
        <v>379</v>
      </c>
      <c r="D47" s="14">
        <v>88032</v>
      </c>
      <c r="E47" s="15">
        <v>5318.45</v>
      </c>
      <c r="F47" s="16">
        <v>1.0800000000000001E-2</v>
      </c>
      <c r="G47" s="16"/>
    </row>
    <row r="48" spans="1:7" x14ac:dyDescent="0.35">
      <c r="A48" s="13" t="s">
        <v>1701</v>
      </c>
      <c r="B48" s="33" t="s">
        <v>1702</v>
      </c>
      <c r="C48" s="33" t="s">
        <v>430</v>
      </c>
      <c r="D48" s="14">
        <v>862690</v>
      </c>
      <c r="E48" s="15">
        <v>5283.54</v>
      </c>
      <c r="F48" s="16">
        <v>1.0699999999999999E-2</v>
      </c>
      <c r="G48" s="16"/>
    </row>
    <row r="49" spans="1:7" x14ac:dyDescent="0.35">
      <c r="A49" s="13" t="s">
        <v>2750</v>
      </c>
      <c r="B49" s="33" t="s">
        <v>2751</v>
      </c>
      <c r="C49" s="33" t="s">
        <v>716</v>
      </c>
      <c r="D49" s="14">
        <v>579319</v>
      </c>
      <c r="E49" s="15">
        <v>5210.68</v>
      </c>
      <c r="F49" s="16">
        <v>1.06E-2</v>
      </c>
      <c r="G49" s="16"/>
    </row>
    <row r="50" spans="1:7" x14ac:dyDescent="0.35">
      <c r="A50" s="13" t="s">
        <v>2752</v>
      </c>
      <c r="B50" s="33" t="s">
        <v>2753</v>
      </c>
      <c r="C50" s="33" t="s">
        <v>430</v>
      </c>
      <c r="D50" s="14">
        <v>594306</v>
      </c>
      <c r="E50" s="15">
        <v>5012.38</v>
      </c>
      <c r="F50" s="16">
        <v>1.0200000000000001E-2</v>
      </c>
      <c r="G50" s="16"/>
    </row>
    <row r="51" spans="1:7" x14ac:dyDescent="0.35">
      <c r="A51" s="13" t="s">
        <v>2754</v>
      </c>
      <c r="B51" s="33" t="s">
        <v>2755</v>
      </c>
      <c r="C51" s="33" t="s">
        <v>457</v>
      </c>
      <c r="D51" s="14">
        <v>1032542</v>
      </c>
      <c r="E51" s="15">
        <v>5011.4399999999996</v>
      </c>
      <c r="F51" s="16">
        <v>1.0200000000000001E-2</v>
      </c>
      <c r="G51" s="16"/>
    </row>
    <row r="52" spans="1:7" x14ac:dyDescent="0.35">
      <c r="A52" s="13" t="s">
        <v>2756</v>
      </c>
      <c r="B52" s="33" t="s">
        <v>2757</v>
      </c>
      <c r="C52" s="33" t="s">
        <v>399</v>
      </c>
      <c r="D52" s="14">
        <v>378955</v>
      </c>
      <c r="E52" s="15">
        <v>4979.8500000000004</v>
      </c>
      <c r="F52" s="16">
        <v>1.01E-2</v>
      </c>
      <c r="G52" s="16"/>
    </row>
    <row r="53" spans="1:7" x14ac:dyDescent="0.35">
      <c r="A53" s="13" t="s">
        <v>519</v>
      </c>
      <c r="B53" s="33" t="s">
        <v>520</v>
      </c>
      <c r="C53" s="33" t="s">
        <v>373</v>
      </c>
      <c r="D53" s="14">
        <v>662782</v>
      </c>
      <c r="E53" s="15">
        <v>4907.8999999999996</v>
      </c>
      <c r="F53" s="16">
        <v>0.01</v>
      </c>
      <c r="G53" s="16"/>
    </row>
    <row r="54" spans="1:7" x14ac:dyDescent="0.35">
      <c r="A54" s="13" t="s">
        <v>746</v>
      </c>
      <c r="B54" s="33" t="s">
        <v>747</v>
      </c>
      <c r="C54" s="33" t="s">
        <v>701</v>
      </c>
      <c r="D54" s="14">
        <v>141064</v>
      </c>
      <c r="E54" s="15">
        <v>4734.25</v>
      </c>
      <c r="F54" s="16">
        <v>9.5999999999999992E-3</v>
      </c>
      <c r="G54" s="16"/>
    </row>
    <row r="55" spans="1:7" x14ac:dyDescent="0.35">
      <c r="A55" s="13" t="s">
        <v>610</v>
      </c>
      <c r="B55" s="33" t="s">
        <v>611</v>
      </c>
      <c r="C55" s="33" t="s">
        <v>411</v>
      </c>
      <c r="D55" s="14">
        <v>340148</v>
      </c>
      <c r="E55" s="15">
        <v>4727.38</v>
      </c>
      <c r="F55" s="16">
        <v>9.5999999999999992E-3</v>
      </c>
      <c r="G55" s="16"/>
    </row>
    <row r="56" spans="1:7" x14ac:dyDescent="0.35">
      <c r="A56" s="13" t="s">
        <v>2758</v>
      </c>
      <c r="B56" s="33" t="s">
        <v>2759</v>
      </c>
      <c r="C56" s="33" t="s">
        <v>430</v>
      </c>
      <c r="D56" s="14">
        <v>136604</v>
      </c>
      <c r="E56" s="15">
        <v>4670.8999999999996</v>
      </c>
      <c r="F56" s="16">
        <v>9.4999999999999998E-3</v>
      </c>
      <c r="G56" s="16"/>
    </row>
    <row r="57" spans="1:7" x14ac:dyDescent="0.35">
      <c r="A57" s="13" t="s">
        <v>1689</v>
      </c>
      <c r="B57" s="33" t="s">
        <v>1690</v>
      </c>
      <c r="C57" s="33" t="s">
        <v>379</v>
      </c>
      <c r="D57" s="14">
        <v>1070903</v>
      </c>
      <c r="E57" s="15">
        <v>4642.3599999999997</v>
      </c>
      <c r="F57" s="16">
        <v>9.4000000000000004E-3</v>
      </c>
      <c r="G57" s="16"/>
    </row>
    <row r="58" spans="1:7" x14ac:dyDescent="0.35">
      <c r="A58" s="13" t="s">
        <v>1695</v>
      </c>
      <c r="B58" s="33" t="s">
        <v>1696</v>
      </c>
      <c r="C58" s="33" t="s">
        <v>423</v>
      </c>
      <c r="D58" s="14">
        <v>600000</v>
      </c>
      <c r="E58" s="15">
        <v>4570.5</v>
      </c>
      <c r="F58" s="16">
        <v>9.2999999999999992E-3</v>
      </c>
      <c r="G58" s="16"/>
    </row>
    <row r="59" spans="1:7" x14ac:dyDescent="0.35">
      <c r="A59" s="13" t="s">
        <v>1297</v>
      </c>
      <c r="B59" s="33" t="s">
        <v>1298</v>
      </c>
      <c r="C59" s="33" t="s">
        <v>391</v>
      </c>
      <c r="D59" s="14">
        <v>231307</v>
      </c>
      <c r="E59" s="15">
        <v>4494.76</v>
      </c>
      <c r="F59" s="16">
        <v>9.1000000000000004E-3</v>
      </c>
      <c r="G59" s="16"/>
    </row>
    <row r="60" spans="1:7" x14ac:dyDescent="0.35">
      <c r="A60" s="13" t="s">
        <v>2735</v>
      </c>
      <c r="B60" s="33" t="s">
        <v>2736</v>
      </c>
      <c r="C60" s="33" t="s">
        <v>457</v>
      </c>
      <c r="D60" s="14">
        <v>262530</v>
      </c>
      <c r="E60" s="15">
        <v>4464.8500000000004</v>
      </c>
      <c r="F60" s="16">
        <v>9.1000000000000004E-3</v>
      </c>
      <c r="G60" s="16"/>
    </row>
    <row r="61" spans="1:7" x14ac:dyDescent="0.35">
      <c r="A61" s="13" t="s">
        <v>1769</v>
      </c>
      <c r="B61" s="33" t="s">
        <v>1770</v>
      </c>
      <c r="C61" s="33" t="s">
        <v>495</v>
      </c>
      <c r="D61" s="14">
        <v>216190</v>
      </c>
      <c r="E61" s="15">
        <v>4391.25</v>
      </c>
      <c r="F61" s="16">
        <v>8.8999999999999999E-3</v>
      </c>
      <c r="G61" s="16"/>
    </row>
    <row r="62" spans="1:7" x14ac:dyDescent="0.35">
      <c r="A62" s="13" t="s">
        <v>823</v>
      </c>
      <c r="B62" s="33" t="s">
        <v>824</v>
      </c>
      <c r="C62" s="33" t="s">
        <v>399</v>
      </c>
      <c r="D62" s="14">
        <v>29210</v>
      </c>
      <c r="E62" s="15">
        <v>4376.53</v>
      </c>
      <c r="F62" s="16">
        <v>8.8999999999999999E-3</v>
      </c>
      <c r="G62" s="16"/>
    </row>
    <row r="63" spans="1:7" x14ac:dyDescent="0.35">
      <c r="A63" s="13" t="s">
        <v>744</v>
      </c>
      <c r="B63" s="33" t="s">
        <v>745</v>
      </c>
      <c r="C63" s="33" t="s">
        <v>694</v>
      </c>
      <c r="D63" s="14">
        <v>975453</v>
      </c>
      <c r="E63" s="15">
        <v>4272.97</v>
      </c>
      <c r="F63" s="16">
        <v>8.6999999999999994E-3</v>
      </c>
      <c r="G63" s="16"/>
    </row>
    <row r="64" spans="1:7" x14ac:dyDescent="0.35">
      <c r="A64" s="13" t="s">
        <v>2760</v>
      </c>
      <c r="B64" s="33" t="s">
        <v>2761</v>
      </c>
      <c r="C64" s="33" t="s">
        <v>538</v>
      </c>
      <c r="D64" s="14">
        <v>431515</v>
      </c>
      <c r="E64" s="15">
        <v>3993.89</v>
      </c>
      <c r="F64" s="16">
        <v>8.0999999999999996E-3</v>
      </c>
      <c r="G64" s="16"/>
    </row>
    <row r="65" spans="1:7" x14ac:dyDescent="0.35">
      <c r="A65" s="13" t="s">
        <v>1699</v>
      </c>
      <c r="B65" s="33" t="s">
        <v>1700</v>
      </c>
      <c r="C65" s="33" t="s">
        <v>399</v>
      </c>
      <c r="D65" s="14">
        <v>342287</v>
      </c>
      <c r="E65" s="15">
        <v>3936.99</v>
      </c>
      <c r="F65" s="16">
        <v>8.0000000000000002E-3</v>
      </c>
      <c r="G65" s="16"/>
    </row>
    <row r="66" spans="1:7" x14ac:dyDescent="0.35">
      <c r="A66" s="13" t="s">
        <v>1691</v>
      </c>
      <c r="B66" s="33" t="s">
        <v>1692</v>
      </c>
      <c r="C66" s="33" t="s">
        <v>399</v>
      </c>
      <c r="D66" s="14">
        <v>55965</v>
      </c>
      <c r="E66" s="15">
        <v>3847.59</v>
      </c>
      <c r="F66" s="16">
        <v>7.7999999999999996E-3</v>
      </c>
      <c r="G66" s="16"/>
    </row>
    <row r="67" spans="1:7" x14ac:dyDescent="0.35">
      <c r="A67" s="13" t="s">
        <v>2762</v>
      </c>
      <c r="B67" s="33" t="s">
        <v>2763</v>
      </c>
      <c r="C67" s="33" t="s">
        <v>510</v>
      </c>
      <c r="D67" s="14">
        <v>127658</v>
      </c>
      <c r="E67" s="15">
        <v>3741.4</v>
      </c>
      <c r="F67" s="16">
        <v>7.6E-3</v>
      </c>
      <c r="G67" s="16"/>
    </row>
    <row r="68" spans="1:7" x14ac:dyDescent="0.35">
      <c r="A68" s="13" t="s">
        <v>2472</v>
      </c>
      <c r="B68" s="33" t="s">
        <v>2473</v>
      </c>
      <c r="C68" s="33" t="s">
        <v>701</v>
      </c>
      <c r="D68" s="14">
        <v>1600125</v>
      </c>
      <c r="E68" s="15">
        <v>3564.12</v>
      </c>
      <c r="F68" s="16">
        <v>7.1999999999999998E-3</v>
      </c>
      <c r="G68" s="16"/>
    </row>
    <row r="69" spans="1:7" x14ac:dyDescent="0.35">
      <c r="A69" s="13" t="s">
        <v>717</v>
      </c>
      <c r="B69" s="33" t="s">
        <v>718</v>
      </c>
      <c r="C69" s="33" t="s">
        <v>460</v>
      </c>
      <c r="D69" s="14">
        <v>133473</v>
      </c>
      <c r="E69" s="15">
        <v>3502.2</v>
      </c>
      <c r="F69" s="16">
        <v>7.1000000000000004E-3</v>
      </c>
      <c r="G69" s="16"/>
    </row>
    <row r="70" spans="1:7" x14ac:dyDescent="0.35">
      <c r="A70" s="13" t="s">
        <v>1703</v>
      </c>
      <c r="B70" s="33" t="s">
        <v>1704</v>
      </c>
      <c r="C70" s="33" t="s">
        <v>486</v>
      </c>
      <c r="D70" s="14">
        <v>369396</v>
      </c>
      <c r="E70" s="15">
        <v>3482.85</v>
      </c>
      <c r="F70" s="16">
        <v>7.1000000000000004E-3</v>
      </c>
      <c r="G70" s="16"/>
    </row>
    <row r="71" spans="1:7" x14ac:dyDescent="0.35">
      <c r="A71" s="13" t="s">
        <v>2764</v>
      </c>
      <c r="B71" s="33" t="s">
        <v>2765</v>
      </c>
      <c r="C71" s="33" t="s">
        <v>510</v>
      </c>
      <c r="D71" s="14">
        <v>446195</v>
      </c>
      <c r="E71" s="15">
        <v>3127.83</v>
      </c>
      <c r="F71" s="16">
        <v>6.3E-3</v>
      </c>
      <c r="G71" s="16"/>
    </row>
    <row r="72" spans="1:7" x14ac:dyDescent="0.35">
      <c r="A72" s="13" t="s">
        <v>1779</v>
      </c>
      <c r="B72" s="33" t="s">
        <v>1780</v>
      </c>
      <c r="C72" s="33" t="s">
        <v>1781</v>
      </c>
      <c r="D72" s="14">
        <v>421488</v>
      </c>
      <c r="E72" s="15">
        <v>3011.95</v>
      </c>
      <c r="F72" s="16">
        <v>6.1000000000000004E-3</v>
      </c>
      <c r="G72" s="16"/>
    </row>
    <row r="73" spans="1:7" x14ac:dyDescent="0.35">
      <c r="A73" s="13" t="s">
        <v>2731</v>
      </c>
      <c r="B73" s="33" t="s">
        <v>2732</v>
      </c>
      <c r="C73" s="33" t="s">
        <v>399</v>
      </c>
      <c r="D73" s="14">
        <v>179641</v>
      </c>
      <c r="E73" s="15">
        <v>2938.21</v>
      </c>
      <c r="F73" s="16">
        <v>6.0000000000000001E-3</v>
      </c>
      <c r="G73" s="16"/>
    </row>
    <row r="74" spans="1:7" x14ac:dyDescent="0.35">
      <c r="A74" s="13" t="s">
        <v>910</v>
      </c>
      <c r="B74" s="33" t="s">
        <v>911</v>
      </c>
      <c r="C74" s="33" t="s">
        <v>529</v>
      </c>
      <c r="D74" s="14">
        <v>238746</v>
      </c>
      <c r="E74" s="15">
        <v>2909.36</v>
      </c>
      <c r="F74" s="16">
        <v>5.8999999999999999E-3</v>
      </c>
      <c r="G74" s="16"/>
    </row>
    <row r="75" spans="1:7" x14ac:dyDescent="0.35">
      <c r="A75" s="13" t="s">
        <v>1249</v>
      </c>
      <c r="B75" s="33" t="s">
        <v>1250</v>
      </c>
      <c r="C75" s="33" t="s">
        <v>457</v>
      </c>
      <c r="D75" s="14">
        <v>346090</v>
      </c>
      <c r="E75" s="15">
        <v>2807.66</v>
      </c>
      <c r="F75" s="16">
        <v>5.7000000000000002E-3</v>
      </c>
      <c r="G75" s="16"/>
    </row>
    <row r="76" spans="1:7" x14ac:dyDescent="0.35">
      <c r="A76" s="13" t="s">
        <v>2766</v>
      </c>
      <c r="B76" s="33" t="s">
        <v>2767</v>
      </c>
      <c r="C76" s="33" t="s">
        <v>430</v>
      </c>
      <c r="D76" s="14">
        <v>29330</v>
      </c>
      <c r="E76" s="15">
        <v>2791.04</v>
      </c>
      <c r="F76" s="16">
        <v>5.7000000000000002E-3</v>
      </c>
      <c r="G76" s="16"/>
    </row>
    <row r="77" spans="1:7" x14ac:dyDescent="0.35">
      <c r="A77" s="13" t="s">
        <v>791</v>
      </c>
      <c r="B77" s="33" t="s">
        <v>792</v>
      </c>
      <c r="C77" s="33" t="s">
        <v>411</v>
      </c>
      <c r="D77" s="14">
        <v>145577</v>
      </c>
      <c r="E77" s="15">
        <v>2678.03</v>
      </c>
      <c r="F77" s="16">
        <v>5.4000000000000003E-3</v>
      </c>
      <c r="G77" s="16"/>
    </row>
    <row r="78" spans="1:7" x14ac:dyDescent="0.35">
      <c r="A78" s="13" t="s">
        <v>2482</v>
      </c>
      <c r="B78" s="33" t="s">
        <v>2483</v>
      </c>
      <c r="C78" s="33" t="s">
        <v>510</v>
      </c>
      <c r="D78" s="14">
        <v>554685</v>
      </c>
      <c r="E78" s="15">
        <v>2640.3</v>
      </c>
      <c r="F78" s="16">
        <v>5.4000000000000003E-3</v>
      </c>
      <c r="G78" s="16"/>
    </row>
    <row r="79" spans="1:7" x14ac:dyDescent="0.35">
      <c r="A79" s="13" t="s">
        <v>1709</v>
      </c>
      <c r="B79" s="33" t="s">
        <v>1710</v>
      </c>
      <c r="C79" s="33" t="s">
        <v>486</v>
      </c>
      <c r="D79" s="14">
        <v>208735</v>
      </c>
      <c r="E79" s="15">
        <v>2486.66</v>
      </c>
      <c r="F79" s="16">
        <v>5.0000000000000001E-3</v>
      </c>
      <c r="G79" s="16"/>
    </row>
    <row r="80" spans="1:7" x14ac:dyDescent="0.35">
      <c r="A80" s="13" t="s">
        <v>2340</v>
      </c>
      <c r="B80" s="33" t="s">
        <v>2341</v>
      </c>
      <c r="C80" s="33" t="s">
        <v>486</v>
      </c>
      <c r="D80" s="14">
        <v>466382</v>
      </c>
      <c r="E80" s="15">
        <v>2373.1799999999998</v>
      </c>
      <c r="F80" s="16">
        <v>4.7999999999999996E-3</v>
      </c>
      <c r="G80" s="16"/>
    </row>
    <row r="81" spans="1:7" x14ac:dyDescent="0.35">
      <c r="A81" s="13" t="s">
        <v>2768</v>
      </c>
      <c r="B81" s="33" t="s">
        <v>2769</v>
      </c>
      <c r="C81" s="33" t="s">
        <v>442</v>
      </c>
      <c r="D81" s="14">
        <v>2463529</v>
      </c>
      <c r="E81" s="15">
        <v>2333.21</v>
      </c>
      <c r="F81" s="16">
        <v>4.7000000000000002E-3</v>
      </c>
      <c r="G81" s="16"/>
    </row>
    <row r="82" spans="1:7" x14ac:dyDescent="0.35">
      <c r="A82" s="13" t="s">
        <v>2770</v>
      </c>
      <c r="B82" s="33" t="s">
        <v>2771</v>
      </c>
      <c r="C82" s="33" t="s">
        <v>437</v>
      </c>
      <c r="D82" s="14">
        <v>395896</v>
      </c>
      <c r="E82" s="15">
        <v>2262.94</v>
      </c>
      <c r="F82" s="16">
        <v>4.5999999999999999E-3</v>
      </c>
      <c r="G82" s="16"/>
    </row>
    <row r="83" spans="1:7" x14ac:dyDescent="0.35">
      <c r="A83" s="13" t="s">
        <v>544</v>
      </c>
      <c r="B83" s="33" t="s">
        <v>545</v>
      </c>
      <c r="C83" s="33" t="s">
        <v>442</v>
      </c>
      <c r="D83" s="14">
        <v>496827</v>
      </c>
      <c r="E83" s="15">
        <v>2262.5500000000002</v>
      </c>
      <c r="F83" s="16">
        <v>4.5999999999999999E-3</v>
      </c>
      <c r="G83" s="16"/>
    </row>
    <row r="84" spans="1:7" x14ac:dyDescent="0.35">
      <c r="A84" s="13" t="s">
        <v>2772</v>
      </c>
      <c r="B84" s="33" t="s">
        <v>2773</v>
      </c>
      <c r="C84" s="33" t="s">
        <v>442</v>
      </c>
      <c r="D84" s="14">
        <v>131427</v>
      </c>
      <c r="E84" s="15">
        <v>2117.0300000000002</v>
      </c>
      <c r="F84" s="16">
        <v>4.3E-3</v>
      </c>
      <c r="G84" s="16"/>
    </row>
    <row r="85" spans="1:7" x14ac:dyDescent="0.35">
      <c r="A85" s="13" t="s">
        <v>2262</v>
      </c>
      <c r="B85" s="33" t="s">
        <v>2263</v>
      </c>
      <c r="C85" s="33" t="s">
        <v>399</v>
      </c>
      <c r="D85" s="14">
        <v>143113</v>
      </c>
      <c r="E85" s="15">
        <v>2005.59</v>
      </c>
      <c r="F85" s="16">
        <v>4.1000000000000003E-3</v>
      </c>
      <c r="G85" s="16"/>
    </row>
    <row r="86" spans="1:7" x14ac:dyDescent="0.35">
      <c r="A86" s="13" t="s">
        <v>2774</v>
      </c>
      <c r="B86" s="33" t="s">
        <v>2775</v>
      </c>
      <c r="C86" s="33" t="s">
        <v>442</v>
      </c>
      <c r="D86" s="14">
        <v>170516</v>
      </c>
      <c r="E86" s="15">
        <v>700.74</v>
      </c>
      <c r="F86" s="16">
        <v>1.4E-3</v>
      </c>
      <c r="G86" s="16"/>
    </row>
    <row r="87" spans="1:7" x14ac:dyDescent="0.35">
      <c r="A87" s="17" t="s">
        <v>180</v>
      </c>
      <c r="B87" s="34"/>
      <c r="C87" s="34"/>
      <c r="D87" s="18"/>
      <c r="E87" s="37">
        <v>479262.41</v>
      </c>
      <c r="F87" s="38">
        <v>0.97209999999999996</v>
      </c>
      <c r="G87" s="21"/>
    </row>
    <row r="88" spans="1:7" x14ac:dyDescent="0.35">
      <c r="A88" s="17" t="s">
        <v>445</v>
      </c>
      <c r="B88" s="33"/>
      <c r="C88" s="33"/>
      <c r="D88" s="14"/>
      <c r="E88" s="15"/>
      <c r="F88" s="16"/>
      <c r="G88" s="16"/>
    </row>
    <row r="89" spans="1:7" x14ac:dyDescent="0.35">
      <c r="A89" s="17" t="s">
        <v>180</v>
      </c>
      <c r="B89" s="33"/>
      <c r="C89" s="33"/>
      <c r="D89" s="14"/>
      <c r="E89" s="39" t="s">
        <v>136</v>
      </c>
      <c r="F89" s="40" t="s">
        <v>136</v>
      </c>
      <c r="G89" s="16"/>
    </row>
    <row r="90" spans="1:7" x14ac:dyDescent="0.35">
      <c r="A90" s="24" t="s">
        <v>191</v>
      </c>
      <c r="B90" s="35"/>
      <c r="C90" s="35"/>
      <c r="D90" s="25"/>
      <c r="E90" s="30">
        <v>479262.41</v>
      </c>
      <c r="F90" s="31">
        <v>0.97209999999999996</v>
      </c>
      <c r="G90" s="21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7" t="s">
        <v>195</v>
      </c>
      <c r="B93" s="33"/>
      <c r="C93" s="33"/>
      <c r="D93" s="14"/>
      <c r="E93" s="15"/>
      <c r="F93" s="16"/>
      <c r="G93" s="16"/>
    </row>
    <row r="94" spans="1:7" x14ac:dyDescent="0.35">
      <c r="A94" s="13" t="s">
        <v>196</v>
      </c>
      <c r="B94" s="33"/>
      <c r="C94" s="33"/>
      <c r="D94" s="14"/>
      <c r="E94" s="15">
        <v>3752.44</v>
      </c>
      <c r="F94" s="16">
        <v>7.6E-3</v>
      </c>
      <c r="G94" s="16">
        <v>5.4115999999999997E-2</v>
      </c>
    </row>
    <row r="95" spans="1:7" x14ac:dyDescent="0.35">
      <c r="A95" s="17" t="s">
        <v>180</v>
      </c>
      <c r="B95" s="34"/>
      <c r="C95" s="34"/>
      <c r="D95" s="18"/>
      <c r="E95" s="37">
        <v>3752.44</v>
      </c>
      <c r="F95" s="38">
        <v>7.6E-3</v>
      </c>
      <c r="G95" s="21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24" t="s">
        <v>191</v>
      </c>
      <c r="B97" s="35"/>
      <c r="C97" s="35"/>
      <c r="D97" s="25"/>
      <c r="E97" s="19">
        <v>3752.44</v>
      </c>
      <c r="F97" s="20">
        <v>7.6E-3</v>
      </c>
      <c r="G97" s="21"/>
    </row>
    <row r="98" spans="1:7" x14ac:dyDescent="0.35">
      <c r="A98" s="13" t="s">
        <v>197</v>
      </c>
      <c r="B98" s="33"/>
      <c r="C98" s="33"/>
      <c r="D98" s="14"/>
      <c r="E98" s="15">
        <v>0.55634859999999997</v>
      </c>
      <c r="F98" s="16">
        <v>9.9999999999999995E-7</v>
      </c>
      <c r="G98" s="16"/>
    </row>
    <row r="99" spans="1:7" x14ac:dyDescent="0.35">
      <c r="A99" s="13" t="s">
        <v>198</v>
      </c>
      <c r="B99" s="33"/>
      <c r="C99" s="33"/>
      <c r="D99" s="14"/>
      <c r="E99" s="15">
        <v>9960.5036514000003</v>
      </c>
      <c r="F99" s="16">
        <v>2.0299000000000001E-2</v>
      </c>
      <c r="G99" s="16">
        <v>5.4115000000000003E-2</v>
      </c>
    </row>
    <row r="100" spans="1:7" x14ac:dyDescent="0.35">
      <c r="A100" s="28" t="s">
        <v>199</v>
      </c>
      <c r="B100" s="36"/>
      <c r="C100" s="36"/>
      <c r="D100" s="29"/>
      <c r="E100" s="30">
        <v>492975.91</v>
      </c>
      <c r="F100" s="31">
        <v>1</v>
      </c>
      <c r="G100" s="31"/>
    </row>
    <row r="105" spans="1:7" x14ac:dyDescent="0.35">
      <c r="A105" s="1" t="s">
        <v>201</v>
      </c>
    </row>
    <row r="106" spans="1:7" x14ac:dyDescent="0.35">
      <c r="A106" s="47" t="s">
        <v>202</v>
      </c>
      <c r="B106" s="3" t="s">
        <v>136</v>
      </c>
    </row>
    <row r="107" spans="1:7" x14ac:dyDescent="0.35">
      <c r="A107" t="s">
        <v>203</v>
      </c>
    </row>
    <row r="108" spans="1:7" x14ac:dyDescent="0.35">
      <c r="A108" t="s">
        <v>204</v>
      </c>
      <c r="B108" t="s">
        <v>205</v>
      </c>
      <c r="C108" t="s">
        <v>205</v>
      </c>
    </row>
    <row r="109" spans="1:7" x14ac:dyDescent="0.35">
      <c r="B109" s="48">
        <v>45807</v>
      </c>
      <c r="C109" s="48">
        <v>45838</v>
      </c>
    </row>
    <row r="110" spans="1:7" x14ac:dyDescent="0.35">
      <c r="A110" t="s">
        <v>210</v>
      </c>
      <c r="B110">
        <v>46.768999999999998</v>
      </c>
      <c r="C110">
        <v>49.521999999999998</v>
      </c>
    </row>
    <row r="111" spans="1:7" x14ac:dyDescent="0.35">
      <c r="A111" t="s">
        <v>211</v>
      </c>
      <c r="B111">
        <v>40.914999999999999</v>
      </c>
      <c r="C111">
        <v>43.323</v>
      </c>
    </row>
    <row r="112" spans="1:7" x14ac:dyDescent="0.35">
      <c r="A112" t="s">
        <v>216</v>
      </c>
      <c r="B112">
        <v>42.384999999999998</v>
      </c>
      <c r="C112">
        <v>44.826000000000001</v>
      </c>
    </row>
    <row r="113" spans="1:4" x14ac:dyDescent="0.35">
      <c r="A113" t="s">
        <v>217</v>
      </c>
      <c r="B113">
        <v>36.831000000000003</v>
      </c>
      <c r="C113">
        <v>38.953000000000003</v>
      </c>
    </row>
    <row r="115" spans="1:4" x14ac:dyDescent="0.35">
      <c r="A115" t="s">
        <v>221</v>
      </c>
      <c r="B115" s="3" t="s">
        <v>136</v>
      </c>
    </row>
    <row r="116" spans="1:4" x14ac:dyDescent="0.35">
      <c r="A116" t="s">
        <v>222</v>
      </c>
      <c r="B116" s="3" t="s">
        <v>136</v>
      </c>
    </row>
    <row r="117" spans="1:4" ht="29" customHeight="1" x14ac:dyDescent="0.35">
      <c r="A117" s="47" t="s">
        <v>223</v>
      </c>
      <c r="B117" s="3" t="s">
        <v>136</v>
      </c>
    </row>
    <row r="118" spans="1:4" ht="29" customHeight="1" x14ac:dyDescent="0.35">
      <c r="A118" s="47" t="s">
        <v>224</v>
      </c>
      <c r="B118" s="3" t="s">
        <v>136</v>
      </c>
    </row>
    <row r="119" spans="1:4" x14ac:dyDescent="0.35">
      <c r="A119" t="s">
        <v>446</v>
      </c>
      <c r="B119" s="49">
        <v>0.2056</v>
      </c>
    </row>
    <row r="120" spans="1:4" ht="43.5" customHeight="1" x14ac:dyDescent="0.35">
      <c r="A120" s="47" t="s">
        <v>226</v>
      </c>
      <c r="B120" s="3" t="s">
        <v>136</v>
      </c>
    </row>
    <row r="121" spans="1:4" x14ac:dyDescent="0.35">
      <c r="B121" s="3"/>
    </row>
    <row r="122" spans="1:4" ht="29" customHeight="1" x14ac:dyDescent="0.35">
      <c r="A122" s="47" t="s">
        <v>227</v>
      </c>
      <c r="B122" s="3" t="s">
        <v>136</v>
      </c>
    </row>
    <row r="123" spans="1:4" ht="29" customHeight="1" x14ac:dyDescent="0.35">
      <c r="A123" s="47" t="s">
        <v>228</v>
      </c>
      <c r="B123" t="s">
        <v>136</v>
      </c>
    </row>
    <row r="124" spans="1:4" ht="29" customHeight="1" x14ac:dyDescent="0.35">
      <c r="A124" s="47" t="s">
        <v>229</v>
      </c>
      <c r="B124" s="3" t="s">
        <v>136</v>
      </c>
    </row>
    <row r="125" spans="1:4" ht="29" customHeight="1" x14ac:dyDescent="0.35">
      <c r="A125" s="47" t="s">
        <v>230</v>
      </c>
      <c r="B125" s="3" t="s">
        <v>136</v>
      </c>
    </row>
    <row r="127" spans="1:4" ht="70" customHeight="1" x14ac:dyDescent="0.35">
      <c r="A127" s="72" t="s">
        <v>240</v>
      </c>
      <c r="B127" s="72" t="s">
        <v>241</v>
      </c>
      <c r="C127" s="72" t="s">
        <v>5</v>
      </c>
      <c r="D127" s="72" t="s">
        <v>6</v>
      </c>
    </row>
    <row r="128" spans="1:4" ht="70" customHeight="1" x14ac:dyDescent="0.35">
      <c r="A128" s="72" t="s">
        <v>2776</v>
      </c>
      <c r="B128" s="72"/>
      <c r="C128" s="72" t="s">
        <v>83</v>
      </c>
      <c r="D12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29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2777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2778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78900</v>
      </c>
      <c r="E8" s="15">
        <v>1579.18</v>
      </c>
      <c r="F8" s="16">
        <v>5.45E-2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73771</v>
      </c>
      <c r="E9" s="15">
        <v>1066.58</v>
      </c>
      <c r="F9" s="16">
        <v>3.6799999999999999E-2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70110</v>
      </c>
      <c r="E10" s="15">
        <v>1052.07</v>
      </c>
      <c r="F10" s="16">
        <v>3.6299999999999999E-2</v>
      </c>
      <c r="G10" s="16"/>
    </row>
    <row r="11" spans="1:7" x14ac:dyDescent="0.35">
      <c r="A11" s="13" t="s">
        <v>383</v>
      </c>
      <c r="B11" s="33" t="s">
        <v>384</v>
      </c>
      <c r="C11" s="33" t="s">
        <v>379</v>
      </c>
      <c r="D11" s="14">
        <v>37267</v>
      </c>
      <c r="E11" s="15">
        <v>596.94000000000005</v>
      </c>
      <c r="F11" s="16">
        <v>2.06E-2</v>
      </c>
      <c r="G11" s="16"/>
    </row>
    <row r="12" spans="1:7" x14ac:dyDescent="0.35">
      <c r="A12" s="13" t="s">
        <v>697</v>
      </c>
      <c r="B12" s="33" t="s">
        <v>698</v>
      </c>
      <c r="C12" s="33" t="s">
        <v>452</v>
      </c>
      <c r="D12" s="14">
        <v>28213</v>
      </c>
      <c r="E12" s="15">
        <v>566.97</v>
      </c>
      <c r="F12" s="16">
        <v>1.9599999999999999E-2</v>
      </c>
      <c r="G12" s="16"/>
    </row>
    <row r="13" spans="1:7" x14ac:dyDescent="0.35">
      <c r="A13" s="13" t="s">
        <v>704</v>
      </c>
      <c r="B13" s="33" t="s">
        <v>705</v>
      </c>
      <c r="C13" s="33" t="s">
        <v>543</v>
      </c>
      <c r="D13" s="14">
        <v>16135</v>
      </c>
      <c r="E13" s="15">
        <v>446.96</v>
      </c>
      <c r="F13" s="16">
        <v>1.54E-2</v>
      </c>
      <c r="G13" s="16"/>
    </row>
    <row r="14" spans="1:7" x14ac:dyDescent="0.35">
      <c r="A14" s="13" t="s">
        <v>699</v>
      </c>
      <c r="B14" s="33" t="s">
        <v>700</v>
      </c>
      <c r="C14" s="33" t="s">
        <v>701</v>
      </c>
      <c r="D14" s="14">
        <v>12150</v>
      </c>
      <c r="E14" s="15">
        <v>445.88</v>
      </c>
      <c r="F14" s="16">
        <v>1.54E-2</v>
      </c>
      <c r="G14" s="16"/>
    </row>
    <row r="15" spans="1:7" x14ac:dyDescent="0.35">
      <c r="A15" s="13" t="s">
        <v>380</v>
      </c>
      <c r="B15" s="33" t="s">
        <v>381</v>
      </c>
      <c r="C15" s="33" t="s">
        <v>382</v>
      </c>
      <c r="D15" s="14">
        <v>96333</v>
      </c>
      <c r="E15" s="15">
        <v>401.18</v>
      </c>
      <c r="F15" s="16">
        <v>1.38E-2</v>
      </c>
      <c r="G15" s="16"/>
    </row>
    <row r="16" spans="1:7" x14ac:dyDescent="0.35">
      <c r="A16" s="13" t="s">
        <v>588</v>
      </c>
      <c r="B16" s="33" t="s">
        <v>589</v>
      </c>
      <c r="C16" s="33" t="s">
        <v>476</v>
      </c>
      <c r="D16" s="14">
        <v>29435</v>
      </c>
      <c r="E16" s="15">
        <v>375.59</v>
      </c>
      <c r="F16" s="16">
        <v>1.2999999999999999E-2</v>
      </c>
      <c r="G16" s="16"/>
    </row>
    <row r="17" spans="1:7" x14ac:dyDescent="0.35">
      <c r="A17" s="13" t="s">
        <v>377</v>
      </c>
      <c r="B17" s="33" t="s">
        <v>378</v>
      </c>
      <c r="C17" s="33" t="s">
        <v>379</v>
      </c>
      <c r="D17" s="14">
        <v>10564</v>
      </c>
      <c r="E17" s="15">
        <v>365.73</v>
      </c>
      <c r="F17" s="16">
        <v>1.26E-2</v>
      </c>
      <c r="G17" s="16"/>
    </row>
    <row r="18" spans="1:7" x14ac:dyDescent="0.35">
      <c r="A18" s="13" t="s">
        <v>708</v>
      </c>
      <c r="B18" s="33" t="s">
        <v>709</v>
      </c>
      <c r="C18" s="33" t="s">
        <v>376</v>
      </c>
      <c r="D18" s="14">
        <v>29621</v>
      </c>
      <c r="E18" s="15">
        <v>355.22</v>
      </c>
      <c r="F18" s="16">
        <v>1.23E-2</v>
      </c>
      <c r="G18" s="16"/>
    </row>
    <row r="19" spans="1:7" x14ac:dyDescent="0.35">
      <c r="A19" s="13" t="s">
        <v>710</v>
      </c>
      <c r="B19" s="33" t="s">
        <v>711</v>
      </c>
      <c r="C19" s="33" t="s">
        <v>376</v>
      </c>
      <c r="D19" s="14">
        <v>15219</v>
      </c>
      <c r="E19" s="15">
        <v>329.26</v>
      </c>
      <c r="F19" s="16">
        <v>1.14E-2</v>
      </c>
      <c r="G19" s="16"/>
    </row>
    <row r="20" spans="1:7" x14ac:dyDescent="0.35">
      <c r="A20" s="13" t="s">
        <v>702</v>
      </c>
      <c r="B20" s="33" t="s">
        <v>703</v>
      </c>
      <c r="C20" s="33" t="s">
        <v>376</v>
      </c>
      <c r="D20" s="14">
        <v>39731</v>
      </c>
      <c r="E20" s="15">
        <v>325.93</v>
      </c>
      <c r="F20" s="16">
        <v>1.12E-2</v>
      </c>
      <c r="G20" s="16"/>
    </row>
    <row r="21" spans="1:7" x14ac:dyDescent="0.35">
      <c r="A21" s="13" t="s">
        <v>846</v>
      </c>
      <c r="B21" s="33" t="s">
        <v>847</v>
      </c>
      <c r="C21" s="33" t="s">
        <v>430</v>
      </c>
      <c r="D21" s="14">
        <v>471675</v>
      </c>
      <c r="E21" s="15">
        <v>319.42</v>
      </c>
      <c r="F21" s="16">
        <v>1.0999999999999999E-2</v>
      </c>
      <c r="G21" s="16"/>
    </row>
    <row r="22" spans="1:7" x14ac:dyDescent="0.35">
      <c r="A22" s="13" t="s">
        <v>712</v>
      </c>
      <c r="B22" s="33" t="s">
        <v>713</v>
      </c>
      <c r="C22" s="33" t="s">
        <v>402</v>
      </c>
      <c r="D22" s="14">
        <v>9143</v>
      </c>
      <c r="E22" s="15">
        <v>291.04000000000002</v>
      </c>
      <c r="F22" s="16">
        <v>0.01</v>
      </c>
      <c r="G22" s="16"/>
    </row>
    <row r="23" spans="1:7" x14ac:dyDescent="0.35">
      <c r="A23" s="13" t="s">
        <v>770</v>
      </c>
      <c r="B23" s="33" t="s">
        <v>771</v>
      </c>
      <c r="C23" s="33" t="s">
        <v>460</v>
      </c>
      <c r="D23" s="14">
        <v>27502</v>
      </c>
      <c r="E23" s="15">
        <v>257.56</v>
      </c>
      <c r="F23" s="16">
        <v>8.8999999999999999E-3</v>
      </c>
      <c r="G23" s="16"/>
    </row>
    <row r="24" spans="1:7" x14ac:dyDescent="0.35">
      <c r="A24" s="13" t="s">
        <v>727</v>
      </c>
      <c r="B24" s="33" t="s">
        <v>728</v>
      </c>
      <c r="C24" s="33" t="s">
        <v>379</v>
      </c>
      <c r="D24" s="14">
        <v>4250</v>
      </c>
      <c r="E24" s="15">
        <v>256.76</v>
      </c>
      <c r="F24" s="16">
        <v>8.8999999999999999E-3</v>
      </c>
      <c r="G24" s="16"/>
    </row>
    <row r="25" spans="1:7" x14ac:dyDescent="0.35">
      <c r="A25" s="13" t="s">
        <v>738</v>
      </c>
      <c r="B25" s="33" t="s">
        <v>739</v>
      </c>
      <c r="C25" s="33" t="s">
        <v>379</v>
      </c>
      <c r="D25" s="14">
        <v>13202</v>
      </c>
      <c r="E25" s="15">
        <v>254.07</v>
      </c>
      <c r="F25" s="16">
        <v>8.8000000000000005E-3</v>
      </c>
      <c r="G25" s="16"/>
    </row>
    <row r="26" spans="1:7" x14ac:dyDescent="0.35">
      <c r="A26" s="13" t="s">
        <v>731</v>
      </c>
      <c r="B26" s="33" t="s">
        <v>732</v>
      </c>
      <c r="C26" s="33" t="s">
        <v>733</v>
      </c>
      <c r="D26" s="14">
        <v>13149</v>
      </c>
      <c r="E26" s="15">
        <v>239.82</v>
      </c>
      <c r="F26" s="16">
        <v>8.3000000000000001E-3</v>
      </c>
      <c r="G26" s="16"/>
    </row>
    <row r="27" spans="1:7" x14ac:dyDescent="0.35">
      <c r="A27" s="13" t="s">
        <v>823</v>
      </c>
      <c r="B27" s="33" t="s">
        <v>824</v>
      </c>
      <c r="C27" s="33" t="s">
        <v>399</v>
      </c>
      <c r="D27" s="14">
        <v>1543</v>
      </c>
      <c r="E27" s="15">
        <v>231.19</v>
      </c>
      <c r="F27" s="16">
        <v>8.0000000000000002E-3</v>
      </c>
      <c r="G27" s="16"/>
    </row>
    <row r="28" spans="1:7" x14ac:dyDescent="0.35">
      <c r="A28" s="13" t="s">
        <v>1288</v>
      </c>
      <c r="B28" s="33" t="s">
        <v>1289</v>
      </c>
      <c r="C28" s="33" t="s">
        <v>452</v>
      </c>
      <c r="D28" s="14">
        <v>52367</v>
      </c>
      <c r="E28" s="15">
        <v>220.52</v>
      </c>
      <c r="F28" s="16">
        <v>7.6E-3</v>
      </c>
      <c r="G28" s="16"/>
    </row>
    <row r="29" spans="1:7" x14ac:dyDescent="0.35">
      <c r="A29" s="13" t="s">
        <v>385</v>
      </c>
      <c r="B29" s="33" t="s">
        <v>386</v>
      </c>
      <c r="C29" s="33" t="s">
        <v>382</v>
      </c>
      <c r="D29" s="14">
        <v>9183</v>
      </c>
      <c r="E29" s="15">
        <v>210.71</v>
      </c>
      <c r="F29" s="16">
        <v>7.3000000000000001E-3</v>
      </c>
      <c r="G29" s="16"/>
    </row>
    <row r="30" spans="1:7" x14ac:dyDescent="0.35">
      <c r="A30" s="13" t="s">
        <v>852</v>
      </c>
      <c r="B30" s="33" t="s">
        <v>853</v>
      </c>
      <c r="C30" s="33" t="s">
        <v>543</v>
      </c>
      <c r="D30" s="14">
        <v>4023</v>
      </c>
      <c r="E30" s="15">
        <v>208.87</v>
      </c>
      <c r="F30" s="16">
        <v>7.1999999999999998E-3</v>
      </c>
      <c r="G30" s="16"/>
    </row>
    <row r="31" spans="1:7" x14ac:dyDescent="0.35">
      <c r="A31" s="13" t="s">
        <v>1239</v>
      </c>
      <c r="B31" s="33" t="s">
        <v>1240</v>
      </c>
      <c r="C31" s="33" t="s">
        <v>376</v>
      </c>
      <c r="D31" s="14">
        <v>97293</v>
      </c>
      <c r="E31" s="15">
        <v>207.35</v>
      </c>
      <c r="F31" s="16">
        <v>7.1999999999999998E-3</v>
      </c>
      <c r="G31" s="16"/>
    </row>
    <row r="32" spans="1:7" x14ac:dyDescent="0.35">
      <c r="A32" s="13" t="s">
        <v>1325</v>
      </c>
      <c r="B32" s="33" t="s">
        <v>1326</v>
      </c>
      <c r="C32" s="33" t="s">
        <v>376</v>
      </c>
      <c r="D32" s="14">
        <v>261708</v>
      </c>
      <c r="E32" s="15">
        <v>190.63</v>
      </c>
      <c r="F32" s="16">
        <v>6.6E-3</v>
      </c>
      <c r="G32" s="16"/>
    </row>
    <row r="33" spans="1:7" x14ac:dyDescent="0.35">
      <c r="A33" s="13" t="s">
        <v>1237</v>
      </c>
      <c r="B33" s="33" t="s">
        <v>1238</v>
      </c>
      <c r="C33" s="33" t="s">
        <v>457</v>
      </c>
      <c r="D33" s="14">
        <v>71887</v>
      </c>
      <c r="E33" s="15">
        <v>189.89</v>
      </c>
      <c r="F33" s="16">
        <v>6.6E-3</v>
      </c>
      <c r="G33" s="16"/>
    </row>
    <row r="34" spans="1:7" x14ac:dyDescent="0.35">
      <c r="A34" s="13" t="s">
        <v>387</v>
      </c>
      <c r="B34" s="33" t="s">
        <v>388</v>
      </c>
      <c r="C34" s="33" t="s">
        <v>379</v>
      </c>
      <c r="D34" s="14">
        <v>10959</v>
      </c>
      <c r="E34" s="15">
        <v>189.44</v>
      </c>
      <c r="F34" s="16">
        <v>6.4999999999999997E-3</v>
      </c>
      <c r="G34" s="16"/>
    </row>
    <row r="35" spans="1:7" x14ac:dyDescent="0.35">
      <c r="A35" s="13" t="s">
        <v>586</v>
      </c>
      <c r="B35" s="33" t="s">
        <v>587</v>
      </c>
      <c r="C35" s="33" t="s">
        <v>411</v>
      </c>
      <c r="D35" s="14">
        <v>11155</v>
      </c>
      <c r="E35" s="15">
        <v>186.92</v>
      </c>
      <c r="F35" s="16">
        <v>6.4000000000000003E-3</v>
      </c>
      <c r="G35" s="16"/>
    </row>
    <row r="36" spans="1:7" x14ac:dyDescent="0.35">
      <c r="A36" s="13" t="s">
        <v>825</v>
      </c>
      <c r="B36" s="33" t="s">
        <v>826</v>
      </c>
      <c r="C36" s="33" t="s">
        <v>423</v>
      </c>
      <c r="D36" s="14">
        <v>5750</v>
      </c>
      <c r="E36" s="15">
        <v>186.42</v>
      </c>
      <c r="F36" s="16">
        <v>6.4000000000000003E-3</v>
      </c>
      <c r="G36" s="16"/>
    </row>
    <row r="37" spans="1:7" x14ac:dyDescent="0.35">
      <c r="A37" s="13" t="s">
        <v>594</v>
      </c>
      <c r="B37" s="33" t="s">
        <v>595</v>
      </c>
      <c r="C37" s="33" t="s">
        <v>411</v>
      </c>
      <c r="D37" s="14">
        <v>9579</v>
      </c>
      <c r="E37" s="15">
        <v>185.64</v>
      </c>
      <c r="F37" s="16">
        <v>6.4000000000000003E-3</v>
      </c>
      <c r="G37" s="16"/>
    </row>
    <row r="38" spans="1:7" x14ac:dyDescent="0.35">
      <c r="A38" s="13" t="s">
        <v>1251</v>
      </c>
      <c r="B38" s="33" t="s">
        <v>1252</v>
      </c>
      <c r="C38" s="33" t="s">
        <v>510</v>
      </c>
      <c r="D38" s="14">
        <v>5356</v>
      </c>
      <c r="E38" s="15">
        <v>182.07</v>
      </c>
      <c r="F38" s="16">
        <v>6.3E-3</v>
      </c>
      <c r="G38" s="16"/>
    </row>
    <row r="39" spans="1:7" x14ac:dyDescent="0.35">
      <c r="A39" s="13" t="s">
        <v>1286</v>
      </c>
      <c r="B39" s="33" t="s">
        <v>1287</v>
      </c>
      <c r="C39" s="33" t="s">
        <v>376</v>
      </c>
      <c r="D39" s="14">
        <v>22262</v>
      </c>
      <c r="E39" s="15">
        <v>181.99</v>
      </c>
      <c r="F39" s="16">
        <v>6.3E-3</v>
      </c>
      <c r="G39" s="16"/>
    </row>
    <row r="40" spans="1:7" x14ac:dyDescent="0.35">
      <c r="A40" s="13" t="s">
        <v>1276</v>
      </c>
      <c r="B40" s="33" t="s">
        <v>1277</v>
      </c>
      <c r="C40" s="33" t="s">
        <v>465</v>
      </c>
      <c r="D40" s="14">
        <v>10437</v>
      </c>
      <c r="E40" s="15">
        <v>171.91</v>
      </c>
      <c r="F40" s="16">
        <v>5.8999999999999999E-3</v>
      </c>
      <c r="G40" s="16"/>
    </row>
    <row r="41" spans="1:7" x14ac:dyDescent="0.35">
      <c r="A41" s="13" t="s">
        <v>848</v>
      </c>
      <c r="B41" s="33" t="s">
        <v>849</v>
      </c>
      <c r="C41" s="33" t="s">
        <v>423</v>
      </c>
      <c r="D41" s="14">
        <v>965</v>
      </c>
      <c r="E41" s="15">
        <v>169.82</v>
      </c>
      <c r="F41" s="16">
        <v>5.8999999999999999E-3</v>
      </c>
      <c r="G41" s="16"/>
    </row>
    <row r="42" spans="1:7" x14ac:dyDescent="0.35">
      <c r="A42" s="13" t="s">
        <v>400</v>
      </c>
      <c r="B42" s="33" t="s">
        <v>401</v>
      </c>
      <c r="C42" s="33" t="s">
        <v>402</v>
      </c>
      <c r="D42" s="14">
        <v>1358</v>
      </c>
      <c r="E42" s="15">
        <v>168.39</v>
      </c>
      <c r="F42" s="16">
        <v>5.7999999999999996E-3</v>
      </c>
      <c r="G42" s="16"/>
    </row>
    <row r="43" spans="1:7" x14ac:dyDescent="0.35">
      <c r="A43" s="13" t="s">
        <v>744</v>
      </c>
      <c r="B43" s="33" t="s">
        <v>745</v>
      </c>
      <c r="C43" s="33" t="s">
        <v>694</v>
      </c>
      <c r="D43" s="14">
        <v>38044</v>
      </c>
      <c r="E43" s="15">
        <v>166.65</v>
      </c>
      <c r="F43" s="16">
        <v>5.7000000000000002E-3</v>
      </c>
      <c r="G43" s="16"/>
    </row>
    <row r="44" spans="1:7" x14ac:dyDescent="0.35">
      <c r="A44" s="13" t="s">
        <v>721</v>
      </c>
      <c r="B44" s="33" t="s">
        <v>722</v>
      </c>
      <c r="C44" s="33" t="s">
        <v>468</v>
      </c>
      <c r="D44" s="14">
        <v>49072</v>
      </c>
      <c r="E44" s="15">
        <v>164.34</v>
      </c>
      <c r="F44" s="16">
        <v>5.7000000000000002E-3</v>
      </c>
      <c r="G44" s="16"/>
    </row>
    <row r="45" spans="1:7" x14ac:dyDescent="0.35">
      <c r="A45" s="13" t="s">
        <v>598</v>
      </c>
      <c r="B45" s="33" t="s">
        <v>599</v>
      </c>
      <c r="C45" s="33" t="s">
        <v>476</v>
      </c>
      <c r="D45" s="14">
        <v>20646</v>
      </c>
      <c r="E45" s="15">
        <v>164.03</v>
      </c>
      <c r="F45" s="16">
        <v>5.7000000000000002E-3</v>
      </c>
      <c r="G45" s="16"/>
    </row>
    <row r="46" spans="1:7" x14ac:dyDescent="0.35">
      <c r="A46" s="13" t="s">
        <v>752</v>
      </c>
      <c r="B46" s="33" t="s">
        <v>753</v>
      </c>
      <c r="C46" s="33" t="s">
        <v>399</v>
      </c>
      <c r="D46" s="14">
        <v>4267</v>
      </c>
      <c r="E46" s="15">
        <v>157.46</v>
      </c>
      <c r="F46" s="16">
        <v>5.4000000000000003E-3</v>
      </c>
      <c r="G46" s="16"/>
    </row>
    <row r="47" spans="1:7" x14ac:dyDescent="0.35">
      <c r="A47" s="13" t="s">
        <v>389</v>
      </c>
      <c r="B47" s="33" t="s">
        <v>390</v>
      </c>
      <c r="C47" s="33" t="s">
        <v>391</v>
      </c>
      <c r="D47" s="14">
        <v>37043</v>
      </c>
      <c r="E47" s="15">
        <v>156.13999999999999</v>
      </c>
      <c r="F47" s="16">
        <v>5.4000000000000003E-3</v>
      </c>
      <c r="G47" s="16"/>
    </row>
    <row r="48" spans="1:7" x14ac:dyDescent="0.35">
      <c r="A48" s="13" t="s">
        <v>2779</v>
      </c>
      <c r="B48" s="33" t="s">
        <v>2780</v>
      </c>
      <c r="C48" s="33" t="s">
        <v>376</v>
      </c>
      <c r="D48" s="14">
        <v>747439</v>
      </c>
      <c r="E48" s="15">
        <v>152.03</v>
      </c>
      <c r="F48" s="16">
        <v>5.1999999999999998E-3</v>
      </c>
      <c r="G48" s="16"/>
    </row>
    <row r="49" spans="1:7" x14ac:dyDescent="0.35">
      <c r="A49" s="13" t="s">
        <v>841</v>
      </c>
      <c r="B49" s="33" t="s">
        <v>842</v>
      </c>
      <c r="C49" s="33" t="s">
        <v>774</v>
      </c>
      <c r="D49" s="14">
        <v>20911</v>
      </c>
      <c r="E49" s="15">
        <v>151.05000000000001</v>
      </c>
      <c r="F49" s="16">
        <v>5.1999999999999998E-3</v>
      </c>
      <c r="G49" s="16"/>
    </row>
    <row r="50" spans="1:7" x14ac:dyDescent="0.35">
      <c r="A50" s="13" t="s">
        <v>714</v>
      </c>
      <c r="B50" s="33" t="s">
        <v>715</v>
      </c>
      <c r="C50" s="33" t="s">
        <v>716</v>
      </c>
      <c r="D50" s="14">
        <v>1229</v>
      </c>
      <c r="E50" s="15">
        <v>148.62</v>
      </c>
      <c r="F50" s="16">
        <v>5.1000000000000004E-3</v>
      </c>
      <c r="G50" s="16"/>
    </row>
    <row r="51" spans="1:7" x14ac:dyDescent="0.35">
      <c r="A51" s="13" t="s">
        <v>1243</v>
      </c>
      <c r="B51" s="33" t="s">
        <v>1244</v>
      </c>
      <c r="C51" s="33" t="s">
        <v>402</v>
      </c>
      <c r="D51" s="14">
        <v>21591</v>
      </c>
      <c r="E51" s="15">
        <v>148.55000000000001</v>
      </c>
      <c r="F51" s="16">
        <v>5.1000000000000004E-3</v>
      </c>
      <c r="G51" s="16"/>
    </row>
    <row r="52" spans="1:7" x14ac:dyDescent="0.35">
      <c r="A52" s="13" t="s">
        <v>706</v>
      </c>
      <c r="B52" s="33" t="s">
        <v>707</v>
      </c>
      <c r="C52" s="33" t="s">
        <v>457</v>
      </c>
      <c r="D52" s="14">
        <v>2297</v>
      </c>
      <c r="E52" s="15">
        <v>142.82</v>
      </c>
      <c r="F52" s="16">
        <v>4.8999999999999998E-3</v>
      </c>
      <c r="G52" s="16"/>
    </row>
    <row r="53" spans="1:7" x14ac:dyDescent="0.35">
      <c r="A53" s="13" t="s">
        <v>1241</v>
      </c>
      <c r="B53" s="33" t="s">
        <v>1242</v>
      </c>
      <c r="C53" s="33" t="s">
        <v>529</v>
      </c>
      <c r="D53" s="14">
        <v>56657</v>
      </c>
      <c r="E53" s="15">
        <v>142.16</v>
      </c>
      <c r="F53" s="16">
        <v>4.8999999999999998E-3</v>
      </c>
      <c r="G53" s="16"/>
    </row>
    <row r="54" spans="1:7" x14ac:dyDescent="0.35">
      <c r="A54" s="13" t="s">
        <v>1229</v>
      </c>
      <c r="B54" s="33" t="s">
        <v>1230</v>
      </c>
      <c r="C54" s="33" t="s">
        <v>460</v>
      </c>
      <c r="D54" s="14">
        <v>2728</v>
      </c>
      <c r="E54" s="15">
        <v>141.13</v>
      </c>
      <c r="F54" s="16">
        <v>4.8999999999999998E-3</v>
      </c>
      <c r="G54" s="16"/>
    </row>
    <row r="55" spans="1:7" x14ac:dyDescent="0.35">
      <c r="A55" s="13" t="s">
        <v>1256</v>
      </c>
      <c r="B55" s="33" t="s">
        <v>1257</v>
      </c>
      <c r="C55" s="33" t="s">
        <v>468</v>
      </c>
      <c r="D55" s="14">
        <v>46880</v>
      </c>
      <c r="E55" s="15">
        <v>140.59</v>
      </c>
      <c r="F55" s="16">
        <v>4.8999999999999998E-3</v>
      </c>
      <c r="G55" s="16"/>
    </row>
    <row r="56" spans="1:7" x14ac:dyDescent="0.35">
      <c r="A56" s="13" t="s">
        <v>799</v>
      </c>
      <c r="B56" s="33" t="s">
        <v>800</v>
      </c>
      <c r="C56" s="33" t="s">
        <v>783</v>
      </c>
      <c r="D56" s="14">
        <v>5953</v>
      </c>
      <c r="E56" s="15">
        <v>139.47999999999999</v>
      </c>
      <c r="F56" s="16">
        <v>4.7999999999999996E-3</v>
      </c>
      <c r="G56" s="16"/>
    </row>
    <row r="57" spans="1:7" x14ac:dyDescent="0.35">
      <c r="A57" s="13" t="s">
        <v>2781</v>
      </c>
      <c r="B57" s="33" t="s">
        <v>2782</v>
      </c>
      <c r="C57" s="33" t="s">
        <v>442</v>
      </c>
      <c r="D57" s="14">
        <v>10561</v>
      </c>
      <c r="E57" s="15">
        <v>138.15</v>
      </c>
      <c r="F57" s="16">
        <v>4.7999999999999996E-3</v>
      </c>
      <c r="G57" s="16"/>
    </row>
    <row r="58" spans="1:7" x14ac:dyDescent="0.35">
      <c r="A58" s="13" t="s">
        <v>784</v>
      </c>
      <c r="B58" s="33" t="s">
        <v>785</v>
      </c>
      <c r="C58" s="33" t="s">
        <v>786</v>
      </c>
      <c r="D58" s="14">
        <v>85575</v>
      </c>
      <c r="E58" s="15">
        <v>136.71</v>
      </c>
      <c r="F58" s="16">
        <v>4.7000000000000002E-3</v>
      </c>
      <c r="G58" s="16"/>
    </row>
    <row r="59" spans="1:7" x14ac:dyDescent="0.35">
      <c r="A59" s="13" t="s">
        <v>758</v>
      </c>
      <c r="B59" s="33" t="s">
        <v>759</v>
      </c>
      <c r="C59" s="33" t="s">
        <v>430</v>
      </c>
      <c r="D59" s="14">
        <v>50930</v>
      </c>
      <c r="E59" s="15">
        <v>135.63</v>
      </c>
      <c r="F59" s="16">
        <v>4.7000000000000002E-3</v>
      </c>
      <c r="G59" s="16"/>
    </row>
    <row r="60" spans="1:7" x14ac:dyDescent="0.35">
      <c r="A60" s="13" t="s">
        <v>1293</v>
      </c>
      <c r="B60" s="33" t="s">
        <v>1294</v>
      </c>
      <c r="C60" s="33" t="s">
        <v>833</v>
      </c>
      <c r="D60" s="14">
        <v>20057</v>
      </c>
      <c r="E60" s="15">
        <v>132.63</v>
      </c>
      <c r="F60" s="16">
        <v>4.5999999999999999E-3</v>
      </c>
      <c r="G60" s="16"/>
    </row>
    <row r="61" spans="1:7" x14ac:dyDescent="0.35">
      <c r="A61" s="13" t="s">
        <v>831</v>
      </c>
      <c r="B61" s="33" t="s">
        <v>832</v>
      </c>
      <c r="C61" s="33" t="s">
        <v>833</v>
      </c>
      <c r="D61" s="14">
        <v>3207</v>
      </c>
      <c r="E61" s="15">
        <v>131.63999999999999</v>
      </c>
      <c r="F61" s="16">
        <v>4.4999999999999997E-3</v>
      </c>
      <c r="G61" s="16"/>
    </row>
    <row r="62" spans="1:7" x14ac:dyDescent="0.35">
      <c r="A62" s="13" t="s">
        <v>2783</v>
      </c>
      <c r="B62" s="33" t="s">
        <v>2784</v>
      </c>
      <c r="C62" s="33" t="s">
        <v>442</v>
      </c>
      <c r="D62" s="14">
        <v>4229</v>
      </c>
      <c r="E62" s="15">
        <v>131.47999999999999</v>
      </c>
      <c r="F62" s="16">
        <v>4.4999999999999997E-3</v>
      </c>
      <c r="G62" s="16"/>
    </row>
    <row r="63" spans="1:7" x14ac:dyDescent="0.35">
      <c r="A63" s="13" t="s">
        <v>2026</v>
      </c>
      <c r="B63" s="33" t="s">
        <v>2027</v>
      </c>
      <c r="C63" s="33" t="s">
        <v>510</v>
      </c>
      <c r="D63" s="14">
        <v>1998</v>
      </c>
      <c r="E63" s="15">
        <v>130.88999999999999</v>
      </c>
      <c r="F63" s="16">
        <v>4.4999999999999997E-3</v>
      </c>
      <c r="G63" s="16"/>
    </row>
    <row r="64" spans="1:7" x14ac:dyDescent="0.35">
      <c r="A64" s="13" t="s">
        <v>756</v>
      </c>
      <c r="B64" s="33" t="s">
        <v>757</v>
      </c>
      <c r="C64" s="33" t="s">
        <v>379</v>
      </c>
      <c r="D64" s="14">
        <v>4512</v>
      </c>
      <c r="E64" s="15">
        <v>128.38</v>
      </c>
      <c r="F64" s="16">
        <v>4.4000000000000003E-3</v>
      </c>
      <c r="G64" s="16"/>
    </row>
    <row r="65" spans="1:7" x14ac:dyDescent="0.35">
      <c r="A65" s="13" t="s">
        <v>600</v>
      </c>
      <c r="B65" s="33" t="s">
        <v>601</v>
      </c>
      <c r="C65" s="33" t="s">
        <v>411</v>
      </c>
      <c r="D65" s="14">
        <v>11083</v>
      </c>
      <c r="E65" s="15">
        <v>125.77</v>
      </c>
      <c r="F65" s="16">
        <v>4.3E-3</v>
      </c>
      <c r="G65" s="16"/>
    </row>
    <row r="66" spans="1:7" x14ac:dyDescent="0.35">
      <c r="A66" s="13" t="s">
        <v>2785</v>
      </c>
      <c r="B66" s="33" t="s">
        <v>2786</v>
      </c>
      <c r="C66" s="33" t="s">
        <v>437</v>
      </c>
      <c r="D66" s="14">
        <v>5220</v>
      </c>
      <c r="E66" s="15">
        <v>125.65</v>
      </c>
      <c r="F66" s="16">
        <v>4.3E-3</v>
      </c>
      <c r="G66" s="16"/>
    </row>
    <row r="67" spans="1:7" x14ac:dyDescent="0.35">
      <c r="A67" s="13" t="s">
        <v>1280</v>
      </c>
      <c r="B67" s="33" t="s">
        <v>1281</v>
      </c>
      <c r="C67" s="33" t="s">
        <v>733</v>
      </c>
      <c r="D67" s="14">
        <v>13508</v>
      </c>
      <c r="E67" s="15">
        <v>124.81</v>
      </c>
      <c r="F67" s="16">
        <v>4.3E-3</v>
      </c>
      <c r="G67" s="16"/>
    </row>
    <row r="68" spans="1:7" x14ac:dyDescent="0.35">
      <c r="A68" s="13" t="s">
        <v>810</v>
      </c>
      <c r="B68" s="33" t="s">
        <v>811</v>
      </c>
      <c r="C68" s="33" t="s">
        <v>510</v>
      </c>
      <c r="D68" s="14">
        <v>7174</v>
      </c>
      <c r="E68" s="15">
        <v>124.76</v>
      </c>
      <c r="F68" s="16">
        <v>4.3E-3</v>
      </c>
      <c r="G68" s="16"/>
    </row>
    <row r="69" spans="1:7" x14ac:dyDescent="0.35">
      <c r="A69" s="13" t="s">
        <v>856</v>
      </c>
      <c r="B69" s="33" t="s">
        <v>857</v>
      </c>
      <c r="C69" s="33" t="s">
        <v>538</v>
      </c>
      <c r="D69" s="14">
        <v>250</v>
      </c>
      <c r="E69" s="15">
        <v>123.53</v>
      </c>
      <c r="F69" s="16">
        <v>4.3E-3</v>
      </c>
      <c r="G69" s="16"/>
    </row>
    <row r="70" spans="1:7" x14ac:dyDescent="0.35">
      <c r="A70" s="13" t="s">
        <v>1512</v>
      </c>
      <c r="B70" s="33" t="s">
        <v>1513</v>
      </c>
      <c r="C70" s="33" t="s">
        <v>548</v>
      </c>
      <c r="D70" s="14">
        <v>2029</v>
      </c>
      <c r="E70" s="15">
        <v>121.26</v>
      </c>
      <c r="F70" s="16">
        <v>4.1999999999999997E-3</v>
      </c>
      <c r="G70" s="16"/>
    </row>
    <row r="71" spans="1:7" x14ac:dyDescent="0.35">
      <c r="A71" s="13" t="s">
        <v>2036</v>
      </c>
      <c r="B71" s="33" t="s">
        <v>2037</v>
      </c>
      <c r="C71" s="33" t="s">
        <v>507</v>
      </c>
      <c r="D71" s="14">
        <v>141346</v>
      </c>
      <c r="E71" s="15">
        <v>120.41</v>
      </c>
      <c r="F71" s="16">
        <v>4.1999999999999997E-3</v>
      </c>
      <c r="G71" s="16"/>
    </row>
    <row r="72" spans="1:7" x14ac:dyDescent="0.35">
      <c r="A72" s="13" t="s">
        <v>2756</v>
      </c>
      <c r="B72" s="33" t="s">
        <v>2757</v>
      </c>
      <c r="C72" s="33" t="s">
        <v>399</v>
      </c>
      <c r="D72" s="14">
        <v>9019</v>
      </c>
      <c r="E72" s="15">
        <v>118.52</v>
      </c>
      <c r="F72" s="16">
        <v>4.1000000000000003E-3</v>
      </c>
      <c r="G72" s="16"/>
    </row>
    <row r="73" spans="1:7" x14ac:dyDescent="0.35">
      <c r="A73" s="13" t="s">
        <v>1522</v>
      </c>
      <c r="B73" s="33" t="s">
        <v>1523</v>
      </c>
      <c r="C73" s="33" t="s">
        <v>376</v>
      </c>
      <c r="D73" s="14">
        <v>76636</v>
      </c>
      <c r="E73" s="15">
        <v>117.71</v>
      </c>
      <c r="F73" s="16">
        <v>4.1000000000000003E-3</v>
      </c>
      <c r="G73" s="16"/>
    </row>
    <row r="74" spans="1:7" x14ac:dyDescent="0.35">
      <c r="A74" s="13" t="s">
        <v>854</v>
      </c>
      <c r="B74" s="33" t="s">
        <v>855</v>
      </c>
      <c r="C74" s="33" t="s">
        <v>833</v>
      </c>
      <c r="D74" s="14">
        <v>4683</v>
      </c>
      <c r="E74" s="15">
        <v>117.32</v>
      </c>
      <c r="F74" s="16">
        <v>4.0000000000000001E-3</v>
      </c>
      <c r="G74" s="16"/>
    </row>
    <row r="75" spans="1:7" x14ac:dyDescent="0.35">
      <c r="A75" s="13" t="s">
        <v>1510</v>
      </c>
      <c r="B75" s="33" t="s">
        <v>1511</v>
      </c>
      <c r="C75" s="33" t="s">
        <v>430</v>
      </c>
      <c r="D75" s="14">
        <v>4914</v>
      </c>
      <c r="E75" s="15">
        <v>116.02</v>
      </c>
      <c r="F75" s="16">
        <v>4.0000000000000001E-3</v>
      </c>
      <c r="G75" s="16"/>
    </row>
    <row r="76" spans="1:7" x14ac:dyDescent="0.35">
      <c r="A76" s="13" t="s">
        <v>1258</v>
      </c>
      <c r="B76" s="33" t="s">
        <v>1259</v>
      </c>
      <c r="C76" s="33" t="s">
        <v>460</v>
      </c>
      <c r="D76" s="14">
        <v>5620</v>
      </c>
      <c r="E76" s="15">
        <v>115.55</v>
      </c>
      <c r="F76" s="16">
        <v>4.0000000000000001E-3</v>
      </c>
      <c r="G76" s="16"/>
    </row>
    <row r="77" spans="1:7" x14ac:dyDescent="0.35">
      <c r="A77" s="13" t="s">
        <v>821</v>
      </c>
      <c r="B77" s="33" t="s">
        <v>822</v>
      </c>
      <c r="C77" s="33" t="s">
        <v>783</v>
      </c>
      <c r="D77" s="14">
        <v>7387</v>
      </c>
      <c r="E77" s="15">
        <v>115.36</v>
      </c>
      <c r="F77" s="16">
        <v>4.0000000000000001E-3</v>
      </c>
      <c r="G77" s="16"/>
    </row>
    <row r="78" spans="1:7" x14ac:dyDescent="0.35">
      <c r="A78" s="13" t="s">
        <v>1299</v>
      </c>
      <c r="B78" s="33" t="s">
        <v>1300</v>
      </c>
      <c r="C78" s="33" t="s">
        <v>442</v>
      </c>
      <c r="D78" s="14">
        <v>80</v>
      </c>
      <c r="E78" s="15">
        <v>113.89</v>
      </c>
      <c r="F78" s="16">
        <v>3.8999999999999998E-3</v>
      </c>
      <c r="G78" s="16"/>
    </row>
    <row r="79" spans="1:7" x14ac:dyDescent="0.35">
      <c r="A79" s="13" t="s">
        <v>1278</v>
      </c>
      <c r="B79" s="33" t="s">
        <v>1279</v>
      </c>
      <c r="C79" s="33" t="s">
        <v>460</v>
      </c>
      <c r="D79" s="14">
        <v>11854</v>
      </c>
      <c r="E79" s="15">
        <v>112.98</v>
      </c>
      <c r="F79" s="16">
        <v>3.8999999999999998E-3</v>
      </c>
      <c r="G79" s="16"/>
    </row>
    <row r="80" spans="1:7" x14ac:dyDescent="0.35">
      <c r="A80" s="13" t="s">
        <v>1295</v>
      </c>
      <c r="B80" s="33" t="s">
        <v>1296</v>
      </c>
      <c r="C80" s="33" t="s">
        <v>457</v>
      </c>
      <c r="D80" s="14">
        <v>53979</v>
      </c>
      <c r="E80" s="15">
        <v>112.49</v>
      </c>
      <c r="F80" s="16">
        <v>3.8999999999999998E-3</v>
      </c>
      <c r="G80" s="16"/>
    </row>
    <row r="81" spans="1:7" x14ac:dyDescent="0.35">
      <c r="A81" s="13" t="s">
        <v>2787</v>
      </c>
      <c r="B81" s="33" t="s">
        <v>2788</v>
      </c>
      <c r="C81" s="33" t="s">
        <v>510</v>
      </c>
      <c r="D81" s="14">
        <v>2561</v>
      </c>
      <c r="E81" s="15">
        <v>112.46</v>
      </c>
      <c r="F81" s="16">
        <v>3.8999999999999998E-3</v>
      </c>
      <c r="G81" s="16"/>
    </row>
    <row r="82" spans="1:7" x14ac:dyDescent="0.35">
      <c r="A82" s="13" t="s">
        <v>1260</v>
      </c>
      <c r="B82" s="33" t="s">
        <v>1261</v>
      </c>
      <c r="C82" s="33" t="s">
        <v>716</v>
      </c>
      <c r="D82" s="14">
        <v>3952</v>
      </c>
      <c r="E82" s="15">
        <v>112.41</v>
      </c>
      <c r="F82" s="16">
        <v>3.8999999999999998E-3</v>
      </c>
      <c r="G82" s="16"/>
    </row>
    <row r="83" spans="1:7" x14ac:dyDescent="0.35">
      <c r="A83" s="13" t="s">
        <v>717</v>
      </c>
      <c r="B83" s="33" t="s">
        <v>718</v>
      </c>
      <c r="C83" s="33" t="s">
        <v>460</v>
      </c>
      <c r="D83" s="14">
        <v>4250</v>
      </c>
      <c r="E83" s="15">
        <v>111.52</v>
      </c>
      <c r="F83" s="16">
        <v>3.8E-3</v>
      </c>
      <c r="G83" s="16"/>
    </row>
    <row r="84" spans="1:7" x14ac:dyDescent="0.35">
      <c r="A84" s="13" t="s">
        <v>2789</v>
      </c>
      <c r="B84" s="33" t="s">
        <v>2790</v>
      </c>
      <c r="C84" s="33" t="s">
        <v>783</v>
      </c>
      <c r="D84" s="14">
        <v>6682</v>
      </c>
      <c r="E84" s="15">
        <v>110.75</v>
      </c>
      <c r="F84" s="16">
        <v>3.8E-3</v>
      </c>
      <c r="G84" s="16"/>
    </row>
    <row r="85" spans="1:7" x14ac:dyDescent="0.35">
      <c r="A85" s="13" t="s">
        <v>808</v>
      </c>
      <c r="B85" s="33" t="s">
        <v>809</v>
      </c>
      <c r="C85" s="33" t="s">
        <v>460</v>
      </c>
      <c r="D85" s="14">
        <v>33892</v>
      </c>
      <c r="E85" s="15">
        <v>110.74</v>
      </c>
      <c r="F85" s="16">
        <v>3.8E-3</v>
      </c>
      <c r="G85" s="16"/>
    </row>
    <row r="86" spans="1:7" x14ac:dyDescent="0.35">
      <c r="A86" s="13" t="s">
        <v>412</v>
      </c>
      <c r="B86" s="33" t="s">
        <v>413</v>
      </c>
      <c r="C86" s="33" t="s">
        <v>379</v>
      </c>
      <c r="D86" s="14">
        <v>6563</v>
      </c>
      <c r="E86" s="15">
        <v>110.72</v>
      </c>
      <c r="F86" s="16">
        <v>3.8E-3</v>
      </c>
      <c r="G86" s="16"/>
    </row>
    <row r="87" spans="1:7" x14ac:dyDescent="0.35">
      <c r="A87" s="13" t="s">
        <v>1262</v>
      </c>
      <c r="B87" s="33" t="s">
        <v>1263</v>
      </c>
      <c r="C87" s="33" t="s">
        <v>507</v>
      </c>
      <c r="D87" s="14">
        <v>7634</v>
      </c>
      <c r="E87" s="15">
        <v>110.71</v>
      </c>
      <c r="F87" s="16">
        <v>3.8E-3</v>
      </c>
      <c r="G87" s="16"/>
    </row>
    <row r="88" spans="1:7" x14ac:dyDescent="0.35">
      <c r="A88" s="13" t="s">
        <v>2791</v>
      </c>
      <c r="B88" s="33" t="s">
        <v>2792</v>
      </c>
      <c r="C88" s="33" t="s">
        <v>468</v>
      </c>
      <c r="D88" s="14">
        <v>7533</v>
      </c>
      <c r="E88" s="15">
        <v>110.55</v>
      </c>
      <c r="F88" s="16">
        <v>3.8E-3</v>
      </c>
      <c r="G88" s="16"/>
    </row>
    <row r="89" spans="1:7" x14ac:dyDescent="0.35">
      <c r="A89" s="13" t="s">
        <v>397</v>
      </c>
      <c r="B89" s="33" t="s">
        <v>398</v>
      </c>
      <c r="C89" s="33" t="s">
        <v>399</v>
      </c>
      <c r="D89" s="14">
        <v>4682</v>
      </c>
      <c r="E89" s="15">
        <v>109.61</v>
      </c>
      <c r="F89" s="16">
        <v>3.8E-3</v>
      </c>
      <c r="G89" s="16"/>
    </row>
    <row r="90" spans="1:7" x14ac:dyDescent="0.35">
      <c r="A90" s="13" t="s">
        <v>2793</v>
      </c>
      <c r="B90" s="33" t="s">
        <v>2794</v>
      </c>
      <c r="C90" s="33" t="s">
        <v>468</v>
      </c>
      <c r="D90" s="14">
        <v>125312</v>
      </c>
      <c r="E90" s="15">
        <v>107.53</v>
      </c>
      <c r="F90" s="16">
        <v>3.7000000000000002E-3</v>
      </c>
      <c r="G90" s="16"/>
    </row>
    <row r="91" spans="1:7" x14ac:dyDescent="0.35">
      <c r="A91" s="13" t="s">
        <v>1301</v>
      </c>
      <c r="B91" s="33" t="s">
        <v>1302</v>
      </c>
      <c r="C91" s="33" t="s">
        <v>471</v>
      </c>
      <c r="D91" s="14">
        <v>15066</v>
      </c>
      <c r="E91" s="15">
        <v>105.73</v>
      </c>
      <c r="F91" s="16">
        <v>3.5999999999999999E-3</v>
      </c>
      <c r="G91" s="16"/>
    </row>
    <row r="92" spans="1:7" x14ac:dyDescent="0.35">
      <c r="A92" s="13" t="s">
        <v>608</v>
      </c>
      <c r="B92" s="33" t="s">
        <v>609</v>
      </c>
      <c r="C92" s="33" t="s">
        <v>411</v>
      </c>
      <c r="D92" s="14">
        <v>2131</v>
      </c>
      <c r="E92" s="15">
        <v>105.25</v>
      </c>
      <c r="F92" s="16">
        <v>3.5999999999999999E-3</v>
      </c>
      <c r="G92" s="16"/>
    </row>
    <row r="93" spans="1:7" x14ac:dyDescent="0.35">
      <c r="A93" s="13" t="s">
        <v>864</v>
      </c>
      <c r="B93" s="33" t="s">
        <v>865</v>
      </c>
      <c r="C93" s="33" t="s">
        <v>543</v>
      </c>
      <c r="D93" s="14">
        <v>8783</v>
      </c>
      <c r="E93" s="15">
        <v>104.91</v>
      </c>
      <c r="F93" s="16">
        <v>3.5999999999999999E-3</v>
      </c>
      <c r="G93" s="16"/>
    </row>
    <row r="94" spans="1:7" x14ac:dyDescent="0.35">
      <c r="A94" s="13" t="s">
        <v>606</v>
      </c>
      <c r="B94" s="33" t="s">
        <v>607</v>
      </c>
      <c r="C94" s="33" t="s">
        <v>411</v>
      </c>
      <c r="D94" s="14">
        <v>5970</v>
      </c>
      <c r="E94" s="15">
        <v>104.7</v>
      </c>
      <c r="F94" s="16">
        <v>3.5999999999999999E-3</v>
      </c>
      <c r="G94" s="16"/>
    </row>
    <row r="95" spans="1:7" x14ac:dyDescent="0.35">
      <c r="A95" s="13" t="s">
        <v>816</v>
      </c>
      <c r="B95" s="33" t="s">
        <v>817</v>
      </c>
      <c r="C95" s="33" t="s">
        <v>818</v>
      </c>
      <c r="D95" s="14">
        <v>14985</v>
      </c>
      <c r="E95" s="15">
        <v>103.82</v>
      </c>
      <c r="F95" s="16">
        <v>3.5999999999999999E-3</v>
      </c>
      <c r="G95" s="16"/>
    </row>
    <row r="96" spans="1:7" x14ac:dyDescent="0.35">
      <c r="A96" s="13" t="s">
        <v>602</v>
      </c>
      <c r="B96" s="33" t="s">
        <v>603</v>
      </c>
      <c r="C96" s="33" t="s">
        <v>411</v>
      </c>
      <c r="D96" s="14">
        <v>4473</v>
      </c>
      <c r="E96" s="15">
        <v>103.76</v>
      </c>
      <c r="F96" s="16">
        <v>3.5999999999999999E-3</v>
      </c>
      <c r="G96" s="16"/>
    </row>
    <row r="97" spans="1:7" x14ac:dyDescent="0.35">
      <c r="A97" s="13" t="s">
        <v>725</v>
      </c>
      <c r="B97" s="33" t="s">
        <v>726</v>
      </c>
      <c r="C97" s="33" t="s">
        <v>460</v>
      </c>
      <c r="D97" s="14">
        <v>14477</v>
      </c>
      <c r="E97" s="15">
        <v>102.33</v>
      </c>
      <c r="F97" s="16">
        <v>3.5000000000000001E-3</v>
      </c>
      <c r="G97" s="16"/>
    </row>
    <row r="98" spans="1:7" x14ac:dyDescent="0.35">
      <c r="A98" s="13" t="s">
        <v>1282</v>
      </c>
      <c r="B98" s="33" t="s">
        <v>1283</v>
      </c>
      <c r="C98" s="33" t="s">
        <v>716</v>
      </c>
      <c r="D98" s="14">
        <v>1654</v>
      </c>
      <c r="E98" s="15">
        <v>101.72</v>
      </c>
      <c r="F98" s="16">
        <v>3.5000000000000001E-3</v>
      </c>
      <c r="G98" s="16"/>
    </row>
    <row r="99" spans="1:7" x14ac:dyDescent="0.35">
      <c r="A99" s="13" t="s">
        <v>1284</v>
      </c>
      <c r="B99" s="33" t="s">
        <v>1285</v>
      </c>
      <c r="C99" s="33" t="s">
        <v>430</v>
      </c>
      <c r="D99" s="14">
        <v>504</v>
      </c>
      <c r="E99" s="15">
        <v>100.84</v>
      </c>
      <c r="F99" s="16">
        <v>3.5000000000000001E-3</v>
      </c>
      <c r="G99" s="16"/>
    </row>
    <row r="100" spans="1:7" x14ac:dyDescent="0.35">
      <c r="A100" s="13" t="s">
        <v>793</v>
      </c>
      <c r="B100" s="33" t="s">
        <v>794</v>
      </c>
      <c r="C100" s="33" t="s">
        <v>786</v>
      </c>
      <c r="D100" s="14">
        <v>9823</v>
      </c>
      <c r="E100" s="15">
        <v>100.24</v>
      </c>
      <c r="F100" s="16">
        <v>3.5000000000000001E-3</v>
      </c>
      <c r="G100" s="16"/>
    </row>
    <row r="101" spans="1:7" x14ac:dyDescent="0.35">
      <c r="A101" s="13" t="s">
        <v>1264</v>
      </c>
      <c r="B101" s="33" t="s">
        <v>1265</v>
      </c>
      <c r="C101" s="33" t="s">
        <v>803</v>
      </c>
      <c r="D101" s="14">
        <v>40184</v>
      </c>
      <c r="E101" s="15">
        <v>98.13</v>
      </c>
      <c r="F101" s="16">
        <v>3.3999999999999998E-3</v>
      </c>
      <c r="G101" s="16"/>
    </row>
    <row r="102" spans="1:7" x14ac:dyDescent="0.35">
      <c r="A102" s="13" t="s">
        <v>858</v>
      </c>
      <c r="B102" s="33" t="s">
        <v>859</v>
      </c>
      <c r="C102" s="33" t="s">
        <v>486</v>
      </c>
      <c r="D102" s="14">
        <v>3000</v>
      </c>
      <c r="E102" s="15">
        <v>97.33</v>
      </c>
      <c r="F102" s="16">
        <v>3.3999999999999998E-3</v>
      </c>
      <c r="G102" s="16"/>
    </row>
    <row r="103" spans="1:7" x14ac:dyDescent="0.35">
      <c r="A103" s="13" t="s">
        <v>403</v>
      </c>
      <c r="B103" s="33" t="s">
        <v>404</v>
      </c>
      <c r="C103" s="33" t="s">
        <v>402</v>
      </c>
      <c r="D103" s="14">
        <v>1146</v>
      </c>
      <c r="E103" s="15">
        <v>95.99</v>
      </c>
      <c r="F103" s="16">
        <v>3.3E-3</v>
      </c>
      <c r="G103" s="16"/>
    </row>
    <row r="104" spans="1:7" x14ac:dyDescent="0.35">
      <c r="A104" s="13" t="s">
        <v>2795</v>
      </c>
      <c r="B104" s="33" t="s">
        <v>2796</v>
      </c>
      <c r="C104" s="33" t="s">
        <v>1292</v>
      </c>
      <c r="D104" s="14">
        <v>136931</v>
      </c>
      <c r="E104" s="15">
        <v>95.85</v>
      </c>
      <c r="F104" s="16">
        <v>3.3E-3</v>
      </c>
      <c r="G104" s="16"/>
    </row>
    <row r="105" spans="1:7" x14ac:dyDescent="0.35">
      <c r="A105" s="13" t="s">
        <v>405</v>
      </c>
      <c r="B105" s="33" t="s">
        <v>406</v>
      </c>
      <c r="C105" s="33" t="s">
        <v>391</v>
      </c>
      <c r="D105" s="14">
        <v>1965</v>
      </c>
      <c r="E105" s="15">
        <v>95.69</v>
      </c>
      <c r="F105" s="16">
        <v>3.3E-3</v>
      </c>
      <c r="G105" s="16"/>
    </row>
    <row r="106" spans="1:7" x14ac:dyDescent="0.35">
      <c r="A106" s="13" t="s">
        <v>801</v>
      </c>
      <c r="B106" s="33" t="s">
        <v>802</v>
      </c>
      <c r="C106" s="33" t="s">
        <v>803</v>
      </c>
      <c r="D106" s="14">
        <v>21607</v>
      </c>
      <c r="E106" s="15">
        <v>93.83</v>
      </c>
      <c r="F106" s="16">
        <v>3.2000000000000002E-3</v>
      </c>
      <c r="G106" s="16"/>
    </row>
    <row r="107" spans="1:7" x14ac:dyDescent="0.35">
      <c r="A107" s="13" t="s">
        <v>1548</v>
      </c>
      <c r="B107" s="33" t="s">
        <v>1549</v>
      </c>
      <c r="C107" s="33" t="s">
        <v>471</v>
      </c>
      <c r="D107" s="14">
        <v>11945</v>
      </c>
      <c r="E107" s="15">
        <v>93.35</v>
      </c>
      <c r="F107" s="16">
        <v>3.2000000000000002E-3</v>
      </c>
      <c r="G107" s="16"/>
    </row>
    <row r="108" spans="1:7" x14ac:dyDescent="0.35">
      <c r="A108" s="13" t="s">
        <v>779</v>
      </c>
      <c r="B108" s="33" t="s">
        <v>780</v>
      </c>
      <c r="C108" s="33" t="s">
        <v>510</v>
      </c>
      <c r="D108" s="14">
        <v>2442</v>
      </c>
      <c r="E108" s="15">
        <v>92.62</v>
      </c>
      <c r="F108" s="16">
        <v>3.2000000000000002E-3</v>
      </c>
      <c r="G108" s="16"/>
    </row>
    <row r="109" spans="1:7" x14ac:dyDescent="0.35">
      <c r="A109" s="13" t="s">
        <v>392</v>
      </c>
      <c r="B109" s="33" t="s">
        <v>393</v>
      </c>
      <c r="C109" s="33" t="s">
        <v>394</v>
      </c>
      <c r="D109" s="14">
        <v>23505</v>
      </c>
      <c r="E109" s="15">
        <v>92.13</v>
      </c>
      <c r="F109" s="16">
        <v>3.2000000000000002E-3</v>
      </c>
      <c r="G109" s="16"/>
    </row>
    <row r="110" spans="1:7" x14ac:dyDescent="0.35">
      <c r="A110" s="13" t="s">
        <v>371</v>
      </c>
      <c r="B110" s="33" t="s">
        <v>372</v>
      </c>
      <c r="C110" s="33" t="s">
        <v>373</v>
      </c>
      <c r="D110" s="14">
        <v>3710</v>
      </c>
      <c r="E110" s="15">
        <v>91.46</v>
      </c>
      <c r="F110" s="16">
        <v>3.2000000000000002E-3</v>
      </c>
      <c r="G110" s="16"/>
    </row>
    <row r="111" spans="1:7" x14ac:dyDescent="0.35">
      <c r="A111" s="13" t="s">
        <v>1266</v>
      </c>
      <c r="B111" s="33" t="s">
        <v>1267</v>
      </c>
      <c r="C111" s="33" t="s">
        <v>465</v>
      </c>
      <c r="D111" s="14">
        <v>11085</v>
      </c>
      <c r="E111" s="15">
        <v>90.27</v>
      </c>
      <c r="F111" s="16">
        <v>3.0999999999999999E-3</v>
      </c>
      <c r="G111" s="16"/>
    </row>
    <row r="112" spans="1:7" x14ac:dyDescent="0.35">
      <c r="A112" s="13" t="s">
        <v>2797</v>
      </c>
      <c r="B112" s="33" t="s">
        <v>2798</v>
      </c>
      <c r="C112" s="33" t="s">
        <v>786</v>
      </c>
      <c r="D112" s="14">
        <v>12796</v>
      </c>
      <c r="E112" s="15">
        <v>90.22</v>
      </c>
      <c r="F112" s="16">
        <v>3.0999999999999999E-3</v>
      </c>
      <c r="G112" s="16"/>
    </row>
    <row r="113" spans="1:7" x14ac:dyDescent="0.35">
      <c r="A113" s="13" t="s">
        <v>750</v>
      </c>
      <c r="B113" s="33" t="s">
        <v>751</v>
      </c>
      <c r="C113" s="33" t="s">
        <v>376</v>
      </c>
      <c r="D113" s="14">
        <v>14011</v>
      </c>
      <c r="E113" s="15">
        <v>90.15</v>
      </c>
      <c r="F113" s="16">
        <v>3.0999999999999999E-3</v>
      </c>
      <c r="G113" s="16"/>
    </row>
    <row r="114" spans="1:7" x14ac:dyDescent="0.35">
      <c r="A114" s="13" t="s">
        <v>2799</v>
      </c>
      <c r="B114" s="33" t="s">
        <v>2800</v>
      </c>
      <c r="C114" s="33" t="s">
        <v>897</v>
      </c>
      <c r="D114" s="14">
        <v>29683</v>
      </c>
      <c r="E114" s="15">
        <v>89.61</v>
      </c>
      <c r="F114" s="16">
        <v>3.0999999999999999E-3</v>
      </c>
      <c r="G114" s="16"/>
    </row>
    <row r="115" spans="1:7" x14ac:dyDescent="0.35">
      <c r="A115" s="13" t="s">
        <v>1317</v>
      </c>
      <c r="B115" s="33" t="s">
        <v>1318</v>
      </c>
      <c r="C115" s="33" t="s">
        <v>701</v>
      </c>
      <c r="D115" s="14">
        <v>22490</v>
      </c>
      <c r="E115" s="15">
        <v>89.44</v>
      </c>
      <c r="F115" s="16">
        <v>3.0999999999999999E-3</v>
      </c>
      <c r="G115" s="16"/>
    </row>
    <row r="116" spans="1:7" x14ac:dyDescent="0.35">
      <c r="A116" s="13" t="s">
        <v>414</v>
      </c>
      <c r="B116" s="33" t="s">
        <v>415</v>
      </c>
      <c r="C116" s="33" t="s">
        <v>411</v>
      </c>
      <c r="D116" s="14">
        <v>1313</v>
      </c>
      <c r="E116" s="15">
        <v>89.41</v>
      </c>
      <c r="F116" s="16">
        <v>3.0999999999999999E-3</v>
      </c>
      <c r="G116" s="16"/>
    </row>
    <row r="117" spans="1:7" x14ac:dyDescent="0.35">
      <c r="A117" s="13" t="s">
        <v>2733</v>
      </c>
      <c r="B117" s="33" t="s">
        <v>2734</v>
      </c>
      <c r="C117" s="33" t="s">
        <v>783</v>
      </c>
      <c r="D117" s="14">
        <v>4661</v>
      </c>
      <c r="E117" s="15">
        <v>88.82</v>
      </c>
      <c r="F117" s="16">
        <v>3.0999999999999999E-3</v>
      </c>
      <c r="G117" s="16"/>
    </row>
    <row r="118" spans="1:7" x14ac:dyDescent="0.35">
      <c r="A118" s="13" t="s">
        <v>590</v>
      </c>
      <c r="B118" s="33" t="s">
        <v>591</v>
      </c>
      <c r="C118" s="33" t="s">
        <v>411</v>
      </c>
      <c r="D118" s="14">
        <v>5819</v>
      </c>
      <c r="E118" s="15">
        <v>87.63</v>
      </c>
      <c r="F118" s="16">
        <v>3.0000000000000001E-3</v>
      </c>
      <c r="G118" s="16"/>
    </row>
    <row r="119" spans="1:7" x14ac:dyDescent="0.35">
      <c r="A119" s="13" t="s">
        <v>2801</v>
      </c>
      <c r="B119" s="33" t="s">
        <v>2802</v>
      </c>
      <c r="C119" s="33" t="s">
        <v>379</v>
      </c>
      <c r="D119" s="14">
        <v>1373</v>
      </c>
      <c r="E119" s="15">
        <v>86.64</v>
      </c>
      <c r="F119" s="16">
        <v>3.0000000000000001E-3</v>
      </c>
      <c r="G119" s="16"/>
    </row>
    <row r="120" spans="1:7" x14ac:dyDescent="0.35">
      <c r="A120" s="13" t="s">
        <v>1705</v>
      </c>
      <c r="B120" s="33" t="s">
        <v>1706</v>
      </c>
      <c r="C120" s="33" t="s">
        <v>442</v>
      </c>
      <c r="D120" s="14">
        <v>17749</v>
      </c>
      <c r="E120" s="15">
        <v>85.43</v>
      </c>
      <c r="F120" s="16">
        <v>2.8999999999999998E-3</v>
      </c>
      <c r="G120" s="16"/>
    </row>
    <row r="121" spans="1:7" x14ac:dyDescent="0.35">
      <c r="A121" s="13" t="s">
        <v>736</v>
      </c>
      <c r="B121" s="33" t="s">
        <v>737</v>
      </c>
      <c r="C121" s="33" t="s">
        <v>465</v>
      </c>
      <c r="D121" s="14">
        <v>4639</v>
      </c>
      <c r="E121" s="15">
        <v>85.28</v>
      </c>
      <c r="F121" s="16">
        <v>2.8999999999999998E-3</v>
      </c>
      <c r="G121" s="16"/>
    </row>
    <row r="122" spans="1:7" x14ac:dyDescent="0.35">
      <c r="A122" s="13" t="s">
        <v>612</v>
      </c>
      <c r="B122" s="33" t="s">
        <v>613</v>
      </c>
      <c r="C122" s="33" t="s">
        <v>411</v>
      </c>
      <c r="D122" s="14">
        <v>23800</v>
      </c>
      <c r="E122" s="15">
        <v>84.66</v>
      </c>
      <c r="F122" s="16">
        <v>2.8999999999999998E-3</v>
      </c>
      <c r="G122" s="16"/>
    </row>
    <row r="123" spans="1:7" x14ac:dyDescent="0.35">
      <c r="A123" s="13" t="s">
        <v>1313</v>
      </c>
      <c r="B123" s="33" t="s">
        <v>1314</v>
      </c>
      <c r="C123" s="33" t="s">
        <v>399</v>
      </c>
      <c r="D123" s="14">
        <v>15225</v>
      </c>
      <c r="E123" s="15">
        <v>84.63</v>
      </c>
      <c r="F123" s="16">
        <v>2.8999999999999998E-3</v>
      </c>
      <c r="G123" s="16"/>
    </row>
    <row r="124" spans="1:7" x14ac:dyDescent="0.35">
      <c r="A124" s="13" t="s">
        <v>1775</v>
      </c>
      <c r="B124" s="33" t="s">
        <v>1776</v>
      </c>
      <c r="C124" s="33" t="s">
        <v>379</v>
      </c>
      <c r="D124" s="14">
        <v>939</v>
      </c>
      <c r="E124" s="15">
        <v>84.38</v>
      </c>
      <c r="F124" s="16">
        <v>2.8999999999999998E-3</v>
      </c>
      <c r="G124" s="16"/>
    </row>
    <row r="125" spans="1:7" x14ac:dyDescent="0.35">
      <c r="A125" s="13" t="s">
        <v>2731</v>
      </c>
      <c r="B125" s="33" t="s">
        <v>2732</v>
      </c>
      <c r="C125" s="33" t="s">
        <v>399</v>
      </c>
      <c r="D125" s="14">
        <v>5143</v>
      </c>
      <c r="E125" s="15">
        <v>84.12</v>
      </c>
      <c r="F125" s="16">
        <v>2.8999999999999998E-3</v>
      </c>
      <c r="G125" s="16"/>
    </row>
    <row r="126" spans="1:7" x14ac:dyDescent="0.35">
      <c r="A126" s="13" t="s">
        <v>2803</v>
      </c>
      <c r="B126" s="33" t="s">
        <v>2804</v>
      </c>
      <c r="C126" s="33" t="s">
        <v>548</v>
      </c>
      <c r="D126" s="14">
        <v>10920</v>
      </c>
      <c r="E126" s="15">
        <v>82.97</v>
      </c>
      <c r="F126" s="16">
        <v>2.8999999999999998E-3</v>
      </c>
      <c r="G126" s="16"/>
    </row>
    <row r="127" spans="1:7" x14ac:dyDescent="0.35">
      <c r="A127" s="13" t="s">
        <v>1290</v>
      </c>
      <c r="B127" s="33" t="s">
        <v>1291</v>
      </c>
      <c r="C127" s="33" t="s">
        <v>1292</v>
      </c>
      <c r="D127" s="14">
        <v>5184</v>
      </c>
      <c r="E127" s="15">
        <v>82.37</v>
      </c>
      <c r="F127" s="16">
        <v>2.8E-3</v>
      </c>
      <c r="G127" s="16"/>
    </row>
    <row r="128" spans="1:7" x14ac:dyDescent="0.35">
      <c r="A128" s="13" t="s">
        <v>1777</v>
      </c>
      <c r="B128" s="33" t="s">
        <v>1778</v>
      </c>
      <c r="C128" s="33" t="s">
        <v>379</v>
      </c>
      <c r="D128" s="14">
        <v>6470</v>
      </c>
      <c r="E128" s="15">
        <v>81.44</v>
      </c>
      <c r="F128" s="16">
        <v>2.8E-3</v>
      </c>
      <c r="G128" s="16"/>
    </row>
    <row r="129" spans="1:7" x14ac:dyDescent="0.35">
      <c r="A129" s="13" t="s">
        <v>2016</v>
      </c>
      <c r="B129" s="33" t="s">
        <v>2017</v>
      </c>
      <c r="C129" s="33" t="s">
        <v>452</v>
      </c>
      <c r="D129" s="14">
        <v>1093819</v>
      </c>
      <c r="E129" s="15">
        <v>81.27</v>
      </c>
      <c r="F129" s="16">
        <v>2.8E-3</v>
      </c>
      <c r="G129" s="16"/>
    </row>
    <row r="130" spans="1:7" x14ac:dyDescent="0.35">
      <c r="A130" s="13" t="s">
        <v>1550</v>
      </c>
      <c r="B130" s="33" t="s">
        <v>1551</v>
      </c>
      <c r="C130" s="33" t="s">
        <v>1552</v>
      </c>
      <c r="D130" s="14">
        <v>17553</v>
      </c>
      <c r="E130" s="15">
        <v>80.89</v>
      </c>
      <c r="F130" s="16">
        <v>2.8E-3</v>
      </c>
      <c r="G130" s="16"/>
    </row>
    <row r="131" spans="1:7" x14ac:dyDescent="0.35">
      <c r="A131" s="13" t="s">
        <v>409</v>
      </c>
      <c r="B131" s="33" t="s">
        <v>410</v>
      </c>
      <c r="C131" s="33" t="s">
        <v>411</v>
      </c>
      <c r="D131" s="14">
        <v>6301</v>
      </c>
      <c r="E131" s="15">
        <v>80.86</v>
      </c>
      <c r="F131" s="16">
        <v>2.8E-3</v>
      </c>
      <c r="G131" s="16"/>
    </row>
    <row r="132" spans="1:7" x14ac:dyDescent="0.35">
      <c r="A132" s="13" t="s">
        <v>407</v>
      </c>
      <c r="B132" s="33" t="s">
        <v>408</v>
      </c>
      <c r="C132" s="33" t="s">
        <v>402</v>
      </c>
      <c r="D132" s="14">
        <v>1423</v>
      </c>
      <c r="E132" s="15">
        <v>80.489999999999995</v>
      </c>
      <c r="F132" s="16">
        <v>2.8E-3</v>
      </c>
      <c r="G132" s="16"/>
    </row>
    <row r="133" spans="1:7" x14ac:dyDescent="0.35">
      <c r="A133" s="13" t="s">
        <v>2805</v>
      </c>
      <c r="B133" s="33" t="s">
        <v>2806</v>
      </c>
      <c r="C133" s="33" t="s">
        <v>452</v>
      </c>
      <c r="D133" s="14">
        <v>4652</v>
      </c>
      <c r="E133" s="15">
        <v>78.650000000000006</v>
      </c>
      <c r="F133" s="16">
        <v>2.7000000000000001E-3</v>
      </c>
      <c r="G133" s="16"/>
    </row>
    <row r="134" spans="1:7" x14ac:dyDescent="0.35">
      <c r="A134" s="13" t="s">
        <v>424</v>
      </c>
      <c r="B134" s="33" t="s">
        <v>425</v>
      </c>
      <c r="C134" s="33" t="s">
        <v>379</v>
      </c>
      <c r="D134" s="14">
        <v>29508</v>
      </c>
      <c r="E134" s="15">
        <v>78.489999999999995</v>
      </c>
      <c r="F134" s="16">
        <v>2.7000000000000001E-3</v>
      </c>
      <c r="G134" s="16"/>
    </row>
    <row r="135" spans="1:7" x14ac:dyDescent="0.35">
      <c r="A135" s="13" t="s">
        <v>2807</v>
      </c>
      <c r="B135" s="33" t="s">
        <v>2808</v>
      </c>
      <c r="C135" s="33" t="s">
        <v>460</v>
      </c>
      <c r="D135" s="14">
        <v>28323</v>
      </c>
      <c r="E135" s="15">
        <v>78.34</v>
      </c>
      <c r="F135" s="16">
        <v>2.7000000000000001E-3</v>
      </c>
      <c r="G135" s="16"/>
    </row>
    <row r="136" spans="1:7" x14ac:dyDescent="0.35">
      <c r="A136" s="13" t="s">
        <v>768</v>
      </c>
      <c r="B136" s="33" t="s">
        <v>769</v>
      </c>
      <c r="C136" s="33" t="s">
        <v>442</v>
      </c>
      <c r="D136" s="14">
        <v>7082</v>
      </c>
      <c r="E136" s="15">
        <v>78.209999999999994</v>
      </c>
      <c r="F136" s="16">
        <v>2.7000000000000001E-3</v>
      </c>
      <c r="G136" s="16"/>
    </row>
    <row r="137" spans="1:7" x14ac:dyDescent="0.35">
      <c r="A137" s="13" t="s">
        <v>819</v>
      </c>
      <c r="B137" s="33" t="s">
        <v>820</v>
      </c>
      <c r="C137" s="33" t="s">
        <v>442</v>
      </c>
      <c r="D137" s="14">
        <v>3173</v>
      </c>
      <c r="E137" s="15">
        <v>77.59</v>
      </c>
      <c r="F137" s="16">
        <v>2.7000000000000001E-3</v>
      </c>
      <c r="G137" s="16"/>
    </row>
    <row r="138" spans="1:7" x14ac:dyDescent="0.35">
      <c r="A138" s="13" t="s">
        <v>610</v>
      </c>
      <c r="B138" s="33" t="s">
        <v>611</v>
      </c>
      <c r="C138" s="33" t="s">
        <v>411</v>
      </c>
      <c r="D138" s="14">
        <v>5511</v>
      </c>
      <c r="E138" s="15">
        <v>76.59</v>
      </c>
      <c r="F138" s="16">
        <v>2.5999999999999999E-3</v>
      </c>
      <c r="G138" s="16"/>
    </row>
    <row r="139" spans="1:7" x14ac:dyDescent="0.35">
      <c r="A139" s="13" t="s">
        <v>592</v>
      </c>
      <c r="B139" s="33" t="s">
        <v>593</v>
      </c>
      <c r="C139" s="33" t="s">
        <v>476</v>
      </c>
      <c r="D139" s="14">
        <v>1046</v>
      </c>
      <c r="E139" s="15">
        <v>75.75</v>
      </c>
      <c r="F139" s="16">
        <v>2.5999999999999999E-3</v>
      </c>
      <c r="G139" s="16"/>
    </row>
    <row r="140" spans="1:7" x14ac:dyDescent="0.35">
      <c r="A140" s="13" t="s">
        <v>2022</v>
      </c>
      <c r="B140" s="33" t="s">
        <v>2023</v>
      </c>
      <c r="C140" s="33" t="s">
        <v>786</v>
      </c>
      <c r="D140" s="14">
        <v>57268</v>
      </c>
      <c r="E140" s="15">
        <v>75.59</v>
      </c>
      <c r="F140" s="16">
        <v>2.5999999999999999E-3</v>
      </c>
      <c r="G140" s="16"/>
    </row>
    <row r="141" spans="1:7" x14ac:dyDescent="0.35">
      <c r="A141" s="13" t="s">
        <v>2809</v>
      </c>
      <c r="B141" s="33" t="s">
        <v>2810</v>
      </c>
      <c r="C141" s="33" t="s">
        <v>897</v>
      </c>
      <c r="D141" s="14">
        <v>10984</v>
      </c>
      <c r="E141" s="15">
        <v>74.22</v>
      </c>
      <c r="F141" s="16">
        <v>2.5999999999999999E-3</v>
      </c>
      <c r="G141" s="16"/>
    </row>
    <row r="142" spans="1:7" x14ac:dyDescent="0.35">
      <c r="A142" s="13" t="s">
        <v>772</v>
      </c>
      <c r="B142" s="33" t="s">
        <v>773</v>
      </c>
      <c r="C142" s="33" t="s">
        <v>774</v>
      </c>
      <c r="D142" s="14">
        <v>6743</v>
      </c>
      <c r="E142" s="15">
        <v>74.099999999999994</v>
      </c>
      <c r="F142" s="16">
        <v>2.5999999999999999E-3</v>
      </c>
      <c r="G142" s="16"/>
    </row>
    <row r="143" spans="1:7" x14ac:dyDescent="0.35">
      <c r="A143" s="13" t="s">
        <v>760</v>
      </c>
      <c r="B143" s="33" t="s">
        <v>761</v>
      </c>
      <c r="C143" s="33" t="s">
        <v>411</v>
      </c>
      <c r="D143" s="14">
        <v>207</v>
      </c>
      <c r="E143" s="15">
        <v>73.84</v>
      </c>
      <c r="F143" s="16">
        <v>2.5000000000000001E-3</v>
      </c>
      <c r="G143" s="16"/>
    </row>
    <row r="144" spans="1:7" x14ac:dyDescent="0.35">
      <c r="A144" s="13" t="s">
        <v>2811</v>
      </c>
      <c r="B144" s="33" t="s">
        <v>2812</v>
      </c>
      <c r="C144" s="33" t="s">
        <v>460</v>
      </c>
      <c r="D144" s="14">
        <v>11914</v>
      </c>
      <c r="E144" s="15">
        <v>73.73</v>
      </c>
      <c r="F144" s="16">
        <v>2.5000000000000001E-3</v>
      </c>
      <c r="G144" s="16"/>
    </row>
    <row r="145" spans="1:7" x14ac:dyDescent="0.35">
      <c r="A145" s="13" t="s">
        <v>1721</v>
      </c>
      <c r="B145" s="33" t="s">
        <v>1722</v>
      </c>
      <c r="C145" s="33" t="s">
        <v>510</v>
      </c>
      <c r="D145" s="14">
        <v>4881</v>
      </c>
      <c r="E145" s="15">
        <v>73.55</v>
      </c>
      <c r="F145" s="16">
        <v>2.5000000000000001E-3</v>
      </c>
      <c r="G145" s="16"/>
    </row>
    <row r="146" spans="1:7" x14ac:dyDescent="0.35">
      <c r="A146" s="13" t="s">
        <v>2813</v>
      </c>
      <c r="B146" s="33" t="s">
        <v>2814</v>
      </c>
      <c r="C146" s="33" t="s">
        <v>774</v>
      </c>
      <c r="D146" s="14">
        <v>4397</v>
      </c>
      <c r="E146" s="15">
        <v>72.58</v>
      </c>
      <c r="F146" s="16">
        <v>2.5000000000000001E-3</v>
      </c>
      <c r="G146" s="16"/>
    </row>
    <row r="147" spans="1:7" x14ac:dyDescent="0.35">
      <c r="A147" s="13" t="s">
        <v>395</v>
      </c>
      <c r="B147" s="33" t="s">
        <v>396</v>
      </c>
      <c r="C147" s="33" t="s">
        <v>373</v>
      </c>
      <c r="D147" s="14">
        <v>1220</v>
      </c>
      <c r="E147" s="15">
        <v>71.38</v>
      </c>
      <c r="F147" s="16">
        <v>2.5000000000000001E-3</v>
      </c>
      <c r="G147" s="16"/>
    </row>
    <row r="148" spans="1:7" x14ac:dyDescent="0.35">
      <c r="A148" s="13" t="s">
        <v>1297</v>
      </c>
      <c r="B148" s="33" t="s">
        <v>1298</v>
      </c>
      <c r="C148" s="33" t="s">
        <v>391</v>
      </c>
      <c r="D148" s="14">
        <v>3654</v>
      </c>
      <c r="E148" s="15">
        <v>71</v>
      </c>
      <c r="F148" s="16">
        <v>2.3999999999999998E-3</v>
      </c>
      <c r="G148" s="16"/>
    </row>
    <row r="149" spans="1:7" x14ac:dyDescent="0.35">
      <c r="A149" s="13" t="s">
        <v>734</v>
      </c>
      <c r="B149" s="33" t="s">
        <v>735</v>
      </c>
      <c r="C149" s="33" t="s">
        <v>460</v>
      </c>
      <c r="D149" s="14">
        <v>4360</v>
      </c>
      <c r="E149" s="15">
        <v>70.98</v>
      </c>
      <c r="F149" s="16">
        <v>2.3999999999999998E-3</v>
      </c>
      <c r="G149" s="16"/>
    </row>
    <row r="150" spans="1:7" x14ac:dyDescent="0.35">
      <c r="A150" s="13" t="s">
        <v>766</v>
      </c>
      <c r="B150" s="33" t="s">
        <v>767</v>
      </c>
      <c r="C150" s="33" t="s">
        <v>402</v>
      </c>
      <c r="D150" s="14">
        <v>2430</v>
      </c>
      <c r="E150" s="15">
        <v>70.91</v>
      </c>
      <c r="F150" s="16">
        <v>2.3999999999999998E-3</v>
      </c>
      <c r="G150" s="16"/>
    </row>
    <row r="151" spans="1:7" x14ac:dyDescent="0.35">
      <c r="A151" s="13" t="s">
        <v>1697</v>
      </c>
      <c r="B151" s="33" t="s">
        <v>1698</v>
      </c>
      <c r="C151" s="33" t="s">
        <v>460</v>
      </c>
      <c r="D151" s="14">
        <v>26194</v>
      </c>
      <c r="E151" s="15">
        <v>70.709999999999994</v>
      </c>
      <c r="F151" s="16">
        <v>2.3999999999999998E-3</v>
      </c>
      <c r="G151" s="16"/>
    </row>
    <row r="152" spans="1:7" x14ac:dyDescent="0.35">
      <c r="A152" s="13" t="s">
        <v>1268</v>
      </c>
      <c r="B152" s="33" t="s">
        <v>1269</v>
      </c>
      <c r="C152" s="33" t="s">
        <v>1270</v>
      </c>
      <c r="D152" s="14">
        <v>2696</v>
      </c>
      <c r="E152" s="15">
        <v>70.62</v>
      </c>
      <c r="F152" s="16">
        <v>2.3999999999999998E-3</v>
      </c>
      <c r="G152" s="16"/>
    </row>
    <row r="153" spans="1:7" x14ac:dyDescent="0.35">
      <c r="A153" s="13" t="s">
        <v>2152</v>
      </c>
      <c r="B153" s="33" t="s">
        <v>2153</v>
      </c>
      <c r="C153" s="33" t="s">
        <v>468</v>
      </c>
      <c r="D153" s="14">
        <v>17378</v>
      </c>
      <c r="E153" s="15">
        <v>70.459999999999994</v>
      </c>
      <c r="F153" s="16">
        <v>2.3999999999999998E-3</v>
      </c>
      <c r="G153" s="16"/>
    </row>
    <row r="154" spans="1:7" x14ac:dyDescent="0.35">
      <c r="A154" s="13" t="s">
        <v>2815</v>
      </c>
      <c r="B154" s="33" t="s">
        <v>2816</v>
      </c>
      <c r="C154" s="33" t="s">
        <v>442</v>
      </c>
      <c r="D154" s="14">
        <v>18027</v>
      </c>
      <c r="E154" s="15">
        <v>69.900000000000006</v>
      </c>
      <c r="F154" s="16">
        <v>2.3999999999999998E-3</v>
      </c>
      <c r="G154" s="16"/>
    </row>
    <row r="155" spans="1:7" x14ac:dyDescent="0.35">
      <c r="A155" s="13" t="s">
        <v>1307</v>
      </c>
      <c r="B155" s="33" t="s">
        <v>1308</v>
      </c>
      <c r="C155" s="33" t="s">
        <v>716</v>
      </c>
      <c r="D155" s="14">
        <v>3154</v>
      </c>
      <c r="E155" s="15">
        <v>69.63</v>
      </c>
      <c r="F155" s="16">
        <v>2.3999999999999998E-3</v>
      </c>
      <c r="G155" s="16"/>
    </row>
    <row r="156" spans="1:7" x14ac:dyDescent="0.35">
      <c r="A156" s="13" t="s">
        <v>2817</v>
      </c>
      <c r="B156" s="33" t="s">
        <v>2818</v>
      </c>
      <c r="C156" s="33" t="s">
        <v>486</v>
      </c>
      <c r="D156" s="14">
        <v>3354</v>
      </c>
      <c r="E156" s="15">
        <v>69.290000000000006</v>
      </c>
      <c r="F156" s="16">
        <v>2.3999999999999998E-3</v>
      </c>
      <c r="G156" s="16"/>
    </row>
    <row r="157" spans="1:7" x14ac:dyDescent="0.35">
      <c r="A157" s="13" t="s">
        <v>1233</v>
      </c>
      <c r="B157" s="33" t="s">
        <v>1234</v>
      </c>
      <c r="C157" s="33" t="s">
        <v>471</v>
      </c>
      <c r="D157" s="14">
        <v>9089</v>
      </c>
      <c r="E157" s="15">
        <v>69.099999999999994</v>
      </c>
      <c r="F157" s="16">
        <v>2.3999999999999998E-3</v>
      </c>
      <c r="G157" s="16"/>
    </row>
    <row r="158" spans="1:7" x14ac:dyDescent="0.35">
      <c r="A158" s="13" t="s">
        <v>1735</v>
      </c>
      <c r="B158" s="33" t="s">
        <v>1736</v>
      </c>
      <c r="C158" s="33" t="s">
        <v>818</v>
      </c>
      <c r="D158" s="14">
        <v>35534</v>
      </c>
      <c r="E158" s="15">
        <v>68.47</v>
      </c>
      <c r="F158" s="16">
        <v>2.3999999999999998E-3</v>
      </c>
      <c r="G158" s="16"/>
    </row>
    <row r="159" spans="1:7" x14ac:dyDescent="0.35">
      <c r="A159" s="13" t="s">
        <v>1303</v>
      </c>
      <c r="B159" s="33" t="s">
        <v>1304</v>
      </c>
      <c r="C159" s="33" t="s">
        <v>399</v>
      </c>
      <c r="D159" s="14">
        <v>11276</v>
      </c>
      <c r="E159" s="15">
        <v>66.83</v>
      </c>
      <c r="F159" s="16">
        <v>2.3E-3</v>
      </c>
      <c r="G159" s="16"/>
    </row>
    <row r="160" spans="1:7" x14ac:dyDescent="0.35">
      <c r="A160" s="13" t="s">
        <v>850</v>
      </c>
      <c r="B160" s="33" t="s">
        <v>851</v>
      </c>
      <c r="C160" s="33" t="s">
        <v>694</v>
      </c>
      <c r="D160" s="14">
        <v>20056</v>
      </c>
      <c r="E160" s="15">
        <v>66.58</v>
      </c>
      <c r="F160" s="16">
        <v>2.3E-3</v>
      </c>
      <c r="G160" s="16"/>
    </row>
    <row r="161" spans="1:7" x14ac:dyDescent="0.35">
      <c r="A161" s="13" t="s">
        <v>1520</v>
      </c>
      <c r="B161" s="33" t="s">
        <v>1521</v>
      </c>
      <c r="C161" s="33" t="s">
        <v>457</v>
      </c>
      <c r="D161" s="14">
        <v>1522</v>
      </c>
      <c r="E161" s="15">
        <v>66.55</v>
      </c>
      <c r="F161" s="16">
        <v>2.3E-3</v>
      </c>
      <c r="G161" s="16"/>
    </row>
    <row r="162" spans="1:7" x14ac:dyDescent="0.35">
      <c r="A162" s="13" t="s">
        <v>1305</v>
      </c>
      <c r="B162" s="33" t="s">
        <v>1306</v>
      </c>
      <c r="C162" s="33" t="s">
        <v>460</v>
      </c>
      <c r="D162" s="14">
        <v>31865</v>
      </c>
      <c r="E162" s="15">
        <v>65.650000000000006</v>
      </c>
      <c r="F162" s="16">
        <v>2.3E-3</v>
      </c>
      <c r="G162" s="16"/>
    </row>
    <row r="163" spans="1:7" x14ac:dyDescent="0.35">
      <c r="A163" s="13" t="s">
        <v>2819</v>
      </c>
      <c r="B163" s="33" t="s">
        <v>2820</v>
      </c>
      <c r="C163" s="33" t="s">
        <v>818</v>
      </c>
      <c r="D163" s="14">
        <v>14521</v>
      </c>
      <c r="E163" s="15">
        <v>65.47</v>
      </c>
      <c r="F163" s="16">
        <v>2.3E-3</v>
      </c>
      <c r="G163" s="16"/>
    </row>
    <row r="164" spans="1:7" x14ac:dyDescent="0.35">
      <c r="A164" s="13" t="s">
        <v>1529</v>
      </c>
      <c r="B164" s="33" t="s">
        <v>1530</v>
      </c>
      <c r="C164" s="33" t="s">
        <v>442</v>
      </c>
      <c r="D164" s="14">
        <v>1595</v>
      </c>
      <c r="E164" s="15">
        <v>64.55</v>
      </c>
      <c r="F164" s="16">
        <v>2.2000000000000001E-3</v>
      </c>
      <c r="G164" s="16"/>
    </row>
    <row r="165" spans="1:7" x14ac:dyDescent="0.35">
      <c r="A165" s="13" t="s">
        <v>2154</v>
      </c>
      <c r="B165" s="33" t="s">
        <v>2155</v>
      </c>
      <c r="C165" s="33" t="s">
        <v>460</v>
      </c>
      <c r="D165" s="14">
        <v>448</v>
      </c>
      <c r="E165" s="15">
        <v>64.42</v>
      </c>
      <c r="F165" s="16">
        <v>2.2000000000000001E-3</v>
      </c>
      <c r="G165" s="16"/>
    </row>
    <row r="166" spans="1:7" x14ac:dyDescent="0.35">
      <c r="A166" s="13" t="s">
        <v>729</v>
      </c>
      <c r="B166" s="33" t="s">
        <v>730</v>
      </c>
      <c r="C166" s="33" t="s">
        <v>460</v>
      </c>
      <c r="D166" s="14">
        <v>15058</v>
      </c>
      <c r="E166" s="15">
        <v>64.36</v>
      </c>
      <c r="F166" s="16">
        <v>2.2000000000000001E-3</v>
      </c>
      <c r="G166" s="16"/>
    </row>
    <row r="167" spans="1:7" x14ac:dyDescent="0.35">
      <c r="A167" s="13" t="s">
        <v>2821</v>
      </c>
      <c r="B167" s="33" t="s">
        <v>2822</v>
      </c>
      <c r="C167" s="33" t="s">
        <v>376</v>
      </c>
      <c r="D167" s="14">
        <v>33560</v>
      </c>
      <c r="E167" s="15">
        <v>63.64</v>
      </c>
      <c r="F167" s="16">
        <v>2.2000000000000001E-3</v>
      </c>
      <c r="G167" s="16"/>
    </row>
    <row r="168" spans="1:7" x14ac:dyDescent="0.35">
      <c r="A168" s="13" t="s">
        <v>418</v>
      </c>
      <c r="B168" s="33" t="s">
        <v>419</v>
      </c>
      <c r="C168" s="33" t="s">
        <v>420</v>
      </c>
      <c r="D168" s="14">
        <v>13871</v>
      </c>
      <c r="E168" s="15">
        <v>63.47</v>
      </c>
      <c r="F168" s="16">
        <v>2.2000000000000001E-3</v>
      </c>
      <c r="G168" s="16"/>
    </row>
    <row r="169" spans="1:7" x14ac:dyDescent="0.35">
      <c r="A169" s="13" t="s">
        <v>1311</v>
      </c>
      <c r="B169" s="33" t="s">
        <v>1312</v>
      </c>
      <c r="C169" s="33" t="s">
        <v>897</v>
      </c>
      <c r="D169" s="14">
        <v>27792</v>
      </c>
      <c r="E169" s="15">
        <v>60.55</v>
      </c>
      <c r="F169" s="16">
        <v>2.0999999999999999E-3</v>
      </c>
      <c r="G169" s="16"/>
    </row>
    <row r="170" spans="1:7" x14ac:dyDescent="0.35">
      <c r="A170" s="13" t="s">
        <v>455</v>
      </c>
      <c r="B170" s="33" t="s">
        <v>456</v>
      </c>
      <c r="C170" s="33" t="s">
        <v>457</v>
      </c>
      <c r="D170" s="14">
        <v>45126</v>
      </c>
      <c r="E170" s="15">
        <v>60.46</v>
      </c>
      <c r="F170" s="16">
        <v>2.0999999999999999E-3</v>
      </c>
      <c r="G170" s="16"/>
    </row>
    <row r="171" spans="1:7" x14ac:dyDescent="0.35">
      <c r="A171" s="13" t="s">
        <v>1231</v>
      </c>
      <c r="B171" s="33" t="s">
        <v>1232</v>
      </c>
      <c r="C171" s="33" t="s">
        <v>457</v>
      </c>
      <c r="D171" s="14">
        <v>4018</v>
      </c>
      <c r="E171" s="15">
        <v>59.8</v>
      </c>
      <c r="F171" s="16">
        <v>2.0999999999999999E-3</v>
      </c>
      <c r="G171" s="16"/>
    </row>
    <row r="172" spans="1:7" x14ac:dyDescent="0.35">
      <c r="A172" s="13" t="s">
        <v>1271</v>
      </c>
      <c r="B172" s="33" t="s">
        <v>1272</v>
      </c>
      <c r="C172" s="33" t="s">
        <v>376</v>
      </c>
      <c r="D172" s="14">
        <v>6811</v>
      </c>
      <c r="E172" s="15">
        <v>59.4</v>
      </c>
      <c r="F172" s="16">
        <v>2E-3</v>
      </c>
      <c r="G172" s="16"/>
    </row>
    <row r="173" spans="1:7" x14ac:dyDescent="0.35">
      <c r="A173" s="13" t="s">
        <v>2823</v>
      </c>
      <c r="B173" s="33" t="s">
        <v>2824</v>
      </c>
      <c r="C173" s="33" t="s">
        <v>423</v>
      </c>
      <c r="D173" s="14">
        <v>1619</v>
      </c>
      <c r="E173" s="15">
        <v>58.78</v>
      </c>
      <c r="F173" s="16">
        <v>2E-3</v>
      </c>
      <c r="G173" s="16"/>
    </row>
    <row r="174" spans="1:7" x14ac:dyDescent="0.35">
      <c r="A174" s="13" t="s">
        <v>2825</v>
      </c>
      <c r="B174" s="33" t="s">
        <v>2826</v>
      </c>
      <c r="C174" s="33" t="s">
        <v>430</v>
      </c>
      <c r="D174" s="14">
        <v>670</v>
      </c>
      <c r="E174" s="15">
        <v>58.43</v>
      </c>
      <c r="F174" s="16">
        <v>2E-3</v>
      </c>
      <c r="G174" s="16"/>
    </row>
    <row r="175" spans="1:7" x14ac:dyDescent="0.35">
      <c r="A175" s="13" t="s">
        <v>1315</v>
      </c>
      <c r="B175" s="33" t="s">
        <v>1316</v>
      </c>
      <c r="C175" s="33" t="s">
        <v>460</v>
      </c>
      <c r="D175" s="14">
        <v>966</v>
      </c>
      <c r="E175" s="15">
        <v>58.42</v>
      </c>
      <c r="F175" s="16">
        <v>2E-3</v>
      </c>
      <c r="G175" s="16"/>
    </row>
    <row r="176" spans="1:7" x14ac:dyDescent="0.35">
      <c r="A176" s="13" t="s">
        <v>450</v>
      </c>
      <c r="B176" s="33" t="s">
        <v>451</v>
      </c>
      <c r="C176" s="33" t="s">
        <v>452</v>
      </c>
      <c r="D176" s="14">
        <v>2978</v>
      </c>
      <c r="E176" s="15">
        <v>58.15</v>
      </c>
      <c r="F176" s="16">
        <v>2E-3</v>
      </c>
      <c r="G176" s="16"/>
    </row>
    <row r="177" spans="1:7" x14ac:dyDescent="0.35">
      <c r="A177" s="13" t="s">
        <v>618</v>
      </c>
      <c r="B177" s="33" t="s">
        <v>619</v>
      </c>
      <c r="C177" s="33" t="s">
        <v>411</v>
      </c>
      <c r="D177" s="14">
        <v>3155</v>
      </c>
      <c r="E177" s="15">
        <v>57.85</v>
      </c>
      <c r="F177" s="16">
        <v>2E-3</v>
      </c>
      <c r="G177" s="16"/>
    </row>
    <row r="178" spans="1:7" x14ac:dyDescent="0.35">
      <c r="A178" s="13" t="s">
        <v>2827</v>
      </c>
      <c r="B178" s="33" t="s">
        <v>2828</v>
      </c>
      <c r="C178" s="33" t="s">
        <v>442</v>
      </c>
      <c r="D178" s="14">
        <v>12777</v>
      </c>
      <c r="E178" s="15">
        <v>57.34</v>
      </c>
      <c r="F178" s="16">
        <v>2E-3</v>
      </c>
      <c r="G178" s="16"/>
    </row>
    <row r="179" spans="1:7" x14ac:dyDescent="0.35">
      <c r="A179" s="13" t="s">
        <v>2829</v>
      </c>
      <c r="B179" s="33" t="s">
        <v>2830</v>
      </c>
      <c r="C179" s="33" t="s">
        <v>376</v>
      </c>
      <c r="D179" s="14">
        <v>48161</v>
      </c>
      <c r="E179" s="15">
        <v>57.1</v>
      </c>
      <c r="F179" s="16">
        <v>2E-3</v>
      </c>
      <c r="G179" s="16"/>
    </row>
    <row r="180" spans="1:7" x14ac:dyDescent="0.35">
      <c r="A180" s="13" t="s">
        <v>416</v>
      </c>
      <c r="B180" s="33" t="s">
        <v>417</v>
      </c>
      <c r="C180" s="33" t="s">
        <v>402</v>
      </c>
      <c r="D180" s="14">
        <v>1344</v>
      </c>
      <c r="E180" s="15">
        <v>56.95</v>
      </c>
      <c r="F180" s="16">
        <v>2E-3</v>
      </c>
      <c r="G180" s="16"/>
    </row>
    <row r="181" spans="1:7" x14ac:dyDescent="0.35">
      <c r="A181" s="13" t="s">
        <v>2156</v>
      </c>
      <c r="B181" s="33" t="s">
        <v>2157</v>
      </c>
      <c r="C181" s="33" t="s">
        <v>694</v>
      </c>
      <c r="D181" s="14">
        <v>38659</v>
      </c>
      <c r="E181" s="15">
        <v>56.81</v>
      </c>
      <c r="F181" s="16">
        <v>2E-3</v>
      </c>
      <c r="G181" s="16"/>
    </row>
    <row r="182" spans="1:7" x14ac:dyDescent="0.35">
      <c r="A182" s="13" t="s">
        <v>1531</v>
      </c>
      <c r="B182" s="33" t="s">
        <v>1532</v>
      </c>
      <c r="C182" s="33" t="s">
        <v>420</v>
      </c>
      <c r="D182" s="14">
        <v>2859</v>
      </c>
      <c r="E182" s="15">
        <v>55.78</v>
      </c>
      <c r="F182" s="16">
        <v>1.9E-3</v>
      </c>
      <c r="G182" s="16"/>
    </row>
    <row r="183" spans="1:7" x14ac:dyDescent="0.35">
      <c r="A183" s="13" t="s">
        <v>879</v>
      </c>
      <c r="B183" s="33" t="s">
        <v>880</v>
      </c>
      <c r="C183" s="33" t="s">
        <v>543</v>
      </c>
      <c r="D183" s="14">
        <v>6965</v>
      </c>
      <c r="E183" s="15">
        <v>55.72</v>
      </c>
      <c r="F183" s="16">
        <v>1.9E-3</v>
      </c>
      <c r="G183" s="16"/>
    </row>
    <row r="184" spans="1:7" x14ac:dyDescent="0.35">
      <c r="A184" s="13" t="s">
        <v>2158</v>
      </c>
      <c r="B184" s="33" t="s">
        <v>2159</v>
      </c>
      <c r="C184" s="33" t="s">
        <v>783</v>
      </c>
      <c r="D184" s="14">
        <v>6639</v>
      </c>
      <c r="E184" s="15">
        <v>55.62</v>
      </c>
      <c r="F184" s="16">
        <v>1.9E-3</v>
      </c>
      <c r="G184" s="16"/>
    </row>
    <row r="185" spans="1:7" x14ac:dyDescent="0.35">
      <c r="A185" s="13" t="s">
        <v>616</v>
      </c>
      <c r="B185" s="33" t="s">
        <v>617</v>
      </c>
      <c r="C185" s="33" t="s">
        <v>411</v>
      </c>
      <c r="D185" s="14">
        <v>1639</v>
      </c>
      <c r="E185" s="15">
        <v>55.53</v>
      </c>
      <c r="F185" s="16">
        <v>1.9E-3</v>
      </c>
      <c r="G185" s="16"/>
    </row>
    <row r="186" spans="1:7" x14ac:dyDescent="0.35">
      <c r="A186" s="13" t="s">
        <v>2831</v>
      </c>
      <c r="B186" s="33" t="s">
        <v>2832</v>
      </c>
      <c r="C186" s="33" t="s">
        <v>423</v>
      </c>
      <c r="D186" s="14">
        <v>834</v>
      </c>
      <c r="E186" s="15">
        <v>55.51</v>
      </c>
      <c r="F186" s="16">
        <v>1.9E-3</v>
      </c>
      <c r="G186" s="16"/>
    </row>
    <row r="187" spans="1:7" x14ac:dyDescent="0.35">
      <c r="A187" s="13" t="s">
        <v>2833</v>
      </c>
      <c r="B187" s="33" t="s">
        <v>2834</v>
      </c>
      <c r="C187" s="33" t="s">
        <v>423</v>
      </c>
      <c r="D187" s="14">
        <v>2721</v>
      </c>
      <c r="E187" s="15">
        <v>54.07</v>
      </c>
      <c r="F187" s="16">
        <v>1.9E-3</v>
      </c>
      <c r="G187" s="16"/>
    </row>
    <row r="188" spans="1:7" x14ac:dyDescent="0.35">
      <c r="A188" s="13" t="s">
        <v>2835</v>
      </c>
      <c r="B188" s="33" t="s">
        <v>2836</v>
      </c>
      <c r="C188" s="33" t="s">
        <v>460</v>
      </c>
      <c r="D188" s="14">
        <v>31492</v>
      </c>
      <c r="E188" s="15">
        <v>53.58</v>
      </c>
      <c r="F188" s="16">
        <v>1.8E-3</v>
      </c>
      <c r="G188" s="16"/>
    </row>
    <row r="189" spans="1:7" x14ac:dyDescent="0.35">
      <c r="A189" s="13" t="s">
        <v>1731</v>
      </c>
      <c r="B189" s="33" t="s">
        <v>1732</v>
      </c>
      <c r="C189" s="33" t="s">
        <v>897</v>
      </c>
      <c r="D189" s="14">
        <v>27913</v>
      </c>
      <c r="E189" s="15">
        <v>53.27</v>
      </c>
      <c r="F189" s="16">
        <v>1.8E-3</v>
      </c>
      <c r="G189" s="16"/>
    </row>
    <row r="190" spans="1:7" x14ac:dyDescent="0.35">
      <c r="A190" s="13" t="s">
        <v>2758</v>
      </c>
      <c r="B190" s="33" t="s">
        <v>2759</v>
      </c>
      <c r="C190" s="33" t="s">
        <v>430</v>
      </c>
      <c r="D190" s="14">
        <v>1535</v>
      </c>
      <c r="E190" s="15">
        <v>52.49</v>
      </c>
      <c r="F190" s="16">
        <v>1.8E-3</v>
      </c>
      <c r="G190" s="16"/>
    </row>
    <row r="191" spans="1:7" x14ac:dyDescent="0.35">
      <c r="A191" s="13" t="s">
        <v>2160</v>
      </c>
      <c r="B191" s="33" t="s">
        <v>2161</v>
      </c>
      <c r="C191" s="33" t="s">
        <v>460</v>
      </c>
      <c r="D191" s="14">
        <v>12922</v>
      </c>
      <c r="E191" s="15">
        <v>52</v>
      </c>
      <c r="F191" s="16">
        <v>1.8E-3</v>
      </c>
      <c r="G191" s="16"/>
    </row>
    <row r="192" spans="1:7" x14ac:dyDescent="0.35">
      <c r="A192" s="13" t="s">
        <v>883</v>
      </c>
      <c r="B192" s="33" t="s">
        <v>884</v>
      </c>
      <c r="C192" s="33" t="s">
        <v>543</v>
      </c>
      <c r="D192" s="14">
        <v>5954</v>
      </c>
      <c r="E192" s="15">
        <v>51.8</v>
      </c>
      <c r="F192" s="16">
        <v>1.8E-3</v>
      </c>
      <c r="G192" s="16"/>
    </row>
    <row r="193" spans="1:7" x14ac:dyDescent="0.35">
      <c r="A193" s="13" t="s">
        <v>426</v>
      </c>
      <c r="B193" s="33" t="s">
        <v>427</v>
      </c>
      <c r="C193" s="33" t="s">
        <v>379</v>
      </c>
      <c r="D193" s="14">
        <v>958</v>
      </c>
      <c r="E193" s="15">
        <v>50.94</v>
      </c>
      <c r="F193" s="16">
        <v>1.8E-3</v>
      </c>
      <c r="G193" s="16"/>
    </row>
    <row r="194" spans="1:7" x14ac:dyDescent="0.35">
      <c r="A194" s="13" t="s">
        <v>2837</v>
      </c>
      <c r="B194" s="33" t="s">
        <v>2838</v>
      </c>
      <c r="C194" s="33" t="s">
        <v>510</v>
      </c>
      <c r="D194" s="14">
        <v>1538</v>
      </c>
      <c r="E194" s="15">
        <v>50.9</v>
      </c>
      <c r="F194" s="16">
        <v>1.8E-3</v>
      </c>
      <c r="G194" s="16"/>
    </row>
    <row r="195" spans="1:7" x14ac:dyDescent="0.35">
      <c r="A195" s="13" t="s">
        <v>1553</v>
      </c>
      <c r="B195" s="33" t="s">
        <v>1554</v>
      </c>
      <c r="C195" s="33" t="s">
        <v>465</v>
      </c>
      <c r="D195" s="14">
        <v>2487</v>
      </c>
      <c r="E195" s="15">
        <v>50.74</v>
      </c>
      <c r="F195" s="16">
        <v>1.8E-3</v>
      </c>
      <c r="G195" s="16"/>
    </row>
    <row r="196" spans="1:7" x14ac:dyDescent="0.35">
      <c r="A196" s="13" t="s">
        <v>2032</v>
      </c>
      <c r="B196" s="33" t="s">
        <v>2033</v>
      </c>
      <c r="C196" s="33" t="s">
        <v>716</v>
      </c>
      <c r="D196" s="14">
        <v>2587</v>
      </c>
      <c r="E196" s="15">
        <v>49.6</v>
      </c>
      <c r="F196" s="16">
        <v>1.6999999999999999E-3</v>
      </c>
      <c r="G196" s="16"/>
    </row>
    <row r="197" spans="1:7" x14ac:dyDescent="0.35">
      <c r="A197" s="13" t="s">
        <v>435</v>
      </c>
      <c r="B197" s="33" t="s">
        <v>436</v>
      </c>
      <c r="C197" s="33" t="s">
        <v>437</v>
      </c>
      <c r="D197" s="14">
        <v>4162</v>
      </c>
      <c r="E197" s="15">
        <v>49.05</v>
      </c>
      <c r="F197" s="16">
        <v>1.6999999999999999E-3</v>
      </c>
      <c r="G197" s="16"/>
    </row>
    <row r="198" spans="1:7" x14ac:dyDescent="0.35">
      <c r="A198" s="13" t="s">
        <v>421</v>
      </c>
      <c r="B198" s="33" t="s">
        <v>422</v>
      </c>
      <c r="C198" s="33" t="s">
        <v>423</v>
      </c>
      <c r="D198" s="14">
        <v>1598</v>
      </c>
      <c r="E198" s="15">
        <v>48.81</v>
      </c>
      <c r="F198" s="16">
        <v>1.6999999999999999E-3</v>
      </c>
      <c r="G198" s="16"/>
    </row>
    <row r="199" spans="1:7" x14ac:dyDescent="0.35">
      <c r="A199" s="13" t="s">
        <v>2839</v>
      </c>
      <c r="B199" s="33" t="s">
        <v>2840</v>
      </c>
      <c r="C199" s="33" t="s">
        <v>479</v>
      </c>
      <c r="D199" s="14">
        <v>1090</v>
      </c>
      <c r="E199" s="15">
        <v>47.98</v>
      </c>
      <c r="F199" s="16">
        <v>1.6999999999999999E-3</v>
      </c>
      <c r="G199" s="16"/>
    </row>
    <row r="200" spans="1:7" x14ac:dyDescent="0.35">
      <c r="A200" s="13" t="s">
        <v>622</v>
      </c>
      <c r="B200" s="33" t="s">
        <v>623</v>
      </c>
      <c r="C200" s="33" t="s">
        <v>476</v>
      </c>
      <c r="D200" s="14">
        <v>7506</v>
      </c>
      <c r="E200" s="15">
        <v>47.96</v>
      </c>
      <c r="F200" s="16">
        <v>1.6999999999999999E-3</v>
      </c>
      <c r="G200" s="16"/>
    </row>
    <row r="201" spans="1:7" x14ac:dyDescent="0.35">
      <c r="A201" s="13" t="s">
        <v>2162</v>
      </c>
      <c r="B201" s="33" t="s">
        <v>2163</v>
      </c>
      <c r="C201" s="33" t="s">
        <v>468</v>
      </c>
      <c r="D201" s="14">
        <v>8143</v>
      </c>
      <c r="E201" s="15">
        <v>47.7</v>
      </c>
      <c r="F201" s="16">
        <v>1.6000000000000001E-3</v>
      </c>
      <c r="G201" s="16"/>
    </row>
    <row r="202" spans="1:7" x14ac:dyDescent="0.35">
      <c r="A202" s="13" t="s">
        <v>1327</v>
      </c>
      <c r="B202" s="33" t="s">
        <v>1328</v>
      </c>
      <c r="C202" s="33" t="s">
        <v>376</v>
      </c>
      <c r="D202" s="14">
        <v>19140</v>
      </c>
      <c r="E202" s="15">
        <v>47.62</v>
      </c>
      <c r="F202" s="16">
        <v>1.6000000000000001E-3</v>
      </c>
      <c r="G202" s="16"/>
    </row>
    <row r="203" spans="1:7" x14ac:dyDescent="0.35">
      <c r="A203" s="13" t="s">
        <v>740</v>
      </c>
      <c r="B203" s="33" t="s">
        <v>741</v>
      </c>
      <c r="C203" s="33" t="s">
        <v>442</v>
      </c>
      <c r="D203" s="14">
        <v>30504</v>
      </c>
      <c r="E203" s="15">
        <v>47.23</v>
      </c>
      <c r="F203" s="16">
        <v>1.6000000000000001E-3</v>
      </c>
      <c r="G203" s="16"/>
    </row>
    <row r="204" spans="1:7" x14ac:dyDescent="0.35">
      <c r="A204" s="13" t="s">
        <v>2841</v>
      </c>
      <c r="B204" s="33" t="s">
        <v>2842</v>
      </c>
      <c r="C204" s="33" t="s">
        <v>460</v>
      </c>
      <c r="D204" s="14">
        <v>19881</v>
      </c>
      <c r="E204" s="15">
        <v>47.23</v>
      </c>
      <c r="F204" s="16">
        <v>1.6000000000000001E-3</v>
      </c>
      <c r="G204" s="16"/>
    </row>
    <row r="205" spans="1:7" x14ac:dyDescent="0.35">
      <c r="A205" s="13" t="s">
        <v>2843</v>
      </c>
      <c r="B205" s="33" t="s">
        <v>2844</v>
      </c>
      <c r="C205" s="33" t="s">
        <v>465</v>
      </c>
      <c r="D205" s="14">
        <v>12244</v>
      </c>
      <c r="E205" s="15">
        <v>47.16</v>
      </c>
      <c r="F205" s="16">
        <v>1.6000000000000001E-3</v>
      </c>
      <c r="G205" s="16"/>
    </row>
    <row r="206" spans="1:7" x14ac:dyDescent="0.35">
      <c r="A206" s="13" t="s">
        <v>1309</v>
      </c>
      <c r="B206" s="33" t="s">
        <v>1310</v>
      </c>
      <c r="C206" s="33" t="s">
        <v>538</v>
      </c>
      <c r="D206" s="14">
        <v>3976</v>
      </c>
      <c r="E206" s="15">
        <v>45.37</v>
      </c>
      <c r="F206" s="16">
        <v>1.6000000000000001E-3</v>
      </c>
      <c r="G206" s="16"/>
    </row>
    <row r="207" spans="1:7" x14ac:dyDescent="0.35">
      <c r="A207" s="13" t="s">
        <v>814</v>
      </c>
      <c r="B207" s="33" t="s">
        <v>815</v>
      </c>
      <c r="C207" s="33" t="s">
        <v>430</v>
      </c>
      <c r="D207" s="14">
        <v>6628</v>
      </c>
      <c r="E207" s="15">
        <v>45.21</v>
      </c>
      <c r="F207" s="16">
        <v>1.6000000000000001E-3</v>
      </c>
      <c r="G207" s="16"/>
    </row>
    <row r="208" spans="1:7" x14ac:dyDescent="0.35">
      <c r="A208" s="13" t="s">
        <v>2770</v>
      </c>
      <c r="B208" s="33" t="s">
        <v>2771</v>
      </c>
      <c r="C208" s="33" t="s">
        <v>437</v>
      </c>
      <c r="D208" s="14">
        <v>7809</v>
      </c>
      <c r="E208" s="15">
        <v>44.64</v>
      </c>
      <c r="F208" s="16">
        <v>1.5E-3</v>
      </c>
      <c r="G208" s="16"/>
    </row>
    <row r="209" spans="1:7" x14ac:dyDescent="0.35">
      <c r="A209" s="13" t="s">
        <v>1245</v>
      </c>
      <c r="B209" s="33" t="s">
        <v>1246</v>
      </c>
      <c r="C209" s="33" t="s">
        <v>529</v>
      </c>
      <c r="D209" s="14">
        <v>1314</v>
      </c>
      <c r="E209" s="15">
        <v>43.82</v>
      </c>
      <c r="F209" s="16">
        <v>1.5E-3</v>
      </c>
      <c r="G209" s="16"/>
    </row>
    <row r="210" spans="1:7" x14ac:dyDescent="0.35">
      <c r="A210" s="13" t="s">
        <v>431</v>
      </c>
      <c r="B210" s="33" t="s">
        <v>432</v>
      </c>
      <c r="C210" s="33" t="s">
        <v>420</v>
      </c>
      <c r="D210" s="14">
        <v>3056</v>
      </c>
      <c r="E210" s="15">
        <v>43.64</v>
      </c>
      <c r="F210" s="16">
        <v>1.5E-3</v>
      </c>
      <c r="G210" s="16"/>
    </row>
    <row r="211" spans="1:7" x14ac:dyDescent="0.35">
      <c r="A211" s="13" t="s">
        <v>2845</v>
      </c>
      <c r="B211" s="33" t="s">
        <v>2846</v>
      </c>
      <c r="C211" s="33" t="s">
        <v>479</v>
      </c>
      <c r="D211" s="14">
        <v>6107</v>
      </c>
      <c r="E211" s="15">
        <v>43.42</v>
      </c>
      <c r="F211" s="16">
        <v>1.5E-3</v>
      </c>
      <c r="G211" s="16"/>
    </row>
    <row r="212" spans="1:7" x14ac:dyDescent="0.35">
      <c r="A212" s="13" t="s">
        <v>624</v>
      </c>
      <c r="B212" s="33" t="s">
        <v>625</v>
      </c>
      <c r="C212" s="33" t="s">
        <v>411</v>
      </c>
      <c r="D212" s="14">
        <v>1668</v>
      </c>
      <c r="E212" s="15">
        <v>42.94</v>
      </c>
      <c r="F212" s="16">
        <v>1.5E-3</v>
      </c>
      <c r="G212" s="16"/>
    </row>
    <row r="213" spans="1:7" x14ac:dyDescent="0.35">
      <c r="A213" s="13" t="s">
        <v>1725</v>
      </c>
      <c r="B213" s="33" t="s">
        <v>1726</v>
      </c>
      <c r="C213" s="33" t="s">
        <v>716</v>
      </c>
      <c r="D213" s="14">
        <v>138</v>
      </c>
      <c r="E213" s="15">
        <v>42.82</v>
      </c>
      <c r="F213" s="16">
        <v>1.5E-3</v>
      </c>
      <c r="G213" s="16"/>
    </row>
    <row r="214" spans="1:7" x14ac:dyDescent="0.35">
      <c r="A214" s="13" t="s">
        <v>433</v>
      </c>
      <c r="B214" s="33" t="s">
        <v>434</v>
      </c>
      <c r="C214" s="33" t="s">
        <v>399</v>
      </c>
      <c r="D214" s="14">
        <v>2612</v>
      </c>
      <c r="E214" s="15">
        <v>40.51</v>
      </c>
      <c r="F214" s="16">
        <v>1.4E-3</v>
      </c>
      <c r="G214" s="16"/>
    </row>
    <row r="215" spans="1:7" x14ac:dyDescent="0.35">
      <c r="A215" s="13" t="s">
        <v>2164</v>
      </c>
      <c r="B215" s="33" t="s">
        <v>2165</v>
      </c>
      <c r="C215" s="33" t="s">
        <v>783</v>
      </c>
      <c r="D215" s="14">
        <v>2899</v>
      </c>
      <c r="E215" s="15">
        <v>40.130000000000003</v>
      </c>
      <c r="F215" s="16">
        <v>1.4E-3</v>
      </c>
      <c r="G215" s="16"/>
    </row>
    <row r="216" spans="1:7" x14ac:dyDescent="0.35">
      <c r="A216" s="13" t="s">
        <v>2847</v>
      </c>
      <c r="B216" s="33" t="s">
        <v>2848</v>
      </c>
      <c r="C216" s="33" t="s">
        <v>442</v>
      </c>
      <c r="D216" s="14">
        <v>67150</v>
      </c>
      <c r="E216" s="15">
        <v>40.1</v>
      </c>
      <c r="F216" s="16">
        <v>1.4E-3</v>
      </c>
      <c r="G216" s="16"/>
    </row>
    <row r="217" spans="1:7" x14ac:dyDescent="0.35">
      <c r="A217" s="13" t="s">
        <v>530</v>
      </c>
      <c r="B217" s="33" t="s">
        <v>531</v>
      </c>
      <c r="C217" s="33" t="s">
        <v>430</v>
      </c>
      <c r="D217" s="14">
        <v>1277</v>
      </c>
      <c r="E217" s="15">
        <v>40.090000000000003</v>
      </c>
      <c r="F217" s="16">
        <v>1.4E-3</v>
      </c>
      <c r="G217" s="16"/>
    </row>
    <row r="218" spans="1:7" x14ac:dyDescent="0.35">
      <c r="A218" s="13" t="s">
        <v>1329</v>
      </c>
      <c r="B218" s="33" t="s">
        <v>1330</v>
      </c>
      <c r="C218" s="33" t="s">
        <v>376</v>
      </c>
      <c r="D218" s="14">
        <v>34850</v>
      </c>
      <c r="E218" s="15">
        <v>39.799999999999997</v>
      </c>
      <c r="F218" s="16">
        <v>1.4E-3</v>
      </c>
      <c r="G218" s="16"/>
    </row>
    <row r="219" spans="1:7" x14ac:dyDescent="0.35">
      <c r="A219" s="13" t="s">
        <v>1331</v>
      </c>
      <c r="B219" s="33" t="s">
        <v>1332</v>
      </c>
      <c r="C219" s="33" t="s">
        <v>376</v>
      </c>
      <c r="D219" s="14">
        <v>35635</v>
      </c>
      <c r="E219" s="15">
        <v>39.380000000000003</v>
      </c>
      <c r="F219" s="16">
        <v>1.4E-3</v>
      </c>
      <c r="G219" s="16"/>
    </row>
    <row r="220" spans="1:7" x14ac:dyDescent="0.35">
      <c r="A220" s="13" t="s">
        <v>2034</v>
      </c>
      <c r="B220" s="33" t="s">
        <v>2035</v>
      </c>
      <c r="C220" s="33" t="s">
        <v>716</v>
      </c>
      <c r="D220" s="14">
        <v>6769</v>
      </c>
      <c r="E220" s="15">
        <v>39.090000000000003</v>
      </c>
      <c r="F220" s="16">
        <v>1.2999999999999999E-3</v>
      </c>
      <c r="G220" s="16"/>
    </row>
    <row r="221" spans="1:7" x14ac:dyDescent="0.35">
      <c r="A221" s="13" t="s">
        <v>2849</v>
      </c>
      <c r="B221" s="33" t="s">
        <v>2850</v>
      </c>
      <c r="C221" s="33" t="s">
        <v>701</v>
      </c>
      <c r="D221" s="14">
        <v>78582</v>
      </c>
      <c r="E221" s="15">
        <v>38.979999999999997</v>
      </c>
      <c r="F221" s="16">
        <v>1.2999999999999999E-3</v>
      </c>
      <c r="G221" s="16"/>
    </row>
    <row r="222" spans="1:7" x14ac:dyDescent="0.35">
      <c r="A222" s="13" t="s">
        <v>775</v>
      </c>
      <c r="B222" s="33" t="s">
        <v>776</v>
      </c>
      <c r="C222" s="33" t="s">
        <v>442</v>
      </c>
      <c r="D222" s="14">
        <v>1399</v>
      </c>
      <c r="E222" s="15">
        <v>38.75</v>
      </c>
      <c r="F222" s="16">
        <v>1.2999999999999999E-3</v>
      </c>
      <c r="G222" s="16"/>
    </row>
    <row r="223" spans="1:7" x14ac:dyDescent="0.35">
      <c r="A223" s="13" t="s">
        <v>466</v>
      </c>
      <c r="B223" s="33" t="s">
        <v>467</v>
      </c>
      <c r="C223" s="33" t="s">
        <v>468</v>
      </c>
      <c r="D223" s="14">
        <v>36836</v>
      </c>
      <c r="E223" s="15">
        <v>38.56</v>
      </c>
      <c r="F223" s="16">
        <v>1.2999999999999999E-3</v>
      </c>
      <c r="G223" s="16"/>
    </row>
    <row r="224" spans="1:7" x14ac:dyDescent="0.35">
      <c r="A224" s="13" t="s">
        <v>472</v>
      </c>
      <c r="B224" s="33" t="s">
        <v>473</v>
      </c>
      <c r="C224" s="33" t="s">
        <v>430</v>
      </c>
      <c r="D224" s="14">
        <v>3588</v>
      </c>
      <c r="E224" s="15">
        <v>38.07</v>
      </c>
      <c r="F224" s="16">
        <v>1.2999999999999999E-3</v>
      </c>
      <c r="G224" s="16"/>
    </row>
    <row r="225" spans="1:7" x14ac:dyDescent="0.35">
      <c r="A225" s="13" t="s">
        <v>628</v>
      </c>
      <c r="B225" s="33" t="s">
        <v>629</v>
      </c>
      <c r="C225" s="33" t="s">
        <v>476</v>
      </c>
      <c r="D225" s="14">
        <v>3340</v>
      </c>
      <c r="E225" s="15">
        <v>37.97</v>
      </c>
      <c r="F225" s="16">
        <v>1.2999999999999999E-3</v>
      </c>
      <c r="G225" s="16"/>
    </row>
    <row r="226" spans="1:7" x14ac:dyDescent="0.35">
      <c r="A226" s="13" t="s">
        <v>2851</v>
      </c>
      <c r="B226" s="33" t="s">
        <v>2852</v>
      </c>
      <c r="C226" s="33" t="s">
        <v>465</v>
      </c>
      <c r="D226" s="14">
        <v>8944</v>
      </c>
      <c r="E226" s="15">
        <v>37.81</v>
      </c>
      <c r="F226" s="16">
        <v>1.2999999999999999E-3</v>
      </c>
      <c r="G226" s="16"/>
    </row>
    <row r="227" spans="1:7" x14ac:dyDescent="0.35">
      <c r="A227" s="13" t="s">
        <v>596</v>
      </c>
      <c r="B227" s="33" t="s">
        <v>597</v>
      </c>
      <c r="C227" s="33" t="s">
        <v>411</v>
      </c>
      <c r="D227" s="14">
        <v>1081</v>
      </c>
      <c r="E227" s="15">
        <v>36.840000000000003</v>
      </c>
      <c r="F227" s="16">
        <v>1.2999999999999999E-3</v>
      </c>
      <c r="G227" s="16"/>
    </row>
    <row r="228" spans="1:7" x14ac:dyDescent="0.35">
      <c r="A228" s="13" t="s">
        <v>787</v>
      </c>
      <c r="B228" s="33" t="s">
        <v>788</v>
      </c>
      <c r="C228" s="33" t="s">
        <v>786</v>
      </c>
      <c r="D228" s="14">
        <v>3822</v>
      </c>
      <c r="E228" s="15">
        <v>35.99</v>
      </c>
      <c r="F228" s="16">
        <v>1.1999999999999999E-3</v>
      </c>
      <c r="G228" s="16"/>
    </row>
    <row r="229" spans="1:7" x14ac:dyDescent="0.35">
      <c r="A229" s="13" t="s">
        <v>2853</v>
      </c>
      <c r="B229" s="33" t="s">
        <v>2854</v>
      </c>
      <c r="C229" s="33" t="s">
        <v>376</v>
      </c>
      <c r="D229" s="14">
        <v>62413</v>
      </c>
      <c r="E229" s="15">
        <v>35.64</v>
      </c>
      <c r="F229" s="16">
        <v>1.1999999999999999E-3</v>
      </c>
      <c r="G229" s="16"/>
    </row>
    <row r="230" spans="1:7" x14ac:dyDescent="0.35">
      <c r="A230" s="13" t="s">
        <v>2855</v>
      </c>
      <c r="B230" s="33" t="s">
        <v>2856</v>
      </c>
      <c r="C230" s="33" t="s">
        <v>460</v>
      </c>
      <c r="D230" s="14">
        <v>515</v>
      </c>
      <c r="E230" s="15">
        <v>35.340000000000003</v>
      </c>
      <c r="F230" s="16">
        <v>1.1999999999999999E-3</v>
      </c>
      <c r="G230" s="16"/>
    </row>
    <row r="231" spans="1:7" x14ac:dyDescent="0.35">
      <c r="A231" s="13" t="s">
        <v>2857</v>
      </c>
      <c r="B231" s="33" t="s">
        <v>2858</v>
      </c>
      <c r="C231" s="33" t="s">
        <v>486</v>
      </c>
      <c r="D231" s="14">
        <v>87</v>
      </c>
      <c r="E231" s="15">
        <v>34.24</v>
      </c>
      <c r="F231" s="16">
        <v>1.1999999999999999E-3</v>
      </c>
      <c r="G231" s="16"/>
    </row>
    <row r="232" spans="1:7" x14ac:dyDescent="0.35">
      <c r="A232" s="13" t="s">
        <v>2859</v>
      </c>
      <c r="B232" s="33" t="s">
        <v>2860</v>
      </c>
      <c r="C232" s="33" t="s">
        <v>774</v>
      </c>
      <c r="D232" s="14">
        <v>13062</v>
      </c>
      <c r="E232" s="15">
        <v>33.950000000000003</v>
      </c>
      <c r="F232" s="16">
        <v>1.1999999999999999E-3</v>
      </c>
      <c r="G232" s="16"/>
    </row>
    <row r="233" spans="1:7" x14ac:dyDescent="0.35">
      <c r="A233" s="13" t="s">
        <v>505</v>
      </c>
      <c r="B233" s="33" t="s">
        <v>506</v>
      </c>
      <c r="C233" s="33" t="s">
        <v>507</v>
      </c>
      <c r="D233" s="14">
        <v>10792</v>
      </c>
      <c r="E233" s="15">
        <v>33.79</v>
      </c>
      <c r="F233" s="16">
        <v>1.1999999999999999E-3</v>
      </c>
      <c r="G233" s="16"/>
    </row>
    <row r="234" spans="1:7" x14ac:dyDescent="0.35">
      <c r="A234" s="13" t="s">
        <v>2166</v>
      </c>
      <c r="B234" s="33" t="s">
        <v>2167</v>
      </c>
      <c r="C234" s="33" t="s">
        <v>468</v>
      </c>
      <c r="D234" s="14">
        <v>3745</v>
      </c>
      <c r="E234" s="15">
        <v>33.020000000000003</v>
      </c>
      <c r="F234" s="16">
        <v>1.1000000000000001E-3</v>
      </c>
      <c r="G234" s="16"/>
    </row>
    <row r="235" spans="1:7" x14ac:dyDescent="0.35">
      <c r="A235" s="13" t="s">
        <v>428</v>
      </c>
      <c r="B235" s="33" t="s">
        <v>429</v>
      </c>
      <c r="C235" s="33" t="s">
        <v>430</v>
      </c>
      <c r="D235" s="14">
        <v>543</v>
      </c>
      <c r="E235" s="15">
        <v>33.020000000000003</v>
      </c>
      <c r="F235" s="16">
        <v>1.1000000000000001E-3</v>
      </c>
      <c r="G235" s="16"/>
    </row>
    <row r="236" spans="1:7" x14ac:dyDescent="0.35">
      <c r="A236" s="13" t="s">
        <v>453</v>
      </c>
      <c r="B236" s="33" t="s">
        <v>454</v>
      </c>
      <c r="C236" s="33" t="s">
        <v>402</v>
      </c>
      <c r="D236" s="14">
        <v>1471</v>
      </c>
      <c r="E236" s="15">
        <v>32.65</v>
      </c>
      <c r="F236" s="16">
        <v>1.1000000000000001E-3</v>
      </c>
      <c r="G236" s="16"/>
    </row>
    <row r="237" spans="1:7" x14ac:dyDescent="0.35">
      <c r="A237" s="13" t="s">
        <v>2168</v>
      </c>
      <c r="B237" s="33" t="s">
        <v>2169</v>
      </c>
      <c r="C237" s="33" t="s">
        <v>468</v>
      </c>
      <c r="D237" s="14">
        <v>3170</v>
      </c>
      <c r="E237" s="15">
        <v>32.51</v>
      </c>
      <c r="F237" s="16">
        <v>1.1000000000000001E-3</v>
      </c>
      <c r="G237" s="16"/>
    </row>
    <row r="238" spans="1:7" x14ac:dyDescent="0.35">
      <c r="A238" s="13" t="s">
        <v>2861</v>
      </c>
      <c r="B238" s="33" t="s">
        <v>2862</v>
      </c>
      <c r="C238" s="33" t="s">
        <v>897</v>
      </c>
      <c r="D238" s="14">
        <v>6828</v>
      </c>
      <c r="E238" s="15">
        <v>32.42</v>
      </c>
      <c r="F238" s="16">
        <v>1.1000000000000001E-3</v>
      </c>
      <c r="G238" s="16"/>
    </row>
    <row r="239" spans="1:7" x14ac:dyDescent="0.35">
      <c r="A239" s="13" t="s">
        <v>2863</v>
      </c>
      <c r="B239" s="33" t="s">
        <v>2864</v>
      </c>
      <c r="C239" s="33" t="s">
        <v>1321</v>
      </c>
      <c r="D239" s="14">
        <v>112</v>
      </c>
      <c r="E239" s="15">
        <v>31.92</v>
      </c>
      <c r="F239" s="16">
        <v>1.1000000000000001E-3</v>
      </c>
      <c r="G239" s="16"/>
    </row>
    <row r="240" spans="1:7" x14ac:dyDescent="0.35">
      <c r="A240" s="13" t="s">
        <v>2865</v>
      </c>
      <c r="B240" s="33" t="s">
        <v>2866</v>
      </c>
      <c r="C240" s="33" t="s">
        <v>468</v>
      </c>
      <c r="D240" s="14">
        <v>12926</v>
      </c>
      <c r="E240" s="15">
        <v>29.76</v>
      </c>
      <c r="F240" s="16">
        <v>1E-3</v>
      </c>
      <c r="G240" s="16"/>
    </row>
    <row r="241" spans="1:7" x14ac:dyDescent="0.35">
      <c r="A241" s="13" t="s">
        <v>829</v>
      </c>
      <c r="B241" s="33" t="s">
        <v>830</v>
      </c>
      <c r="C241" s="33" t="s">
        <v>430</v>
      </c>
      <c r="D241" s="14">
        <v>914</v>
      </c>
      <c r="E241" s="15">
        <v>29.72</v>
      </c>
      <c r="F241" s="16">
        <v>1E-3</v>
      </c>
      <c r="G241" s="16"/>
    </row>
    <row r="242" spans="1:7" x14ac:dyDescent="0.35">
      <c r="A242" s="13" t="s">
        <v>438</v>
      </c>
      <c r="B242" s="33" t="s">
        <v>439</v>
      </c>
      <c r="C242" s="33" t="s">
        <v>437</v>
      </c>
      <c r="D242" s="14">
        <v>6101</v>
      </c>
      <c r="E242" s="15">
        <v>29.61</v>
      </c>
      <c r="F242" s="16">
        <v>1E-3</v>
      </c>
      <c r="G242" s="16"/>
    </row>
    <row r="243" spans="1:7" x14ac:dyDescent="0.35">
      <c r="A243" s="13" t="s">
        <v>440</v>
      </c>
      <c r="B243" s="33" t="s">
        <v>441</v>
      </c>
      <c r="C243" s="33" t="s">
        <v>442</v>
      </c>
      <c r="D243" s="14">
        <v>90</v>
      </c>
      <c r="E243" s="15">
        <v>29.41</v>
      </c>
      <c r="F243" s="16">
        <v>1E-3</v>
      </c>
      <c r="G243" s="16"/>
    </row>
    <row r="244" spans="1:7" x14ac:dyDescent="0.35">
      <c r="A244" s="13" t="s">
        <v>804</v>
      </c>
      <c r="B244" s="33" t="s">
        <v>805</v>
      </c>
      <c r="C244" s="33" t="s">
        <v>468</v>
      </c>
      <c r="D244" s="14">
        <v>5540</v>
      </c>
      <c r="E244" s="15">
        <v>28.92</v>
      </c>
      <c r="F244" s="16">
        <v>1E-3</v>
      </c>
      <c r="G244" s="16"/>
    </row>
    <row r="245" spans="1:7" x14ac:dyDescent="0.35">
      <c r="A245" s="13" t="s">
        <v>1741</v>
      </c>
      <c r="B245" s="33" t="s">
        <v>1742</v>
      </c>
      <c r="C245" s="33" t="s">
        <v>468</v>
      </c>
      <c r="D245" s="14">
        <v>28336</v>
      </c>
      <c r="E245" s="15">
        <v>28.49</v>
      </c>
      <c r="F245" s="16">
        <v>1E-3</v>
      </c>
      <c r="G245" s="16"/>
    </row>
    <row r="246" spans="1:7" x14ac:dyDescent="0.35">
      <c r="A246" s="13" t="s">
        <v>2024</v>
      </c>
      <c r="B246" s="33" t="s">
        <v>2025</v>
      </c>
      <c r="C246" s="33" t="s">
        <v>465</v>
      </c>
      <c r="D246" s="14">
        <v>4048</v>
      </c>
      <c r="E246" s="15">
        <v>26.63</v>
      </c>
      <c r="F246" s="16">
        <v>8.9999999999999998E-4</v>
      </c>
      <c r="G246" s="16"/>
    </row>
    <row r="247" spans="1:7" x14ac:dyDescent="0.35">
      <c r="A247" s="13" t="s">
        <v>2170</v>
      </c>
      <c r="B247" s="33" t="s">
        <v>2171</v>
      </c>
      <c r="C247" s="33" t="s">
        <v>460</v>
      </c>
      <c r="D247" s="14">
        <v>18478</v>
      </c>
      <c r="E247" s="15">
        <v>26.19</v>
      </c>
      <c r="F247" s="16">
        <v>8.9999999999999998E-4</v>
      </c>
      <c r="G247" s="16"/>
    </row>
    <row r="248" spans="1:7" x14ac:dyDescent="0.35">
      <c r="A248" s="13" t="s">
        <v>443</v>
      </c>
      <c r="B248" s="33" t="s">
        <v>444</v>
      </c>
      <c r="C248" s="33" t="s">
        <v>411</v>
      </c>
      <c r="D248" s="14">
        <v>2583</v>
      </c>
      <c r="E248" s="15">
        <v>25.57</v>
      </c>
      <c r="F248" s="16">
        <v>8.9999999999999998E-4</v>
      </c>
      <c r="G248" s="16"/>
    </row>
    <row r="249" spans="1:7" x14ac:dyDescent="0.35">
      <c r="A249" s="13" t="s">
        <v>1319</v>
      </c>
      <c r="B249" s="33" t="s">
        <v>1320</v>
      </c>
      <c r="C249" s="33" t="s">
        <v>1321</v>
      </c>
      <c r="D249" s="14">
        <v>1931</v>
      </c>
      <c r="E249" s="15">
        <v>24.06</v>
      </c>
      <c r="F249" s="16">
        <v>8.0000000000000004E-4</v>
      </c>
      <c r="G249" s="16"/>
    </row>
    <row r="250" spans="1:7" x14ac:dyDescent="0.35">
      <c r="A250" s="13" t="s">
        <v>2867</v>
      </c>
      <c r="B250" s="33" t="s">
        <v>2868</v>
      </c>
      <c r="C250" s="33" t="s">
        <v>2196</v>
      </c>
      <c r="D250" s="14">
        <v>3913</v>
      </c>
      <c r="E250" s="15">
        <v>23.42</v>
      </c>
      <c r="F250" s="16">
        <v>8.0000000000000004E-4</v>
      </c>
      <c r="G250" s="16"/>
    </row>
    <row r="251" spans="1:7" x14ac:dyDescent="0.35">
      <c r="A251" s="13" t="s">
        <v>1524</v>
      </c>
      <c r="B251" s="33" t="s">
        <v>1525</v>
      </c>
      <c r="C251" s="33" t="s">
        <v>465</v>
      </c>
      <c r="D251" s="14">
        <v>2296</v>
      </c>
      <c r="E251" s="15">
        <v>22.34</v>
      </c>
      <c r="F251" s="16">
        <v>8.0000000000000004E-4</v>
      </c>
      <c r="G251" s="16"/>
    </row>
    <row r="252" spans="1:7" x14ac:dyDescent="0.35">
      <c r="A252" s="13" t="s">
        <v>2869</v>
      </c>
      <c r="B252" s="33" t="s">
        <v>2870</v>
      </c>
      <c r="C252" s="33" t="s">
        <v>465</v>
      </c>
      <c r="D252" s="14">
        <v>9544</v>
      </c>
      <c r="E252" s="15">
        <v>18.37</v>
      </c>
      <c r="F252" s="16">
        <v>5.9999999999999995E-4</v>
      </c>
      <c r="G252" s="16"/>
    </row>
    <row r="253" spans="1:7" x14ac:dyDescent="0.35">
      <c r="A253" s="13" t="s">
        <v>2871</v>
      </c>
      <c r="B253" s="33" t="s">
        <v>2872</v>
      </c>
      <c r="C253" s="33" t="s">
        <v>402</v>
      </c>
      <c r="D253" s="14">
        <v>39979</v>
      </c>
      <c r="E253" s="15">
        <v>17.25</v>
      </c>
      <c r="F253" s="16">
        <v>5.9999999999999995E-4</v>
      </c>
      <c r="G253" s="16"/>
    </row>
    <row r="254" spans="1:7" x14ac:dyDescent="0.35">
      <c r="A254" s="13" t="s">
        <v>480</v>
      </c>
      <c r="B254" s="33" t="s">
        <v>481</v>
      </c>
      <c r="C254" s="33" t="s">
        <v>457</v>
      </c>
      <c r="D254" s="14">
        <v>4025</v>
      </c>
      <c r="E254" s="15">
        <v>16.12</v>
      </c>
      <c r="F254" s="16">
        <v>5.9999999999999995E-4</v>
      </c>
      <c r="G254" s="16"/>
    </row>
    <row r="255" spans="1:7" x14ac:dyDescent="0.35">
      <c r="A255" s="13" t="s">
        <v>2873</v>
      </c>
      <c r="B255" s="33" t="s">
        <v>2874</v>
      </c>
      <c r="C255" s="33" t="s">
        <v>457</v>
      </c>
      <c r="D255" s="14">
        <v>18593</v>
      </c>
      <c r="E255" s="15">
        <v>13.94</v>
      </c>
      <c r="F255" s="16">
        <v>5.0000000000000001E-4</v>
      </c>
      <c r="G255" s="16"/>
    </row>
    <row r="256" spans="1:7" x14ac:dyDescent="0.35">
      <c r="A256" s="13" t="s">
        <v>458</v>
      </c>
      <c r="B256" s="33" t="s">
        <v>459</v>
      </c>
      <c r="C256" s="33" t="s">
        <v>460</v>
      </c>
      <c r="D256" s="14">
        <v>9630</v>
      </c>
      <c r="E256" s="15">
        <v>11.73</v>
      </c>
      <c r="F256" s="16">
        <v>4.0000000000000002E-4</v>
      </c>
      <c r="G256" s="16"/>
    </row>
    <row r="257" spans="1:7" x14ac:dyDescent="0.35">
      <c r="A257" s="13" t="s">
        <v>2875</v>
      </c>
      <c r="B257" s="33" t="s">
        <v>2876</v>
      </c>
      <c r="C257" s="33" t="s">
        <v>694</v>
      </c>
      <c r="D257" s="14">
        <v>7071</v>
      </c>
      <c r="E257" s="15">
        <v>10.130000000000001</v>
      </c>
      <c r="F257" s="16">
        <v>2.9999999999999997E-4</v>
      </c>
      <c r="G257" s="16"/>
    </row>
    <row r="258" spans="1:7" x14ac:dyDescent="0.35">
      <c r="A258" s="17" t="s">
        <v>180</v>
      </c>
      <c r="B258" s="34"/>
      <c r="C258" s="34"/>
      <c r="D258" s="18"/>
      <c r="E258" s="37">
        <v>28919.79</v>
      </c>
      <c r="F258" s="38">
        <v>0.99719999999999998</v>
      </c>
      <c r="G258" s="21"/>
    </row>
    <row r="259" spans="1:7" x14ac:dyDescent="0.35">
      <c r="A259" s="17" t="s">
        <v>445</v>
      </c>
      <c r="B259" s="33"/>
      <c r="C259" s="33"/>
      <c r="D259" s="14"/>
      <c r="E259" s="15"/>
      <c r="F259" s="16"/>
      <c r="G259" s="16"/>
    </row>
    <row r="260" spans="1:7" x14ac:dyDescent="0.35">
      <c r="A260" s="17" t="s">
        <v>180</v>
      </c>
      <c r="B260" s="33"/>
      <c r="C260" s="33"/>
      <c r="D260" s="14"/>
      <c r="E260" s="39" t="s">
        <v>136</v>
      </c>
      <c r="F260" s="40" t="s">
        <v>136</v>
      </c>
      <c r="G260" s="16"/>
    </row>
    <row r="261" spans="1:7" x14ac:dyDescent="0.35">
      <c r="A261" s="24" t="s">
        <v>191</v>
      </c>
      <c r="B261" s="35"/>
      <c r="C261" s="35"/>
      <c r="D261" s="25"/>
      <c r="E261" s="30">
        <v>28919.79</v>
      </c>
      <c r="F261" s="31">
        <v>0.99719999999999998</v>
      </c>
      <c r="G261" s="21"/>
    </row>
    <row r="262" spans="1:7" x14ac:dyDescent="0.35">
      <c r="A262" s="13"/>
      <c r="B262" s="33"/>
      <c r="C262" s="33"/>
      <c r="D262" s="14"/>
      <c r="E262" s="15"/>
      <c r="F262" s="16"/>
      <c r="G262" s="16"/>
    </row>
    <row r="263" spans="1:7" x14ac:dyDescent="0.35">
      <c r="A263" s="13"/>
      <c r="B263" s="33"/>
      <c r="C263" s="33"/>
      <c r="D263" s="14"/>
      <c r="E263" s="15"/>
      <c r="F263" s="16"/>
      <c r="G263" s="16"/>
    </row>
    <row r="264" spans="1:7" x14ac:dyDescent="0.35">
      <c r="A264" s="17" t="s">
        <v>195</v>
      </c>
      <c r="B264" s="33"/>
      <c r="C264" s="33"/>
      <c r="D264" s="14"/>
      <c r="E264" s="15"/>
      <c r="F264" s="16"/>
      <c r="G264" s="16"/>
    </row>
    <row r="265" spans="1:7" x14ac:dyDescent="0.35">
      <c r="A265" s="13" t="s">
        <v>196</v>
      </c>
      <c r="B265" s="33"/>
      <c r="C265" s="33"/>
      <c r="D265" s="14"/>
      <c r="E265" s="15">
        <v>91.99</v>
      </c>
      <c r="F265" s="16">
        <v>3.2000000000000002E-3</v>
      </c>
      <c r="G265" s="16">
        <v>5.4115999999999997E-2</v>
      </c>
    </row>
    <row r="266" spans="1:7" x14ac:dyDescent="0.35">
      <c r="A266" s="17" t="s">
        <v>180</v>
      </c>
      <c r="B266" s="34"/>
      <c r="C266" s="34"/>
      <c r="D266" s="18"/>
      <c r="E266" s="37">
        <v>91.99</v>
      </c>
      <c r="F266" s="38">
        <v>3.2000000000000002E-3</v>
      </c>
      <c r="G266" s="21"/>
    </row>
    <row r="267" spans="1:7" x14ac:dyDescent="0.35">
      <c r="A267" s="13"/>
      <c r="B267" s="33"/>
      <c r="C267" s="33"/>
      <c r="D267" s="14"/>
      <c r="E267" s="15"/>
      <c r="F267" s="16"/>
      <c r="G267" s="16"/>
    </row>
    <row r="268" spans="1:7" x14ac:dyDescent="0.35">
      <c r="A268" s="24" t="s">
        <v>191</v>
      </c>
      <c r="B268" s="35"/>
      <c r="C268" s="35"/>
      <c r="D268" s="25"/>
      <c r="E268" s="19">
        <v>91.99</v>
      </c>
      <c r="F268" s="20">
        <v>3.2000000000000002E-3</v>
      </c>
      <c r="G268" s="21"/>
    </row>
    <row r="269" spans="1:7" x14ac:dyDescent="0.35">
      <c r="A269" s="13" t="s">
        <v>197</v>
      </c>
      <c r="B269" s="33"/>
      <c r="C269" s="33"/>
      <c r="D269" s="14"/>
      <c r="E269" s="15">
        <v>1.36382E-2</v>
      </c>
      <c r="F269" s="16">
        <v>0</v>
      </c>
      <c r="G269" s="16"/>
    </row>
    <row r="270" spans="1:7" x14ac:dyDescent="0.35">
      <c r="A270" s="13" t="s">
        <v>198</v>
      </c>
      <c r="B270" s="33"/>
      <c r="C270" s="33"/>
      <c r="D270" s="14"/>
      <c r="E270" s="26">
        <v>-24.803638200000002</v>
      </c>
      <c r="F270" s="27">
        <v>-4.0000000000000002E-4</v>
      </c>
      <c r="G270" s="16">
        <v>5.4115999999999997E-2</v>
      </c>
    </row>
    <row r="271" spans="1:7" x14ac:dyDescent="0.35">
      <c r="A271" s="28" t="s">
        <v>199</v>
      </c>
      <c r="B271" s="36"/>
      <c r="C271" s="36"/>
      <c r="D271" s="29"/>
      <c r="E271" s="30">
        <v>28986.99</v>
      </c>
      <c r="F271" s="31">
        <v>1</v>
      </c>
      <c r="G271" s="31"/>
    </row>
    <row r="276" spans="1:3" x14ac:dyDescent="0.35">
      <c r="A276" s="1" t="s">
        <v>201</v>
      </c>
    </row>
    <row r="277" spans="1:3" x14ac:dyDescent="0.35">
      <c r="A277" s="47" t="s">
        <v>202</v>
      </c>
      <c r="B277" s="3" t="s">
        <v>136</v>
      </c>
    </row>
    <row r="278" spans="1:3" x14ac:dyDescent="0.35">
      <c r="A278" t="s">
        <v>203</v>
      </c>
    </row>
    <row r="279" spans="1:3" x14ac:dyDescent="0.35">
      <c r="A279" t="s">
        <v>204</v>
      </c>
      <c r="B279" t="s">
        <v>205</v>
      </c>
      <c r="C279" t="s">
        <v>205</v>
      </c>
    </row>
    <row r="280" spans="1:3" x14ac:dyDescent="0.35">
      <c r="B280" s="48">
        <v>45807</v>
      </c>
      <c r="C280" s="48">
        <v>45838</v>
      </c>
    </row>
    <row r="281" spans="1:3" x14ac:dyDescent="0.35">
      <c r="A281" t="s">
        <v>210</v>
      </c>
      <c r="B281">
        <v>16.581700000000001</v>
      </c>
      <c r="C281">
        <v>17.203800000000001</v>
      </c>
    </row>
    <row r="282" spans="1:3" x14ac:dyDescent="0.35">
      <c r="A282" t="s">
        <v>211</v>
      </c>
      <c r="B282">
        <v>16.581800000000001</v>
      </c>
      <c r="C282">
        <v>17.203800000000001</v>
      </c>
    </row>
    <row r="283" spans="1:3" x14ac:dyDescent="0.35">
      <c r="A283" t="s">
        <v>216</v>
      </c>
      <c r="B283">
        <v>16.204999999999998</v>
      </c>
      <c r="C283">
        <v>16.803699999999999</v>
      </c>
    </row>
    <row r="284" spans="1:3" x14ac:dyDescent="0.35">
      <c r="A284" t="s">
        <v>217</v>
      </c>
      <c r="B284">
        <v>16.2042</v>
      </c>
      <c r="C284">
        <v>16.802900000000001</v>
      </c>
    </row>
    <row r="286" spans="1:3" x14ac:dyDescent="0.35">
      <c r="A286" t="s">
        <v>221</v>
      </c>
      <c r="B286" s="3" t="s">
        <v>136</v>
      </c>
    </row>
    <row r="287" spans="1:3" x14ac:dyDescent="0.35">
      <c r="A287" t="s">
        <v>222</v>
      </c>
      <c r="B287" s="3" t="s">
        <v>136</v>
      </c>
    </row>
    <row r="288" spans="1:3" ht="29" customHeight="1" x14ac:dyDescent="0.35">
      <c r="A288" s="47" t="s">
        <v>223</v>
      </c>
      <c r="B288" s="3" t="s">
        <v>136</v>
      </c>
    </row>
    <row r="289" spans="1:4" ht="29" customHeight="1" x14ac:dyDescent="0.35">
      <c r="A289" s="47" t="s">
        <v>224</v>
      </c>
      <c r="B289" s="3" t="s">
        <v>136</v>
      </c>
    </row>
    <row r="290" spans="1:4" x14ac:dyDescent="0.35">
      <c r="A290" t="s">
        <v>446</v>
      </c>
      <c r="B290" s="49">
        <v>0.17150000000000001</v>
      </c>
    </row>
    <row r="291" spans="1:4" ht="43.5" customHeight="1" x14ac:dyDescent="0.35">
      <c r="A291" s="47" t="s">
        <v>226</v>
      </c>
      <c r="B291" s="3" t="s">
        <v>136</v>
      </c>
    </row>
    <row r="292" spans="1:4" x14ac:dyDescent="0.35">
      <c r="B292" s="3"/>
    </row>
    <row r="293" spans="1:4" ht="29" customHeight="1" x14ac:dyDescent="0.35">
      <c r="A293" s="47" t="s">
        <v>227</v>
      </c>
      <c r="B293" s="3" t="s">
        <v>136</v>
      </c>
    </row>
    <row r="294" spans="1:4" ht="29" customHeight="1" x14ac:dyDescent="0.35">
      <c r="A294" s="47" t="s">
        <v>228</v>
      </c>
      <c r="B294" t="s">
        <v>136</v>
      </c>
    </row>
    <row r="295" spans="1:4" ht="29" customHeight="1" x14ac:dyDescent="0.35">
      <c r="A295" s="47" t="s">
        <v>229</v>
      </c>
      <c r="B295" s="3" t="s">
        <v>136</v>
      </c>
    </row>
    <row r="296" spans="1:4" ht="29" customHeight="1" x14ac:dyDescent="0.35">
      <c r="A296" s="47" t="s">
        <v>230</v>
      </c>
      <c r="B296" s="3" t="s">
        <v>136</v>
      </c>
    </row>
    <row r="298" spans="1:4" ht="70" customHeight="1" x14ac:dyDescent="0.35">
      <c r="A298" s="72" t="s">
        <v>240</v>
      </c>
      <c r="B298" s="72" t="s">
        <v>241</v>
      </c>
      <c r="C298" s="72" t="s">
        <v>5</v>
      </c>
      <c r="D298" s="72" t="s">
        <v>6</v>
      </c>
    </row>
    <row r="299" spans="1:4" ht="70" customHeight="1" x14ac:dyDescent="0.35">
      <c r="A299" s="72" t="s">
        <v>2877</v>
      </c>
      <c r="B299" s="72"/>
      <c r="C299" s="72" t="s">
        <v>65</v>
      </c>
      <c r="D2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3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343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344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345</v>
      </c>
      <c r="B9" s="33"/>
      <c r="C9" s="33"/>
      <c r="D9" s="14"/>
      <c r="E9" s="15"/>
      <c r="F9" s="16"/>
      <c r="G9" s="16"/>
    </row>
    <row r="10" spans="1:7" x14ac:dyDescent="0.35">
      <c r="A10" s="17" t="s">
        <v>180</v>
      </c>
      <c r="B10" s="33"/>
      <c r="C10" s="33"/>
      <c r="D10" s="14"/>
      <c r="E10" s="22" t="s">
        <v>136</v>
      </c>
      <c r="F10" s="23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181</v>
      </c>
      <c r="B12" s="33"/>
      <c r="C12" s="33"/>
      <c r="D12" s="14"/>
      <c r="E12" s="15"/>
      <c r="F12" s="16"/>
      <c r="G12" s="16"/>
    </row>
    <row r="13" spans="1:7" x14ac:dyDescent="0.35">
      <c r="A13" s="13" t="s">
        <v>346</v>
      </c>
      <c r="B13" s="33" t="s">
        <v>347</v>
      </c>
      <c r="C13" s="33" t="s">
        <v>184</v>
      </c>
      <c r="D13" s="14">
        <v>2325000</v>
      </c>
      <c r="E13" s="15">
        <v>2393.88</v>
      </c>
      <c r="F13" s="16">
        <v>0.16769999999999999</v>
      </c>
      <c r="G13" s="16">
        <v>5.9687999999999998E-2</v>
      </c>
    </row>
    <row r="14" spans="1:7" x14ac:dyDescent="0.35">
      <c r="A14" s="13" t="s">
        <v>348</v>
      </c>
      <c r="B14" s="33" t="s">
        <v>349</v>
      </c>
      <c r="C14" s="33" t="s">
        <v>184</v>
      </c>
      <c r="D14" s="14">
        <v>2000000</v>
      </c>
      <c r="E14" s="15">
        <v>2088</v>
      </c>
      <c r="F14" s="16">
        <v>0.14630000000000001</v>
      </c>
      <c r="G14" s="16">
        <v>6.1876E-2</v>
      </c>
    </row>
    <row r="15" spans="1:7" x14ac:dyDescent="0.35">
      <c r="A15" s="13" t="s">
        <v>350</v>
      </c>
      <c r="B15" s="33" t="s">
        <v>351</v>
      </c>
      <c r="C15" s="33" t="s">
        <v>184</v>
      </c>
      <c r="D15" s="14">
        <v>1000000</v>
      </c>
      <c r="E15" s="15">
        <v>1053.67</v>
      </c>
      <c r="F15" s="16">
        <v>7.3800000000000004E-2</v>
      </c>
      <c r="G15" s="16">
        <v>6.2229E-2</v>
      </c>
    </row>
    <row r="16" spans="1:7" x14ac:dyDescent="0.35">
      <c r="A16" s="13" t="s">
        <v>352</v>
      </c>
      <c r="B16" s="33" t="s">
        <v>353</v>
      </c>
      <c r="C16" s="33" t="s">
        <v>184</v>
      </c>
      <c r="D16" s="14">
        <v>1000000</v>
      </c>
      <c r="E16" s="15">
        <v>1036.97</v>
      </c>
      <c r="F16" s="16">
        <v>7.2599999999999998E-2</v>
      </c>
      <c r="G16" s="16">
        <v>6.0831000000000003E-2</v>
      </c>
    </row>
    <row r="17" spans="1:7" x14ac:dyDescent="0.35">
      <c r="A17" s="13" t="s">
        <v>354</v>
      </c>
      <c r="B17" s="33" t="s">
        <v>355</v>
      </c>
      <c r="C17" s="33" t="s">
        <v>184</v>
      </c>
      <c r="D17" s="14">
        <v>325000</v>
      </c>
      <c r="E17" s="15">
        <v>334.62</v>
      </c>
      <c r="F17" s="16">
        <v>2.3400000000000001E-2</v>
      </c>
      <c r="G17" s="16">
        <v>5.8500000000000003E-2</v>
      </c>
    </row>
    <row r="18" spans="1:7" x14ac:dyDescent="0.35">
      <c r="A18" s="17" t="s">
        <v>180</v>
      </c>
      <c r="B18" s="34"/>
      <c r="C18" s="34"/>
      <c r="D18" s="18"/>
      <c r="E18" s="19">
        <v>6907.14</v>
      </c>
      <c r="F18" s="20">
        <v>0.48380000000000001</v>
      </c>
      <c r="G18" s="21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310</v>
      </c>
      <c r="B20" s="33"/>
      <c r="C20" s="33"/>
      <c r="D20" s="14"/>
      <c r="E20" s="15"/>
      <c r="F20" s="16"/>
      <c r="G20" s="16"/>
    </row>
    <row r="21" spans="1:7" x14ac:dyDescent="0.35">
      <c r="A21" s="13" t="s">
        <v>356</v>
      </c>
      <c r="B21" s="33" t="s">
        <v>357</v>
      </c>
      <c r="C21" s="33" t="s">
        <v>184</v>
      </c>
      <c r="D21" s="14">
        <v>3000000</v>
      </c>
      <c r="E21" s="15">
        <v>3071.3</v>
      </c>
      <c r="F21" s="16">
        <v>0.21510000000000001</v>
      </c>
      <c r="G21" s="16">
        <v>6.114E-2</v>
      </c>
    </row>
    <row r="22" spans="1:7" x14ac:dyDescent="0.35">
      <c r="A22" s="13" t="s">
        <v>358</v>
      </c>
      <c r="B22" s="33" t="s">
        <v>359</v>
      </c>
      <c r="C22" s="33" t="s">
        <v>184</v>
      </c>
      <c r="D22" s="14">
        <v>2500000</v>
      </c>
      <c r="E22" s="15">
        <v>2558.52</v>
      </c>
      <c r="F22" s="16">
        <v>0.1792</v>
      </c>
      <c r="G22" s="16">
        <v>6.1380999999999998E-2</v>
      </c>
    </row>
    <row r="23" spans="1:7" x14ac:dyDescent="0.35">
      <c r="A23" s="13" t="s">
        <v>360</v>
      </c>
      <c r="B23" s="33" t="s">
        <v>361</v>
      </c>
      <c r="C23" s="33" t="s">
        <v>184</v>
      </c>
      <c r="D23" s="14">
        <v>500000</v>
      </c>
      <c r="E23" s="15">
        <v>530.69000000000005</v>
      </c>
      <c r="F23" s="16">
        <v>3.7199999999999997E-2</v>
      </c>
      <c r="G23" s="16">
        <v>6.4507999999999996E-2</v>
      </c>
    </row>
    <row r="24" spans="1:7" x14ac:dyDescent="0.35">
      <c r="A24" s="13" t="s">
        <v>362</v>
      </c>
      <c r="B24" s="33" t="s">
        <v>363</v>
      </c>
      <c r="C24" s="33" t="s">
        <v>184</v>
      </c>
      <c r="D24" s="14">
        <v>500000</v>
      </c>
      <c r="E24" s="15">
        <v>518.72</v>
      </c>
      <c r="F24" s="16">
        <v>3.6299999999999999E-2</v>
      </c>
      <c r="G24" s="16">
        <v>6.1827E-2</v>
      </c>
    </row>
    <row r="25" spans="1:7" x14ac:dyDescent="0.35">
      <c r="A25" s="17" t="s">
        <v>180</v>
      </c>
      <c r="B25" s="34"/>
      <c r="C25" s="34"/>
      <c r="D25" s="18"/>
      <c r="E25" s="19">
        <v>6679.23</v>
      </c>
      <c r="F25" s="20">
        <v>0.46779999999999999</v>
      </c>
      <c r="G25" s="21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7" t="s">
        <v>189</v>
      </c>
      <c r="B28" s="33"/>
      <c r="C28" s="33"/>
      <c r="D28" s="14"/>
      <c r="E28" s="15"/>
      <c r="F28" s="16"/>
      <c r="G28" s="16"/>
    </row>
    <row r="29" spans="1:7" x14ac:dyDescent="0.35">
      <c r="A29" s="17" t="s">
        <v>180</v>
      </c>
      <c r="B29" s="33"/>
      <c r="C29" s="33"/>
      <c r="D29" s="14"/>
      <c r="E29" s="22" t="s">
        <v>136</v>
      </c>
      <c r="F29" s="23" t="s">
        <v>136</v>
      </c>
      <c r="G29" s="16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190</v>
      </c>
      <c r="B31" s="33"/>
      <c r="C31" s="33"/>
      <c r="D31" s="14"/>
      <c r="E31" s="15"/>
      <c r="F31" s="16"/>
      <c r="G31" s="16"/>
    </row>
    <row r="32" spans="1:7" x14ac:dyDescent="0.35">
      <c r="A32" s="17" t="s">
        <v>180</v>
      </c>
      <c r="B32" s="33"/>
      <c r="C32" s="33"/>
      <c r="D32" s="14"/>
      <c r="E32" s="22" t="s">
        <v>136</v>
      </c>
      <c r="F32" s="23" t="s">
        <v>136</v>
      </c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24" t="s">
        <v>191</v>
      </c>
      <c r="B34" s="35"/>
      <c r="C34" s="35"/>
      <c r="D34" s="25"/>
      <c r="E34" s="19">
        <v>13586.37</v>
      </c>
      <c r="F34" s="20">
        <v>0.9516</v>
      </c>
      <c r="G34" s="21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195</v>
      </c>
      <c r="B37" s="33"/>
      <c r="C37" s="33"/>
      <c r="D37" s="14"/>
      <c r="E37" s="15"/>
      <c r="F37" s="16"/>
      <c r="G37" s="16"/>
    </row>
    <row r="38" spans="1:7" x14ac:dyDescent="0.35">
      <c r="A38" s="13" t="s">
        <v>196</v>
      </c>
      <c r="B38" s="33"/>
      <c r="C38" s="33"/>
      <c r="D38" s="14"/>
      <c r="E38" s="15">
        <v>418.94</v>
      </c>
      <c r="F38" s="16">
        <v>2.93E-2</v>
      </c>
      <c r="G38" s="16">
        <v>5.4115999999999997E-2</v>
      </c>
    </row>
    <row r="39" spans="1:7" x14ac:dyDescent="0.35">
      <c r="A39" s="17" t="s">
        <v>180</v>
      </c>
      <c r="B39" s="34"/>
      <c r="C39" s="34"/>
      <c r="D39" s="18"/>
      <c r="E39" s="19">
        <v>418.94</v>
      </c>
      <c r="F39" s="20">
        <v>2.93E-2</v>
      </c>
      <c r="G39" s="21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191</v>
      </c>
      <c r="B41" s="35"/>
      <c r="C41" s="35"/>
      <c r="D41" s="25"/>
      <c r="E41" s="19">
        <v>418.94</v>
      </c>
      <c r="F41" s="20">
        <v>2.93E-2</v>
      </c>
      <c r="G41" s="21"/>
    </row>
    <row r="42" spans="1:7" x14ac:dyDescent="0.35">
      <c r="A42" s="13" t="s">
        <v>197</v>
      </c>
      <c r="B42" s="33"/>
      <c r="C42" s="33"/>
      <c r="D42" s="14"/>
      <c r="E42" s="15">
        <v>266.87483520000001</v>
      </c>
      <c r="F42" s="16">
        <v>1.8693999999999999E-2</v>
      </c>
      <c r="G42" s="16"/>
    </row>
    <row r="43" spans="1:7" x14ac:dyDescent="0.35">
      <c r="A43" s="13" t="s">
        <v>198</v>
      </c>
      <c r="B43" s="33"/>
      <c r="C43" s="33"/>
      <c r="D43" s="14"/>
      <c r="E43" s="15">
        <v>3.4051648000000001</v>
      </c>
      <c r="F43" s="16">
        <v>4.06E-4</v>
      </c>
      <c r="G43" s="16">
        <v>5.4115000000000003E-2</v>
      </c>
    </row>
    <row r="44" spans="1:7" x14ac:dyDescent="0.35">
      <c r="A44" s="28" t="s">
        <v>199</v>
      </c>
      <c r="B44" s="36"/>
      <c r="C44" s="36"/>
      <c r="D44" s="29"/>
      <c r="E44" s="30">
        <v>14275.59</v>
      </c>
      <c r="F44" s="31">
        <v>1</v>
      </c>
      <c r="G44" s="31"/>
    </row>
    <row r="46" spans="1:7" x14ac:dyDescent="0.35">
      <c r="A46" s="1" t="s">
        <v>200</v>
      </c>
    </row>
    <row r="47" spans="1:7" x14ac:dyDescent="0.35">
      <c r="A47" s="1" t="s">
        <v>364</v>
      </c>
    </row>
    <row r="49" spans="1:3" x14ac:dyDescent="0.35">
      <c r="A49" s="1" t="s">
        <v>201</v>
      </c>
    </row>
    <row r="50" spans="1:3" ht="29" customHeight="1" x14ac:dyDescent="0.35">
      <c r="A50" s="47" t="s">
        <v>202</v>
      </c>
      <c r="B50" s="3" t="s">
        <v>136</v>
      </c>
    </row>
    <row r="51" spans="1:3" x14ac:dyDescent="0.35">
      <c r="A51" t="s">
        <v>203</v>
      </c>
    </row>
    <row r="52" spans="1:3" x14ac:dyDescent="0.35">
      <c r="A52" t="s">
        <v>204</v>
      </c>
      <c r="B52" t="s">
        <v>205</v>
      </c>
      <c r="C52" t="s">
        <v>205</v>
      </c>
    </row>
    <row r="53" spans="1:3" x14ac:dyDescent="0.35">
      <c r="B53" s="48">
        <v>45807</v>
      </c>
      <c r="C53" s="48">
        <v>45838</v>
      </c>
    </row>
    <row r="54" spans="1:3" x14ac:dyDescent="0.35">
      <c r="A54" t="s">
        <v>274</v>
      </c>
      <c r="B54">
        <v>12.135</v>
      </c>
      <c r="C54">
        <v>12.1477</v>
      </c>
    </row>
    <row r="55" spans="1:3" x14ac:dyDescent="0.35">
      <c r="A55" t="s">
        <v>211</v>
      </c>
      <c r="B55">
        <v>12.135300000000001</v>
      </c>
      <c r="C55">
        <v>12.1479</v>
      </c>
    </row>
    <row r="56" spans="1:3" x14ac:dyDescent="0.35">
      <c r="A56" t="s">
        <v>275</v>
      </c>
      <c r="B56">
        <v>12.013299999999999</v>
      </c>
      <c r="C56">
        <v>12.021699999999999</v>
      </c>
    </row>
    <row r="57" spans="1:3" x14ac:dyDescent="0.35">
      <c r="A57" t="s">
        <v>217</v>
      </c>
      <c r="B57">
        <v>12.0143</v>
      </c>
      <c r="C57">
        <v>12.0227</v>
      </c>
    </row>
    <row r="59" spans="1:3" x14ac:dyDescent="0.35">
      <c r="A59" t="s">
        <v>221</v>
      </c>
      <c r="B59" s="3" t="s">
        <v>136</v>
      </c>
    </row>
    <row r="60" spans="1:3" x14ac:dyDescent="0.35">
      <c r="A60" t="s">
        <v>222</v>
      </c>
      <c r="B60" s="3" t="s">
        <v>136</v>
      </c>
    </row>
    <row r="61" spans="1:3" ht="58" customHeight="1" x14ac:dyDescent="0.35">
      <c r="A61" s="47" t="s">
        <v>223</v>
      </c>
      <c r="B61" s="3" t="s">
        <v>136</v>
      </c>
    </row>
    <row r="62" spans="1:3" ht="43.5" customHeight="1" x14ac:dyDescent="0.35">
      <c r="A62" s="47" t="s">
        <v>224</v>
      </c>
      <c r="B62" s="3" t="s">
        <v>136</v>
      </c>
    </row>
    <row r="63" spans="1:3" x14ac:dyDescent="0.35">
      <c r="A63" t="s">
        <v>225</v>
      </c>
      <c r="B63" s="49">
        <f>+B78</f>
        <v>2.7989484081582132</v>
      </c>
    </row>
    <row r="64" spans="1:3" ht="72.5" customHeight="1" x14ac:dyDescent="0.35">
      <c r="A64" s="47" t="s">
        <v>226</v>
      </c>
      <c r="B64" s="3" t="s">
        <v>136</v>
      </c>
    </row>
    <row r="65" spans="1:2" x14ac:dyDescent="0.35">
      <c r="B65" s="3"/>
    </row>
    <row r="66" spans="1:2" ht="72.5" customHeight="1" x14ac:dyDescent="0.35">
      <c r="A66" s="47" t="s">
        <v>227</v>
      </c>
      <c r="B66" s="3" t="s">
        <v>136</v>
      </c>
    </row>
    <row r="67" spans="1:2" ht="58" customHeight="1" x14ac:dyDescent="0.35">
      <c r="A67" s="47" t="s">
        <v>228</v>
      </c>
      <c r="B67" t="s">
        <v>136</v>
      </c>
    </row>
    <row r="68" spans="1:2" ht="43.5" customHeight="1" x14ac:dyDescent="0.35">
      <c r="A68" s="47" t="s">
        <v>229</v>
      </c>
      <c r="B68" s="3" t="s">
        <v>136</v>
      </c>
    </row>
    <row r="69" spans="1:2" ht="43.5" customHeight="1" x14ac:dyDescent="0.35">
      <c r="A69" s="47" t="s">
        <v>230</v>
      </c>
      <c r="B69" s="3" t="s">
        <v>136</v>
      </c>
    </row>
    <row r="71" spans="1:2" x14ac:dyDescent="0.35">
      <c r="A71" t="s">
        <v>231</v>
      </c>
    </row>
    <row r="72" spans="1:2" ht="29" customHeight="1" x14ac:dyDescent="0.35">
      <c r="A72" s="63" t="s">
        <v>232</v>
      </c>
      <c r="B72" s="67" t="s">
        <v>365</v>
      </c>
    </row>
    <row r="73" spans="1:2" x14ac:dyDescent="0.35">
      <c r="A73" s="63" t="s">
        <v>234</v>
      </c>
      <c r="B73" s="63" t="s">
        <v>366</v>
      </c>
    </row>
    <row r="74" spans="1:2" x14ac:dyDescent="0.35">
      <c r="A74" s="63"/>
      <c r="B74" s="63"/>
    </row>
    <row r="75" spans="1:2" x14ac:dyDescent="0.35">
      <c r="A75" s="63" t="s">
        <v>236</v>
      </c>
      <c r="B75" s="64">
        <v>6.0987725975815588</v>
      </c>
    </row>
    <row r="76" spans="1:2" x14ac:dyDescent="0.35">
      <c r="A76" s="63"/>
      <c r="B76" s="63"/>
    </row>
    <row r="77" spans="1:2" x14ac:dyDescent="0.35">
      <c r="A77" s="63" t="s">
        <v>237</v>
      </c>
      <c r="B77" s="65">
        <v>2.4855</v>
      </c>
    </row>
    <row r="78" spans="1:2" x14ac:dyDescent="0.35">
      <c r="A78" s="63" t="s">
        <v>238</v>
      </c>
      <c r="B78" s="65">
        <v>2.7989484081582132</v>
      </c>
    </row>
    <row r="79" spans="1:2" x14ac:dyDescent="0.35">
      <c r="A79" s="63"/>
      <c r="B79" s="63"/>
    </row>
    <row r="80" spans="1:2" x14ac:dyDescent="0.35">
      <c r="A80" s="63" t="s">
        <v>239</v>
      </c>
      <c r="B80" s="66">
        <v>45838</v>
      </c>
    </row>
    <row r="82" spans="1:4" ht="70" customHeight="1" x14ac:dyDescent="0.35">
      <c r="A82" s="72" t="s">
        <v>240</v>
      </c>
      <c r="B82" s="72" t="s">
        <v>241</v>
      </c>
      <c r="C82" s="72" t="s">
        <v>5</v>
      </c>
      <c r="D82" s="72" t="s">
        <v>6</v>
      </c>
    </row>
    <row r="83" spans="1:4" ht="70" customHeight="1" x14ac:dyDescent="0.35">
      <c r="A83" s="72" t="s">
        <v>367</v>
      </c>
      <c r="B83" s="72"/>
      <c r="C83" s="72" t="s">
        <v>16</v>
      </c>
      <c r="D8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4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2878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2879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1711</v>
      </c>
      <c r="B8" s="33"/>
      <c r="C8" s="33"/>
      <c r="D8" s="14"/>
      <c r="E8" s="15"/>
      <c r="F8" s="16"/>
      <c r="G8" s="16"/>
    </row>
    <row r="9" spans="1:7" x14ac:dyDescent="0.35">
      <c r="A9" s="13" t="s">
        <v>2880</v>
      </c>
      <c r="B9" s="33" t="s">
        <v>2881</v>
      </c>
      <c r="C9" s="33"/>
      <c r="D9" s="14">
        <v>18567904</v>
      </c>
      <c r="E9" s="15">
        <v>19865.8</v>
      </c>
      <c r="F9" s="16">
        <v>0.50560000000000005</v>
      </c>
      <c r="G9" s="16"/>
    </row>
    <row r="10" spans="1:7" x14ac:dyDescent="0.35">
      <c r="A10" s="13" t="s">
        <v>2882</v>
      </c>
      <c r="B10" s="33" t="s">
        <v>2883</v>
      </c>
      <c r="C10" s="33"/>
      <c r="D10" s="14">
        <v>20280456</v>
      </c>
      <c r="E10" s="15">
        <v>19641.62</v>
      </c>
      <c r="F10" s="16">
        <v>0.49990000000000001</v>
      </c>
      <c r="G10" s="16"/>
    </row>
    <row r="11" spans="1:7" x14ac:dyDescent="0.35">
      <c r="A11" s="17" t="s">
        <v>180</v>
      </c>
      <c r="B11" s="34"/>
      <c r="C11" s="34"/>
      <c r="D11" s="18"/>
      <c r="E11" s="19">
        <v>39507.42</v>
      </c>
      <c r="F11" s="20">
        <v>1.0055000000000001</v>
      </c>
      <c r="G11" s="21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191</v>
      </c>
      <c r="B13" s="35"/>
      <c r="C13" s="35"/>
      <c r="D13" s="25"/>
      <c r="E13" s="19">
        <v>39507.42</v>
      </c>
      <c r="F13" s="20">
        <v>1.0055000000000001</v>
      </c>
      <c r="G13" s="21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195</v>
      </c>
      <c r="B15" s="33"/>
      <c r="C15" s="33"/>
      <c r="D15" s="14"/>
      <c r="E15" s="15"/>
      <c r="F15" s="16"/>
      <c r="G15" s="16"/>
    </row>
    <row r="16" spans="1:7" x14ac:dyDescent="0.35">
      <c r="A16" s="13" t="s">
        <v>196</v>
      </c>
      <c r="B16" s="33"/>
      <c r="C16" s="33"/>
      <c r="D16" s="14"/>
      <c r="E16" s="15">
        <v>464.93</v>
      </c>
      <c r="F16" s="16">
        <v>1.18E-2</v>
      </c>
      <c r="G16" s="16">
        <v>5.4115999999999997E-2</v>
      </c>
    </row>
    <row r="17" spans="1:7" x14ac:dyDescent="0.35">
      <c r="A17" s="17" t="s">
        <v>180</v>
      </c>
      <c r="B17" s="34"/>
      <c r="C17" s="34"/>
      <c r="D17" s="18"/>
      <c r="E17" s="19">
        <v>464.93</v>
      </c>
      <c r="F17" s="20">
        <v>1.18E-2</v>
      </c>
      <c r="G17" s="21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191</v>
      </c>
      <c r="B19" s="35"/>
      <c r="C19" s="35"/>
      <c r="D19" s="25"/>
      <c r="E19" s="19">
        <v>464.93</v>
      </c>
      <c r="F19" s="20">
        <v>1.18E-2</v>
      </c>
      <c r="G19" s="21"/>
    </row>
    <row r="20" spans="1:7" x14ac:dyDescent="0.35">
      <c r="A20" s="13" t="s">
        <v>197</v>
      </c>
      <c r="B20" s="33"/>
      <c r="C20" s="33"/>
      <c r="D20" s="14"/>
      <c r="E20" s="15">
        <v>6.8932099999999996E-2</v>
      </c>
      <c r="F20" s="16">
        <v>9.9999999999999995E-7</v>
      </c>
      <c r="G20" s="16"/>
    </row>
    <row r="21" spans="1:7" x14ac:dyDescent="0.35">
      <c r="A21" s="13" t="s">
        <v>198</v>
      </c>
      <c r="B21" s="33"/>
      <c r="C21" s="33"/>
      <c r="D21" s="14"/>
      <c r="E21" s="26">
        <v>-678.69893209999998</v>
      </c>
      <c r="F21" s="27">
        <v>-1.7301E-2</v>
      </c>
      <c r="G21" s="16">
        <v>5.4115999999999997E-2</v>
      </c>
    </row>
    <row r="22" spans="1:7" x14ac:dyDescent="0.35">
      <c r="A22" s="28" t="s">
        <v>199</v>
      </c>
      <c r="B22" s="36"/>
      <c r="C22" s="36"/>
      <c r="D22" s="29"/>
      <c r="E22" s="30">
        <v>39293.72</v>
      </c>
      <c r="F22" s="31">
        <v>1</v>
      </c>
      <c r="G22" s="31"/>
    </row>
    <row r="27" spans="1:7" x14ac:dyDescent="0.35">
      <c r="A27" s="1" t="s">
        <v>201</v>
      </c>
    </row>
    <row r="28" spans="1:7" x14ac:dyDescent="0.35">
      <c r="A28" s="47" t="s">
        <v>202</v>
      </c>
      <c r="B28" s="3" t="s">
        <v>136</v>
      </c>
    </row>
    <row r="29" spans="1:7" x14ac:dyDescent="0.35">
      <c r="A29" t="s">
        <v>203</v>
      </c>
    </row>
    <row r="30" spans="1:7" x14ac:dyDescent="0.35">
      <c r="A30" t="s">
        <v>204</v>
      </c>
      <c r="B30" t="s">
        <v>205</v>
      </c>
      <c r="C30" t="s">
        <v>205</v>
      </c>
    </row>
    <row r="31" spans="1:7" x14ac:dyDescent="0.35">
      <c r="B31" s="48">
        <v>45807</v>
      </c>
      <c r="C31" s="48">
        <v>45838</v>
      </c>
    </row>
    <row r="32" spans="1:7" x14ac:dyDescent="0.35">
      <c r="A32" t="s">
        <v>210</v>
      </c>
      <c r="B32">
        <v>17.552</v>
      </c>
      <c r="C32">
        <v>18.312000000000001</v>
      </c>
    </row>
    <row r="33" spans="1:4" x14ac:dyDescent="0.35">
      <c r="A33" t="s">
        <v>211</v>
      </c>
      <c r="B33">
        <v>17.552</v>
      </c>
      <c r="C33">
        <v>18.312000000000001</v>
      </c>
    </row>
    <row r="34" spans="1:4" x14ac:dyDescent="0.35">
      <c r="A34" t="s">
        <v>216</v>
      </c>
      <c r="B34">
        <v>17.359000000000002</v>
      </c>
      <c r="C34">
        <v>18.103999999999999</v>
      </c>
    </row>
    <row r="35" spans="1:4" x14ac:dyDescent="0.35">
      <c r="A35" t="s">
        <v>217</v>
      </c>
      <c r="B35">
        <v>17.359000000000002</v>
      </c>
      <c r="C35">
        <v>18.103999999999999</v>
      </c>
    </row>
    <row r="37" spans="1:4" x14ac:dyDescent="0.35">
      <c r="A37" t="s">
        <v>221</v>
      </c>
      <c r="B37" s="3" t="s">
        <v>136</v>
      </c>
    </row>
    <row r="38" spans="1:4" x14ac:dyDescent="0.35">
      <c r="A38" t="s">
        <v>222</v>
      </c>
      <c r="B38" s="3" t="s">
        <v>136</v>
      </c>
    </row>
    <row r="39" spans="1:4" ht="29" customHeight="1" x14ac:dyDescent="0.35">
      <c r="A39" s="47" t="s">
        <v>223</v>
      </c>
      <c r="B39" s="3" t="s">
        <v>136</v>
      </c>
    </row>
    <row r="40" spans="1:4" ht="29" customHeight="1" x14ac:dyDescent="0.35">
      <c r="A40" s="47" t="s">
        <v>224</v>
      </c>
      <c r="B40" s="3" t="s">
        <v>136</v>
      </c>
    </row>
    <row r="41" spans="1:4" ht="43.5" customHeight="1" x14ac:dyDescent="0.35">
      <c r="A41" s="47" t="s">
        <v>578</v>
      </c>
      <c r="B41" s="3" t="s">
        <v>136</v>
      </c>
    </row>
    <row r="42" spans="1:4" x14ac:dyDescent="0.35">
      <c r="B42" s="3"/>
    </row>
    <row r="43" spans="1:4" ht="29" customHeight="1" x14ac:dyDescent="0.35">
      <c r="A43" s="47" t="s">
        <v>579</v>
      </c>
      <c r="B43" s="3" t="s">
        <v>136</v>
      </c>
    </row>
    <row r="44" spans="1:4" ht="29" customHeight="1" x14ac:dyDescent="0.35">
      <c r="A44" s="47" t="s">
        <v>580</v>
      </c>
      <c r="B44" t="s">
        <v>136</v>
      </c>
    </row>
    <row r="45" spans="1:4" ht="29" customHeight="1" x14ac:dyDescent="0.35">
      <c r="A45" s="47" t="s">
        <v>581</v>
      </c>
      <c r="B45" s="3" t="s">
        <v>136</v>
      </c>
    </row>
    <row r="46" spans="1:4" ht="29" customHeight="1" x14ac:dyDescent="0.35">
      <c r="A46" s="47" t="s">
        <v>582</v>
      </c>
      <c r="B46" s="3" t="s">
        <v>136</v>
      </c>
    </row>
    <row r="48" spans="1:4" ht="70" customHeight="1" x14ac:dyDescent="0.35">
      <c r="A48" s="72" t="s">
        <v>240</v>
      </c>
      <c r="B48" s="72" t="s">
        <v>241</v>
      </c>
      <c r="C48" s="72" t="s">
        <v>5</v>
      </c>
      <c r="D48" s="72" t="s">
        <v>6</v>
      </c>
    </row>
    <row r="49" spans="1:4" ht="70" customHeight="1" x14ac:dyDescent="0.35">
      <c r="A49" s="72" t="s">
        <v>2884</v>
      </c>
      <c r="B49" s="72"/>
      <c r="C49" s="72" t="s">
        <v>100</v>
      </c>
      <c r="D4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81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2885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2886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138</v>
      </c>
      <c r="B10" s="33"/>
      <c r="C10" s="33"/>
      <c r="D10" s="14"/>
      <c r="E10" s="15"/>
      <c r="F10" s="16"/>
      <c r="G10" s="16"/>
    </row>
    <row r="11" spans="1:7" x14ac:dyDescent="0.35">
      <c r="A11" s="13" t="s">
        <v>2887</v>
      </c>
      <c r="B11" s="33" t="s">
        <v>2888</v>
      </c>
      <c r="C11" s="33" t="s">
        <v>165</v>
      </c>
      <c r="D11" s="14">
        <v>1500000</v>
      </c>
      <c r="E11" s="15">
        <v>1524.98</v>
      </c>
      <c r="F11" s="16">
        <v>0.13819999999999999</v>
      </c>
      <c r="G11" s="16">
        <v>7.3999999999999996E-2</v>
      </c>
    </row>
    <row r="12" spans="1:7" x14ac:dyDescent="0.35">
      <c r="A12" s="13" t="s">
        <v>2889</v>
      </c>
      <c r="B12" s="33" t="s">
        <v>2890</v>
      </c>
      <c r="C12" s="33" t="s">
        <v>144</v>
      </c>
      <c r="D12" s="14">
        <v>1500000</v>
      </c>
      <c r="E12" s="15">
        <v>1523.38</v>
      </c>
      <c r="F12" s="16">
        <v>0.13800000000000001</v>
      </c>
      <c r="G12" s="16">
        <v>7.2700000000000001E-2</v>
      </c>
    </row>
    <row r="13" spans="1:7" x14ac:dyDescent="0.35">
      <c r="A13" s="13" t="s">
        <v>2891</v>
      </c>
      <c r="B13" s="33" t="s">
        <v>2892</v>
      </c>
      <c r="C13" s="33" t="s">
        <v>144</v>
      </c>
      <c r="D13" s="14">
        <v>1000000</v>
      </c>
      <c r="E13" s="15">
        <v>1021.74</v>
      </c>
      <c r="F13" s="16">
        <v>9.2600000000000002E-2</v>
      </c>
      <c r="G13" s="16">
        <v>7.22E-2</v>
      </c>
    </row>
    <row r="14" spans="1:7" x14ac:dyDescent="0.35">
      <c r="A14" s="13" t="s">
        <v>2893</v>
      </c>
      <c r="B14" s="33" t="s">
        <v>2894</v>
      </c>
      <c r="C14" s="33" t="s">
        <v>144</v>
      </c>
      <c r="D14" s="14">
        <v>1000000</v>
      </c>
      <c r="E14" s="15">
        <v>1014.56</v>
      </c>
      <c r="F14" s="16">
        <v>9.1899999999999996E-2</v>
      </c>
      <c r="G14" s="16">
        <v>7.0949999999999999E-2</v>
      </c>
    </row>
    <row r="15" spans="1:7" x14ac:dyDescent="0.35">
      <c r="A15" s="13" t="s">
        <v>2895</v>
      </c>
      <c r="B15" s="33" t="s">
        <v>2896</v>
      </c>
      <c r="C15" s="33" t="s">
        <v>144</v>
      </c>
      <c r="D15" s="14">
        <v>1000000</v>
      </c>
      <c r="E15" s="15">
        <v>1014.09</v>
      </c>
      <c r="F15" s="16">
        <v>9.1899999999999996E-2</v>
      </c>
      <c r="G15" s="16">
        <v>7.0579000000000003E-2</v>
      </c>
    </row>
    <row r="16" spans="1:7" x14ac:dyDescent="0.35">
      <c r="A16" s="13" t="s">
        <v>1745</v>
      </c>
      <c r="B16" s="33" t="s">
        <v>1746</v>
      </c>
      <c r="C16" s="33" t="s">
        <v>158</v>
      </c>
      <c r="D16" s="14">
        <v>1000000</v>
      </c>
      <c r="E16" s="15">
        <v>1013.08</v>
      </c>
      <c r="F16" s="16">
        <v>9.1800000000000007E-2</v>
      </c>
      <c r="G16" s="16">
        <v>7.2950000000000001E-2</v>
      </c>
    </row>
    <row r="17" spans="1:7" x14ac:dyDescent="0.35">
      <c r="A17" s="13" t="s">
        <v>2897</v>
      </c>
      <c r="B17" s="33" t="s">
        <v>2898</v>
      </c>
      <c r="C17" s="33" t="s">
        <v>144</v>
      </c>
      <c r="D17" s="14">
        <v>500000</v>
      </c>
      <c r="E17" s="15">
        <v>512.15</v>
      </c>
      <c r="F17" s="16">
        <v>4.6399999999999997E-2</v>
      </c>
      <c r="G17" s="16">
        <v>6.6581000000000001E-2</v>
      </c>
    </row>
    <row r="18" spans="1:7" x14ac:dyDescent="0.35">
      <c r="A18" s="13" t="s">
        <v>2899</v>
      </c>
      <c r="B18" s="33" t="s">
        <v>2900</v>
      </c>
      <c r="C18" s="33" t="s">
        <v>144</v>
      </c>
      <c r="D18" s="14">
        <v>500000</v>
      </c>
      <c r="E18" s="15">
        <v>511.99</v>
      </c>
      <c r="F18" s="16">
        <v>4.6399999999999997E-2</v>
      </c>
      <c r="G18" s="16">
        <v>6.5789E-2</v>
      </c>
    </row>
    <row r="19" spans="1:7" x14ac:dyDescent="0.35">
      <c r="A19" s="13" t="s">
        <v>2901</v>
      </c>
      <c r="B19" s="33" t="s">
        <v>2902</v>
      </c>
      <c r="C19" s="33" t="s">
        <v>144</v>
      </c>
      <c r="D19" s="14">
        <v>500000</v>
      </c>
      <c r="E19" s="15">
        <v>510.49</v>
      </c>
      <c r="F19" s="16">
        <v>4.6300000000000001E-2</v>
      </c>
      <c r="G19" s="16">
        <v>6.9650000000000004E-2</v>
      </c>
    </row>
    <row r="20" spans="1:7" x14ac:dyDescent="0.35">
      <c r="A20" s="13" t="s">
        <v>2903</v>
      </c>
      <c r="B20" s="33" t="s">
        <v>2904</v>
      </c>
      <c r="C20" s="33" t="s">
        <v>144</v>
      </c>
      <c r="D20" s="14">
        <v>500000</v>
      </c>
      <c r="E20" s="15">
        <v>509.9</v>
      </c>
      <c r="F20" s="16">
        <v>4.6199999999999998E-2</v>
      </c>
      <c r="G20" s="16">
        <v>6.7299999999999999E-2</v>
      </c>
    </row>
    <row r="21" spans="1:7" x14ac:dyDescent="0.35">
      <c r="A21" s="13" t="s">
        <v>2905</v>
      </c>
      <c r="B21" s="33" t="s">
        <v>2906</v>
      </c>
      <c r="C21" s="33" t="s">
        <v>144</v>
      </c>
      <c r="D21" s="14">
        <v>500000</v>
      </c>
      <c r="E21" s="15">
        <v>505.24</v>
      </c>
      <c r="F21" s="16">
        <v>4.58E-2</v>
      </c>
      <c r="G21" s="16">
        <v>7.1249999999999994E-2</v>
      </c>
    </row>
    <row r="22" spans="1:7" x14ac:dyDescent="0.35">
      <c r="A22" s="13" t="s">
        <v>1747</v>
      </c>
      <c r="B22" s="33" t="s">
        <v>1748</v>
      </c>
      <c r="C22" s="33" t="s">
        <v>144</v>
      </c>
      <c r="D22" s="14">
        <v>500000</v>
      </c>
      <c r="E22" s="15">
        <v>504.86</v>
      </c>
      <c r="F22" s="16">
        <v>4.5699999999999998E-2</v>
      </c>
      <c r="G22" s="16">
        <v>7.1349999999999997E-2</v>
      </c>
    </row>
    <row r="23" spans="1:7" x14ac:dyDescent="0.35">
      <c r="A23" s="13" t="s">
        <v>1489</v>
      </c>
      <c r="B23" s="33" t="s">
        <v>1490</v>
      </c>
      <c r="C23" s="33" t="s">
        <v>144</v>
      </c>
      <c r="D23" s="14">
        <v>300000</v>
      </c>
      <c r="E23" s="15">
        <v>304.97000000000003</v>
      </c>
      <c r="F23" s="16">
        <v>2.76E-2</v>
      </c>
      <c r="G23" s="16">
        <v>6.9199999999999998E-2</v>
      </c>
    </row>
    <row r="24" spans="1:7" x14ac:dyDescent="0.35">
      <c r="A24" s="17" t="s">
        <v>180</v>
      </c>
      <c r="B24" s="34"/>
      <c r="C24" s="34"/>
      <c r="D24" s="18"/>
      <c r="E24" s="19">
        <v>10471.43</v>
      </c>
      <c r="F24" s="20">
        <v>0.94879999999999998</v>
      </c>
      <c r="G24" s="21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189</v>
      </c>
      <c r="B26" s="33"/>
      <c r="C26" s="33"/>
      <c r="D26" s="14"/>
      <c r="E26" s="15"/>
      <c r="F26" s="16"/>
      <c r="G26" s="16"/>
    </row>
    <row r="27" spans="1:7" x14ac:dyDescent="0.35">
      <c r="A27" s="17" t="s">
        <v>180</v>
      </c>
      <c r="B27" s="33"/>
      <c r="C27" s="33"/>
      <c r="D27" s="14"/>
      <c r="E27" s="22" t="s">
        <v>136</v>
      </c>
      <c r="F27" s="23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190</v>
      </c>
      <c r="B29" s="33"/>
      <c r="C29" s="33"/>
      <c r="D29" s="14"/>
      <c r="E29" s="15"/>
      <c r="F29" s="16"/>
      <c r="G29" s="16"/>
    </row>
    <row r="30" spans="1:7" x14ac:dyDescent="0.35">
      <c r="A30" s="17" t="s">
        <v>180</v>
      </c>
      <c r="B30" s="33"/>
      <c r="C30" s="33"/>
      <c r="D30" s="14"/>
      <c r="E30" s="22" t="s">
        <v>136</v>
      </c>
      <c r="F30" s="23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191</v>
      </c>
      <c r="B32" s="35"/>
      <c r="C32" s="35"/>
      <c r="D32" s="25"/>
      <c r="E32" s="19">
        <v>10471.43</v>
      </c>
      <c r="F32" s="20">
        <v>0.94879999999999998</v>
      </c>
      <c r="G32" s="21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195</v>
      </c>
      <c r="B35" s="33"/>
      <c r="C35" s="33"/>
      <c r="D35" s="14"/>
      <c r="E35" s="15"/>
      <c r="F35" s="16"/>
      <c r="G35" s="16"/>
    </row>
    <row r="36" spans="1:7" x14ac:dyDescent="0.35">
      <c r="A36" s="13" t="s">
        <v>196</v>
      </c>
      <c r="B36" s="33"/>
      <c r="C36" s="33"/>
      <c r="D36" s="14"/>
      <c r="E36" s="15">
        <v>50.99</v>
      </c>
      <c r="F36" s="16">
        <v>4.5999999999999999E-3</v>
      </c>
      <c r="G36" s="16">
        <v>5.4115999999999997E-2</v>
      </c>
    </row>
    <row r="37" spans="1:7" x14ac:dyDescent="0.35">
      <c r="A37" s="17" t="s">
        <v>180</v>
      </c>
      <c r="B37" s="34"/>
      <c r="C37" s="34"/>
      <c r="D37" s="18"/>
      <c r="E37" s="19">
        <v>50.99</v>
      </c>
      <c r="F37" s="20">
        <v>4.5999999999999999E-3</v>
      </c>
      <c r="G37" s="21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191</v>
      </c>
      <c r="B39" s="35"/>
      <c r="C39" s="35"/>
      <c r="D39" s="25"/>
      <c r="E39" s="19">
        <v>50.99</v>
      </c>
      <c r="F39" s="20">
        <v>4.5999999999999999E-3</v>
      </c>
      <c r="G39" s="21"/>
    </row>
    <row r="40" spans="1:7" x14ac:dyDescent="0.35">
      <c r="A40" s="13" t="s">
        <v>197</v>
      </c>
      <c r="B40" s="33"/>
      <c r="C40" s="33"/>
      <c r="D40" s="14"/>
      <c r="E40" s="15">
        <v>515.1536893</v>
      </c>
      <c r="F40" s="16">
        <v>4.6675000000000001E-2</v>
      </c>
      <c r="G40" s="16"/>
    </row>
    <row r="41" spans="1:7" x14ac:dyDescent="0.35">
      <c r="A41" s="13" t="s">
        <v>198</v>
      </c>
      <c r="B41" s="33"/>
      <c r="C41" s="33"/>
      <c r="D41" s="14"/>
      <c r="E41" s="26">
        <v>-0.53368930000000003</v>
      </c>
      <c r="F41" s="27">
        <v>-7.4999999999999993E-5</v>
      </c>
      <c r="G41" s="16">
        <v>5.4115999999999997E-2</v>
      </c>
    </row>
    <row r="42" spans="1:7" x14ac:dyDescent="0.35">
      <c r="A42" s="28" t="s">
        <v>199</v>
      </c>
      <c r="B42" s="36"/>
      <c r="C42" s="36"/>
      <c r="D42" s="29"/>
      <c r="E42" s="30">
        <v>11037.04</v>
      </c>
      <c r="F42" s="31">
        <v>1</v>
      </c>
      <c r="G42" s="31"/>
    </row>
    <row r="44" spans="1:7" x14ac:dyDescent="0.35">
      <c r="A44" s="1" t="s">
        <v>200</v>
      </c>
    </row>
    <row r="45" spans="1:7" x14ac:dyDescent="0.35">
      <c r="A45" s="1" t="s">
        <v>2907</v>
      </c>
    </row>
    <row r="47" spans="1:7" x14ac:dyDescent="0.35">
      <c r="A47" s="1" t="s">
        <v>201</v>
      </c>
    </row>
    <row r="48" spans="1:7" x14ac:dyDescent="0.35">
      <c r="A48" s="47" t="s">
        <v>202</v>
      </c>
      <c r="B48" s="3" t="s">
        <v>136</v>
      </c>
    </row>
    <row r="49" spans="1:3" x14ac:dyDescent="0.35">
      <c r="A49" t="s">
        <v>203</v>
      </c>
    </row>
    <row r="50" spans="1:3" x14ac:dyDescent="0.35">
      <c r="A50" t="s">
        <v>204</v>
      </c>
      <c r="B50" t="s">
        <v>205</v>
      </c>
      <c r="C50" t="s">
        <v>205</v>
      </c>
    </row>
    <row r="51" spans="1:3" x14ac:dyDescent="0.35">
      <c r="B51" s="48">
        <v>45807</v>
      </c>
      <c r="C51" s="48">
        <v>45838</v>
      </c>
    </row>
    <row r="52" spans="1:3" x14ac:dyDescent="0.35">
      <c r="A52" t="s">
        <v>274</v>
      </c>
      <c r="B52">
        <v>10.526999999999999</v>
      </c>
      <c r="C52">
        <v>10.585000000000001</v>
      </c>
    </row>
    <row r="53" spans="1:3" x14ac:dyDescent="0.35">
      <c r="A53" t="s">
        <v>211</v>
      </c>
      <c r="B53">
        <v>10.526999999999999</v>
      </c>
      <c r="C53">
        <v>10.585000000000001</v>
      </c>
    </row>
    <row r="54" spans="1:3" x14ac:dyDescent="0.35">
      <c r="A54" t="s">
        <v>275</v>
      </c>
      <c r="B54">
        <v>10.513999999999999</v>
      </c>
      <c r="C54">
        <v>10.57</v>
      </c>
    </row>
    <row r="55" spans="1:3" x14ac:dyDescent="0.35">
      <c r="A55" t="s">
        <v>217</v>
      </c>
      <c r="B55">
        <v>10.513999999999999</v>
      </c>
      <c r="C55">
        <v>10.57</v>
      </c>
    </row>
    <row r="57" spans="1:3" x14ac:dyDescent="0.35">
      <c r="A57" t="s">
        <v>221</v>
      </c>
      <c r="B57" s="3" t="s">
        <v>136</v>
      </c>
    </row>
    <row r="58" spans="1:3" x14ac:dyDescent="0.35">
      <c r="A58" t="s">
        <v>222</v>
      </c>
      <c r="B58" s="3" t="s">
        <v>136</v>
      </c>
    </row>
    <row r="59" spans="1:3" ht="29" customHeight="1" x14ac:dyDescent="0.35">
      <c r="A59" s="47" t="s">
        <v>223</v>
      </c>
      <c r="B59" s="3" t="s">
        <v>136</v>
      </c>
    </row>
    <row r="60" spans="1:3" ht="29" customHeight="1" x14ac:dyDescent="0.35">
      <c r="A60" s="47" t="s">
        <v>224</v>
      </c>
      <c r="B60" s="3" t="s">
        <v>136</v>
      </c>
    </row>
    <row r="61" spans="1:3" x14ac:dyDescent="0.35">
      <c r="A61" t="s">
        <v>225</v>
      </c>
      <c r="B61" s="49">
        <f>+B76</f>
        <v>2.3574796102290079</v>
      </c>
    </row>
    <row r="62" spans="1:3" ht="43.5" customHeight="1" x14ac:dyDescent="0.35">
      <c r="A62" s="47" t="s">
        <v>226</v>
      </c>
      <c r="B62" s="3" t="s">
        <v>136</v>
      </c>
    </row>
    <row r="63" spans="1:3" x14ac:dyDescent="0.35">
      <c r="B63" s="3"/>
    </row>
    <row r="64" spans="1:3" ht="29" customHeight="1" x14ac:dyDescent="0.35">
      <c r="A64" s="47" t="s">
        <v>227</v>
      </c>
      <c r="B64" s="3" t="s">
        <v>136</v>
      </c>
    </row>
    <row r="65" spans="1:4" ht="29" customHeight="1" x14ac:dyDescent="0.35">
      <c r="A65" s="47" t="s">
        <v>228</v>
      </c>
      <c r="B65">
        <v>5586.68</v>
      </c>
    </row>
    <row r="66" spans="1:4" ht="29" customHeight="1" x14ac:dyDescent="0.35">
      <c r="A66" s="47" t="s">
        <v>229</v>
      </c>
      <c r="B66" s="3" t="s">
        <v>136</v>
      </c>
    </row>
    <row r="67" spans="1:4" ht="29" customHeight="1" x14ac:dyDescent="0.35">
      <c r="A67" s="47" t="s">
        <v>230</v>
      </c>
      <c r="B67" s="3" t="s">
        <v>136</v>
      </c>
    </row>
    <row r="69" spans="1:4" x14ac:dyDescent="0.35">
      <c r="A69" t="s">
        <v>231</v>
      </c>
    </row>
    <row r="70" spans="1:4" ht="87" customHeight="1" x14ac:dyDescent="0.35">
      <c r="A70" s="63" t="s">
        <v>232</v>
      </c>
      <c r="B70" s="67" t="s">
        <v>2908</v>
      </c>
    </row>
    <row r="71" spans="1:4" ht="58" customHeight="1" x14ac:dyDescent="0.35">
      <c r="A71" s="63" t="s">
        <v>234</v>
      </c>
      <c r="B71" s="67" t="s">
        <v>2909</v>
      </c>
    </row>
    <row r="72" spans="1:4" x14ac:dyDescent="0.35">
      <c r="A72" s="63"/>
      <c r="B72" s="63"/>
    </row>
    <row r="73" spans="1:4" x14ac:dyDescent="0.35">
      <c r="A73" s="63" t="s">
        <v>236</v>
      </c>
      <c r="B73" s="64">
        <v>7.1142520731171999</v>
      </c>
    </row>
    <row r="74" spans="1:4" x14ac:dyDescent="0.35">
      <c r="A74" s="63"/>
      <c r="B74" s="63"/>
    </row>
    <row r="75" spans="1:4" x14ac:dyDescent="0.35">
      <c r="A75" s="63" t="s">
        <v>237</v>
      </c>
      <c r="B75" s="65">
        <v>2.1459999999999999</v>
      </c>
    </row>
    <row r="76" spans="1:4" x14ac:dyDescent="0.35">
      <c r="A76" s="63" t="s">
        <v>238</v>
      </c>
      <c r="B76" s="65">
        <v>2.3574796102290079</v>
      </c>
    </row>
    <row r="77" spans="1:4" x14ac:dyDescent="0.35">
      <c r="A77" s="63"/>
      <c r="B77" s="63"/>
    </row>
    <row r="78" spans="1:4" x14ac:dyDescent="0.35">
      <c r="A78" s="63" t="s">
        <v>239</v>
      </c>
      <c r="B78" s="66">
        <v>45838</v>
      </c>
    </row>
    <row r="80" spans="1:4" ht="70" customHeight="1" x14ac:dyDescent="0.35">
      <c r="A80" s="72" t="s">
        <v>240</v>
      </c>
      <c r="B80" s="72" t="s">
        <v>241</v>
      </c>
      <c r="C80" s="72" t="s">
        <v>5</v>
      </c>
      <c r="D80" s="72" t="s">
        <v>6</v>
      </c>
    </row>
    <row r="81" spans="1:4" ht="70" customHeight="1" x14ac:dyDescent="0.35">
      <c r="A81" s="72" t="s">
        <v>2910</v>
      </c>
      <c r="B81" s="72"/>
      <c r="C81" s="72" t="s">
        <v>102</v>
      </c>
      <c r="D8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6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2911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2912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1711</v>
      </c>
      <c r="B8" s="33"/>
      <c r="C8" s="33"/>
      <c r="D8" s="14"/>
      <c r="E8" s="15"/>
      <c r="F8" s="16"/>
      <c r="G8" s="16"/>
    </row>
    <row r="9" spans="1:7" x14ac:dyDescent="0.35">
      <c r="A9" s="13" t="s">
        <v>2913</v>
      </c>
      <c r="B9" s="33" t="s">
        <v>2914</v>
      </c>
      <c r="C9" s="33"/>
      <c r="D9" s="14">
        <v>35413922</v>
      </c>
      <c r="E9" s="15">
        <v>452359.73</v>
      </c>
      <c r="F9" s="16">
        <v>0.99690000000000001</v>
      </c>
      <c r="G9" s="16"/>
    </row>
    <row r="10" spans="1:7" x14ac:dyDescent="0.35">
      <c r="A10" s="17" t="s">
        <v>180</v>
      </c>
      <c r="B10" s="34"/>
      <c r="C10" s="34"/>
      <c r="D10" s="18"/>
      <c r="E10" s="19">
        <v>452359.73</v>
      </c>
      <c r="F10" s="20">
        <v>0.99690000000000001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452359.73</v>
      </c>
      <c r="F12" s="20">
        <v>0.99690000000000001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1483.78</v>
      </c>
      <c r="F15" s="16">
        <v>3.3E-3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1483.78</v>
      </c>
      <c r="F16" s="20">
        <v>3.3E-3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1483.78</v>
      </c>
      <c r="F18" s="20">
        <v>3.3E-3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0.21998970000000001</v>
      </c>
      <c r="F19" s="16">
        <v>0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-84.629989699999996</v>
      </c>
      <c r="F20" s="27">
        <v>-2.0000000000000001E-4</v>
      </c>
      <c r="G20" s="16">
        <v>5.4115000000000003E-2</v>
      </c>
    </row>
    <row r="21" spans="1:7" x14ac:dyDescent="0.35">
      <c r="A21" s="28" t="s">
        <v>199</v>
      </c>
      <c r="B21" s="36"/>
      <c r="C21" s="36"/>
      <c r="D21" s="29"/>
      <c r="E21" s="30">
        <v>453759.1</v>
      </c>
      <c r="F21" s="31">
        <v>1</v>
      </c>
      <c r="G21" s="31"/>
    </row>
    <row r="26" spans="1:7" x14ac:dyDescent="0.35">
      <c r="A26" s="1" t="s">
        <v>201</v>
      </c>
    </row>
    <row r="27" spans="1:7" ht="29" customHeight="1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12.829499999999999</v>
      </c>
      <c r="C31">
        <v>12.7395</v>
      </c>
    </row>
    <row r="32" spans="1:7" x14ac:dyDescent="0.35">
      <c r="A32" t="s">
        <v>211</v>
      </c>
      <c r="B32">
        <v>12.829499999999999</v>
      </c>
      <c r="C32">
        <v>12.7395</v>
      </c>
    </row>
    <row r="33" spans="1:3" x14ac:dyDescent="0.35">
      <c r="A33" t="s">
        <v>216</v>
      </c>
      <c r="B33">
        <v>12.829499999999999</v>
      </c>
      <c r="C33">
        <v>12.7395</v>
      </c>
    </row>
    <row r="34" spans="1:3" x14ac:dyDescent="0.35">
      <c r="A34" t="s">
        <v>217</v>
      </c>
      <c r="B34">
        <v>12.829499999999999</v>
      </c>
      <c r="C34">
        <v>12.7395</v>
      </c>
    </row>
    <row r="36" spans="1:3" x14ac:dyDescent="0.35">
      <c r="A36" t="s">
        <v>221</v>
      </c>
      <c r="B36" s="3" t="s">
        <v>136</v>
      </c>
    </row>
    <row r="37" spans="1:3" x14ac:dyDescent="0.35">
      <c r="A37" t="s">
        <v>222</v>
      </c>
      <c r="B37" s="3" t="s">
        <v>136</v>
      </c>
    </row>
    <row r="38" spans="1:3" ht="58" customHeight="1" x14ac:dyDescent="0.35">
      <c r="A38" s="47" t="s">
        <v>223</v>
      </c>
      <c r="B38" s="3" t="s">
        <v>136</v>
      </c>
    </row>
    <row r="39" spans="1:3" ht="43.5" customHeight="1" x14ac:dyDescent="0.35">
      <c r="A39" s="47" t="s">
        <v>224</v>
      </c>
      <c r="B39" s="3" t="s">
        <v>136</v>
      </c>
    </row>
    <row r="40" spans="1:3" x14ac:dyDescent="0.35">
      <c r="A40" t="s">
        <v>225</v>
      </c>
      <c r="B40" s="49">
        <f>+B55</f>
        <v>6.6125485315300736</v>
      </c>
    </row>
    <row r="41" spans="1:3" ht="72.5" customHeight="1" x14ac:dyDescent="0.35">
      <c r="A41" s="47" t="s">
        <v>578</v>
      </c>
      <c r="B41" s="3" t="s">
        <v>136</v>
      </c>
    </row>
    <row r="42" spans="1:3" x14ac:dyDescent="0.35">
      <c r="B42" s="3"/>
    </row>
    <row r="43" spans="1:3" ht="72.5" customHeight="1" x14ac:dyDescent="0.35">
      <c r="A43" s="47" t="s">
        <v>579</v>
      </c>
      <c r="B43" s="3" t="s">
        <v>136</v>
      </c>
    </row>
    <row r="44" spans="1:3" ht="58" customHeight="1" x14ac:dyDescent="0.35">
      <c r="A44" s="47" t="s">
        <v>580</v>
      </c>
      <c r="B44" t="s">
        <v>136</v>
      </c>
    </row>
    <row r="45" spans="1:3" ht="43.5" customHeight="1" x14ac:dyDescent="0.35">
      <c r="A45" s="47" t="s">
        <v>581</v>
      </c>
      <c r="B45" s="3" t="s">
        <v>136</v>
      </c>
    </row>
    <row r="46" spans="1:3" ht="43.5" customHeight="1" x14ac:dyDescent="0.35">
      <c r="A46" s="47" t="s">
        <v>582</v>
      </c>
      <c r="B46" s="3" t="s">
        <v>136</v>
      </c>
    </row>
    <row r="48" spans="1:3" x14ac:dyDescent="0.35">
      <c r="A48" t="s">
        <v>231</v>
      </c>
    </row>
    <row r="49" spans="1:4" x14ac:dyDescent="0.35">
      <c r="A49" s="63" t="s">
        <v>232</v>
      </c>
      <c r="B49" s="63" t="s">
        <v>2915</v>
      </c>
    </row>
    <row r="50" spans="1:4" x14ac:dyDescent="0.35">
      <c r="A50" s="63" t="s">
        <v>234</v>
      </c>
      <c r="B50" s="63" t="s">
        <v>1936</v>
      </c>
    </row>
    <row r="51" spans="1:4" x14ac:dyDescent="0.35">
      <c r="A51" s="63"/>
      <c r="B51" s="63"/>
    </row>
    <row r="52" spans="1:4" x14ac:dyDescent="0.35">
      <c r="A52" s="63" t="s">
        <v>236</v>
      </c>
      <c r="B52" s="64">
        <v>6.8419565811426137</v>
      </c>
    </row>
    <row r="53" spans="1:4" x14ac:dyDescent="0.35">
      <c r="A53" s="63"/>
      <c r="B53" s="63"/>
    </row>
    <row r="54" spans="1:4" x14ac:dyDescent="0.35">
      <c r="A54" s="63" t="s">
        <v>237</v>
      </c>
      <c r="B54" s="65">
        <v>5.3446999999999996</v>
      </c>
    </row>
    <row r="55" spans="1:4" x14ac:dyDescent="0.35">
      <c r="A55" s="63" t="s">
        <v>238</v>
      </c>
      <c r="B55" s="65">
        <v>6.6125485315300736</v>
      </c>
    </row>
    <row r="56" spans="1:4" x14ac:dyDescent="0.35">
      <c r="A56" s="63"/>
      <c r="B56" s="63"/>
    </row>
    <row r="57" spans="1:4" x14ac:dyDescent="0.35">
      <c r="A57" s="63" t="s">
        <v>239</v>
      </c>
      <c r="B57" s="66">
        <v>45838</v>
      </c>
    </row>
    <row r="59" spans="1:4" ht="70" customHeight="1" x14ac:dyDescent="0.35">
      <c r="A59" s="72" t="s">
        <v>240</v>
      </c>
      <c r="B59" s="72" t="s">
        <v>241</v>
      </c>
      <c r="C59" s="72" t="s">
        <v>5</v>
      </c>
      <c r="D59" s="72" t="s">
        <v>6</v>
      </c>
    </row>
    <row r="60" spans="1:4" ht="70" customHeight="1" x14ac:dyDescent="0.35">
      <c r="A60" s="72" t="s">
        <v>2916</v>
      </c>
      <c r="B60" s="72"/>
      <c r="C60" s="72" t="s">
        <v>53</v>
      </c>
      <c r="D6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7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2917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2918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695</v>
      </c>
      <c r="B8" s="33" t="s">
        <v>696</v>
      </c>
      <c r="C8" s="33" t="s">
        <v>376</v>
      </c>
      <c r="D8" s="14">
        <v>47715</v>
      </c>
      <c r="E8" s="15">
        <v>689.86</v>
      </c>
      <c r="F8" s="16">
        <v>4.3700000000000003E-2</v>
      </c>
      <c r="G8" s="16"/>
    </row>
    <row r="9" spans="1:7" x14ac:dyDescent="0.35">
      <c r="A9" s="13" t="s">
        <v>374</v>
      </c>
      <c r="B9" s="33" t="s">
        <v>375</v>
      </c>
      <c r="C9" s="33" t="s">
        <v>376</v>
      </c>
      <c r="D9" s="14">
        <v>34029</v>
      </c>
      <c r="E9" s="15">
        <v>681.09</v>
      </c>
      <c r="F9" s="16">
        <v>4.3099999999999999E-2</v>
      </c>
      <c r="G9" s="16"/>
    </row>
    <row r="10" spans="1:7" x14ac:dyDescent="0.35">
      <c r="A10" s="13" t="s">
        <v>1266</v>
      </c>
      <c r="B10" s="33" t="s">
        <v>1267</v>
      </c>
      <c r="C10" s="33" t="s">
        <v>465</v>
      </c>
      <c r="D10" s="14">
        <v>80254</v>
      </c>
      <c r="E10" s="15">
        <v>653.51</v>
      </c>
      <c r="F10" s="16">
        <v>4.1399999999999999E-2</v>
      </c>
      <c r="G10" s="16"/>
    </row>
    <row r="11" spans="1:7" x14ac:dyDescent="0.35">
      <c r="A11" s="13" t="s">
        <v>380</v>
      </c>
      <c r="B11" s="33" t="s">
        <v>381</v>
      </c>
      <c r="C11" s="33" t="s">
        <v>382</v>
      </c>
      <c r="D11" s="14">
        <v>155596</v>
      </c>
      <c r="E11" s="15">
        <v>647.98</v>
      </c>
      <c r="F11" s="16">
        <v>4.1000000000000002E-2</v>
      </c>
      <c r="G11" s="16"/>
    </row>
    <row r="12" spans="1:7" x14ac:dyDescent="0.35">
      <c r="A12" s="13" t="s">
        <v>592</v>
      </c>
      <c r="B12" s="33" t="s">
        <v>593</v>
      </c>
      <c r="C12" s="33" t="s">
        <v>476</v>
      </c>
      <c r="D12" s="14">
        <v>8892</v>
      </c>
      <c r="E12" s="15">
        <v>643.96</v>
      </c>
      <c r="F12" s="16">
        <v>4.0800000000000003E-2</v>
      </c>
      <c r="G12" s="16"/>
    </row>
    <row r="13" spans="1:7" x14ac:dyDescent="0.35">
      <c r="A13" s="13" t="s">
        <v>586</v>
      </c>
      <c r="B13" s="33" t="s">
        <v>587</v>
      </c>
      <c r="C13" s="33" t="s">
        <v>411</v>
      </c>
      <c r="D13" s="14">
        <v>37158</v>
      </c>
      <c r="E13" s="15">
        <v>622.66</v>
      </c>
      <c r="F13" s="16">
        <v>3.9399999999999998E-2</v>
      </c>
      <c r="G13" s="16"/>
    </row>
    <row r="14" spans="1:7" x14ac:dyDescent="0.35">
      <c r="A14" s="13" t="s">
        <v>697</v>
      </c>
      <c r="B14" s="33" t="s">
        <v>698</v>
      </c>
      <c r="C14" s="33" t="s">
        <v>452</v>
      </c>
      <c r="D14" s="14">
        <v>30980</v>
      </c>
      <c r="E14" s="15">
        <v>622.57000000000005</v>
      </c>
      <c r="F14" s="16">
        <v>3.9399999999999998E-2</v>
      </c>
      <c r="G14" s="16"/>
    </row>
    <row r="15" spans="1:7" x14ac:dyDescent="0.35">
      <c r="A15" s="13" t="s">
        <v>395</v>
      </c>
      <c r="B15" s="33" t="s">
        <v>396</v>
      </c>
      <c r="C15" s="33" t="s">
        <v>373</v>
      </c>
      <c r="D15" s="14">
        <v>10262</v>
      </c>
      <c r="E15" s="15">
        <v>600.42999999999995</v>
      </c>
      <c r="F15" s="16">
        <v>3.7999999999999999E-2</v>
      </c>
      <c r="G15" s="16"/>
    </row>
    <row r="16" spans="1:7" x14ac:dyDescent="0.35">
      <c r="A16" s="13" t="s">
        <v>414</v>
      </c>
      <c r="B16" s="33" t="s">
        <v>415</v>
      </c>
      <c r="C16" s="33" t="s">
        <v>411</v>
      </c>
      <c r="D16" s="14">
        <v>8702</v>
      </c>
      <c r="E16" s="15">
        <v>592.55999999999995</v>
      </c>
      <c r="F16" s="16">
        <v>3.7499999999999999E-2</v>
      </c>
      <c r="G16" s="16"/>
    </row>
    <row r="17" spans="1:7" x14ac:dyDescent="0.35">
      <c r="A17" s="13" t="s">
        <v>409</v>
      </c>
      <c r="B17" s="33" t="s">
        <v>410</v>
      </c>
      <c r="C17" s="33" t="s">
        <v>411</v>
      </c>
      <c r="D17" s="14">
        <v>44679</v>
      </c>
      <c r="E17" s="15">
        <v>573.37</v>
      </c>
      <c r="F17" s="16">
        <v>3.6299999999999999E-2</v>
      </c>
      <c r="G17" s="16"/>
    </row>
    <row r="18" spans="1:7" x14ac:dyDescent="0.35">
      <c r="A18" s="13" t="s">
        <v>710</v>
      </c>
      <c r="B18" s="33" t="s">
        <v>711</v>
      </c>
      <c r="C18" s="33" t="s">
        <v>376</v>
      </c>
      <c r="D18" s="14">
        <v>25923</v>
      </c>
      <c r="E18" s="15">
        <v>560.84</v>
      </c>
      <c r="F18" s="16">
        <v>3.5499999999999997E-2</v>
      </c>
      <c r="G18" s="16"/>
    </row>
    <row r="19" spans="1:7" x14ac:dyDescent="0.35">
      <c r="A19" s="13" t="s">
        <v>736</v>
      </c>
      <c r="B19" s="33" t="s">
        <v>737</v>
      </c>
      <c r="C19" s="33" t="s">
        <v>465</v>
      </c>
      <c r="D19" s="14">
        <v>30167</v>
      </c>
      <c r="E19" s="15">
        <v>554.55999999999995</v>
      </c>
      <c r="F19" s="16">
        <v>3.5099999999999999E-2</v>
      </c>
      <c r="G19" s="16"/>
    </row>
    <row r="20" spans="1:7" x14ac:dyDescent="0.35">
      <c r="A20" s="13" t="s">
        <v>770</v>
      </c>
      <c r="B20" s="33" t="s">
        <v>771</v>
      </c>
      <c r="C20" s="33" t="s">
        <v>460</v>
      </c>
      <c r="D20" s="14">
        <v>58790</v>
      </c>
      <c r="E20" s="15">
        <v>550.57000000000005</v>
      </c>
      <c r="F20" s="16">
        <v>3.49E-2</v>
      </c>
      <c r="G20" s="16"/>
    </row>
    <row r="21" spans="1:7" x14ac:dyDescent="0.35">
      <c r="A21" s="13" t="s">
        <v>421</v>
      </c>
      <c r="B21" s="33" t="s">
        <v>422</v>
      </c>
      <c r="C21" s="33" t="s">
        <v>423</v>
      </c>
      <c r="D21" s="14">
        <v>18007</v>
      </c>
      <c r="E21" s="15">
        <v>550.01</v>
      </c>
      <c r="F21" s="16">
        <v>3.4799999999999998E-2</v>
      </c>
      <c r="G21" s="16"/>
    </row>
    <row r="22" spans="1:7" x14ac:dyDescent="0.35">
      <c r="A22" s="13" t="s">
        <v>1258</v>
      </c>
      <c r="B22" s="33" t="s">
        <v>1259</v>
      </c>
      <c r="C22" s="33" t="s">
        <v>460</v>
      </c>
      <c r="D22" s="14">
        <v>25700</v>
      </c>
      <c r="E22" s="15">
        <v>528.39</v>
      </c>
      <c r="F22" s="16">
        <v>3.3500000000000002E-2</v>
      </c>
      <c r="G22" s="16"/>
    </row>
    <row r="23" spans="1:7" x14ac:dyDescent="0.35">
      <c r="A23" s="13" t="s">
        <v>1553</v>
      </c>
      <c r="B23" s="33" t="s">
        <v>1554</v>
      </c>
      <c r="C23" s="33" t="s">
        <v>465</v>
      </c>
      <c r="D23" s="14">
        <v>25361</v>
      </c>
      <c r="E23" s="15">
        <v>517.41999999999996</v>
      </c>
      <c r="F23" s="16">
        <v>3.2800000000000003E-2</v>
      </c>
      <c r="G23" s="16"/>
    </row>
    <row r="24" spans="1:7" x14ac:dyDescent="0.35">
      <c r="A24" s="13" t="s">
        <v>431</v>
      </c>
      <c r="B24" s="33" t="s">
        <v>432</v>
      </c>
      <c r="C24" s="33" t="s">
        <v>420</v>
      </c>
      <c r="D24" s="14">
        <v>34432</v>
      </c>
      <c r="E24" s="15">
        <v>491.72</v>
      </c>
      <c r="F24" s="16">
        <v>3.1099999999999999E-2</v>
      </c>
      <c r="G24" s="16"/>
    </row>
    <row r="25" spans="1:7" x14ac:dyDescent="0.35">
      <c r="A25" s="13" t="s">
        <v>387</v>
      </c>
      <c r="B25" s="33" t="s">
        <v>388</v>
      </c>
      <c r="C25" s="33" t="s">
        <v>379</v>
      </c>
      <c r="D25" s="14">
        <v>28173</v>
      </c>
      <c r="E25" s="15">
        <v>487</v>
      </c>
      <c r="F25" s="16">
        <v>3.0800000000000001E-2</v>
      </c>
      <c r="G25" s="16"/>
    </row>
    <row r="26" spans="1:7" x14ac:dyDescent="0.35">
      <c r="A26" s="13" t="s">
        <v>1725</v>
      </c>
      <c r="B26" s="33" t="s">
        <v>1726</v>
      </c>
      <c r="C26" s="33" t="s">
        <v>716</v>
      </c>
      <c r="D26" s="14">
        <v>1560</v>
      </c>
      <c r="E26" s="15">
        <v>484.07</v>
      </c>
      <c r="F26" s="16">
        <v>3.0599999999999999E-2</v>
      </c>
      <c r="G26" s="16"/>
    </row>
    <row r="27" spans="1:7" x14ac:dyDescent="0.35">
      <c r="A27" s="13" t="s">
        <v>412</v>
      </c>
      <c r="B27" s="33" t="s">
        <v>413</v>
      </c>
      <c r="C27" s="33" t="s">
        <v>379</v>
      </c>
      <c r="D27" s="14">
        <v>28563</v>
      </c>
      <c r="E27" s="15">
        <v>481.86</v>
      </c>
      <c r="F27" s="16">
        <v>3.0499999999999999E-2</v>
      </c>
      <c r="G27" s="16"/>
    </row>
    <row r="28" spans="1:7" x14ac:dyDescent="0.35">
      <c r="A28" s="13" t="s">
        <v>377</v>
      </c>
      <c r="B28" s="33" t="s">
        <v>378</v>
      </c>
      <c r="C28" s="33" t="s">
        <v>379</v>
      </c>
      <c r="D28" s="14">
        <v>13902</v>
      </c>
      <c r="E28" s="15">
        <v>481.29</v>
      </c>
      <c r="F28" s="16">
        <v>3.0499999999999999E-2</v>
      </c>
      <c r="G28" s="16"/>
    </row>
    <row r="29" spans="1:7" x14ac:dyDescent="0.35">
      <c r="A29" s="13" t="s">
        <v>1260</v>
      </c>
      <c r="B29" s="33" t="s">
        <v>1261</v>
      </c>
      <c r="C29" s="33" t="s">
        <v>716</v>
      </c>
      <c r="D29" s="14">
        <v>16775</v>
      </c>
      <c r="E29" s="15">
        <v>477.16</v>
      </c>
      <c r="F29" s="16">
        <v>3.0200000000000001E-2</v>
      </c>
      <c r="G29" s="16"/>
    </row>
    <row r="30" spans="1:7" x14ac:dyDescent="0.35">
      <c r="A30" s="13" t="s">
        <v>714</v>
      </c>
      <c r="B30" s="33" t="s">
        <v>715</v>
      </c>
      <c r="C30" s="33" t="s">
        <v>716</v>
      </c>
      <c r="D30" s="14">
        <v>3937</v>
      </c>
      <c r="E30" s="15">
        <v>476.1</v>
      </c>
      <c r="F30" s="16">
        <v>3.0099999999999998E-2</v>
      </c>
      <c r="G30" s="16"/>
    </row>
    <row r="31" spans="1:7" x14ac:dyDescent="0.35">
      <c r="A31" s="13" t="s">
        <v>766</v>
      </c>
      <c r="B31" s="33" t="s">
        <v>767</v>
      </c>
      <c r="C31" s="33" t="s">
        <v>402</v>
      </c>
      <c r="D31" s="14">
        <v>15332</v>
      </c>
      <c r="E31" s="15">
        <v>447.39</v>
      </c>
      <c r="F31" s="16">
        <v>2.8299999999999999E-2</v>
      </c>
      <c r="G31" s="16"/>
    </row>
    <row r="32" spans="1:7" x14ac:dyDescent="0.35">
      <c r="A32" s="13" t="s">
        <v>383</v>
      </c>
      <c r="B32" s="33" t="s">
        <v>384</v>
      </c>
      <c r="C32" s="33" t="s">
        <v>379</v>
      </c>
      <c r="D32" s="14">
        <v>26965</v>
      </c>
      <c r="E32" s="15">
        <v>431.93</v>
      </c>
      <c r="F32" s="16">
        <v>2.7300000000000001E-2</v>
      </c>
      <c r="G32" s="16"/>
    </row>
    <row r="33" spans="1:7" x14ac:dyDescent="0.35">
      <c r="A33" s="13" t="s">
        <v>594</v>
      </c>
      <c r="B33" s="33" t="s">
        <v>595</v>
      </c>
      <c r="C33" s="33" t="s">
        <v>411</v>
      </c>
      <c r="D33" s="14">
        <v>21954</v>
      </c>
      <c r="E33" s="15">
        <v>425.47</v>
      </c>
      <c r="F33" s="16">
        <v>2.69E-2</v>
      </c>
      <c r="G33" s="16"/>
    </row>
    <row r="34" spans="1:7" x14ac:dyDescent="0.35">
      <c r="A34" s="13" t="s">
        <v>596</v>
      </c>
      <c r="B34" s="33" t="s">
        <v>597</v>
      </c>
      <c r="C34" s="33" t="s">
        <v>411</v>
      </c>
      <c r="D34" s="14">
        <v>12198</v>
      </c>
      <c r="E34" s="15">
        <v>415.73</v>
      </c>
      <c r="F34" s="16">
        <v>2.63E-2</v>
      </c>
      <c r="G34" s="16"/>
    </row>
    <row r="35" spans="1:7" x14ac:dyDescent="0.35">
      <c r="A35" s="13" t="s">
        <v>856</v>
      </c>
      <c r="B35" s="33" t="s">
        <v>857</v>
      </c>
      <c r="C35" s="33" t="s">
        <v>538</v>
      </c>
      <c r="D35" s="14">
        <v>735</v>
      </c>
      <c r="E35" s="15">
        <v>363.16</v>
      </c>
      <c r="F35" s="16">
        <v>2.3E-2</v>
      </c>
      <c r="G35" s="16"/>
    </row>
    <row r="36" spans="1:7" x14ac:dyDescent="0.35">
      <c r="A36" s="13" t="s">
        <v>1278</v>
      </c>
      <c r="B36" s="33" t="s">
        <v>1279</v>
      </c>
      <c r="C36" s="33" t="s">
        <v>460</v>
      </c>
      <c r="D36" s="14">
        <v>34936</v>
      </c>
      <c r="E36" s="15">
        <v>332.98</v>
      </c>
      <c r="F36" s="16">
        <v>2.1100000000000001E-2</v>
      </c>
      <c r="G36" s="16"/>
    </row>
    <row r="37" spans="1:7" x14ac:dyDescent="0.35">
      <c r="A37" s="13" t="s">
        <v>440</v>
      </c>
      <c r="B37" s="33" t="s">
        <v>441</v>
      </c>
      <c r="C37" s="33" t="s">
        <v>442</v>
      </c>
      <c r="D37" s="14">
        <v>1011</v>
      </c>
      <c r="E37" s="15">
        <v>330.39</v>
      </c>
      <c r="F37" s="16">
        <v>2.0899999999999998E-2</v>
      </c>
      <c r="G37" s="16"/>
    </row>
    <row r="38" spans="1:7" x14ac:dyDescent="0.35">
      <c r="A38" s="17" t="s">
        <v>180</v>
      </c>
      <c r="B38" s="34"/>
      <c r="C38" s="34"/>
      <c r="D38" s="18"/>
      <c r="E38" s="37">
        <v>15716.03</v>
      </c>
      <c r="F38" s="38">
        <v>0.99480000000000002</v>
      </c>
      <c r="G38" s="21"/>
    </row>
    <row r="39" spans="1:7" x14ac:dyDescent="0.35">
      <c r="A39" s="17" t="s">
        <v>445</v>
      </c>
      <c r="B39" s="33"/>
      <c r="C39" s="33"/>
      <c r="D39" s="14"/>
      <c r="E39" s="15"/>
      <c r="F39" s="16"/>
      <c r="G39" s="16"/>
    </row>
    <row r="40" spans="1:7" x14ac:dyDescent="0.35">
      <c r="A40" s="17" t="s">
        <v>180</v>
      </c>
      <c r="B40" s="33"/>
      <c r="C40" s="33"/>
      <c r="D40" s="14"/>
      <c r="E40" s="39" t="s">
        <v>136</v>
      </c>
      <c r="F40" s="40" t="s">
        <v>136</v>
      </c>
      <c r="G40" s="16"/>
    </row>
    <row r="41" spans="1:7" x14ac:dyDescent="0.35">
      <c r="A41" s="24" t="s">
        <v>191</v>
      </c>
      <c r="B41" s="35"/>
      <c r="C41" s="35"/>
      <c r="D41" s="25"/>
      <c r="E41" s="30">
        <v>15716.03</v>
      </c>
      <c r="F41" s="31">
        <v>0.99480000000000002</v>
      </c>
      <c r="G41" s="21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195</v>
      </c>
      <c r="B44" s="33"/>
      <c r="C44" s="33"/>
      <c r="D44" s="14"/>
      <c r="E44" s="15"/>
      <c r="F44" s="16"/>
      <c r="G44" s="16"/>
    </row>
    <row r="45" spans="1:7" x14ac:dyDescent="0.35">
      <c r="A45" s="13" t="s">
        <v>196</v>
      </c>
      <c r="B45" s="33"/>
      <c r="C45" s="33"/>
      <c r="D45" s="14"/>
      <c r="E45" s="15">
        <v>68.989999999999995</v>
      </c>
      <c r="F45" s="16">
        <v>4.4000000000000003E-3</v>
      </c>
      <c r="G45" s="16">
        <v>5.4115999999999997E-2</v>
      </c>
    </row>
    <row r="46" spans="1:7" x14ac:dyDescent="0.35">
      <c r="A46" s="17" t="s">
        <v>180</v>
      </c>
      <c r="B46" s="34"/>
      <c r="C46" s="34"/>
      <c r="D46" s="18"/>
      <c r="E46" s="37">
        <v>68.989999999999995</v>
      </c>
      <c r="F46" s="38">
        <v>4.4000000000000003E-3</v>
      </c>
      <c r="G46" s="21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191</v>
      </c>
      <c r="B48" s="35"/>
      <c r="C48" s="35"/>
      <c r="D48" s="25"/>
      <c r="E48" s="19">
        <v>68.989999999999995</v>
      </c>
      <c r="F48" s="20">
        <v>4.4000000000000003E-3</v>
      </c>
      <c r="G48" s="21"/>
    </row>
    <row r="49" spans="1:7" x14ac:dyDescent="0.35">
      <c r="A49" s="13" t="s">
        <v>197</v>
      </c>
      <c r="B49" s="33"/>
      <c r="C49" s="33"/>
      <c r="D49" s="14"/>
      <c r="E49" s="15">
        <v>1.0228599999999999E-2</v>
      </c>
      <c r="F49" s="16">
        <v>0</v>
      </c>
      <c r="G49" s="16"/>
    </row>
    <row r="50" spans="1:7" x14ac:dyDescent="0.35">
      <c r="A50" s="13" t="s">
        <v>198</v>
      </c>
      <c r="B50" s="33"/>
      <c r="C50" s="33"/>
      <c r="D50" s="14"/>
      <c r="E50" s="15">
        <v>9.6497714000000006</v>
      </c>
      <c r="F50" s="16">
        <v>8.0000000000000004E-4</v>
      </c>
      <c r="G50" s="16">
        <v>5.4115999999999997E-2</v>
      </c>
    </row>
    <row r="51" spans="1:7" x14ac:dyDescent="0.35">
      <c r="A51" s="28" t="s">
        <v>199</v>
      </c>
      <c r="B51" s="36"/>
      <c r="C51" s="36"/>
      <c r="D51" s="29"/>
      <c r="E51" s="30">
        <v>15794.68</v>
      </c>
      <c r="F51" s="31">
        <v>1</v>
      </c>
      <c r="G51" s="31"/>
    </row>
    <row r="56" spans="1:7" x14ac:dyDescent="0.35">
      <c r="A56" s="1" t="s">
        <v>201</v>
      </c>
    </row>
    <row r="57" spans="1:7" x14ac:dyDescent="0.35">
      <c r="A57" s="47" t="s">
        <v>202</v>
      </c>
      <c r="B57" s="3" t="s">
        <v>136</v>
      </c>
    </row>
    <row r="58" spans="1:7" x14ac:dyDescent="0.35">
      <c r="A58" t="s">
        <v>203</v>
      </c>
    </row>
    <row r="59" spans="1:7" x14ac:dyDescent="0.35">
      <c r="A59" t="s">
        <v>204</v>
      </c>
      <c r="B59" t="s">
        <v>205</v>
      </c>
      <c r="C59" t="s">
        <v>205</v>
      </c>
    </row>
    <row r="60" spans="1:7" x14ac:dyDescent="0.35">
      <c r="B60" s="48">
        <v>45807</v>
      </c>
      <c r="C60" s="48">
        <v>45838</v>
      </c>
    </row>
    <row r="61" spans="1:7" x14ac:dyDescent="0.35">
      <c r="A61" t="s">
        <v>274</v>
      </c>
      <c r="B61">
        <v>9.9070999999999998</v>
      </c>
      <c r="C61">
        <v>10.1957</v>
      </c>
    </row>
    <row r="62" spans="1:7" x14ac:dyDescent="0.35">
      <c r="A62" t="s">
        <v>211</v>
      </c>
      <c r="B62">
        <v>9.9070999999999998</v>
      </c>
      <c r="C62">
        <v>10.1957</v>
      </c>
    </row>
    <row r="63" spans="1:7" x14ac:dyDescent="0.35">
      <c r="A63" t="s">
        <v>275</v>
      </c>
      <c r="B63">
        <v>9.8282000000000007</v>
      </c>
      <c r="C63">
        <v>10.1084</v>
      </c>
    </row>
    <row r="64" spans="1:7" x14ac:dyDescent="0.35">
      <c r="A64" t="s">
        <v>217</v>
      </c>
      <c r="B64">
        <v>9.8282000000000007</v>
      </c>
      <c r="C64">
        <v>10.1084</v>
      </c>
    </row>
    <row r="66" spans="1:4" x14ac:dyDescent="0.35">
      <c r="A66" t="s">
        <v>221</v>
      </c>
      <c r="B66" s="3" t="s">
        <v>136</v>
      </c>
    </row>
    <row r="67" spans="1:4" x14ac:dyDescent="0.35">
      <c r="A67" t="s">
        <v>222</v>
      </c>
      <c r="B67" s="3" t="s">
        <v>136</v>
      </c>
    </row>
    <row r="68" spans="1:4" ht="29" customHeight="1" x14ac:dyDescent="0.35">
      <c r="A68" s="47" t="s">
        <v>223</v>
      </c>
      <c r="B68" s="3" t="s">
        <v>136</v>
      </c>
    </row>
    <row r="69" spans="1:4" ht="29" customHeight="1" x14ac:dyDescent="0.35">
      <c r="A69" s="47" t="s">
        <v>224</v>
      </c>
      <c r="B69" s="3" t="s">
        <v>136</v>
      </c>
    </row>
    <row r="70" spans="1:4" x14ac:dyDescent="0.35">
      <c r="A70" t="s">
        <v>446</v>
      </c>
      <c r="B70" s="49">
        <v>1.0706</v>
      </c>
    </row>
    <row r="71" spans="1:4" ht="43.5" customHeight="1" x14ac:dyDescent="0.35">
      <c r="A71" s="47" t="s">
        <v>226</v>
      </c>
      <c r="B71" s="3" t="s">
        <v>136</v>
      </c>
    </row>
    <row r="72" spans="1:4" x14ac:dyDescent="0.35">
      <c r="B72" s="3"/>
    </row>
    <row r="73" spans="1:4" ht="29" customHeight="1" x14ac:dyDescent="0.35">
      <c r="A73" s="47" t="s">
        <v>227</v>
      </c>
      <c r="B73" s="3" t="s">
        <v>136</v>
      </c>
    </row>
    <row r="74" spans="1:4" ht="29" customHeight="1" x14ac:dyDescent="0.35">
      <c r="A74" s="47" t="s">
        <v>228</v>
      </c>
      <c r="B74" t="s">
        <v>136</v>
      </c>
    </row>
    <row r="75" spans="1:4" ht="29" customHeight="1" x14ac:dyDescent="0.35">
      <c r="A75" s="47" t="s">
        <v>229</v>
      </c>
      <c r="B75" s="3" t="s">
        <v>136</v>
      </c>
    </row>
    <row r="76" spans="1:4" ht="29" customHeight="1" x14ac:dyDescent="0.35">
      <c r="A76" s="47" t="s">
        <v>230</v>
      </c>
      <c r="B76" s="3" t="s">
        <v>136</v>
      </c>
    </row>
    <row r="78" spans="1:4" ht="70" customHeight="1" x14ac:dyDescent="0.35">
      <c r="A78" s="72" t="s">
        <v>240</v>
      </c>
      <c r="B78" s="72" t="s">
        <v>241</v>
      </c>
      <c r="C78" s="72" t="s">
        <v>5</v>
      </c>
      <c r="D78" s="72" t="s">
        <v>6</v>
      </c>
    </row>
    <row r="79" spans="1:4" ht="70" customHeight="1" x14ac:dyDescent="0.35">
      <c r="A79" s="72" t="s">
        <v>2919</v>
      </c>
      <c r="B79" s="72"/>
      <c r="C79" s="72" t="s">
        <v>105</v>
      </c>
      <c r="D7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540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2920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2921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2758800</v>
      </c>
      <c r="E8" s="15">
        <v>55217.38</v>
      </c>
      <c r="F8" s="16">
        <v>3.6700000000000003E-2</v>
      </c>
      <c r="G8" s="16"/>
    </row>
    <row r="9" spans="1:7" x14ac:dyDescent="0.35">
      <c r="A9" s="13" t="s">
        <v>692</v>
      </c>
      <c r="B9" s="33" t="s">
        <v>693</v>
      </c>
      <c r="C9" s="33" t="s">
        <v>694</v>
      </c>
      <c r="D9" s="14">
        <v>3102500</v>
      </c>
      <c r="E9" s="15">
        <v>46556.12</v>
      </c>
      <c r="F9" s="16">
        <v>3.09E-2</v>
      </c>
      <c r="G9" s="16"/>
    </row>
    <row r="10" spans="1:7" x14ac:dyDescent="0.35">
      <c r="A10" s="13" t="s">
        <v>702</v>
      </c>
      <c r="B10" s="33" t="s">
        <v>703</v>
      </c>
      <c r="C10" s="33" t="s">
        <v>376</v>
      </c>
      <c r="D10" s="14">
        <v>3171000</v>
      </c>
      <c r="E10" s="15">
        <v>26013.3</v>
      </c>
      <c r="F10" s="16">
        <v>1.7299999999999999E-2</v>
      </c>
      <c r="G10" s="16"/>
    </row>
    <row r="11" spans="1:7" x14ac:dyDescent="0.35">
      <c r="A11" s="13" t="s">
        <v>697</v>
      </c>
      <c r="B11" s="33" t="s">
        <v>698</v>
      </c>
      <c r="C11" s="33" t="s">
        <v>452</v>
      </c>
      <c r="D11" s="14">
        <v>1244025</v>
      </c>
      <c r="E11" s="15">
        <v>24999.93</v>
      </c>
      <c r="F11" s="16">
        <v>1.66E-2</v>
      </c>
      <c r="G11" s="16"/>
    </row>
    <row r="12" spans="1:7" x14ac:dyDescent="0.35">
      <c r="A12" s="13" t="s">
        <v>793</v>
      </c>
      <c r="B12" s="33" t="s">
        <v>794</v>
      </c>
      <c r="C12" s="33" t="s">
        <v>786</v>
      </c>
      <c r="D12" s="14">
        <v>2402325</v>
      </c>
      <c r="E12" s="15">
        <v>24515.73</v>
      </c>
      <c r="F12" s="16">
        <v>1.6299999999999999E-2</v>
      </c>
      <c r="G12" s="16"/>
    </row>
    <row r="13" spans="1:7" x14ac:dyDescent="0.35">
      <c r="A13" s="13" t="s">
        <v>1550</v>
      </c>
      <c r="B13" s="33" t="s">
        <v>1551</v>
      </c>
      <c r="C13" s="33" t="s">
        <v>1552</v>
      </c>
      <c r="D13" s="14">
        <v>5237100</v>
      </c>
      <c r="E13" s="15">
        <v>24135.18</v>
      </c>
      <c r="F13" s="16">
        <v>1.6E-2</v>
      </c>
      <c r="G13" s="16"/>
    </row>
    <row r="14" spans="1:7" x14ac:dyDescent="0.35">
      <c r="A14" s="13" t="s">
        <v>1325</v>
      </c>
      <c r="B14" s="33" t="s">
        <v>1326</v>
      </c>
      <c r="C14" s="33" t="s">
        <v>376</v>
      </c>
      <c r="D14" s="14">
        <v>29522325</v>
      </c>
      <c r="E14" s="15">
        <v>21504.06</v>
      </c>
      <c r="F14" s="16">
        <v>1.43E-2</v>
      </c>
      <c r="G14" s="16"/>
    </row>
    <row r="15" spans="1:7" x14ac:dyDescent="0.35">
      <c r="A15" s="13" t="s">
        <v>2160</v>
      </c>
      <c r="B15" s="33" t="s">
        <v>2161</v>
      </c>
      <c r="C15" s="33" t="s">
        <v>460</v>
      </c>
      <c r="D15" s="14">
        <v>4744275</v>
      </c>
      <c r="E15" s="15">
        <v>19090.96</v>
      </c>
      <c r="F15" s="16">
        <v>1.2699999999999999E-2</v>
      </c>
      <c r="G15" s="16"/>
    </row>
    <row r="16" spans="1:7" x14ac:dyDescent="0.35">
      <c r="A16" s="13" t="s">
        <v>804</v>
      </c>
      <c r="B16" s="33" t="s">
        <v>805</v>
      </c>
      <c r="C16" s="33" t="s">
        <v>468</v>
      </c>
      <c r="D16" s="14">
        <v>3348000</v>
      </c>
      <c r="E16" s="15">
        <v>17479.91</v>
      </c>
      <c r="F16" s="16">
        <v>1.1599999999999999E-2</v>
      </c>
      <c r="G16" s="16"/>
    </row>
    <row r="17" spans="1:7" x14ac:dyDescent="0.35">
      <c r="A17" s="13" t="s">
        <v>2022</v>
      </c>
      <c r="B17" s="33" t="s">
        <v>2023</v>
      </c>
      <c r="C17" s="33" t="s">
        <v>786</v>
      </c>
      <c r="D17" s="14">
        <v>12887400</v>
      </c>
      <c r="E17" s="15">
        <v>17010.080000000002</v>
      </c>
      <c r="F17" s="16">
        <v>1.1299999999999999E-2</v>
      </c>
      <c r="G17" s="16"/>
    </row>
    <row r="18" spans="1:7" x14ac:dyDescent="0.35">
      <c r="A18" s="13" t="s">
        <v>1280</v>
      </c>
      <c r="B18" s="33" t="s">
        <v>1281</v>
      </c>
      <c r="C18" s="33" t="s">
        <v>733</v>
      </c>
      <c r="D18" s="14">
        <v>1821925</v>
      </c>
      <c r="E18" s="15">
        <v>16834.59</v>
      </c>
      <c r="F18" s="16">
        <v>1.12E-2</v>
      </c>
      <c r="G18" s="16"/>
    </row>
    <row r="19" spans="1:7" x14ac:dyDescent="0.35">
      <c r="A19" s="13" t="s">
        <v>1237</v>
      </c>
      <c r="B19" s="33" t="s">
        <v>1238</v>
      </c>
      <c r="C19" s="33" t="s">
        <v>457</v>
      </c>
      <c r="D19" s="14">
        <v>6351075</v>
      </c>
      <c r="E19" s="15">
        <v>16776.36</v>
      </c>
      <c r="F19" s="16">
        <v>1.12E-2</v>
      </c>
      <c r="G19" s="16"/>
    </row>
    <row r="20" spans="1:7" x14ac:dyDescent="0.35">
      <c r="A20" s="13" t="s">
        <v>708</v>
      </c>
      <c r="B20" s="33" t="s">
        <v>709</v>
      </c>
      <c r="C20" s="33" t="s">
        <v>376</v>
      </c>
      <c r="D20" s="14">
        <v>1371875</v>
      </c>
      <c r="E20" s="15">
        <v>16451.53</v>
      </c>
      <c r="F20" s="16">
        <v>1.09E-2</v>
      </c>
      <c r="G20" s="16"/>
    </row>
    <row r="21" spans="1:7" x14ac:dyDescent="0.35">
      <c r="A21" s="13" t="s">
        <v>405</v>
      </c>
      <c r="B21" s="33" t="s">
        <v>406</v>
      </c>
      <c r="C21" s="33" t="s">
        <v>391</v>
      </c>
      <c r="D21" s="14">
        <v>332400</v>
      </c>
      <c r="E21" s="15">
        <v>16187.22</v>
      </c>
      <c r="F21" s="16">
        <v>1.0800000000000001E-2</v>
      </c>
      <c r="G21" s="16"/>
    </row>
    <row r="22" spans="1:7" x14ac:dyDescent="0.35">
      <c r="A22" s="13" t="s">
        <v>721</v>
      </c>
      <c r="B22" s="33" t="s">
        <v>722</v>
      </c>
      <c r="C22" s="33" t="s">
        <v>468</v>
      </c>
      <c r="D22" s="14">
        <v>4714500</v>
      </c>
      <c r="E22" s="15">
        <v>15788.86</v>
      </c>
      <c r="F22" s="16">
        <v>1.0500000000000001E-2</v>
      </c>
      <c r="G22" s="16"/>
    </row>
    <row r="23" spans="1:7" x14ac:dyDescent="0.35">
      <c r="A23" s="13" t="s">
        <v>744</v>
      </c>
      <c r="B23" s="33" t="s">
        <v>745</v>
      </c>
      <c r="C23" s="33" t="s">
        <v>694</v>
      </c>
      <c r="D23" s="14">
        <v>3495150</v>
      </c>
      <c r="E23" s="15">
        <v>15310.5</v>
      </c>
      <c r="F23" s="16">
        <v>1.0200000000000001E-2</v>
      </c>
      <c r="G23" s="16"/>
    </row>
    <row r="24" spans="1:7" x14ac:dyDescent="0.35">
      <c r="A24" s="13" t="s">
        <v>729</v>
      </c>
      <c r="B24" s="33" t="s">
        <v>730</v>
      </c>
      <c r="C24" s="33" t="s">
        <v>460</v>
      </c>
      <c r="D24" s="14">
        <v>3551600</v>
      </c>
      <c r="E24" s="15">
        <v>15179.54</v>
      </c>
      <c r="F24" s="16">
        <v>1.01E-2</v>
      </c>
      <c r="G24" s="16"/>
    </row>
    <row r="25" spans="1:7" x14ac:dyDescent="0.35">
      <c r="A25" s="13" t="s">
        <v>695</v>
      </c>
      <c r="B25" s="33" t="s">
        <v>696</v>
      </c>
      <c r="C25" s="33" t="s">
        <v>376</v>
      </c>
      <c r="D25" s="14">
        <v>1026900</v>
      </c>
      <c r="E25" s="15">
        <v>14846.92</v>
      </c>
      <c r="F25" s="16">
        <v>9.9000000000000008E-3</v>
      </c>
      <c r="G25" s="16"/>
    </row>
    <row r="26" spans="1:7" x14ac:dyDescent="0.35">
      <c r="A26" s="13" t="s">
        <v>395</v>
      </c>
      <c r="B26" s="33" t="s">
        <v>396</v>
      </c>
      <c r="C26" s="33" t="s">
        <v>373</v>
      </c>
      <c r="D26" s="14">
        <v>250375</v>
      </c>
      <c r="E26" s="15">
        <v>14649.44</v>
      </c>
      <c r="F26" s="16">
        <v>9.7000000000000003E-3</v>
      </c>
      <c r="G26" s="16"/>
    </row>
    <row r="27" spans="1:7" x14ac:dyDescent="0.35">
      <c r="A27" s="13" t="s">
        <v>2016</v>
      </c>
      <c r="B27" s="33" t="s">
        <v>2017</v>
      </c>
      <c r="C27" s="33" t="s">
        <v>452</v>
      </c>
      <c r="D27" s="14">
        <v>185263200</v>
      </c>
      <c r="E27" s="15">
        <v>13765.06</v>
      </c>
      <c r="F27" s="16">
        <v>9.1000000000000004E-3</v>
      </c>
      <c r="G27" s="16"/>
    </row>
    <row r="28" spans="1:7" x14ac:dyDescent="0.35">
      <c r="A28" s="13" t="s">
        <v>738</v>
      </c>
      <c r="B28" s="33" t="s">
        <v>739</v>
      </c>
      <c r="C28" s="33" t="s">
        <v>379</v>
      </c>
      <c r="D28" s="14">
        <v>702375</v>
      </c>
      <c r="E28" s="15">
        <v>13517.21</v>
      </c>
      <c r="F28" s="16">
        <v>8.9999999999999993E-3</v>
      </c>
      <c r="G28" s="16"/>
    </row>
    <row r="29" spans="1:7" x14ac:dyDescent="0.35">
      <c r="A29" s="13" t="s">
        <v>2020</v>
      </c>
      <c r="B29" s="33" t="s">
        <v>2021</v>
      </c>
      <c r="C29" s="33" t="s">
        <v>376</v>
      </c>
      <c r="D29" s="14">
        <v>5270500</v>
      </c>
      <c r="E29" s="15">
        <v>13096.14</v>
      </c>
      <c r="F29" s="16">
        <v>8.6999999999999994E-3</v>
      </c>
      <c r="G29" s="16"/>
    </row>
    <row r="30" spans="1:7" x14ac:dyDescent="0.35">
      <c r="A30" s="13" t="s">
        <v>2166</v>
      </c>
      <c r="B30" s="33" t="s">
        <v>2167</v>
      </c>
      <c r="C30" s="33" t="s">
        <v>468</v>
      </c>
      <c r="D30" s="14">
        <v>1470825</v>
      </c>
      <c r="E30" s="15">
        <v>12969</v>
      </c>
      <c r="F30" s="16">
        <v>8.6E-3</v>
      </c>
      <c r="G30" s="16"/>
    </row>
    <row r="31" spans="1:7" x14ac:dyDescent="0.35">
      <c r="A31" s="13" t="s">
        <v>752</v>
      </c>
      <c r="B31" s="33" t="s">
        <v>753</v>
      </c>
      <c r="C31" s="33" t="s">
        <v>399</v>
      </c>
      <c r="D31" s="14">
        <v>344225</v>
      </c>
      <c r="E31" s="15">
        <v>12702.59</v>
      </c>
      <c r="F31" s="16">
        <v>8.3999999999999995E-3</v>
      </c>
      <c r="G31" s="16"/>
    </row>
    <row r="32" spans="1:7" x14ac:dyDescent="0.35">
      <c r="A32" s="13" t="s">
        <v>841</v>
      </c>
      <c r="B32" s="33" t="s">
        <v>842</v>
      </c>
      <c r="C32" s="33" t="s">
        <v>774</v>
      </c>
      <c r="D32" s="14">
        <v>1754400</v>
      </c>
      <c r="E32" s="15">
        <v>12672.91</v>
      </c>
      <c r="F32" s="16">
        <v>8.3999999999999995E-3</v>
      </c>
      <c r="G32" s="16"/>
    </row>
    <row r="33" spans="1:7" x14ac:dyDescent="0.35">
      <c r="A33" s="13" t="s">
        <v>2168</v>
      </c>
      <c r="B33" s="33" t="s">
        <v>2169</v>
      </c>
      <c r="C33" s="33" t="s">
        <v>468</v>
      </c>
      <c r="D33" s="14">
        <v>1227000</v>
      </c>
      <c r="E33" s="15">
        <v>12584.11</v>
      </c>
      <c r="F33" s="16">
        <v>8.3999999999999995E-3</v>
      </c>
      <c r="G33" s="16"/>
    </row>
    <row r="34" spans="1:7" x14ac:dyDescent="0.35">
      <c r="A34" s="13" t="s">
        <v>719</v>
      </c>
      <c r="B34" s="33" t="s">
        <v>720</v>
      </c>
      <c r="C34" s="33" t="s">
        <v>543</v>
      </c>
      <c r="D34" s="14">
        <v>138250</v>
      </c>
      <c r="E34" s="15">
        <v>12365.08</v>
      </c>
      <c r="F34" s="16">
        <v>8.2000000000000007E-3</v>
      </c>
      <c r="G34" s="16"/>
    </row>
    <row r="35" spans="1:7" x14ac:dyDescent="0.35">
      <c r="A35" s="13" t="s">
        <v>1264</v>
      </c>
      <c r="B35" s="33" t="s">
        <v>1265</v>
      </c>
      <c r="C35" s="33" t="s">
        <v>803</v>
      </c>
      <c r="D35" s="14">
        <v>4896000</v>
      </c>
      <c r="E35" s="15">
        <v>11956.52</v>
      </c>
      <c r="F35" s="16">
        <v>7.9000000000000008E-3</v>
      </c>
      <c r="G35" s="16"/>
    </row>
    <row r="36" spans="1:7" x14ac:dyDescent="0.35">
      <c r="A36" s="13" t="s">
        <v>418</v>
      </c>
      <c r="B36" s="33" t="s">
        <v>419</v>
      </c>
      <c r="C36" s="33" t="s">
        <v>420</v>
      </c>
      <c r="D36" s="14">
        <v>2553275</v>
      </c>
      <c r="E36" s="15">
        <v>11682.51</v>
      </c>
      <c r="F36" s="16">
        <v>7.7999999999999996E-3</v>
      </c>
      <c r="G36" s="16"/>
    </row>
    <row r="37" spans="1:7" x14ac:dyDescent="0.35">
      <c r="A37" s="13" t="s">
        <v>1288</v>
      </c>
      <c r="B37" s="33" t="s">
        <v>1289</v>
      </c>
      <c r="C37" s="33" t="s">
        <v>452</v>
      </c>
      <c r="D37" s="14">
        <v>2750600</v>
      </c>
      <c r="E37" s="15">
        <v>11582.78</v>
      </c>
      <c r="F37" s="16">
        <v>7.7000000000000002E-3</v>
      </c>
      <c r="G37" s="16"/>
    </row>
    <row r="38" spans="1:7" x14ac:dyDescent="0.35">
      <c r="A38" s="13" t="s">
        <v>1258</v>
      </c>
      <c r="B38" s="33" t="s">
        <v>1259</v>
      </c>
      <c r="C38" s="33" t="s">
        <v>460</v>
      </c>
      <c r="D38" s="14">
        <v>547000</v>
      </c>
      <c r="E38" s="15">
        <v>11246.32</v>
      </c>
      <c r="F38" s="16">
        <v>7.4999999999999997E-3</v>
      </c>
      <c r="G38" s="16"/>
    </row>
    <row r="39" spans="1:7" x14ac:dyDescent="0.35">
      <c r="A39" s="13" t="s">
        <v>808</v>
      </c>
      <c r="B39" s="33" t="s">
        <v>809</v>
      </c>
      <c r="C39" s="33" t="s">
        <v>460</v>
      </c>
      <c r="D39" s="14">
        <v>3341700</v>
      </c>
      <c r="E39" s="15">
        <v>10919</v>
      </c>
      <c r="F39" s="16">
        <v>7.3000000000000001E-3</v>
      </c>
      <c r="G39" s="16"/>
    </row>
    <row r="40" spans="1:7" x14ac:dyDescent="0.35">
      <c r="A40" s="13" t="s">
        <v>1268</v>
      </c>
      <c r="B40" s="33" t="s">
        <v>1269</v>
      </c>
      <c r="C40" s="33" t="s">
        <v>1270</v>
      </c>
      <c r="D40" s="14">
        <v>413700</v>
      </c>
      <c r="E40" s="15">
        <v>10836.46</v>
      </c>
      <c r="F40" s="16">
        <v>7.1999999999999998E-3</v>
      </c>
      <c r="G40" s="16"/>
    </row>
    <row r="41" spans="1:7" x14ac:dyDescent="0.35">
      <c r="A41" s="13" t="s">
        <v>590</v>
      </c>
      <c r="B41" s="33" t="s">
        <v>591</v>
      </c>
      <c r="C41" s="33" t="s">
        <v>411</v>
      </c>
      <c r="D41" s="14">
        <v>717375</v>
      </c>
      <c r="E41" s="15">
        <v>10802.95</v>
      </c>
      <c r="F41" s="16">
        <v>7.1999999999999998E-3</v>
      </c>
      <c r="G41" s="16"/>
    </row>
    <row r="42" spans="1:7" x14ac:dyDescent="0.35">
      <c r="A42" s="13" t="s">
        <v>377</v>
      </c>
      <c r="B42" s="33" t="s">
        <v>378</v>
      </c>
      <c r="C42" s="33" t="s">
        <v>379</v>
      </c>
      <c r="D42" s="14">
        <v>287525</v>
      </c>
      <c r="E42" s="15">
        <v>9954.1200000000008</v>
      </c>
      <c r="F42" s="16">
        <v>6.6E-3</v>
      </c>
      <c r="G42" s="16"/>
    </row>
    <row r="43" spans="1:7" x14ac:dyDescent="0.35">
      <c r="A43" s="13" t="s">
        <v>758</v>
      </c>
      <c r="B43" s="33" t="s">
        <v>759</v>
      </c>
      <c r="C43" s="33" t="s">
        <v>430</v>
      </c>
      <c r="D43" s="14">
        <v>3727500</v>
      </c>
      <c r="E43" s="15">
        <v>9926.33</v>
      </c>
      <c r="F43" s="16">
        <v>6.6E-3</v>
      </c>
      <c r="G43" s="16"/>
    </row>
    <row r="44" spans="1:7" x14ac:dyDescent="0.35">
      <c r="A44" s="13" t="s">
        <v>606</v>
      </c>
      <c r="B44" s="33" t="s">
        <v>607</v>
      </c>
      <c r="C44" s="33" t="s">
        <v>411</v>
      </c>
      <c r="D44" s="14">
        <v>531375</v>
      </c>
      <c r="E44" s="15">
        <v>9319.25</v>
      </c>
      <c r="F44" s="16">
        <v>6.1999999999999998E-3</v>
      </c>
      <c r="G44" s="16"/>
    </row>
    <row r="45" spans="1:7" x14ac:dyDescent="0.35">
      <c r="A45" s="13" t="s">
        <v>770</v>
      </c>
      <c r="B45" s="33" t="s">
        <v>771</v>
      </c>
      <c r="C45" s="33" t="s">
        <v>460</v>
      </c>
      <c r="D45" s="14">
        <v>983250</v>
      </c>
      <c r="E45" s="15">
        <v>9208.14</v>
      </c>
      <c r="F45" s="16">
        <v>6.1000000000000004E-3</v>
      </c>
      <c r="G45" s="16"/>
    </row>
    <row r="46" spans="1:7" x14ac:dyDescent="0.35">
      <c r="A46" s="13" t="s">
        <v>2176</v>
      </c>
      <c r="B46" s="33" t="s">
        <v>2177</v>
      </c>
      <c r="C46" s="33" t="s">
        <v>399</v>
      </c>
      <c r="D46" s="14">
        <v>2554200</v>
      </c>
      <c r="E46" s="15">
        <v>9071.24</v>
      </c>
      <c r="F46" s="16">
        <v>6.0000000000000001E-3</v>
      </c>
      <c r="G46" s="16"/>
    </row>
    <row r="47" spans="1:7" x14ac:dyDescent="0.35">
      <c r="A47" s="13" t="s">
        <v>2795</v>
      </c>
      <c r="B47" s="33" t="s">
        <v>2796</v>
      </c>
      <c r="C47" s="33" t="s">
        <v>1292</v>
      </c>
      <c r="D47" s="14">
        <v>12609000</v>
      </c>
      <c r="E47" s="15">
        <v>8826.2999999999993</v>
      </c>
      <c r="F47" s="16">
        <v>5.8999999999999999E-3</v>
      </c>
      <c r="G47" s="16"/>
    </row>
    <row r="48" spans="1:7" x14ac:dyDescent="0.35">
      <c r="A48" s="13" t="s">
        <v>710</v>
      </c>
      <c r="B48" s="33" t="s">
        <v>711</v>
      </c>
      <c r="C48" s="33" t="s">
        <v>376</v>
      </c>
      <c r="D48" s="14">
        <v>397200</v>
      </c>
      <c r="E48" s="15">
        <v>8593.42</v>
      </c>
      <c r="F48" s="16">
        <v>5.7000000000000002E-3</v>
      </c>
      <c r="G48" s="16"/>
    </row>
    <row r="49" spans="1:7" x14ac:dyDescent="0.35">
      <c r="A49" s="13" t="s">
        <v>714</v>
      </c>
      <c r="B49" s="33" t="s">
        <v>715</v>
      </c>
      <c r="C49" s="33" t="s">
        <v>716</v>
      </c>
      <c r="D49" s="14">
        <v>70650</v>
      </c>
      <c r="E49" s="15">
        <v>8543.7000000000007</v>
      </c>
      <c r="F49" s="16">
        <v>5.7000000000000002E-3</v>
      </c>
      <c r="G49" s="16"/>
    </row>
    <row r="50" spans="1:7" x14ac:dyDescent="0.35">
      <c r="A50" s="13" t="s">
        <v>592</v>
      </c>
      <c r="B50" s="33" t="s">
        <v>593</v>
      </c>
      <c r="C50" s="33" t="s">
        <v>476</v>
      </c>
      <c r="D50" s="14">
        <v>115625</v>
      </c>
      <c r="E50" s="15">
        <v>8373.56</v>
      </c>
      <c r="F50" s="16">
        <v>5.5999999999999999E-3</v>
      </c>
      <c r="G50" s="16"/>
    </row>
    <row r="51" spans="1:7" x14ac:dyDescent="0.35">
      <c r="A51" s="13" t="s">
        <v>2240</v>
      </c>
      <c r="B51" s="33" t="s">
        <v>2241</v>
      </c>
      <c r="C51" s="33" t="s">
        <v>460</v>
      </c>
      <c r="D51" s="14">
        <v>1735800</v>
      </c>
      <c r="E51" s="15">
        <v>8205.99</v>
      </c>
      <c r="F51" s="16">
        <v>5.4999999999999997E-3</v>
      </c>
      <c r="G51" s="16"/>
    </row>
    <row r="52" spans="1:7" x14ac:dyDescent="0.35">
      <c r="A52" s="13" t="s">
        <v>2018</v>
      </c>
      <c r="B52" s="33" t="s">
        <v>2019</v>
      </c>
      <c r="C52" s="33" t="s">
        <v>818</v>
      </c>
      <c r="D52" s="14">
        <v>2920300</v>
      </c>
      <c r="E52" s="15">
        <v>8156.4</v>
      </c>
      <c r="F52" s="16">
        <v>5.4000000000000003E-3</v>
      </c>
      <c r="G52" s="16"/>
    </row>
    <row r="53" spans="1:7" x14ac:dyDescent="0.35">
      <c r="A53" s="13" t="s">
        <v>825</v>
      </c>
      <c r="B53" s="33" t="s">
        <v>826</v>
      </c>
      <c r="C53" s="33" t="s">
        <v>423</v>
      </c>
      <c r="D53" s="14">
        <v>246800</v>
      </c>
      <c r="E53" s="15">
        <v>8001.5</v>
      </c>
      <c r="F53" s="16">
        <v>5.3E-3</v>
      </c>
      <c r="G53" s="16"/>
    </row>
    <row r="54" spans="1:7" x14ac:dyDescent="0.35">
      <c r="A54" s="13" t="s">
        <v>699</v>
      </c>
      <c r="B54" s="33" t="s">
        <v>700</v>
      </c>
      <c r="C54" s="33" t="s">
        <v>701</v>
      </c>
      <c r="D54" s="14">
        <v>217350</v>
      </c>
      <c r="E54" s="15">
        <v>7976.31</v>
      </c>
      <c r="F54" s="16">
        <v>5.3E-3</v>
      </c>
      <c r="G54" s="16"/>
    </row>
    <row r="55" spans="1:7" x14ac:dyDescent="0.35">
      <c r="A55" s="13" t="s">
        <v>412</v>
      </c>
      <c r="B55" s="33" t="s">
        <v>413</v>
      </c>
      <c r="C55" s="33" t="s">
        <v>379</v>
      </c>
      <c r="D55" s="14">
        <v>460200</v>
      </c>
      <c r="E55" s="15">
        <v>7763.57</v>
      </c>
      <c r="F55" s="16">
        <v>5.1999999999999998E-3</v>
      </c>
      <c r="G55" s="16"/>
    </row>
    <row r="56" spans="1:7" x14ac:dyDescent="0.35">
      <c r="A56" s="13" t="s">
        <v>1260</v>
      </c>
      <c r="B56" s="33" t="s">
        <v>1261</v>
      </c>
      <c r="C56" s="33" t="s">
        <v>716</v>
      </c>
      <c r="D56" s="14">
        <v>272500</v>
      </c>
      <c r="E56" s="15">
        <v>7751.26</v>
      </c>
      <c r="F56" s="16">
        <v>5.1999999999999998E-3</v>
      </c>
      <c r="G56" s="16"/>
    </row>
    <row r="57" spans="1:7" x14ac:dyDescent="0.35">
      <c r="A57" s="13" t="s">
        <v>727</v>
      </c>
      <c r="B57" s="33" t="s">
        <v>728</v>
      </c>
      <c r="C57" s="33" t="s">
        <v>379</v>
      </c>
      <c r="D57" s="14">
        <v>127600</v>
      </c>
      <c r="E57" s="15">
        <v>7708.95</v>
      </c>
      <c r="F57" s="16">
        <v>5.1000000000000004E-3</v>
      </c>
      <c r="G57" s="16"/>
    </row>
    <row r="58" spans="1:7" x14ac:dyDescent="0.35">
      <c r="A58" s="13" t="s">
        <v>380</v>
      </c>
      <c r="B58" s="33" t="s">
        <v>381</v>
      </c>
      <c r="C58" s="33" t="s">
        <v>382</v>
      </c>
      <c r="D58" s="14">
        <v>1840000</v>
      </c>
      <c r="E58" s="15">
        <v>7662.68</v>
      </c>
      <c r="F58" s="16">
        <v>5.1000000000000004E-3</v>
      </c>
      <c r="G58" s="16"/>
    </row>
    <row r="59" spans="1:7" x14ac:dyDescent="0.35">
      <c r="A59" s="13" t="s">
        <v>1243</v>
      </c>
      <c r="B59" s="33" t="s">
        <v>1244</v>
      </c>
      <c r="C59" s="33" t="s">
        <v>402</v>
      </c>
      <c r="D59" s="14">
        <v>1112800</v>
      </c>
      <c r="E59" s="15">
        <v>7656.06</v>
      </c>
      <c r="F59" s="16">
        <v>5.1000000000000004E-3</v>
      </c>
      <c r="G59" s="16"/>
    </row>
    <row r="60" spans="1:7" x14ac:dyDescent="0.35">
      <c r="A60" s="13" t="s">
        <v>1239</v>
      </c>
      <c r="B60" s="33" t="s">
        <v>1240</v>
      </c>
      <c r="C60" s="33" t="s">
        <v>376</v>
      </c>
      <c r="D60" s="14">
        <v>3535000</v>
      </c>
      <c r="E60" s="15">
        <v>7533.79</v>
      </c>
      <c r="F60" s="16">
        <v>5.0000000000000001E-3</v>
      </c>
      <c r="G60" s="16"/>
    </row>
    <row r="61" spans="1:7" x14ac:dyDescent="0.35">
      <c r="A61" s="13" t="s">
        <v>1313</v>
      </c>
      <c r="B61" s="33" t="s">
        <v>1314</v>
      </c>
      <c r="C61" s="33" t="s">
        <v>399</v>
      </c>
      <c r="D61" s="14">
        <v>1324225</v>
      </c>
      <c r="E61" s="15">
        <v>7360.7</v>
      </c>
      <c r="F61" s="16">
        <v>4.8999999999999998E-3</v>
      </c>
      <c r="G61" s="16"/>
    </row>
    <row r="62" spans="1:7" x14ac:dyDescent="0.35">
      <c r="A62" s="13" t="s">
        <v>1301</v>
      </c>
      <c r="B62" s="33" t="s">
        <v>1302</v>
      </c>
      <c r="C62" s="33" t="s">
        <v>471</v>
      </c>
      <c r="D62" s="14">
        <v>1017500</v>
      </c>
      <c r="E62" s="15">
        <v>7140.82</v>
      </c>
      <c r="F62" s="16">
        <v>4.7000000000000002E-3</v>
      </c>
      <c r="G62" s="16"/>
    </row>
    <row r="63" spans="1:7" x14ac:dyDescent="0.35">
      <c r="A63" s="13" t="s">
        <v>1533</v>
      </c>
      <c r="B63" s="33" t="s">
        <v>1534</v>
      </c>
      <c r="C63" s="33" t="s">
        <v>460</v>
      </c>
      <c r="D63" s="14">
        <v>641550</v>
      </c>
      <c r="E63" s="15">
        <v>7117.36</v>
      </c>
      <c r="F63" s="16">
        <v>4.7000000000000002E-3</v>
      </c>
      <c r="G63" s="16"/>
    </row>
    <row r="64" spans="1:7" x14ac:dyDescent="0.35">
      <c r="A64" s="13" t="s">
        <v>588</v>
      </c>
      <c r="B64" s="33" t="s">
        <v>589</v>
      </c>
      <c r="C64" s="33" t="s">
        <v>476</v>
      </c>
      <c r="D64" s="14">
        <v>542850</v>
      </c>
      <c r="E64" s="15">
        <v>6926.77</v>
      </c>
      <c r="F64" s="16">
        <v>4.5999999999999999E-3</v>
      </c>
      <c r="G64" s="16"/>
    </row>
    <row r="65" spans="1:7" x14ac:dyDescent="0.35">
      <c r="A65" s="13" t="s">
        <v>2280</v>
      </c>
      <c r="B65" s="33" t="s">
        <v>2281</v>
      </c>
      <c r="C65" s="33" t="s">
        <v>452</v>
      </c>
      <c r="D65" s="14">
        <v>7823850</v>
      </c>
      <c r="E65" s="15">
        <v>6770.76</v>
      </c>
      <c r="F65" s="16">
        <v>4.4999999999999997E-3</v>
      </c>
      <c r="G65" s="16"/>
    </row>
    <row r="66" spans="1:7" x14ac:dyDescent="0.35">
      <c r="A66" s="13" t="s">
        <v>712</v>
      </c>
      <c r="B66" s="33" t="s">
        <v>713</v>
      </c>
      <c r="C66" s="33" t="s">
        <v>402</v>
      </c>
      <c r="D66" s="14">
        <v>209600</v>
      </c>
      <c r="E66" s="15">
        <v>6671.99</v>
      </c>
      <c r="F66" s="16">
        <v>4.4000000000000003E-3</v>
      </c>
      <c r="G66" s="16"/>
    </row>
    <row r="67" spans="1:7" x14ac:dyDescent="0.35">
      <c r="A67" s="13" t="s">
        <v>1233</v>
      </c>
      <c r="B67" s="33" t="s">
        <v>1234</v>
      </c>
      <c r="C67" s="33" t="s">
        <v>471</v>
      </c>
      <c r="D67" s="14">
        <v>830000</v>
      </c>
      <c r="E67" s="15">
        <v>6310.49</v>
      </c>
      <c r="F67" s="16">
        <v>4.1999999999999997E-3</v>
      </c>
      <c r="G67" s="16"/>
    </row>
    <row r="68" spans="1:7" x14ac:dyDescent="0.35">
      <c r="A68" s="13" t="s">
        <v>2811</v>
      </c>
      <c r="B68" s="33" t="s">
        <v>2812</v>
      </c>
      <c r="C68" s="33" t="s">
        <v>460</v>
      </c>
      <c r="D68" s="14">
        <v>1012000</v>
      </c>
      <c r="E68" s="15">
        <v>6262.76</v>
      </c>
      <c r="F68" s="16">
        <v>4.1999999999999997E-3</v>
      </c>
      <c r="G68" s="16"/>
    </row>
    <row r="69" spans="1:7" x14ac:dyDescent="0.35">
      <c r="A69" s="13" t="s">
        <v>1256</v>
      </c>
      <c r="B69" s="33" t="s">
        <v>1257</v>
      </c>
      <c r="C69" s="33" t="s">
        <v>468</v>
      </c>
      <c r="D69" s="14">
        <v>2027300</v>
      </c>
      <c r="E69" s="15">
        <v>6079.87</v>
      </c>
      <c r="F69" s="16">
        <v>4.0000000000000001E-3</v>
      </c>
      <c r="G69" s="16"/>
    </row>
    <row r="70" spans="1:7" x14ac:dyDescent="0.35">
      <c r="A70" s="13" t="s">
        <v>2779</v>
      </c>
      <c r="B70" s="33" t="s">
        <v>2780</v>
      </c>
      <c r="C70" s="33" t="s">
        <v>376</v>
      </c>
      <c r="D70" s="14">
        <v>29420600</v>
      </c>
      <c r="E70" s="15">
        <v>5984.15</v>
      </c>
      <c r="F70" s="16">
        <v>4.0000000000000001E-3</v>
      </c>
      <c r="G70" s="16"/>
    </row>
    <row r="71" spans="1:7" x14ac:dyDescent="0.35">
      <c r="A71" s="13" t="s">
        <v>823</v>
      </c>
      <c r="B71" s="33" t="s">
        <v>824</v>
      </c>
      <c r="C71" s="33" t="s">
        <v>399</v>
      </c>
      <c r="D71" s="14">
        <v>39750</v>
      </c>
      <c r="E71" s="15">
        <v>5955.74</v>
      </c>
      <c r="F71" s="16">
        <v>4.0000000000000001E-3</v>
      </c>
      <c r="G71" s="16"/>
    </row>
    <row r="72" spans="1:7" x14ac:dyDescent="0.35">
      <c r="A72" s="13" t="s">
        <v>1271</v>
      </c>
      <c r="B72" s="33" t="s">
        <v>1272</v>
      </c>
      <c r="C72" s="33" t="s">
        <v>376</v>
      </c>
      <c r="D72" s="14">
        <v>667100</v>
      </c>
      <c r="E72" s="15">
        <v>5817.78</v>
      </c>
      <c r="F72" s="16">
        <v>3.8999999999999998E-3</v>
      </c>
      <c r="G72" s="16"/>
    </row>
    <row r="73" spans="1:7" x14ac:dyDescent="0.35">
      <c r="A73" s="13" t="s">
        <v>1731</v>
      </c>
      <c r="B73" s="33" t="s">
        <v>1732</v>
      </c>
      <c r="C73" s="33" t="s">
        <v>897</v>
      </c>
      <c r="D73" s="14">
        <v>2942100</v>
      </c>
      <c r="E73" s="15">
        <v>5614.7</v>
      </c>
      <c r="F73" s="16">
        <v>3.7000000000000002E-3</v>
      </c>
      <c r="G73" s="16"/>
    </row>
    <row r="74" spans="1:7" x14ac:dyDescent="0.35">
      <c r="A74" s="13" t="s">
        <v>392</v>
      </c>
      <c r="B74" s="33" t="s">
        <v>393</v>
      </c>
      <c r="C74" s="33" t="s">
        <v>394</v>
      </c>
      <c r="D74" s="14">
        <v>1425600</v>
      </c>
      <c r="E74" s="15">
        <v>5587.64</v>
      </c>
      <c r="F74" s="16">
        <v>3.7000000000000002E-3</v>
      </c>
      <c r="G74" s="16"/>
    </row>
    <row r="75" spans="1:7" x14ac:dyDescent="0.35">
      <c r="A75" s="13" t="s">
        <v>1512</v>
      </c>
      <c r="B75" s="33" t="s">
        <v>1513</v>
      </c>
      <c r="C75" s="33" t="s">
        <v>548</v>
      </c>
      <c r="D75" s="14">
        <v>92850</v>
      </c>
      <c r="E75" s="15">
        <v>5549.18</v>
      </c>
      <c r="F75" s="16">
        <v>3.7000000000000002E-3</v>
      </c>
      <c r="G75" s="16"/>
    </row>
    <row r="76" spans="1:7" x14ac:dyDescent="0.35">
      <c r="A76" s="13" t="s">
        <v>2813</v>
      </c>
      <c r="B76" s="33" t="s">
        <v>2814</v>
      </c>
      <c r="C76" s="33" t="s">
        <v>774</v>
      </c>
      <c r="D76" s="14">
        <v>334800</v>
      </c>
      <c r="E76" s="15">
        <v>5526.21</v>
      </c>
      <c r="F76" s="16">
        <v>3.7000000000000002E-3</v>
      </c>
      <c r="G76" s="16"/>
    </row>
    <row r="77" spans="1:7" x14ac:dyDescent="0.35">
      <c r="A77" s="13" t="s">
        <v>1251</v>
      </c>
      <c r="B77" s="33" t="s">
        <v>1252</v>
      </c>
      <c r="C77" s="33" t="s">
        <v>510</v>
      </c>
      <c r="D77" s="14">
        <v>162400</v>
      </c>
      <c r="E77" s="15">
        <v>5520.63</v>
      </c>
      <c r="F77" s="16">
        <v>3.7000000000000002E-3</v>
      </c>
      <c r="G77" s="16"/>
    </row>
    <row r="78" spans="1:7" x14ac:dyDescent="0.35">
      <c r="A78" s="13" t="s">
        <v>600</v>
      </c>
      <c r="B78" s="33" t="s">
        <v>601</v>
      </c>
      <c r="C78" s="33" t="s">
        <v>411</v>
      </c>
      <c r="D78" s="14">
        <v>473000</v>
      </c>
      <c r="E78" s="15">
        <v>5367.6</v>
      </c>
      <c r="F78" s="16">
        <v>3.5999999999999999E-3</v>
      </c>
      <c r="G78" s="16"/>
    </row>
    <row r="79" spans="1:7" x14ac:dyDescent="0.35">
      <c r="A79" s="13" t="s">
        <v>868</v>
      </c>
      <c r="B79" s="33" t="s">
        <v>869</v>
      </c>
      <c r="C79" s="33" t="s">
        <v>543</v>
      </c>
      <c r="D79" s="14">
        <v>2775000</v>
      </c>
      <c r="E79" s="15">
        <v>5358.8</v>
      </c>
      <c r="F79" s="16">
        <v>3.5999999999999999E-3</v>
      </c>
      <c r="G79" s="16"/>
    </row>
    <row r="80" spans="1:7" x14ac:dyDescent="0.35">
      <c r="A80" s="13" t="s">
        <v>862</v>
      </c>
      <c r="B80" s="33" t="s">
        <v>863</v>
      </c>
      <c r="C80" s="33" t="s">
        <v>460</v>
      </c>
      <c r="D80" s="14">
        <v>1923000</v>
      </c>
      <c r="E80" s="15">
        <v>5295.37</v>
      </c>
      <c r="F80" s="16">
        <v>3.5000000000000001E-3</v>
      </c>
      <c r="G80" s="16"/>
    </row>
    <row r="81" spans="1:7" x14ac:dyDescent="0.35">
      <c r="A81" s="13" t="s">
        <v>586</v>
      </c>
      <c r="B81" s="33" t="s">
        <v>587</v>
      </c>
      <c r="C81" s="33" t="s">
        <v>411</v>
      </c>
      <c r="D81" s="14">
        <v>308000</v>
      </c>
      <c r="E81" s="15">
        <v>5161.16</v>
      </c>
      <c r="F81" s="16">
        <v>3.3999999999999998E-3</v>
      </c>
      <c r="G81" s="16"/>
    </row>
    <row r="82" spans="1:7" x14ac:dyDescent="0.35">
      <c r="A82" s="13" t="s">
        <v>725</v>
      </c>
      <c r="B82" s="33" t="s">
        <v>726</v>
      </c>
      <c r="C82" s="33" t="s">
        <v>460</v>
      </c>
      <c r="D82" s="14">
        <v>727650</v>
      </c>
      <c r="E82" s="15">
        <v>5143.3900000000003</v>
      </c>
      <c r="F82" s="16">
        <v>3.3999999999999998E-3</v>
      </c>
      <c r="G82" s="16"/>
    </row>
    <row r="83" spans="1:7" x14ac:dyDescent="0.35">
      <c r="A83" s="13" t="s">
        <v>2036</v>
      </c>
      <c r="B83" s="33" t="s">
        <v>2037</v>
      </c>
      <c r="C83" s="33" t="s">
        <v>507</v>
      </c>
      <c r="D83" s="14">
        <v>6026400</v>
      </c>
      <c r="E83" s="15">
        <v>5133.8900000000003</v>
      </c>
      <c r="F83" s="16">
        <v>3.3999999999999998E-3</v>
      </c>
      <c r="G83" s="16"/>
    </row>
    <row r="84" spans="1:7" x14ac:dyDescent="0.35">
      <c r="A84" s="13" t="s">
        <v>440</v>
      </c>
      <c r="B84" s="33" t="s">
        <v>441</v>
      </c>
      <c r="C84" s="33" t="s">
        <v>442</v>
      </c>
      <c r="D84" s="14">
        <v>15425</v>
      </c>
      <c r="E84" s="15">
        <v>5040.8900000000003</v>
      </c>
      <c r="F84" s="16">
        <v>3.3999999999999998E-3</v>
      </c>
      <c r="G84" s="16"/>
    </row>
    <row r="85" spans="1:7" x14ac:dyDescent="0.35">
      <c r="A85" s="13" t="s">
        <v>1241</v>
      </c>
      <c r="B85" s="33" t="s">
        <v>1242</v>
      </c>
      <c r="C85" s="33" t="s">
        <v>529</v>
      </c>
      <c r="D85" s="14">
        <v>2000000</v>
      </c>
      <c r="E85" s="15">
        <v>5018.2</v>
      </c>
      <c r="F85" s="16">
        <v>3.3E-3</v>
      </c>
      <c r="G85" s="16"/>
    </row>
    <row r="86" spans="1:7" x14ac:dyDescent="0.35">
      <c r="A86" s="13" t="s">
        <v>596</v>
      </c>
      <c r="B86" s="33" t="s">
        <v>597</v>
      </c>
      <c r="C86" s="33" t="s">
        <v>411</v>
      </c>
      <c r="D86" s="14">
        <v>147000</v>
      </c>
      <c r="E86" s="15">
        <v>5010.05</v>
      </c>
      <c r="F86" s="16">
        <v>3.3E-3</v>
      </c>
      <c r="G86" s="16"/>
    </row>
    <row r="87" spans="1:7" x14ac:dyDescent="0.35">
      <c r="A87" s="13" t="s">
        <v>604</v>
      </c>
      <c r="B87" s="33" t="s">
        <v>605</v>
      </c>
      <c r="C87" s="33" t="s">
        <v>411</v>
      </c>
      <c r="D87" s="14">
        <v>690200</v>
      </c>
      <c r="E87" s="15">
        <v>5002.91</v>
      </c>
      <c r="F87" s="16">
        <v>3.3E-3</v>
      </c>
      <c r="G87" s="16"/>
    </row>
    <row r="88" spans="1:7" x14ac:dyDescent="0.35">
      <c r="A88" s="13" t="s">
        <v>431</v>
      </c>
      <c r="B88" s="33" t="s">
        <v>432</v>
      </c>
      <c r="C88" s="33" t="s">
        <v>420</v>
      </c>
      <c r="D88" s="14">
        <v>344800</v>
      </c>
      <c r="E88" s="15">
        <v>4924.09</v>
      </c>
      <c r="F88" s="16">
        <v>3.3E-3</v>
      </c>
      <c r="G88" s="16"/>
    </row>
    <row r="89" spans="1:7" x14ac:dyDescent="0.35">
      <c r="A89" s="13" t="s">
        <v>2156</v>
      </c>
      <c r="B89" s="33" t="s">
        <v>2157</v>
      </c>
      <c r="C89" s="33" t="s">
        <v>694</v>
      </c>
      <c r="D89" s="14">
        <v>3266250</v>
      </c>
      <c r="E89" s="15">
        <v>4800.08</v>
      </c>
      <c r="F89" s="16">
        <v>3.2000000000000002E-3</v>
      </c>
      <c r="G89" s="16"/>
    </row>
    <row r="90" spans="1:7" x14ac:dyDescent="0.35">
      <c r="A90" s="13" t="s">
        <v>1331</v>
      </c>
      <c r="B90" s="33" t="s">
        <v>1332</v>
      </c>
      <c r="C90" s="33" t="s">
        <v>376</v>
      </c>
      <c r="D90" s="14">
        <v>4304000</v>
      </c>
      <c r="E90" s="15">
        <v>4755.92</v>
      </c>
      <c r="F90" s="16">
        <v>3.2000000000000002E-3</v>
      </c>
      <c r="G90" s="16"/>
    </row>
    <row r="91" spans="1:7" x14ac:dyDescent="0.35">
      <c r="A91" s="13" t="s">
        <v>704</v>
      </c>
      <c r="B91" s="33" t="s">
        <v>705</v>
      </c>
      <c r="C91" s="33" t="s">
        <v>543</v>
      </c>
      <c r="D91" s="14">
        <v>171375</v>
      </c>
      <c r="E91" s="15">
        <v>4747.26</v>
      </c>
      <c r="F91" s="16">
        <v>3.2000000000000002E-3</v>
      </c>
      <c r="G91" s="16"/>
    </row>
    <row r="92" spans="1:7" x14ac:dyDescent="0.35">
      <c r="A92" s="13" t="s">
        <v>383</v>
      </c>
      <c r="B92" s="33" t="s">
        <v>384</v>
      </c>
      <c r="C92" s="33" t="s">
        <v>379</v>
      </c>
      <c r="D92" s="14">
        <v>294400</v>
      </c>
      <c r="E92" s="15">
        <v>4715.7</v>
      </c>
      <c r="F92" s="16">
        <v>3.0999999999999999E-3</v>
      </c>
      <c r="G92" s="16"/>
    </row>
    <row r="93" spans="1:7" x14ac:dyDescent="0.35">
      <c r="A93" s="13" t="s">
        <v>799</v>
      </c>
      <c r="B93" s="33" t="s">
        <v>800</v>
      </c>
      <c r="C93" s="33" t="s">
        <v>783</v>
      </c>
      <c r="D93" s="14">
        <v>200200</v>
      </c>
      <c r="E93" s="15">
        <v>4690.8900000000003</v>
      </c>
      <c r="F93" s="16">
        <v>3.0999999999999999E-3</v>
      </c>
      <c r="G93" s="16"/>
    </row>
    <row r="94" spans="1:7" x14ac:dyDescent="0.35">
      <c r="A94" s="13" t="s">
        <v>414</v>
      </c>
      <c r="B94" s="33" t="s">
        <v>415</v>
      </c>
      <c r="C94" s="33" t="s">
        <v>411</v>
      </c>
      <c r="D94" s="14">
        <v>68700</v>
      </c>
      <c r="E94" s="15">
        <v>4678.13</v>
      </c>
      <c r="F94" s="16">
        <v>3.0999999999999999E-3</v>
      </c>
      <c r="G94" s="16"/>
    </row>
    <row r="95" spans="1:7" x14ac:dyDescent="0.35">
      <c r="A95" s="13" t="s">
        <v>1231</v>
      </c>
      <c r="B95" s="33" t="s">
        <v>1232</v>
      </c>
      <c r="C95" s="33" t="s">
        <v>457</v>
      </c>
      <c r="D95" s="14">
        <v>312375</v>
      </c>
      <c r="E95" s="15">
        <v>4649.08</v>
      </c>
      <c r="F95" s="16">
        <v>3.0999999999999999E-3</v>
      </c>
      <c r="G95" s="16"/>
    </row>
    <row r="96" spans="1:7" x14ac:dyDescent="0.35">
      <c r="A96" s="13" t="s">
        <v>1548</v>
      </c>
      <c r="B96" s="33" t="s">
        <v>1549</v>
      </c>
      <c r="C96" s="33" t="s">
        <v>471</v>
      </c>
      <c r="D96" s="14">
        <v>588000</v>
      </c>
      <c r="E96" s="15">
        <v>4595.22</v>
      </c>
      <c r="F96" s="16">
        <v>3.0999999999999999E-3</v>
      </c>
      <c r="G96" s="16"/>
    </row>
    <row r="97" spans="1:7" x14ac:dyDescent="0.35">
      <c r="A97" s="13" t="s">
        <v>385</v>
      </c>
      <c r="B97" s="33" t="s">
        <v>386</v>
      </c>
      <c r="C97" s="33" t="s">
        <v>382</v>
      </c>
      <c r="D97" s="14">
        <v>197400</v>
      </c>
      <c r="E97" s="15">
        <v>4529.54</v>
      </c>
      <c r="F97" s="16">
        <v>3.0000000000000001E-3</v>
      </c>
      <c r="G97" s="16"/>
    </row>
    <row r="98" spans="1:7" x14ac:dyDescent="0.35">
      <c r="A98" s="13" t="s">
        <v>1735</v>
      </c>
      <c r="B98" s="33" t="s">
        <v>1736</v>
      </c>
      <c r="C98" s="33" t="s">
        <v>818</v>
      </c>
      <c r="D98" s="14">
        <v>2283750</v>
      </c>
      <c r="E98" s="15">
        <v>4400.79</v>
      </c>
      <c r="F98" s="16">
        <v>2.8999999999999998E-3</v>
      </c>
      <c r="G98" s="16"/>
    </row>
    <row r="99" spans="1:7" x14ac:dyDescent="0.35">
      <c r="A99" s="13" t="s">
        <v>428</v>
      </c>
      <c r="B99" s="33" t="s">
        <v>429</v>
      </c>
      <c r="C99" s="33" t="s">
        <v>430</v>
      </c>
      <c r="D99" s="14">
        <v>71750</v>
      </c>
      <c r="E99" s="15">
        <v>4362.76</v>
      </c>
      <c r="F99" s="16">
        <v>2.8999999999999998E-3</v>
      </c>
      <c r="G99" s="16"/>
    </row>
    <row r="100" spans="1:7" x14ac:dyDescent="0.35">
      <c r="A100" s="13" t="s">
        <v>2158</v>
      </c>
      <c r="B100" s="33" t="s">
        <v>2159</v>
      </c>
      <c r="C100" s="33" t="s">
        <v>783</v>
      </c>
      <c r="D100" s="14">
        <v>510675</v>
      </c>
      <c r="E100" s="15">
        <v>4278.4399999999996</v>
      </c>
      <c r="F100" s="16">
        <v>2.8E-3</v>
      </c>
      <c r="G100" s="16"/>
    </row>
    <row r="101" spans="1:7" x14ac:dyDescent="0.35">
      <c r="A101" s="13" t="s">
        <v>772</v>
      </c>
      <c r="B101" s="33" t="s">
        <v>773</v>
      </c>
      <c r="C101" s="33" t="s">
        <v>774</v>
      </c>
      <c r="D101" s="14">
        <v>385000</v>
      </c>
      <c r="E101" s="15">
        <v>4230.7700000000004</v>
      </c>
      <c r="F101" s="16">
        <v>2.8E-3</v>
      </c>
      <c r="G101" s="16"/>
    </row>
    <row r="102" spans="1:7" x14ac:dyDescent="0.35">
      <c r="A102" s="13" t="s">
        <v>1307</v>
      </c>
      <c r="B102" s="33" t="s">
        <v>1308</v>
      </c>
      <c r="C102" s="33" t="s">
        <v>716</v>
      </c>
      <c r="D102" s="14">
        <v>183300</v>
      </c>
      <c r="E102" s="15">
        <v>4046.53</v>
      </c>
      <c r="F102" s="16">
        <v>2.7000000000000001E-3</v>
      </c>
      <c r="G102" s="16"/>
    </row>
    <row r="103" spans="1:7" x14ac:dyDescent="0.35">
      <c r="A103" s="13" t="s">
        <v>397</v>
      </c>
      <c r="B103" s="33" t="s">
        <v>398</v>
      </c>
      <c r="C103" s="33" t="s">
        <v>399</v>
      </c>
      <c r="D103" s="14">
        <v>167500</v>
      </c>
      <c r="E103" s="15">
        <v>3921.34</v>
      </c>
      <c r="F103" s="16">
        <v>2.5999999999999999E-3</v>
      </c>
      <c r="G103" s="16"/>
    </row>
    <row r="104" spans="1:7" x14ac:dyDescent="0.35">
      <c r="A104" s="13" t="s">
        <v>766</v>
      </c>
      <c r="B104" s="33" t="s">
        <v>767</v>
      </c>
      <c r="C104" s="33" t="s">
        <v>402</v>
      </c>
      <c r="D104" s="14">
        <v>123550</v>
      </c>
      <c r="E104" s="15">
        <v>3605.19</v>
      </c>
      <c r="F104" s="16">
        <v>2.3999999999999998E-3</v>
      </c>
      <c r="G104" s="16"/>
    </row>
    <row r="105" spans="1:7" x14ac:dyDescent="0.35">
      <c r="A105" s="13" t="s">
        <v>2819</v>
      </c>
      <c r="B105" s="33" t="s">
        <v>2820</v>
      </c>
      <c r="C105" s="33" t="s">
        <v>818</v>
      </c>
      <c r="D105" s="14">
        <v>788900</v>
      </c>
      <c r="E105" s="15">
        <v>3556.76</v>
      </c>
      <c r="F105" s="16">
        <v>2.3999999999999998E-3</v>
      </c>
      <c r="G105" s="16"/>
    </row>
    <row r="106" spans="1:7" x14ac:dyDescent="0.35">
      <c r="A106" s="13" t="s">
        <v>1719</v>
      </c>
      <c r="B106" s="33" t="s">
        <v>1720</v>
      </c>
      <c r="C106" s="33" t="s">
        <v>423</v>
      </c>
      <c r="D106" s="14">
        <v>378300</v>
      </c>
      <c r="E106" s="15">
        <v>3543.35</v>
      </c>
      <c r="F106" s="16">
        <v>2.3999999999999998E-3</v>
      </c>
      <c r="G106" s="16"/>
    </row>
    <row r="107" spans="1:7" x14ac:dyDescent="0.35">
      <c r="A107" s="13" t="s">
        <v>895</v>
      </c>
      <c r="B107" s="33" t="s">
        <v>896</v>
      </c>
      <c r="C107" s="33" t="s">
        <v>897</v>
      </c>
      <c r="D107" s="14">
        <v>235600</v>
      </c>
      <c r="E107" s="15">
        <v>3494.42</v>
      </c>
      <c r="F107" s="16">
        <v>2.3E-3</v>
      </c>
      <c r="G107" s="16"/>
    </row>
    <row r="108" spans="1:7" x14ac:dyDescent="0.35">
      <c r="A108" s="13" t="s">
        <v>1697</v>
      </c>
      <c r="B108" s="33" t="s">
        <v>1698</v>
      </c>
      <c r="C108" s="33" t="s">
        <v>460</v>
      </c>
      <c r="D108" s="14">
        <v>1270608</v>
      </c>
      <c r="E108" s="15">
        <v>3430.01</v>
      </c>
      <c r="F108" s="16">
        <v>2.3E-3</v>
      </c>
      <c r="G108" s="16"/>
    </row>
    <row r="109" spans="1:7" x14ac:dyDescent="0.35">
      <c r="A109" s="13" t="s">
        <v>848</v>
      </c>
      <c r="B109" s="33" t="s">
        <v>849</v>
      </c>
      <c r="C109" s="33" t="s">
        <v>423</v>
      </c>
      <c r="D109" s="14">
        <v>19275</v>
      </c>
      <c r="E109" s="15">
        <v>3392.01</v>
      </c>
      <c r="F109" s="16">
        <v>2.3E-3</v>
      </c>
      <c r="G109" s="16"/>
    </row>
    <row r="110" spans="1:7" x14ac:dyDescent="0.35">
      <c r="A110" s="13" t="s">
        <v>1522</v>
      </c>
      <c r="B110" s="33" t="s">
        <v>1523</v>
      </c>
      <c r="C110" s="33" t="s">
        <v>376</v>
      </c>
      <c r="D110" s="14">
        <v>2185950</v>
      </c>
      <c r="E110" s="15">
        <v>3357.62</v>
      </c>
      <c r="F110" s="16">
        <v>2.2000000000000001E-3</v>
      </c>
      <c r="G110" s="16"/>
    </row>
    <row r="111" spans="1:7" x14ac:dyDescent="0.35">
      <c r="A111" s="13" t="s">
        <v>389</v>
      </c>
      <c r="B111" s="33" t="s">
        <v>390</v>
      </c>
      <c r="C111" s="33" t="s">
        <v>391</v>
      </c>
      <c r="D111" s="14">
        <v>749550</v>
      </c>
      <c r="E111" s="15">
        <v>3159.35</v>
      </c>
      <c r="F111" s="16">
        <v>2.0999999999999999E-3</v>
      </c>
      <c r="G111" s="16"/>
    </row>
    <row r="112" spans="1:7" x14ac:dyDescent="0.35">
      <c r="A112" s="13" t="s">
        <v>2032</v>
      </c>
      <c r="B112" s="33" t="s">
        <v>2033</v>
      </c>
      <c r="C112" s="33" t="s">
        <v>716</v>
      </c>
      <c r="D112" s="14">
        <v>164700</v>
      </c>
      <c r="E112" s="15">
        <v>3157.63</v>
      </c>
      <c r="F112" s="16">
        <v>2.0999999999999999E-3</v>
      </c>
      <c r="G112" s="16"/>
    </row>
    <row r="113" spans="1:7" x14ac:dyDescent="0.35">
      <c r="A113" s="13" t="s">
        <v>2799</v>
      </c>
      <c r="B113" s="33" t="s">
        <v>2800</v>
      </c>
      <c r="C113" s="33" t="s">
        <v>897</v>
      </c>
      <c r="D113" s="14">
        <v>1002600</v>
      </c>
      <c r="E113" s="15">
        <v>3026.85</v>
      </c>
      <c r="F113" s="16">
        <v>2E-3</v>
      </c>
      <c r="G113" s="16"/>
    </row>
    <row r="114" spans="1:7" x14ac:dyDescent="0.35">
      <c r="A114" s="13" t="s">
        <v>438</v>
      </c>
      <c r="B114" s="33" t="s">
        <v>439</v>
      </c>
      <c r="C114" s="33" t="s">
        <v>437</v>
      </c>
      <c r="D114" s="14">
        <v>607500</v>
      </c>
      <c r="E114" s="15">
        <v>2947.89</v>
      </c>
      <c r="F114" s="16">
        <v>2E-3</v>
      </c>
      <c r="G114" s="16"/>
    </row>
    <row r="115" spans="1:7" x14ac:dyDescent="0.35">
      <c r="A115" s="13" t="s">
        <v>2030</v>
      </c>
      <c r="B115" s="33" t="s">
        <v>2031</v>
      </c>
      <c r="C115" s="33" t="s">
        <v>460</v>
      </c>
      <c r="D115" s="14">
        <v>240750</v>
      </c>
      <c r="E115" s="15">
        <v>2754.66</v>
      </c>
      <c r="F115" s="16">
        <v>1.8E-3</v>
      </c>
      <c r="G115" s="16"/>
    </row>
    <row r="116" spans="1:7" x14ac:dyDescent="0.35">
      <c r="A116" s="13" t="s">
        <v>1553</v>
      </c>
      <c r="B116" s="33" t="s">
        <v>1554</v>
      </c>
      <c r="C116" s="33" t="s">
        <v>465</v>
      </c>
      <c r="D116" s="14">
        <v>132925</v>
      </c>
      <c r="E116" s="15">
        <v>2711.94</v>
      </c>
      <c r="F116" s="16">
        <v>1.8E-3</v>
      </c>
      <c r="G116" s="16"/>
    </row>
    <row r="117" spans="1:7" x14ac:dyDescent="0.35">
      <c r="A117" s="13" t="s">
        <v>2821</v>
      </c>
      <c r="B117" s="33" t="s">
        <v>2822</v>
      </c>
      <c r="C117" s="33" t="s">
        <v>376</v>
      </c>
      <c r="D117" s="14">
        <v>1389600</v>
      </c>
      <c r="E117" s="15">
        <v>2635.24</v>
      </c>
      <c r="F117" s="16">
        <v>1.8E-3</v>
      </c>
      <c r="G117" s="16"/>
    </row>
    <row r="118" spans="1:7" x14ac:dyDescent="0.35">
      <c r="A118" s="13" t="s">
        <v>1293</v>
      </c>
      <c r="B118" s="33" t="s">
        <v>1294</v>
      </c>
      <c r="C118" s="33" t="s">
        <v>833</v>
      </c>
      <c r="D118" s="14">
        <v>395660</v>
      </c>
      <c r="E118" s="15">
        <v>2616.3000000000002</v>
      </c>
      <c r="F118" s="16">
        <v>1.6999999999999999E-3</v>
      </c>
      <c r="G118" s="16"/>
    </row>
    <row r="119" spans="1:7" x14ac:dyDescent="0.35">
      <c r="A119" s="13" t="s">
        <v>1327</v>
      </c>
      <c r="B119" s="33" t="s">
        <v>1328</v>
      </c>
      <c r="C119" s="33" t="s">
        <v>376</v>
      </c>
      <c r="D119" s="14">
        <v>1050075</v>
      </c>
      <c r="E119" s="15">
        <v>2612.38</v>
      </c>
      <c r="F119" s="16">
        <v>1.6999999999999999E-3</v>
      </c>
      <c r="G119" s="16"/>
    </row>
    <row r="120" spans="1:7" x14ac:dyDescent="0.35">
      <c r="A120" s="13" t="s">
        <v>2829</v>
      </c>
      <c r="B120" s="33" t="s">
        <v>2830</v>
      </c>
      <c r="C120" s="33" t="s">
        <v>376</v>
      </c>
      <c r="D120" s="14">
        <v>2147600</v>
      </c>
      <c r="E120" s="15">
        <v>2546.19</v>
      </c>
      <c r="F120" s="16">
        <v>1.6999999999999999E-3</v>
      </c>
      <c r="G120" s="16"/>
    </row>
    <row r="121" spans="1:7" x14ac:dyDescent="0.35">
      <c r="A121" s="13" t="s">
        <v>1329</v>
      </c>
      <c r="B121" s="33" t="s">
        <v>1330</v>
      </c>
      <c r="C121" s="33" t="s">
        <v>376</v>
      </c>
      <c r="D121" s="14">
        <v>2220750</v>
      </c>
      <c r="E121" s="15">
        <v>2536.1</v>
      </c>
      <c r="F121" s="16">
        <v>1.6999999999999999E-3</v>
      </c>
      <c r="G121" s="16"/>
    </row>
    <row r="122" spans="1:7" x14ac:dyDescent="0.35">
      <c r="A122" s="13" t="s">
        <v>740</v>
      </c>
      <c r="B122" s="33" t="s">
        <v>741</v>
      </c>
      <c r="C122" s="33" t="s">
        <v>442</v>
      </c>
      <c r="D122" s="14">
        <v>1631800</v>
      </c>
      <c r="E122" s="15">
        <v>2526.52</v>
      </c>
      <c r="F122" s="16">
        <v>1.6999999999999999E-3</v>
      </c>
      <c r="G122" s="16"/>
    </row>
    <row r="123" spans="1:7" x14ac:dyDescent="0.35">
      <c r="A123" s="13" t="s">
        <v>2807</v>
      </c>
      <c r="B123" s="33" t="s">
        <v>2808</v>
      </c>
      <c r="C123" s="33" t="s">
        <v>460</v>
      </c>
      <c r="D123" s="14">
        <v>908300</v>
      </c>
      <c r="E123" s="15">
        <v>2512.36</v>
      </c>
      <c r="F123" s="16">
        <v>1.6999999999999999E-3</v>
      </c>
      <c r="G123" s="16"/>
    </row>
    <row r="124" spans="1:7" x14ac:dyDescent="0.35">
      <c r="A124" s="13" t="s">
        <v>756</v>
      </c>
      <c r="B124" s="33" t="s">
        <v>757</v>
      </c>
      <c r="C124" s="33" t="s">
        <v>379</v>
      </c>
      <c r="D124" s="14">
        <v>87725</v>
      </c>
      <c r="E124" s="15">
        <v>2496.13</v>
      </c>
      <c r="F124" s="16">
        <v>1.6999999999999999E-3</v>
      </c>
      <c r="G124" s="16"/>
    </row>
    <row r="125" spans="1:7" x14ac:dyDescent="0.35">
      <c r="A125" s="13" t="s">
        <v>784</v>
      </c>
      <c r="B125" s="33" t="s">
        <v>785</v>
      </c>
      <c r="C125" s="33" t="s">
        <v>786</v>
      </c>
      <c r="D125" s="14">
        <v>1545500</v>
      </c>
      <c r="E125" s="15">
        <v>2469.09</v>
      </c>
      <c r="F125" s="16">
        <v>1.6000000000000001E-3</v>
      </c>
      <c r="G125" s="16"/>
    </row>
    <row r="126" spans="1:7" x14ac:dyDescent="0.35">
      <c r="A126" s="13" t="s">
        <v>731</v>
      </c>
      <c r="B126" s="33" t="s">
        <v>732</v>
      </c>
      <c r="C126" s="33" t="s">
        <v>733</v>
      </c>
      <c r="D126" s="14">
        <v>128100</v>
      </c>
      <c r="E126" s="15">
        <v>2336.42</v>
      </c>
      <c r="F126" s="16">
        <v>1.6000000000000001E-3</v>
      </c>
      <c r="G126" s="16"/>
    </row>
    <row r="127" spans="1:7" x14ac:dyDescent="0.35">
      <c r="A127" s="13" t="s">
        <v>2028</v>
      </c>
      <c r="B127" s="33" t="s">
        <v>2029</v>
      </c>
      <c r="C127" s="33" t="s">
        <v>423</v>
      </c>
      <c r="D127" s="14">
        <v>483625</v>
      </c>
      <c r="E127" s="15">
        <v>2318.7399999999998</v>
      </c>
      <c r="F127" s="16">
        <v>1.5E-3</v>
      </c>
      <c r="G127" s="16"/>
    </row>
    <row r="128" spans="1:7" x14ac:dyDescent="0.35">
      <c r="A128" s="13" t="s">
        <v>594</v>
      </c>
      <c r="B128" s="33" t="s">
        <v>595</v>
      </c>
      <c r="C128" s="33" t="s">
        <v>411</v>
      </c>
      <c r="D128" s="14">
        <v>118575</v>
      </c>
      <c r="E128" s="15">
        <v>2297.98</v>
      </c>
      <c r="F128" s="16">
        <v>1.5E-3</v>
      </c>
      <c r="G128" s="16"/>
    </row>
    <row r="129" spans="1:7" x14ac:dyDescent="0.35">
      <c r="A129" s="13" t="s">
        <v>2026</v>
      </c>
      <c r="B129" s="33" t="s">
        <v>2027</v>
      </c>
      <c r="C129" s="33" t="s">
        <v>510</v>
      </c>
      <c r="D129" s="14">
        <v>34875</v>
      </c>
      <c r="E129" s="15">
        <v>2284.66</v>
      </c>
      <c r="F129" s="16">
        <v>1.5E-3</v>
      </c>
      <c r="G129" s="16"/>
    </row>
    <row r="130" spans="1:7" x14ac:dyDescent="0.35">
      <c r="A130" s="13" t="s">
        <v>400</v>
      </c>
      <c r="B130" s="33" t="s">
        <v>401</v>
      </c>
      <c r="C130" s="33" t="s">
        <v>402</v>
      </c>
      <c r="D130" s="14">
        <v>17800</v>
      </c>
      <c r="E130" s="15">
        <v>2207.1999999999998</v>
      </c>
      <c r="F130" s="16">
        <v>1.5E-3</v>
      </c>
      <c r="G130" s="16"/>
    </row>
    <row r="131" spans="1:7" x14ac:dyDescent="0.35">
      <c r="A131" s="13" t="s">
        <v>1723</v>
      </c>
      <c r="B131" s="33" t="s">
        <v>1724</v>
      </c>
      <c r="C131" s="33" t="s">
        <v>411</v>
      </c>
      <c r="D131" s="14">
        <v>443975</v>
      </c>
      <c r="E131" s="15">
        <v>2199.0100000000002</v>
      </c>
      <c r="F131" s="16">
        <v>1.5E-3</v>
      </c>
      <c r="G131" s="16"/>
    </row>
    <row r="132" spans="1:7" x14ac:dyDescent="0.35">
      <c r="A132" s="13" t="s">
        <v>736</v>
      </c>
      <c r="B132" s="33" t="s">
        <v>737</v>
      </c>
      <c r="C132" s="33" t="s">
        <v>465</v>
      </c>
      <c r="D132" s="14">
        <v>118875</v>
      </c>
      <c r="E132" s="15">
        <v>2185.2800000000002</v>
      </c>
      <c r="F132" s="16">
        <v>1.5E-3</v>
      </c>
      <c r="G132" s="16"/>
    </row>
    <row r="133" spans="1:7" x14ac:dyDescent="0.35">
      <c r="A133" s="13" t="s">
        <v>622</v>
      </c>
      <c r="B133" s="33" t="s">
        <v>623</v>
      </c>
      <c r="C133" s="33" t="s">
        <v>476</v>
      </c>
      <c r="D133" s="14">
        <v>340000</v>
      </c>
      <c r="E133" s="15">
        <v>2172.2600000000002</v>
      </c>
      <c r="F133" s="16">
        <v>1.4E-3</v>
      </c>
      <c r="G133" s="16"/>
    </row>
    <row r="134" spans="1:7" x14ac:dyDescent="0.35">
      <c r="A134" s="13" t="s">
        <v>371</v>
      </c>
      <c r="B134" s="33" t="s">
        <v>372</v>
      </c>
      <c r="C134" s="33" t="s">
        <v>373</v>
      </c>
      <c r="D134" s="14">
        <v>84000</v>
      </c>
      <c r="E134" s="15">
        <v>2070.85</v>
      </c>
      <c r="F134" s="16">
        <v>1.4E-3</v>
      </c>
      <c r="G134" s="16"/>
    </row>
    <row r="135" spans="1:7" x14ac:dyDescent="0.35">
      <c r="A135" s="13" t="s">
        <v>612</v>
      </c>
      <c r="B135" s="33" t="s">
        <v>613</v>
      </c>
      <c r="C135" s="33" t="s">
        <v>411</v>
      </c>
      <c r="D135" s="14">
        <v>575000</v>
      </c>
      <c r="E135" s="15">
        <v>2045.28</v>
      </c>
      <c r="F135" s="16">
        <v>1.4E-3</v>
      </c>
      <c r="G135" s="16"/>
    </row>
    <row r="136" spans="1:7" x14ac:dyDescent="0.35">
      <c r="A136" s="13" t="s">
        <v>1775</v>
      </c>
      <c r="B136" s="33" t="s">
        <v>1776</v>
      </c>
      <c r="C136" s="33" t="s">
        <v>379</v>
      </c>
      <c r="D136" s="14">
        <v>22350</v>
      </c>
      <c r="E136" s="15">
        <v>2008.37</v>
      </c>
      <c r="F136" s="16">
        <v>1.2999999999999999E-3</v>
      </c>
      <c r="G136" s="16"/>
    </row>
    <row r="137" spans="1:7" x14ac:dyDescent="0.35">
      <c r="A137" s="13" t="s">
        <v>2024</v>
      </c>
      <c r="B137" s="33" t="s">
        <v>2025</v>
      </c>
      <c r="C137" s="33" t="s">
        <v>465</v>
      </c>
      <c r="D137" s="14">
        <v>300625</v>
      </c>
      <c r="E137" s="15">
        <v>1977.81</v>
      </c>
      <c r="F137" s="16">
        <v>1.2999999999999999E-3</v>
      </c>
      <c r="G137" s="16"/>
    </row>
    <row r="138" spans="1:7" x14ac:dyDescent="0.35">
      <c r="A138" s="13" t="s">
        <v>2841</v>
      </c>
      <c r="B138" s="33" t="s">
        <v>2842</v>
      </c>
      <c r="C138" s="33" t="s">
        <v>460</v>
      </c>
      <c r="D138" s="14">
        <v>818625</v>
      </c>
      <c r="E138" s="15">
        <v>1944.73</v>
      </c>
      <c r="F138" s="16">
        <v>1.2999999999999999E-3</v>
      </c>
      <c r="G138" s="16"/>
    </row>
    <row r="139" spans="1:7" x14ac:dyDescent="0.35">
      <c r="A139" s="13" t="s">
        <v>866</v>
      </c>
      <c r="B139" s="33" t="s">
        <v>867</v>
      </c>
      <c r="C139" s="33" t="s">
        <v>543</v>
      </c>
      <c r="D139" s="14">
        <v>44550</v>
      </c>
      <c r="E139" s="15">
        <v>1911.28</v>
      </c>
      <c r="F139" s="16">
        <v>1.2999999999999999E-3</v>
      </c>
      <c r="G139" s="16"/>
    </row>
    <row r="140" spans="1:7" x14ac:dyDescent="0.35">
      <c r="A140" s="13" t="s">
        <v>810</v>
      </c>
      <c r="B140" s="33" t="s">
        <v>811</v>
      </c>
      <c r="C140" s="33" t="s">
        <v>510</v>
      </c>
      <c r="D140" s="14">
        <v>109900</v>
      </c>
      <c r="E140" s="15">
        <v>1911.27</v>
      </c>
      <c r="F140" s="16">
        <v>1.2999999999999999E-3</v>
      </c>
      <c r="G140" s="16"/>
    </row>
    <row r="141" spans="1:7" x14ac:dyDescent="0.35">
      <c r="A141" s="13" t="s">
        <v>403</v>
      </c>
      <c r="B141" s="33" t="s">
        <v>404</v>
      </c>
      <c r="C141" s="33" t="s">
        <v>402</v>
      </c>
      <c r="D141" s="14">
        <v>22275</v>
      </c>
      <c r="E141" s="15">
        <v>1865.75</v>
      </c>
      <c r="F141" s="16">
        <v>1.1999999999999999E-3</v>
      </c>
      <c r="G141" s="16"/>
    </row>
    <row r="142" spans="1:7" x14ac:dyDescent="0.35">
      <c r="A142" s="13" t="s">
        <v>2835</v>
      </c>
      <c r="B142" s="33" t="s">
        <v>2836</v>
      </c>
      <c r="C142" s="33" t="s">
        <v>460</v>
      </c>
      <c r="D142" s="14">
        <v>1072950</v>
      </c>
      <c r="E142" s="15">
        <v>1825.41</v>
      </c>
      <c r="F142" s="16">
        <v>1.1999999999999999E-3</v>
      </c>
      <c r="G142" s="16"/>
    </row>
    <row r="143" spans="1:7" x14ac:dyDescent="0.35">
      <c r="A143" s="13" t="s">
        <v>1266</v>
      </c>
      <c r="B143" s="33" t="s">
        <v>1267</v>
      </c>
      <c r="C143" s="33" t="s">
        <v>465</v>
      </c>
      <c r="D143" s="14">
        <v>223300</v>
      </c>
      <c r="E143" s="15">
        <v>1818.33</v>
      </c>
      <c r="F143" s="16">
        <v>1.1999999999999999E-3</v>
      </c>
      <c r="G143" s="16"/>
    </row>
    <row r="144" spans="1:7" x14ac:dyDescent="0.35">
      <c r="A144" s="13" t="s">
        <v>787</v>
      </c>
      <c r="B144" s="33" t="s">
        <v>788</v>
      </c>
      <c r="C144" s="33" t="s">
        <v>786</v>
      </c>
      <c r="D144" s="14">
        <v>190625</v>
      </c>
      <c r="E144" s="15">
        <v>1795.12</v>
      </c>
      <c r="F144" s="16">
        <v>1.1999999999999999E-3</v>
      </c>
      <c r="G144" s="16"/>
    </row>
    <row r="145" spans="1:7" x14ac:dyDescent="0.35">
      <c r="A145" s="13" t="s">
        <v>2789</v>
      </c>
      <c r="B145" s="33" t="s">
        <v>2790</v>
      </c>
      <c r="C145" s="33" t="s">
        <v>783</v>
      </c>
      <c r="D145" s="14">
        <v>106200</v>
      </c>
      <c r="E145" s="15">
        <v>1760.16</v>
      </c>
      <c r="F145" s="16">
        <v>1.1999999999999999E-3</v>
      </c>
      <c r="G145" s="16"/>
    </row>
    <row r="146" spans="1:7" x14ac:dyDescent="0.35">
      <c r="A146" s="13" t="s">
        <v>873</v>
      </c>
      <c r="B146" s="33" t="s">
        <v>874</v>
      </c>
      <c r="C146" s="33" t="s">
        <v>543</v>
      </c>
      <c r="D146" s="14">
        <v>59500</v>
      </c>
      <c r="E146" s="15">
        <v>1739.07</v>
      </c>
      <c r="F146" s="16">
        <v>1.1999999999999999E-3</v>
      </c>
      <c r="G146" s="16"/>
    </row>
    <row r="147" spans="1:7" x14ac:dyDescent="0.35">
      <c r="A147" s="13" t="s">
        <v>421</v>
      </c>
      <c r="B147" s="33" t="s">
        <v>422</v>
      </c>
      <c r="C147" s="33" t="s">
        <v>423</v>
      </c>
      <c r="D147" s="14">
        <v>55000</v>
      </c>
      <c r="E147" s="15">
        <v>1679.92</v>
      </c>
      <c r="F147" s="16">
        <v>1.1000000000000001E-3</v>
      </c>
      <c r="G147" s="16"/>
    </row>
    <row r="148" spans="1:7" x14ac:dyDescent="0.35">
      <c r="A148" s="13" t="s">
        <v>2152</v>
      </c>
      <c r="B148" s="33" t="s">
        <v>2153</v>
      </c>
      <c r="C148" s="33" t="s">
        <v>468</v>
      </c>
      <c r="D148" s="14">
        <v>403100</v>
      </c>
      <c r="E148" s="15">
        <v>1634.37</v>
      </c>
      <c r="F148" s="16">
        <v>1.1000000000000001E-3</v>
      </c>
      <c r="G148" s="16"/>
    </row>
    <row r="149" spans="1:7" x14ac:dyDescent="0.35">
      <c r="A149" s="13" t="s">
        <v>2756</v>
      </c>
      <c r="B149" s="33" t="s">
        <v>2757</v>
      </c>
      <c r="C149" s="33" t="s">
        <v>399</v>
      </c>
      <c r="D149" s="14">
        <v>121125</v>
      </c>
      <c r="E149" s="15">
        <v>1591.7</v>
      </c>
      <c r="F149" s="16">
        <v>1.1000000000000001E-3</v>
      </c>
      <c r="G149" s="16"/>
    </row>
    <row r="150" spans="1:7" x14ac:dyDescent="0.35">
      <c r="A150" s="13" t="s">
        <v>2034</v>
      </c>
      <c r="B150" s="33" t="s">
        <v>2035</v>
      </c>
      <c r="C150" s="33" t="s">
        <v>716</v>
      </c>
      <c r="D150" s="14">
        <v>273000</v>
      </c>
      <c r="E150" s="15">
        <v>1576.44</v>
      </c>
      <c r="F150" s="16">
        <v>1E-3</v>
      </c>
      <c r="G150" s="16"/>
    </row>
    <row r="151" spans="1:7" x14ac:dyDescent="0.35">
      <c r="A151" s="13" t="s">
        <v>814</v>
      </c>
      <c r="B151" s="33" t="s">
        <v>815</v>
      </c>
      <c r="C151" s="33" t="s">
        <v>430</v>
      </c>
      <c r="D151" s="14">
        <v>225250</v>
      </c>
      <c r="E151" s="15">
        <v>1536.54</v>
      </c>
      <c r="F151" s="16">
        <v>1E-3</v>
      </c>
      <c r="G151" s="16"/>
    </row>
    <row r="152" spans="1:7" x14ac:dyDescent="0.35">
      <c r="A152" s="13" t="s">
        <v>821</v>
      </c>
      <c r="B152" s="33" t="s">
        <v>822</v>
      </c>
      <c r="C152" s="33" t="s">
        <v>783</v>
      </c>
      <c r="D152" s="14">
        <v>97650</v>
      </c>
      <c r="E152" s="15">
        <v>1525</v>
      </c>
      <c r="F152" s="16">
        <v>1E-3</v>
      </c>
      <c r="G152" s="16"/>
    </row>
    <row r="153" spans="1:7" x14ac:dyDescent="0.35">
      <c r="A153" s="13" t="s">
        <v>1524</v>
      </c>
      <c r="B153" s="33" t="s">
        <v>1525</v>
      </c>
      <c r="C153" s="33" t="s">
        <v>465</v>
      </c>
      <c r="D153" s="14">
        <v>156100</v>
      </c>
      <c r="E153" s="15">
        <v>1518.54</v>
      </c>
      <c r="F153" s="16">
        <v>1E-3</v>
      </c>
      <c r="G153" s="16"/>
    </row>
    <row r="154" spans="1:7" x14ac:dyDescent="0.35">
      <c r="A154" s="13" t="s">
        <v>409</v>
      </c>
      <c r="B154" s="33" t="s">
        <v>410</v>
      </c>
      <c r="C154" s="33" t="s">
        <v>411</v>
      </c>
      <c r="D154" s="14">
        <v>118125</v>
      </c>
      <c r="E154" s="15">
        <v>1515.9</v>
      </c>
      <c r="F154" s="16">
        <v>1E-3</v>
      </c>
      <c r="G154" s="16"/>
    </row>
    <row r="155" spans="1:7" x14ac:dyDescent="0.35">
      <c r="A155" s="13" t="s">
        <v>2164</v>
      </c>
      <c r="B155" s="33" t="s">
        <v>2165</v>
      </c>
      <c r="C155" s="33" t="s">
        <v>783</v>
      </c>
      <c r="D155" s="14">
        <v>103050</v>
      </c>
      <c r="E155" s="15">
        <v>1426.42</v>
      </c>
      <c r="F155" s="16">
        <v>8.9999999999999998E-4</v>
      </c>
      <c r="G155" s="16"/>
    </row>
    <row r="156" spans="1:7" x14ac:dyDescent="0.35">
      <c r="A156" s="13" t="s">
        <v>2793</v>
      </c>
      <c r="B156" s="33" t="s">
        <v>2794</v>
      </c>
      <c r="C156" s="33" t="s">
        <v>468</v>
      </c>
      <c r="D156" s="14">
        <v>1638400</v>
      </c>
      <c r="E156" s="15">
        <v>1405.91</v>
      </c>
      <c r="F156" s="16">
        <v>8.9999999999999998E-4</v>
      </c>
      <c r="G156" s="16"/>
    </row>
    <row r="157" spans="1:7" x14ac:dyDescent="0.35">
      <c r="A157" s="13" t="s">
        <v>1262</v>
      </c>
      <c r="B157" s="33" t="s">
        <v>1263</v>
      </c>
      <c r="C157" s="33" t="s">
        <v>507</v>
      </c>
      <c r="D157" s="14">
        <v>96900</v>
      </c>
      <c r="E157" s="15">
        <v>1405.24</v>
      </c>
      <c r="F157" s="16">
        <v>8.9999999999999998E-4</v>
      </c>
      <c r="G157" s="16"/>
    </row>
    <row r="158" spans="1:7" x14ac:dyDescent="0.35">
      <c r="A158" s="13" t="s">
        <v>1771</v>
      </c>
      <c r="B158" s="33" t="s">
        <v>1772</v>
      </c>
      <c r="C158" s="33" t="s">
        <v>479</v>
      </c>
      <c r="D158" s="14">
        <v>105400</v>
      </c>
      <c r="E158" s="15">
        <v>1358.18</v>
      </c>
      <c r="F158" s="16">
        <v>8.9999999999999998E-4</v>
      </c>
      <c r="G158" s="16"/>
    </row>
    <row r="159" spans="1:7" x14ac:dyDescent="0.35">
      <c r="A159" s="13" t="s">
        <v>2815</v>
      </c>
      <c r="B159" s="33" t="s">
        <v>2816</v>
      </c>
      <c r="C159" s="33" t="s">
        <v>442</v>
      </c>
      <c r="D159" s="14">
        <v>327600</v>
      </c>
      <c r="E159" s="15">
        <v>1270.27</v>
      </c>
      <c r="F159" s="16">
        <v>8.0000000000000004E-4</v>
      </c>
      <c r="G159" s="16"/>
    </row>
    <row r="160" spans="1:7" x14ac:dyDescent="0.35">
      <c r="A160" s="13" t="s">
        <v>2781</v>
      </c>
      <c r="B160" s="33" t="s">
        <v>2782</v>
      </c>
      <c r="C160" s="33" t="s">
        <v>442</v>
      </c>
      <c r="D160" s="14">
        <v>96000</v>
      </c>
      <c r="E160" s="15">
        <v>1255.78</v>
      </c>
      <c r="F160" s="16">
        <v>8.0000000000000004E-4</v>
      </c>
      <c r="G160" s="16"/>
    </row>
    <row r="161" spans="1:7" x14ac:dyDescent="0.35">
      <c r="A161" s="13" t="s">
        <v>407</v>
      </c>
      <c r="B161" s="33" t="s">
        <v>408</v>
      </c>
      <c r="C161" s="33" t="s">
        <v>402</v>
      </c>
      <c r="D161" s="14">
        <v>21700</v>
      </c>
      <c r="E161" s="15">
        <v>1227.46</v>
      </c>
      <c r="F161" s="16">
        <v>8.0000000000000004E-4</v>
      </c>
      <c r="G161" s="16"/>
    </row>
    <row r="162" spans="1:7" x14ac:dyDescent="0.35">
      <c r="A162" s="13" t="s">
        <v>2202</v>
      </c>
      <c r="B162" s="33" t="s">
        <v>2203</v>
      </c>
      <c r="C162" s="33" t="s">
        <v>701</v>
      </c>
      <c r="D162" s="14">
        <v>981500</v>
      </c>
      <c r="E162" s="15">
        <v>1204.5</v>
      </c>
      <c r="F162" s="16">
        <v>8.0000000000000004E-4</v>
      </c>
      <c r="G162" s="16"/>
    </row>
    <row r="163" spans="1:7" x14ac:dyDescent="0.35">
      <c r="A163" s="13" t="s">
        <v>1297</v>
      </c>
      <c r="B163" s="33" t="s">
        <v>1298</v>
      </c>
      <c r="C163" s="33" t="s">
        <v>391</v>
      </c>
      <c r="D163" s="14">
        <v>60775</v>
      </c>
      <c r="E163" s="15">
        <v>1180.98</v>
      </c>
      <c r="F163" s="16">
        <v>8.0000000000000004E-4</v>
      </c>
      <c r="G163" s="16"/>
    </row>
    <row r="164" spans="1:7" x14ac:dyDescent="0.35">
      <c r="A164" s="13" t="s">
        <v>2264</v>
      </c>
      <c r="B164" s="33" t="s">
        <v>2265</v>
      </c>
      <c r="C164" s="33" t="s">
        <v>833</v>
      </c>
      <c r="D164" s="14">
        <v>202350</v>
      </c>
      <c r="E164" s="15">
        <v>1143.78</v>
      </c>
      <c r="F164" s="16">
        <v>8.0000000000000004E-4</v>
      </c>
      <c r="G164" s="16"/>
    </row>
    <row r="165" spans="1:7" x14ac:dyDescent="0.35">
      <c r="A165" s="13" t="s">
        <v>2849</v>
      </c>
      <c r="B165" s="33" t="s">
        <v>2850</v>
      </c>
      <c r="C165" s="33" t="s">
        <v>701</v>
      </c>
      <c r="D165" s="14">
        <v>2288300</v>
      </c>
      <c r="E165" s="15">
        <v>1135.23</v>
      </c>
      <c r="F165" s="16">
        <v>8.0000000000000004E-4</v>
      </c>
      <c r="G165" s="16"/>
    </row>
    <row r="166" spans="1:7" x14ac:dyDescent="0.35">
      <c r="A166" s="13" t="s">
        <v>1725</v>
      </c>
      <c r="B166" s="33" t="s">
        <v>1726</v>
      </c>
      <c r="C166" s="33" t="s">
        <v>716</v>
      </c>
      <c r="D166" s="14">
        <v>3275</v>
      </c>
      <c r="E166" s="15">
        <v>1016.23</v>
      </c>
      <c r="F166" s="16">
        <v>6.9999999999999999E-4</v>
      </c>
      <c r="G166" s="16"/>
    </row>
    <row r="167" spans="1:7" x14ac:dyDescent="0.35">
      <c r="A167" s="13" t="s">
        <v>816</v>
      </c>
      <c r="B167" s="33" t="s">
        <v>817</v>
      </c>
      <c r="C167" s="33" t="s">
        <v>818</v>
      </c>
      <c r="D167" s="14">
        <v>144200</v>
      </c>
      <c r="E167" s="15">
        <v>999.09</v>
      </c>
      <c r="F167" s="16">
        <v>6.9999999999999999E-4</v>
      </c>
      <c r="G167" s="16"/>
    </row>
    <row r="168" spans="1:7" x14ac:dyDescent="0.35">
      <c r="A168" s="13" t="s">
        <v>435</v>
      </c>
      <c r="B168" s="33" t="s">
        <v>436</v>
      </c>
      <c r="C168" s="33" t="s">
        <v>437</v>
      </c>
      <c r="D168" s="14">
        <v>80000</v>
      </c>
      <c r="E168" s="15">
        <v>942.72</v>
      </c>
      <c r="F168" s="16">
        <v>5.9999999999999995E-4</v>
      </c>
      <c r="G168" s="16"/>
    </row>
    <row r="169" spans="1:7" x14ac:dyDescent="0.35">
      <c r="A169" s="13" t="s">
        <v>2805</v>
      </c>
      <c r="B169" s="33" t="s">
        <v>2806</v>
      </c>
      <c r="C169" s="33" t="s">
        <v>452</v>
      </c>
      <c r="D169" s="14">
        <v>50050</v>
      </c>
      <c r="E169" s="15">
        <v>846.15</v>
      </c>
      <c r="F169" s="16">
        <v>5.9999999999999995E-4</v>
      </c>
      <c r="G169" s="16"/>
    </row>
    <row r="170" spans="1:7" x14ac:dyDescent="0.35">
      <c r="A170" s="13" t="s">
        <v>515</v>
      </c>
      <c r="B170" s="33" t="s">
        <v>516</v>
      </c>
      <c r="C170" s="33" t="s">
        <v>486</v>
      </c>
      <c r="D170" s="14">
        <v>12700</v>
      </c>
      <c r="E170" s="15">
        <v>774.07</v>
      </c>
      <c r="F170" s="16">
        <v>5.0000000000000001E-4</v>
      </c>
      <c r="G170" s="16"/>
    </row>
    <row r="171" spans="1:7" x14ac:dyDescent="0.35">
      <c r="A171" s="13" t="s">
        <v>864</v>
      </c>
      <c r="B171" s="33" t="s">
        <v>865</v>
      </c>
      <c r="C171" s="33" t="s">
        <v>543</v>
      </c>
      <c r="D171" s="14">
        <v>64000</v>
      </c>
      <c r="E171" s="15">
        <v>764.48</v>
      </c>
      <c r="F171" s="16">
        <v>5.0000000000000001E-4</v>
      </c>
      <c r="G171" s="16"/>
    </row>
    <row r="172" spans="1:7" x14ac:dyDescent="0.35">
      <c r="A172" s="13" t="s">
        <v>2783</v>
      </c>
      <c r="B172" s="33" t="s">
        <v>2784</v>
      </c>
      <c r="C172" s="33" t="s">
        <v>442</v>
      </c>
      <c r="D172" s="14">
        <v>24400</v>
      </c>
      <c r="E172" s="15">
        <v>758.6</v>
      </c>
      <c r="F172" s="16">
        <v>5.0000000000000001E-4</v>
      </c>
      <c r="G172" s="16"/>
    </row>
    <row r="173" spans="1:7" x14ac:dyDescent="0.35">
      <c r="A173" s="13" t="s">
        <v>2803</v>
      </c>
      <c r="B173" s="33" t="s">
        <v>2804</v>
      </c>
      <c r="C173" s="33" t="s">
        <v>548</v>
      </c>
      <c r="D173" s="14">
        <v>95000</v>
      </c>
      <c r="E173" s="15">
        <v>721.81</v>
      </c>
      <c r="F173" s="16">
        <v>5.0000000000000001E-4</v>
      </c>
      <c r="G173" s="16"/>
    </row>
    <row r="174" spans="1:7" x14ac:dyDescent="0.35">
      <c r="A174" s="13" t="s">
        <v>2845</v>
      </c>
      <c r="B174" s="33" t="s">
        <v>2846</v>
      </c>
      <c r="C174" s="33" t="s">
        <v>479</v>
      </c>
      <c r="D174" s="14">
        <v>94400</v>
      </c>
      <c r="E174" s="15">
        <v>671.18</v>
      </c>
      <c r="F174" s="16">
        <v>4.0000000000000002E-4</v>
      </c>
      <c r="G174" s="16"/>
    </row>
    <row r="175" spans="1:7" x14ac:dyDescent="0.35">
      <c r="A175" s="13" t="s">
        <v>2873</v>
      </c>
      <c r="B175" s="33" t="s">
        <v>2874</v>
      </c>
      <c r="C175" s="33" t="s">
        <v>457</v>
      </c>
      <c r="D175" s="14">
        <v>868400</v>
      </c>
      <c r="E175" s="15">
        <v>651.29999999999995</v>
      </c>
      <c r="F175" s="16">
        <v>4.0000000000000002E-4</v>
      </c>
      <c r="G175" s="16"/>
    </row>
    <row r="176" spans="1:7" x14ac:dyDescent="0.35">
      <c r="A176" s="13" t="s">
        <v>858</v>
      </c>
      <c r="B176" s="33" t="s">
        <v>859</v>
      </c>
      <c r="C176" s="33" t="s">
        <v>486</v>
      </c>
      <c r="D176" s="14">
        <v>19950</v>
      </c>
      <c r="E176" s="15">
        <v>647.24</v>
      </c>
      <c r="F176" s="16">
        <v>4.0000000000000002E-4</v>
      </c>
      <c r="G176" s="16"/>
    </row>
    <row r="177" spans="1:7" x14ac:dyDescent="0.35">
      <c r="A177" s="13" t="s">
        <v>1741</v>
      </c>
      <c r="B177" s="33" t="s">
        <v>1742</v>
      </c>
      <c r="C177" s="33" t="s">
        <v>468</v>
      </c>
      <c r="D177" s="14">
        <v>552250</v>
      </c>
      <c r="E177" s="15">
        <v>555.17999999999995</v>
      </c>
      <c r="F177" s="16">
        <v>4.0000000000000002E-4</v>
      </c>
      <c r="G177" s="16"/>
    </row>
    <row r="178" spans="1:7" x14ac:dyDescent="0.35">
      <c r="A178" s="13" t="s">
        <v>860</v>
      </c>
      <c r="B178" s="33" t="s">
        <v>861</v>
      </c>
      <c r="C178" s="33" t="s">
        <v>543</v>
      </c>
      <c r="D178" s="14">
        <v>30875</v>
      </c>
      <c r="E178" s="15">
        <v>553.9</v>
      </c>
      <c r="F178" s="16">
        <v>4.0000000000000002E-4</v>
      </c>
      <c r="G178" s="16"/>
    </row>
    <row r="179" spans="1:7" x14ac:dyDescent="0.35">
      <c r="A179" s="13" t="s">
        <v>426</v>
      </c>
      <c r="B179" s="33" t="s">
        <v>427</v>
      </c>
      <c r="C179" s="33" t="s">
        <v>379</v>
      </c>
      <c r="D179" s="14">
        <v>10200</v>
      </c>
      <c r="E179" s="15">
        <v>542.33000000000004</v>
      </c>
      <c r="F179" s="16">
        <v>4.0000000000000002E-4</v>
      </c>
      <c r="G179" s="16"/>
    </row>
    <row r="180" spans="1:7" x14ac:dyDescent="0.35">
      <c r="A180" s="13" t="s">
        <v>2178</v>
      </c>
      <c r="B180" s="33" t="s">
        <v>2179</v>
      </c>
      <c r="C180" s="33" t="s">
        <v>548</v>
      </c>
      <c r="D180" s="14">
        <v>139025</v>
      </c>
      <c r="E180" s="15">
        <v>532.19000000000005</v>
      </c>
      <c r="F180" s="16">
        <v>4.0000000000000002E-4</v>
      </c>
      <c r="G180" s="16"/>
    </row>
    <row r="181" spans="1:7" x14ac:dyDescent="0.35">
      <c r="A181" s="13" t="s">
        <v>2252</v>
      </c>
      <c r="B181" s="33" t="s">
        <v>2253</v>
      </c>
      <c r="C181" s="33" t="s">
        <v>701</v>
      </c>
      <c r="D181" s="14">
        <v>218700</v>
      </c>
      <c r="E181" s="15">
        <v>504.02</v>
      </c>
      <c r="F181" s="16">
        <v>2.9999999999999997E-4</v>
      </c>
      <c r="G181" s="16"/>
    </row>
    <row r="182" spans="1:7" x14ac:dyDescent="0.35">
      <c r="A182" s="13" t="s">
        <v>443</v>
      </c>
      <c r="B182" s="33" t="s">
        <v>444</v>
      </c>
      <c r="C182" s="33" t="s">
        <v>411</v>
      </c>
      <c r="D182" s="14">
        <v>50400</v>
      </c>
      <c r="E182" s="15">
        <v>498.93</v>
      </c>
      <c r="F182" s="16">
        <v>2.9999999999999997E-4</v>
      </c>
      <c r="G182" s="16"/>
    </row>
    <row r="183" spans="1:7" x14ac:dyDescent="0.35">
      <c r="A183" s="13" t="s">
        <v>598</v>
      </c>
      <c r="B183" s="33" t="s">
        <v>599</v>
      </c>
      <c r="C183" s="33" t="s">
        <v>476</v>
      </c>
      <c r="D183" s="14">
        <v>62775</v>
      </c>
      <c r="E183" s="15">
        <v>498.75</v>
      </c>
      <c r="F183" s="16">
        <v>2.9999999999999997E-4</v>
      </c>
      <c r="G183" s="16"/>
    </row>
    <row r="184" spans="1:7" x14ac:dyDescent="0.35">
      <c r="A184" s="13" t="s">
        <v>2190</v>
      </c>
      <c r="B184" s="33" t="s">
        <v>2191</v>
      </c>
      <c r="C184" s="33" t="s">
        <v>399</v>
      </c>
      <c r="D184" s="14">
        <v>7200</v>
      </c>
      <c r="E184" s="15">
        <v>487.4</v>
      </c>
      <c r="F184" s="16">
        <v>2.9999999999999997E-4</v>
      </c>
      <c r="G184" s="16"/>
    </row>
    <row r="185" spans="1:7" x14ac:dyDescent="0.35">
      <c r="A185" s="13" t="s">
        <v>827</v>
      </c>
      <c r="B185" s="33" t="s">
        <v>828</v>
      </c>
      <c r="C185" s="33" t="s">
        <v>543</v>
      </c>
      <c r="D185" s="14">
        <v>36000</v>
      </c>
      <c r="E185" s="15">
        <v>485.17</v>
      </c>
      <c r="F185" s="16">
        <v>2.9999999999999997E-4</v>
      </c>
      <c r="G185" s="16"/>
    </row>
    <row r="186" spans="1:7" x14ac:dyDescent="0.35">
      <c r="A186" s="13" t="s">
        <v>2170</v>
      </c>
      <c r="B186" s="33" t="s">
        <v>2171</v>
      </c>
      <c r="C186" s="33" t="s">
        <v>460</v>
      </c>
      <c r="D186" s="14">
        <v>335750</v>
      </c>
      <c r="E186" s="15">
        <v>475.82</v>
      </c>
      <c r="F186" s="16">
        <v>2.9999999999999997E-4</v>
      </c>
      <c r="G186" s="16"/>
    </row>
    <row r="187" spans="1:7" x14ac:dyDescent="0.35">
      <c r="A187" s="13" t="s">
        <v>2197</v>
      </c>
      <c r="B187" s="33" t="s">
        <v>2198</v>
      </c>
      <c r="C187" s="33" t="s">
        <v>460</v>
      </c>
      <c r="D187" s="14">
        <v>102000</v>
      </c>
      <c r="E187" s="15">
        <v>475.37</v>
      </c>
      <c r="F187" s="16">
        <v>2.9999999999999997E-4</v>
      </c>
      <c r="G187" s="16"/>
    </row>
    <row r="188" spans="1:7" x14ac:dyDescent="0.35">
      <c r="A188" s="13" t="s">
        <v>1777</v>
      </c>
      <c r="B188" s="33" t="s">
        <v>1778</v>
      </c>
      <c r="C188" s="33" t="s">
        <v>379</v>
      </c>
      <c r="D188" s="14">
        <v>34000</v>
      </c>
      <c r="E188" s="15">
        <v>427.96</v>
      </c>
      <c r="F188" s="16">
        <v>2.9999999999999997E-4</v>
      </c>
      <c r="G188" s="16"/>
    </row>
    <row r="189" spans="1:7" x14ac:dyDescent="0.35">
      <c r="A189" s="13" t="s">
        <v>608</v>
      </c>
      <c r="B189" s="33" t="s">
        <v>609</v>
      </c>
      <c r="C189" s="33" t="s">
        <v>411</v>
      </c>
      <c r="D189" s="14">
        <v>7750</v>
      </c>
      <c r="E189" s="15">
        <v>382.77</v>
      </c>
      <c r="F189" s="16">
        <v>2.9999999999999997E-4</v>
      </c>
      <c r="G189" s="16"/>
    </row>
    <row r="190" spans="1:7" x14ac:dyDescent="0.35">
      <c r="A190" s="13" t="s">
        <v>750</v>
      </c>
      <c r="B190" s="33" t="s">
        <v>751</v>
      </c>
      <c r="C190" s="33" t="s">
        <v>376</v>
      </c>
      <c r="D190" s="14">
        <v>56000</v>
      </c>
      <c r="E190" s="15">
        <v>360.33</v>
      </c>
      <c r="F190" s="16">
        <v>2.0000000000000001E-4</v>
      </c>
      <c r="G190" s="16"/>
    </row>
    <row r="191" spans="1:7" x14ac:dyDescent="0.35">
      <c r="A191" s="13" t="s">
        <v>2242</v>
      </c>
      <c r="B191" s="33" t="s">
        <v>2243</v>
      </c>
      <c r="C191" s="33" t="s">
        <v>468</v>
      </c>
      <c r="D191" s="14">
        <v>163125</v>
      </c>
      <c r="E191" s="15">
        <v>280.17</v>
      </c>
      <c r="F191" s="16">
        <v>2.0000000000000001E-4</v>
      </c>
      <c r="G191" s="16"/>
    </row>
    <row r="192" spans="1:7" x14ac:dyDescent="0.35">
      <c r="A192" s="13" t="s">
        <v>779</v>
      </c>
      <c r="B192" s="33" t="s">
        <v>780</v>
      </c>
      <c r="C192" s="33" t="s">
        <v>510</v>
      </c>
      <c r="D192" s="14">
        <v>7175</v>
      </c>
      <c r="E192" s="15">
        <v>272.12</v>
      </c>
      <c r="F192" s="16">
        <v>2.0000000000000001E-4</v>
      </c>
      <c r="G192" s="16"/>
    </row>
    <row r="193" spans="1:7" x14ac:dyDescent="0.35">
      <c r="A193" s="13" t="s">
        <v>1516</v>
      </c>
      <c r="B193" s="33" t="s">
        <v>1517</v>
      </c>
      <c r="C193" s="33" t="s">
        <v>399</v>
      </c>
      <c r="D193" s="14">
        <v>24500</v>
      </c>
      <c r="E193" s="15">
        <v>184.89</v>
      </c>
      <c r="F193" s="16">
        <v>1E-4</v>
      </c>
      <c r="G193" s="16"/>
    </row>
    <row r="194" spans="1:7" x14ac:dyDescent="0.35">
      <c r="A194" s="13" t="s">
        <v>424</v>
      </c>
      <c r="B194" s="33" t="s">
        <v>425</v>
      </c>
      <c r="C194" s="33" t="s">
        <v>379</v>
      </c>
      <c r="D194" s="14">
        <v>69000</v>
      </c>
      <c r="E194" s="15">
        <v>183.53</v>
      </c>
      <c r="F194" s="16">
        <v>1E-4</v>
      </c>
      <c r="G194" s="16"/>
    </row>
    <row r="195" spans="1:7" x14ac:dyDescent="0.35">
      <c r="A195" s="13" t="s">
        <v>829</v>
      </c>
      <c r="B195" s="33" t="s">
        <v>830</v>
      </c>
      <c r="C195" s="33" t="s">
        <v>430</v>
      </c>
      <c r="D195" s="14">
        <v>4875</v>
      </c>
      <c r="E195" s="15">
        <v>158.51</v>
      </c>
      <c r="F195" s="16">
        <v>1E-4</v>
      </c>
      <c r="G195" s="16"/>
    </row>
    <row r="196" spans="1:7" x14ac:dyDescent="0.35">
      <c r="A196" s="13" t="s">
        <v>620</v>
      </c>
      <c r="B196" s="33" t="s">
        <v>621</v>
      </c>
      <c r="C196" s="33" t="s">
        <v>411</v>
      </c>
      <c r="D196" s="14">
        <v>77500</v>
      </c>
      <c r="E196" s="15">
        <v>157.62</v>
      </c>
      <c r="F196" s="16">
        <v>1E-4</v>
      </c>
      <c r="G196" s="16"/>
    </row>
    <row r="197" spans="1:7" x14ac:dyDescent="0.35">
      <c r="A197" s="13" t="s">
        <v>2809</v>
      </c>
      <c r="B197" s="33" t="s">
        <v>2810</v>
      </c>
      <c r="C197" s="33" t="s">
        <v>897</v>
      </c>
      <c r="D197" s="14">
        <v>21000</v>
      </c>
      <c r="E197" s="15">
        <v>141.91</v>
      </c>
      <c r="F197" s="16">
        <v>1E-4</v>
      </c>
      <c r="G197" s="16"/>
    </row>
    <row r="198" spans="1:7" x14ac:dyDescent="0.35">
      <c r="A198" s="13" t="s">
        <v>602</v>
      </c>
      <c r="B198" s="33" t="s">
        <v>603</v>
      </c>
      <c r="C198" s="33" t="s">
        <v>411</v>
      </c>
      <c r="D198" s="14">
        <v>4725</v>
      </c>
      <c r="E198" s="15">
        <v>109.61</v>
      </c>
      <c r="F198" s="16">
        <v>1E-4</v>
      </c>
      <c r="G198" s="16"/>
    </row>
    <row r="199" spans="1:7" x14ac:dyDescent="0.35">
      <c r="A199" s="13" t="s">
        <v>2797</v>
      </c>
      <c r="B199" s="33" t="s">
        <v>2798</v>
      </c>
      <c r="C199" s="33" t="s">
        <v>786</v>
      </c>
      <c r="D199" s="14">
        <v>15300</v>
      </c>
      <c r="E199" s="15">
        <v>107.88</v>
      </c>
      <c r="F199" s="16">
        <v>1E-4</v>
      </c>
      <c r="G199" s="16"/>
    </row>
    <row r="200" spans="1:7" x14ac:dyDescent="0.35">
      <c r="A200" s="13" t="s">
        <v>2785</v>
      </c>
      <c r="B200" s="33" t="s">
        <v>2786</v>
      </c>
      <c r="C200" s="33" t="s">
        <v>437</v>
      </c>
      <c r="D200" s="14">
        <v>3825</v>
      </c>
      <c r="E200" s="15">
        <v>92.07</v>
      </c>
      <c r="F200" s="16">
        <v>1E-4</v>
      </c>
      <c r="G200" s="16"/>
    </row>
    <row r="201" spans="1:7" x14ac:dyDescent="0.35">
      <c r="A201" s="13" t="s">
        <v>801</v>
      </c>
      <c r="B201" s="33" t="s">
        <v>802</v>
      </c>
      <c r="C201" s="33" t="s">
        <v>803</v>
      </c>
      <c r="D201" s="14">
        <v>19600</v>
      </c>
      <c r="E201" s="15">
        <v>85.11</v>
      </c>
      <c r="F201" s="16">
        <v>1E-4</v>
      </c>
      <c r="G201" s="16"/>
    </row>
    <row r="202" spans="1:7" x14ac:dyDescent="0.35">
      <c r="A202" s="13" t="s">
        <v>706</v>
      </c>
      <c r="B202" s="33" t="s">
        <v>707</v>
      </c>
      <c r="C202" s="33" t="s">
        <v>457</v>
      </c>
      <c r="D202" s="14">
        <v>1100</v>
      </c>
      <c r="E202" s="15">
        <v>68.39</v>
      </c>
      <c r="F202" s="16">
        <v>0</v>
      </c>
      <c r="G202" s="16"/>
    </row>
    <row r="203" spans="1:7" x14ac:dyDescent="0.35">
      <c r="A203" s="13" t="s">
        <v>852</v>
      </c>
      <c r="B203" s="33" t="s">
        <v>853</v>
      </c>
      <c r="C203" s="33" t="s">
        <v>543</v>
      </c>
      <c r="D203" s="14">
        <v>1200</v>
      </c>
      <c r="E203" s="15">
        <v>62.3</v>
      </c>
      <c r="F203" s="16">
        <v>0</v>
      </c>
      <c r="G203" s="16"/>
    </row>
    <row r="204" spans="1:7" x14ac:dyDescent="0.35">
      <c r="A204" s="13" t="s">
        <v>1520</v>
      </c>
      <c r="B204" s="33" t="s">
        <v>1521</v>
      </c>
      <c r="C204" s="33" t="s">
        <v>457</v>
      </c>
      <c r="D204" s="14">
        <v>1200</v>
      </c>
      <c r="E204" s="15">
        <v>52.47</v>
      </c>
      <c r="F204" s="16">
        <v>0</v>
      </c>
      <c r="G204" s="16"/>
    </row>
    <row r="205" spans="1:7" x14ac:dyDescent="0.35">
      <c r="A205" s="13" t="s">
        <v>387</v>
      </c>
      <c r="B205" s="33" t="s">
        <v>388</v>
      </c>
      <c r="C205" s="33" t="s">
        <v>379</v>
      </c>
      <c r="D205" s="14">
        <v>2800</v>
      </c>
      <c r="E205" s="15">
        <v>48.4</v>
      </c>
      <c r="F205" s="16">
        <v>0</v>
      </c>
      <c r="G205" s="16"/>
    </row>
    <row r="206" spans="1:7" x14ac:dyDescent="0.35">
      <c r="A206" s="13" t="s">
        <v>768</v>
      </c>
      <c r="B206" s="33" t="s">
        <v>769</v>
      </c>
      <c r="C206" s="33" t="s">
        <v>442</v>
      </c>
      <c r="D206" s="14">
        <v>3300</v>
      </c>
      <c r="E206" s="15">
        <v>36.44</v>
      </c>
      <c r="F206" s="16">
        <v>0</v>
      </c>
      <c r="G206" s="16"/>
    </row>
    <row r="207" spans="1:7" x14ac:dyDescent="0.35">
      <c r="A207" s="13" t="s">
        <v>2731</v>
      </c>
      <c r="B207" s="33" t="s">
        <v>2732</v>
      </c>
      <c r="C207" s="33" t="s">
        <v>399</v>
      </c>
      <c r="D207" s="14">
        <v>1950</v>
      </c>
      <c r="E207" s="15">
        <v>31.89</v>
      </c>
      <c r="F207" s="16">
        <v>0</v>
      </c>
      <c r="G207" s="16"/>
    </row>
    <row r="208" spans="1:7" x14ac:dyDescent="0.35">
      <c r="A208" s="13" t="s">
        <v>433</v>
      </c>
      <c r="B208" s="33" t="s">
        <v>434</v>
      </c>
      <c r="C208" s="33" t="s">
        <v>399</v>
      </c>
      <c r="D208" s="14">
        <v>2000</v>
      </c>
      <c r="E208" s="15">
        <v>31.02</v>
      </c>
      <c r="F208" s="16">
        <v>0</v>
      </c>
      <c r="G208" s="16"/>
    </row>
    <row r="209" spans="1:7" x14ac:dyDescent="0.35">
      <c r="A209" s="13" t="s">
        <v>850</v>
      </c>
      <c r="B209" s="33" t="s">
        <v>851</v>
      </c>
      <c r="C209" s="33" t="s">
        <v>694</v>
      </c>
      <c r="D209" s="14">
        <v>7900</v>
      </c>
      <c r="E209" s="15">
        <v>26.22</v>
      </c>
      <c r="F209" s="16">
        <v>0</v>
      </c>
      <c r="G209" s="16"/>
    </row>
    <row r="210" spans="1:7" x14ac:dyDescent="0.35">
      <c r="A210" s="13" t="s">
        <v>2787</v>
      </c>
      <c r="B210" s="33" t="s">
        <v>2788</v>
      </c>
      <c r="C210" s="33" t="s">
        <v>510</v>
      </c>
      <c r="D210" s="14">
        <v>350</v>
      </c>
      <c r="E210" s="15">
        <v>15.37</v>
      </c>
      <c r="F210" s="16">
        <v>0</v>
      </c>
      <c r="G210" s="16"/>
    </row>
    <row r="211" spans="1:7" x14ac:dyDescent="0.35">
      <c r="A211" s="13" t="s">
        <v>2791</v>
      </c>
      <c r="B211" s="33" t="s">
        <v>2792</v>
      </c>
      <c r="C211" s="33" t="s">
        <v>468</v>
      </c>
      <c r="D211" s="14">
        <v>750</v>
      </c>
      <c r="E211" s="15">
        <v>11.01</v>
      </c>
      <c r="F211" s="16">
        <v>0</v>
      </c>
      <c r="G211" s="16"/>
    </row>
    <row r="212" spans="1:7" x14ac:dyDescent="0.35">
      <c r="A212" s="13" t="s">
        <v>831</v>
      </c>
      <c r="B212" s="33" t="s">
        <v>832</v>
      </c>
      <c r="C212" s="33" t="s">
        <v>833</v>
      </c>
      <c r="D212" s="14">
        <v>175</v>
      </c>
      <c r="E212" s="15">
        <v>7.18</v>
      </c>
      <c r="F212" s="16">
        <v>0</v>
      </c>
      <c r="G212" s="16"/>
    </row>
    <row r="213" spans="1:7" x14ac:dyDescent="0.35">
      <c r="A213" s="17" t="s">
        <v>180</v>
      </c>
      <c r="B213" s="34"/>
      <c r="C213" s="34"/>
      <c r="D213" s="18"/>
      <c r="E213" s="37">
        <v>1143627.3999999999</v>
      </c>
      <c r="F213" s="38">
        <v>0.7601</v>
      </c>
      <c r="G213" s="21"/>
    </row>
    <row r="214" spans="1:7" x14ac:dyDescent="0.35">
      <c r="A214" s="17" t="s">
        <v>445</v>
      </c>
      <c r="B214" s="33"/>
      <c r="C214" s="33"/>
      <c r="D214" s="14"/>
      <c r="E214" s="15"/>
      <c r="F214" s="16"/>
      <c r="G214" s="16"/>
    </row>
    <row r="215" spans="1:7" x14ac:dyDescent="0.35">
      <c r="A215" s="17" t="s">
        <v>180</v>
      </c>
      <c r="B215" s="33"/>
      <c r="C215" s="33"/>
      <c r="D215" s="14"/>
      <c r="E215" s="39" t="s">
        <v>136</v>
      </c>
      <c r="F215" s="40" t="s">
        <v>136</v>
      </c>
      <c r="G215" s="16"/>
    </row>
    <row r="216" spans="1:7" x14ac:dyDescent="0.35">
      <c r="A216" s="24" t="s">
        <v>191</v>
      </c>
      <c r="B216" s="35"/>
      <c r="C216" s="35"/>
      <c r="D216" s="25"/>
      <c r="E216" s="30">
        <v>1143627.3999999999</v>
      </c>
      <c r="F216" s="31">
        <v>0.7601</v>
      </c>
      <c r="G216" s="21"/>
    </row>
    <row r="217" spans="1:7" x14ac:dyDescent="0.35">
      <c r="A217" s="13"/>
      <c r="B217" s="33"/>
      <c r="C217" s="33"/>
      <c r="D217" s="14"/>
      <c r="E217" s="15"/>
      <c r="F217" s="16"/>
      <c r="G217" s="16"/>
    </row>
    <row r="218" spans="1:7" x14ac:dyDescent="0.35">
      <c r="A218" s="17" t="s">
        <v>562</v>
      </c>
      <c r="B218" s="33"/>
      <c r="C218" s="33"/>
      <c r="D218" s="14"/>
      <c r="E218" s="15"/>
      <c r="F218" s="16"/>
      <c r="G218" s="16"/>
    </row>
    <row r="219" spans="1:7" x14ac:dyDescent="0.35">
      <c r="A219" s="17" t="s">
        <v>563</v>
      </c>
      <c r="B219" s="33"/>
      <c r="C219" s="33"/>
      <c r="D219" s="14"/>
      <c r="E219" s="15"/>
      <c r="F219" s="16"/>
      <c r="G219" s="16"/>
    </row>
    <row r="220" spans="1:7" x14ac:dyDescent="0.35">
      <c r="A220" s="13" t="s">
        <v>2922</v>
      </c>
      <c r="B220" s="33"/>
      <c r="C220" s="33" t="s">
        <v>833</v>
      </c>
      <c r="D220" s="44">
        <v>-175</v>
      </c>
      <c r="E220" s="26">
        <v>-7.23</v>
      </c>
      <c r="F220" s="27">
        <v>-3.9999999999999998E-6</v>
      </c>
      <c r="G220" s="16"/>
    </row>
    <row r="221" spans="1:7" x14ac:dyDescent="0.35">
      <c r="A221" s="13" t="s">
        <v>2923</v>
      </c>
      <c r="B221" s="33"/>
      <c r="C221" s="33" t="s">
        <v>468</v>
      </c>
      <c r="D221" s="44">
        <v>-750</v>
      </c>
      <c r="E221" s="26">
        <v>-11.06</v>
      </c>
      <c r="F221" s="27">
        <v>-6.9999999999999999E-6</v>
      </c>
      <c r="G221" s="16"/>
    </row>
    <row r="222" spans="1:7" x14ac:dyDescent="0.35">
      <c r="A222" s="13" t="s">
        <v>2924</v>
      </c>
      <c r="B222" s="33"/>
      <c r="C222" s="33" t="s">
        <v>510</v>
      </c>
      <c r="D222" s="44">
        <v>-350</v>
      </c>
      <c r="E222" s="26">
        <v>-15.42</v>
      </c>
      <c r="F222" s="27">
        <v>-1.0000000000000001E-5</v>
      </c>
      <c r="G222" s="16"/>
    </row>
    <row r="223" spans="1:7" x14ac:dyDescent="0.35">
      <c r="A223" s="13" t="s">
        <v>2925</v>
      </c>
      <c r="B223" s="33"/>
      <c r="C223" s="33" t="s">
        <v>694</v>
      </c>
      <c r="D223" s="44">
        <v>-7900</v>
      </c>
      <c r="E223" s="26">
        <v>-26.28</v>
      </c>
      <c r="F223" s="27">
        <v>-1.7E-5</v>
      </c>
      <c r="G223" s="16"/>
    </row>
    <row r="224" spans="1:7" x14ac:dyDescent="0.35">
      <c r="A224" s="13" t="s">
        <v>2926</v>
      </c>
      <c r="B224" s="33"/>
      <c r="C224" s="33" t="s">
        <v>399</v>
      </c>
      <c r="D224" s="44">
        <v>-2000</v>
      </c>
      <c r="E224" s="26">
        <v>-31.19</v>
      </c>
      <c r="F224" s="27">
        <v>-2.0000000000000002E-5</v>
      </c>
      <c r="G224" s="16"/>
    </row>
    <row r="225" spans="1:7" x14ac:dyDescent="0.35">
      <c r="A225" s="13" t="s">
        <v>2927</v>
      </c>
      <c r="B225" s="33"/>
      <c r="C225" s="33" t="s">
        <v>399</v>
      </c>
      <c r="D225" s="44">
        <v>-1950</v>
      </c>
      <c r="E225" s="26">
        <v>-31.94</v>
      </c>
      <c r="F225" s="27">
        <v>-2.0999999999999999E-5</v>
      </c>
      <c r="G225" s="16"/>
    </row>
    <row r="226" spans="1:7" x14ac:dyDescent="0.35">
      <c r="A226" s="13" t="s">
        <v>2928</v>
      </c>
      <c r="B226" s="33"/>
      <c r="C226" s="33" t="s">
        <v>442</v>
      </c>
      <c r="D226" s="44">
        <v>-3300</v>
      </c>
      <c r="E226" s="26">
        <v>-36.549999999999997</v>
      </c>
      <c r="F226" s="27">
        <v>-2.4000000000000001E-5</v>
      </c>
      <c r="G226" s="16"/>
    </row>
    <row r="227" spans="1:7" x14ac:dyDescent="0.35">
      <c r="A227" s="13" t="s">
        <v>2929</v>
      </c>
      <c r="B227" s="33"/>
      <c r="C227" s="33" t="s">
        <v>379</v>
      </c>
      <c r="D227" s="44">
        <v>-2800</v>
      </c>
      <c r="E227" s="26">
        <v>-48.41</v>
      </c>
      <c r="F227" s="27">
        <v>-3.1999999999999999E-5</v>
      </c>
      <c r="G227" s="16"/>
    </row>
    <row r="228" spans="1:7" x14ac:dyDescent="0.35">
      <c r="A228" s="13" t="s">
        <v>2930</v>
      </c>
      <c r="B228" s="33"/>
      <c r="C228" s="33" t="s">
        <v>457</v>
      </c>
      <c r="D228" s="44">
        <v>-1200</v>
      </c>
      <c r="E228" s="26">
        <v>-52.72</v>
      </c>
      <c r="F228" s="27">
        <v>-3.4999999999999997E-5</v>
      </c>
      <c r="G228" s="16"/>
    </row>
    <row r="229" spans="1:7" x14ac:dyDescent="0.35">
      <c r="A229" s="13" t="s">
        <v>2931</v>
      </c>
      <c r="B229" s="33"/>
      <c r="C229" s="33" t="s">
        <v>543</v>
      </c>
      <c r="D229" s="44">
        <v>-1200</v>
      </c>
      <c r="E229" s="26">
        <v>-62.65</v>
      </c>
      <c r="F229" s="27">
        <v>-4.1E-5</v>
      </c>
      <c r="G229" s="16"/>
    </row>
    <row r="230" spans="1:7" x14ac:dyDescent="0.35">
      <c r="A230" s="13" t="s">
        <v>2932</v>
      </c>
      <c r="B230" s="33"/>
      <c r="C230" s="33" t="s">
        <v>818</v>
      </c>
      <c r="D230" s="44">
        <v>-9800</v>
      </c>
      <c r="E230" s="26">
        <v>-68.180000000000007</v>
      </c>
      <c r="F230" s="27">
        <v>-4.5000000000000003E-5</v>
      </c>
      <c r="G230" s="16"/>
    </row>
    <row r="231" spans="1:7" x14ac:dyDescent="0.35">
      <c r="A231" s="13" t="s">
        <v>2933</v>
      </c>
      <c r="B231" s="33"/>
      <c r="C231" s="33" t="s">
        <v>457</v>
      </c>
      <c r="D231" s="44">
        <v>-1100</v>
      </c>
      <c r="E231" s="26">
        <v>-68.48</v>
      </c>
      <c r="F231" s="27">
        <v>-4.5000000000000003E-5</v>
      </c>
      <c r="G231" s="16"/>
    </row>
    <row r="232" spans="1:7" x14ac:dyDescent="0.35">
      <c r="A232" s="13" t="s">
        <v>2934</v>
      </c>
      <c r="B232" s="33"/>
      <c r="C232" s="33" t="s">
        <v>803</v>
      </c>
      <c r="D232" s="44">
        <v>-19600</v>
      </c>
      <c r="E232" s="26">
        <v>-85.59</v>
      </c>
      <c r="F232" s="27">
        <v>-5.5999999999999999E-5</v>
      </c>
      <c r="G232" s="16"/>
    </row>
    <row r="233" spans="1:7" x14ac:dyDescent="0.35">
      <c r="A233" s="13" t="s">
        <v>2935</v>
      </c>
      <c r="B233" s="33"/>
      <c r="C233" s="33" t="s">
        <v>437</v>
      </c>
      <c r="D233" s="44">
        <v>-3825</v>
      </c>
      <c r="E233" s="26">
        <v>-92.37</v>
      </c>
      <c r="F233" s="27">
        <v>-6.0999999999999999E-5</v>
      </c>
      <c r="G233" s="16"/>
    </row>
    <row r="234" spans="1:7" x14ac:dyDescent="0.35">
      <c r="A234" s="13" t="s">
        <v>2936</v>
      </c>
      <c r="B234" s="33"/>
      <c r="C234" s="33" t="s">
        <v>786</v>
      </c>
      <c r="D234" s="44">
        <v>-15300</v>
      </c>
      <c r="E234" s="26">
        <v>-107.52</v>
      </c>
      <c r="F234" s="27">
        <v>-7.1000000000000005E-5</v>
      </c>
      <c r="G234" s="16"/>
    </row>
    <row r="235" spans="1:7" x14ac:dyDescent="0.35">
      <c r="A235" s="13" t="s">
        <v>2937</v>
      </c>
      <c r="B235" s="33"/>
      <c r="C235" s="33" t="s">
        <v>411</v>
      </c>
      <c r="D235" s="44">
        <v>-4725</v>
      </c>
      <c r="E235" s="26">
        <v>-110.33</v>
      </c>
      <c r="F235" s="27">
        <v>-7.2999999999999999E-5</v>
      </c>
      <c r="G235" s="16"/>
    </row>
    <row r="236" spans="1:7" x14ac:dyDescent="0.35">
      <c r="A236" s="13" t="s">
        <v>2938</v>
      </c>
      <c r="B236" s="33"/>
      <c r="C236" s="33" t="s">
        <v>897</v>
      </c>
      <c r="D236" s="44">
        <v>-21000</v>
      </c>
      <c r="E236" s="26">
        <v>-142.54</v>
      </c>
      <c r="F236" s="27">
        <v>-9.3999999999999994E-5</v>
      </c>
      <c r="G236" s="16"/>
    </row>
    <row r="237" spans="1:7" x14ac:dyDescent="0.35">
      <c r="A237" s="13" t="s">
        <v>2939</v>
      </c>
      <c r="B237" s="33"/>
      <c r="C237" s="33" t="s">
        <v>411</v>
      </c>
      <c r="D237" s="44">
        <v>-77500</v>
      </c>
      <c r="E237" s="26">
        <v>-158.6</v>
      </c>
      <c r="F237" s="27">
        <v>-1.05E-4</v>
      </c>
      <c r="G237" s="16"/>
    </row>
    <row r="238" spans="1:7" x14ac:dyDescent="0.35">
      <c r="A238" s="13" t="s">
        <v>2940</v>
      </c>
      <c r="B238" s="33"/>
      <c r="C238" s="33" t="s">
        <v>430</v>
      </c>
      <c r="D238" s="44">
        <v>-4875</v>
      </c>
      <c r="E238" s="26">
        <v>-159.41</v>
      </c>
      <c r="F238" s="27">
        <v>-1.05E-4</v>
      </c>
      <c r="G238" s="16"/>
    </row>
    <row r="239" spans="1:7" x14ac:dyDescent="0.35">
      <c r="A239" s="13" t="s">
        <v>2941</v>
      </c>
      <c r="B239" s="33"/>
      <c r="C239" s="33" t="s">
        <v>376</v>
      </c>
      <c r="D239" s="44">
        <v>-8250</v>
      </c>
      <c r="E239" s="26">
        <v>-166.71</v>
      </c>
      <c r="F239" s="27">
        <v>-1.1E-4</v>
      </c>
      <c r="G239" s="16"/>
    </row>
    <row r="240" spans="1:7" x14ac:dyDescent="0.35">
      <c r="A240" s="13" t="s">
        <v>2942</v>
      </c>
      <c r="B240" s="33"/>
      <c r="C240" s="33" t="s">
        <v>379</v>
      </c>
      <c r="D240" s="44">
        <v>-69000</v>
      </c>
      <c r="E240" s="26">
        <v>-183.62</v>
      </c>
      <c r="F240" s="27">
        <v>-1.22E-4</v>
      </c>
      <c r="G240" s="16"/>
    </row>
    <row r="241" spans="1:7" x14ac:dyDescent="0.35">
      <c r="A241" s="13" t="s">
        <v>2943</v>
      </c>
      <c r="B241" s="33"/>
      <c r="C241" s="33" t="s">
        <v>399</v>
      </c>
      <c r="D241" s="44">
        <v>-24500</v>
      </c>
      <c r="E241" s="26">
        <v>-186.18</v>
      </c>
      <c r="F241" s="27">
        <v>-1.2300000000000001E-4</v>
      </c>
      <c r="G241" s="16"/>
    </row>
    <row r="242" spans="1:7" x14ac:dyDescent="0.35">
      <c r="A242" s="13" t="s">
        <v>2944</v>
      </c>
      <c r="B242" s="33"/>
      <c r="C242" s="33" t="s">
        <v>510</v>
      </c>
      <c r="D242" s="44">
        <v>-7175</v>
      </c>
      <c r="E242" s="26">
        <v>-274.08</v>
      </c>
      <c r="F242" s="27">
        <v>-1.8200000000000001E-4</v>
      </c>
      <c r="G242" s="16"/>
    </row>
    <row r="243" spans="1:7" x14ac:dyDescent="0.35">
      <c r="A243" s="13" t="s">
        <v>2945</v>
      </c>
      <c r="B243" s="33"/>
      <c r="C243" s="33" t="s">
        <v>468</v>
      </c>
      <c r="D243" s="44">
        <v>-163125</v>
      </c>
      <c r="E243" s="26">
        <v>-281.95999999999998</v>
      </c>
      <c r="F243" s="27">
        <v>-1.8699999999999999E-4</v>
      </c>
      <c r="G243" s="16"/>
    </row>
    <row r="244" spans="1:7" x14ac:dyDescent="0.35">
      <c r="A244" s="13" t="s">
        <v>2946</v>
      </c>
      <c r="B244" s="33"/>
      <c r="C244" s="33" t="s">
        <v>833</v>
      </c>
      <c r="D244" s="44">
        <v>-48780</v>
      </c>
      <c r="E244" s="26">
        <v>-322.56</v>
      </c>
      <c r="F244" s="27">
        <v>-2.14E-4</v>
      </c>
      <c r="G244" s="16"/>
    </row>
    <row r="245" spans="1:7" x14ac:dyDescent="0.35">
      <c r="A245" s="13" t="s">
        <v>2947</v>
      </c>
      <c r="B245" s="33"/>
      <c r="C245" s="33" t="s">
        <v>376</v>
      </c>
      <c r="D245" s="44">
        <v>-56000</v>
      </c>
      <c r="E245" s="26">
        <v>-362.57</v>
      </c>
      <c r="F245" s="27">
        <v>-2.4000000000000001E-4</v>
      </c>
      <c r="G245" s="16"/>
    </row>
    <row r="246" spans="1:7" x14ac:dyDescent="0.35">
      <c r="A246" s="13" t="s">
        <v>2948</v>
      </c>
      <c r="B246" s="33"/>
      <c r="C246" s="33" t="s">
        <v>411</v>
      </c>
      <c r="D246" s="44">
        <v>-7750</v>
      </c>
      <c r="E246" s="26">
        <v>-384.75</v>
      </c>
      <c r="F246" s="27">
        <v>-2.5500000000000002E-4</v>
      </c>
      <c r="G246" s="16"/>
    </row>
    <row r="247" spans="1:7" x14ac:dyDescent="0.35">
      <c r="A247" s="13" t="s">
        <v>2949</v>
      </c>
      <c r="B247" s="33"/>
      <c r="C247" s="33" t="s">
        <v>379</v>
      </c>
      <c r="D247" s="44">
        <v>-34000</v>
      </c>
      <c r="E247" s="26">
        <v>-428.71</v>
      </c>
      <c r="F247" s="27">
        <v>-2.8400000000000002E-4</v>
      </c>
      <c r="G247" s="16"/>
    </row>
    <row r="248" spans="1:7" x14ac:dyDescent="0.35">
      <c r="A248" s="13" t="s">
        <v>2950</v>
      </c>
      <c r="B248" s="33"/>
      <c r="C248" s="33" t="s">
        <v>460</v>
      </c>
      <c r="D248" s="44">
        <v>-102000</v>
      </c>
      <c r="E248" s="26">
        <v>-478.43</v>
      </c>
      <c r="F248" s="27">
        <v>-3.1700000000000001E-4</v>
      </c>
      <c r="G248" s="16"/>
    </row>
    <row r="249" spans="1:7" x14ac:dyDescent="0.35">
      <c r="A249" s="13" t="s">
        <v>2951</v>
      </c>
      <c r="B249" s="33"/>
      <c r="C249" s="33" t="s">
        <v>460</v>
      </c>
      <c r="D249" s="44">
        <v>-335750</v>
      </c>
      <c r="E249" s="26">
        <v>-478.58</v>
      </c>
      <c r="F249" s="27">
        <v>-3.1799999999999998E-4</v>
      </c>
      <c r="G249" s="16"/>
    </row>
    <row r="250" spans="1:7" x14ac:dyDescent="0.35">
      <c r="A250" s="13" t="s">
        <v>2952</v>
      </c>
      <c r="B250" s="33"/>
      <c r="C250" s="33" t="s">
        <v>543</v>
      </c>
      <c r="D250" s="44">
        <v>-36000</v>
      </c>
      <c r="E250" s="26">
        <v>-488.48</v>
      </c>
      <c r="F250" s="27">
        <v>-3.2400000000000001E-4</v>
      </c>
      <c r="G250" s="16"/>
    </row>
    <row r="251" spans="1:7" x14ac:dyDescent="0.35">
      <c r="A251" s="13" t="s">
        <v>2953</v>
      </c>
      <c r="B251" s="33"/>
      <c r="C251" s="33" t="s">
        <v>399</v>
      </c>
      <c r="D251" s="44">
        <v>-7200</v>
      </c>
      <c r="E251" s="26">
        <v>-490.64</v>
      </c>
      <c r="F251" s="27">
        <v>-3.2600000000000001E-4</v>
      </c>
      <c r="G251" s="16"/>
    </row>
    <row r="252" spans="1:7" x14ac:dyDescent="0.35">
      <c r="A252" s="13" t="s">
        <v>2954</v>
      </c>
      <c r="B252" s="33"/>
      <c r="C252" s="33" t="s">
        <v>411</v>
      </c>
      <c r="D252" s="44">
        <v>-50400</v>
      </c>
      <c r="E252" s="26">
        <v>-495.28</v>
      </c>
      <c r="F252" s="27">
        <v>-3.2899999999999997E-4</v>
      </c>
      <c r="G252" s="16"/>
    </row>
    <row r="253" spans="1:7" x14ac:dyDescent="0.35">
      <c r="A253" s="13" t="s">
        <v>2955</v>
      </c>
      <c r="B253" s="33"/>
      <c r="C253" s="33" t="s">
        <v>476</v>
      </c>
      <c r="D253" s="44">
        <v>-62775</v>
      </c>
      <c r="E253" s="26">
        <v>-501.04</v>
      </c>
      <c r="F253" s="27">
        <v>-3.3300000000000002E-4</v>
      </c>
      <c r="G253" s="16"/>
    </row>
    <row r="254" spans="1:7" x14ac:dyDescent="0.35">
      <c r="A254" s="13" t="s">
        <v>2956</v>
      </c>
      <c r="B254" s="33"/>
      <c r="C254" s="33" t="s">
        <v>701</v>
      </c>
      <c r="D254" s="44">
        <v>-218700</v>
      </c>
      <c r="E254" s="26">
        <v>-507.19</v>
      </c>
      <c r="F254" s="27">
        <v>-3.3700000000000001E-4</v>
      </c>
      <c r="G254" s="16"/>
    </row>
    <row r="255" spans="1:7" x14ac:dyDescent="0.35">
      <c r="A255" s="13" t="s">
        <v>2957</v>
      </c>
      <c r="B255" s="33"/>
      <c r="C255" s="33" t="s">
        <v>548</v>
      </c>
      <c r="D255" s="44">
        <v>-139025</v>
      </c>
      <c r="E255" s="26">
        <v>-535.73</v>
      </c>
      <c r="F255" s="27">
        <v>-3.5599999999999998E-4</v>
      </c>
      <c r="G255" s="16"/>
    </row>
    <row r="256" spans="1:7" x14ac:dyDescent="0.35">
      <c r="A256" s="13" t="s">
        <v>2958</v>
      </c>
      <c r="B256" s="33"/>
      <c r="C256" s="33" t="s">
        <v>379</v>
      </c>
      <c r="D256" s="44">
        <v>-10200</v>
      </c>
      <c r="E256" s="26">
        <v>-543.76</v>
      </c>
      <c r="F256" s="27">
        <v>-3.6099999999999999E-4</v>
      </c>
      <c r="G256" s="16"/>
    </row>
    <row r="257" spans="1:7" x14ac:dyDescent="0.35">
      <c r="A257" s="13" t="s">
        <v>2959</v>
      </c>
      <c r="B257" s="33"/>
      <c r="C257" s="33" t="s">
        <v>543</v>
      </c>
      <c r="D257" s="44">
        <v>-30875</v>
      </c>
      <c r="E257" s="26">
        <v>-556.89</v>
      </c>
      <c r="F257" s="27">
        <v>-3.6999999999999999E-4</v>
      </c>
      <c r="G257" s="16"/>
    </row>
    <row r="258" spans="1:7" x14ac:dyDescent="0.35">
      <c r="A258" s="13" t="s">
        <v>1743</v>
      </c>
      <c r="B258" s="33"/>
      <c r="C258" s="33" t="s">
        <v>468</v>
      </c>
      <c r="D258" s="44">
        <v>-552250</v>
      </c>
      <c r="E258" s="26">
        <v>-558.32000000000005</v>
      </c>
      <c r="F258" s="27">
        <v>-3.7100000000000002E-4</v>
      </c>
      <c r="G258" s="16"/>
    </row>
    <row r="259" spans="1:7" x14ac:dyDescent="0.35">
      <c r="A259" s="13" t="s">
        <v>2960</v>
      </c>
      <c r="B259" s="33"/>
      <c r="C259" s="33" t="s">
        <v>486</v>
      </c>
      <c r="D259" s="44">
        <v>-19950</v>
      </c>
      <c r="E259" s="26">
        <v>-651.42999999999995</v>
      </c>
      <c r="F259" s="27">
        <v>-4.3199999999999998E-4</v>
      </c>
      <c r="G259" s="16"/>
    </row>
    <row r="260" spans="1:7" x14ac:dyDescent="0.35">
      <c r="A260" s="13" t="s">
        <v>2961</v>
      </c>
      <c r="B260" s="33"/>
      <c r="C260" s="33" t="s">
        <v>457</v>
      </c>
      <c r="D260" s="44">
        <v>-868400</v>
      </c>
      <c r="E260" s="26">
        <v>-653.55999999999995</v>
      </c>
      <c r="F260" s="27">
        <v>-4.3399999999999998E-4</v>
      </c>
      <c r="G260" s="16"/>
    </row>
    <row r="261" spans="1:7" x14ac:dyDescent="0.35">
      <c r="A261" s="13" t="s">
        <v>2962</v>
      </c>
      <c r="B261" s="33"/>
      <c r="C261" s="33" t="s">
        <v>479</v>
      </c>
      <c r="D261" s="44">
        <v>-94400</v>
      </c>
      <c r="E261" s="26">
        <v>-673.87</v>
      </c>
      <c r="F261" s="27">
        <v>-4.4700000000000002E-4</v>
      </c>
      <c r="G261" s="16"/>
    </row>
    <row r="262" spans="1:7" x14ac:dyDescent="0.35">
      <c r="A262" s="13" t="s">
        <v>2963</v>
      </c>
      <c r="B262" s="33"/>
      <c r="C262" s="33" t="s">
        <v>548</v>
      </c>
      <c r="D262" s="44">
        <v>-95000</v>
      </c>
      <c r="E262" s="26">
        <v>-725.18</v>
      </c>
      <c r="F262" s="27">
        <v>-4.8200000000000001E-4</v>
      </c>
      <c r="G262" s="16"/>
    </row>
    <row r="263" spans="1:7" x14ac:dyDescent="0.35">
      <c r="A263" s="13" t="s">
        <v>2964</v>
      </c>
      <c r="B263" s="33"/>
      <c r="C263" s="33" t="s">
        <v>442</v>
      </c>
      <c r="D263" s="44">
        <v>-24400</v>
      </c>
      <c r="E263" s="26">
        <v>-762.04</v>
      </c>
      <c r="F263" s="27">
        <v>-5.0600000000000005E-4</v>
      </c>
      <c r="G263" s="16"/>
    </row>
    <row r="264" spans="1:7" x14ac:dyDescent="0.35">
      <c r="A264" s="13" t="s">
        <v>2965</v>
      </c>
      <c r="B264" s="33"/>
      <c r="C264" s="33" t="s">
        <v>543</v>
      </c>
      <c r="D264" s="44">
        <v>-64000</v>
      </c>
      <c r="E264" s="26">
        <v>-769.02</v>
      </c>
      <c r="F264" s="27">
        <v>-5.1099999999999995E-4</v>
      </c>
      <c r="G264" s="16"/>
    </row>
    <row r="265" spans="1:7" x14ac:dyDescent="0.35">
      <c r="A265" s="13" t="s">
        <v>2966</v>
      </c>
      <c r="B265" s="33"/>
      <c r="C265" s="33" t="s">
        <v>486</v>
      </c>
      <c r="D265" s="44">
        <v>-12700</v>
      </c>
      <c r="E265" s="26">
        <v>-776.41</v>
      </c>
      <c r="F265" s="27">
        <v>-5.1599999999999997E-4</v>
      </c>
      <c r="G265" s="16"/>
    </row>
    <row r="266" spans="1:7" x14ac:dyDescent="0.35">
      <c r="A266" s="13" t="s">
        <v>2967</v>
      </c>
      <c r="B266" s="33"/>
      <c r="C266" s="33" t="s">
        <v>452</v>
      </c>
      <c r="D266" s="44">
        <v>-50050</v>
      </c>
      <c r="E266" s="26">
        <v>-849.65</v>
      </c>
      <c r="F266" s="27">
        <v>-5.6400000000000005E-4</v>
      </c>
      <c r="G266" s="16"/>
    </row>
    <row r="267" spans="1:7" x14ac:dyDescent="0.35">
      <c r="A267" s="13" t="s">
        <v>2091</v>
      </c>
      <c r="B267" s="33"/>
      <c r="C267" s="33" t="s">
        <v>818</v>
      </c>
      <c r="D267" s="44">
        <v>-134400</v>
      </c>
      <c r="E267" s="26">
        <v>-935.69</v>
      </c>
      <c r="F267" s="27">
        <v>-6.2100000000000002E-4</v>
      </c>
      <c r="G267" s="16"/>
    </row>
    <row r="268" spans="1:7" x14ac:dyDescent="0.35">
      <c r="A268" s="13" t="s">
        <v>2041</v>
      </c>
      <c r="B268" s="33"/>
      <c r="C268" s="33" t="s">
        <v>437</v>
      </c>
      <c r="D268" s="44">
        <v>-80000</v>
      </c>
      <c r="E268" s="26">
        <v>-948.64</v>
      </c>
      <c r="F268" s="27">
        <v>-6.3000000000000003E-4</v>
      </c>
      <c r="G268" s="16"/>
    </row>
    <row r="269" spans="1:7" x14ac:dyDescent="0.35">
      <c r="A269" s="13" t="s">
        <v>1744</v>
      </c>
      <c r="B269" s="33"/>
      <c r="C269" s="33" t="s">
        <v>716</v>
      </c>
      <c r="D269" s="44">
        <v>-3275</v>
      </c>
      <c r="E269" s="26">
        <v>-1020.82</v>
      </c>
      <c r="F269" s="27">
        <v>-6.78E-4</v>
      </c>
      <c r="G269" s="16"/>
    </row>
    <row r="270" spans="1:7" x14ac:dyDescent="0.35">
      <c r="A270" s="13" t="s">
        <v>2968</v>
      </c>
      <c r="B270" s="33"/>
      <c r="C270" s="33" t="s">
        <v>716</v>
      </c>
      <c r="D270" s="44">
        <v>-8500</v>
      </c>
      <c r="E270" s="26">
        <v>-1029.52</v>
      </c>
      <c r="F270" s="27">
        <v>-6.8400000000000004E-4</v>
      </c>
      <c r="G270" s="16"/>
    </row>
    <row r="271" spans="1:7" x14ac:dyDescent="0.35">
      <c r="A271" s="13" t="s">
        <v>2969</v>
      </c>
      <c r="B271" s="33"/>
      <c r="C271" s="33" t="s">
        <v>701</v>
      </c>
      <c r="D271" s="44">
        <v>-2288300</v>
      </c>
      <c r="E271" s="26">
        <v>-1143.01</v>
      </c>
      <c r="F271" s="27">
        <v>-7.5900000000000002E-4</v>
      </c>
      <c r="G271" s="16"/>
    </row>
    <row r="272" spans="1:7" x14ac:dyDescent="0.35">
      <c r="A272" s="13" t="s">
        <v>2970</v>
      </c>
      <c r="B272" s="33"/>
      <c r="C272" s="33" t="s">
        <v>833</v>
      </c>
      <c r="D272" s="44">
        <v>-202350</v>
      </c>
      <c r="E272" s="26">
        <v>-1151.07</v>
      </c>
      <c r="F272" s="27">
        <v>-7.6499999999999995E-4</v>
      </c>
      <c r="G272" s="16"/>
    </row>
    <row r="273" spans="1:7" x14ac:dyDescent="0.35">
      <c r="A273" s="13" t="s">
        <v>2971</v>
      </c>
      <c r="B273" s="33"/>
      <c r="C273" s="33" t="s">
        <v>391</v>
      </c>
      <c r="D273" s="44">
        <v>-60775</v>
      </c>
      <c r="E273" s="26">
        <v>-1189.1199999999999</v>
      </c>
      <c r="F273" s="27">
        <v>-7.9000000000000001E-4</v>
      </c>
      <c r="G273" s="16"/>
    </row>
    <row r="274" spans="1:7" x14ac:dyDescent="0.35">
      <c r="A274" s="13" t="s">
        <v>2972</v>
      </c>
      <c r="B274" s="33"/>
      <c r="C274" s="33" t="s">
        <v>701</v>
      </c>
      <c r="D274" s="44">
        <v>-981500</v>
      </c>
      <c r="E274" s="26">
        <v>-1211.8599999999999</v>
      </c>
      <c r="F274" s="27">
        <v>-8.0500000000000005E-4</v>
      </c>
      <c r="G274" s="16"/>
    </row>
    <row r="275" spans="1:7" x14ac:dyDescent="0.35">
      <c r="A275" s="13" t="s">
        <v>2973</v>
      </c>
      <c r="B275" s="33"/>
      <c r="C275" s="33" t="s">
        <v>402</v>
      </c>
      <c r="D275" s="44">
        <v>-21700</v>
      </c>
      <c r="E275" s="26">
        <v>-1229.4100000000001</v>
      </c>
      <c r="F275" s="27">
        <v>-8.1700000000000002E-4</v>
      </c>
      <c r="G275" s="16"/>
    </row>
    <row r="276" spans="1:7" x14ac:dyDescent="0.35">
      <c r="A276" s="13" t="s">
        <v>2974</v>
      </c>
      <c r="B276" s="33"/>
      <c r="C276" s="33" t="s">
        <v>442</v>
      </c>
      <c r="D276" s="44">
        <v>-96000</v>
      </c>
      <c r="E276" s="26">
        <v>-1257.79</v>
      </c>
      <c r="F276" s="27">
        <v>-8.3600000000000005E-4</v>
      </c>
      <c r="G276" s="16"/>
    </row>
    <row r="277" spans="1:7" x14ac:dyDescent="0.35">
      <c r="A277" s="13" t="s">
        <v>2975</v>
      </c>
      <c r="B277" s="33"/>
      <c r="C277" s="33" t="s">
        <v>442</v>
      </c>
      <c r="D277" s="44">
        <v>-327600</v>
      </c>
      <c r="E277" s="26">
        <v>-1271.9100000000001</v>
      </c>
      <c r="F277" s="27">
        <v>-8.4500000000000005E-4</v>
      </c>
      <c r="G277" s="16"/>
    </row>
    <row r="278" spans="1:7" x14ac:dyDescent="0.35">
      <c r="A278" s="13" t="s">
        <v>2976</v>
      </c>
      <c r="B278" s="33"/>
      <c r="C278" s="33" t="s">
        <v>479</v>
      </c>
      <c r="D278" s="44">
        <v>-105400</v>
      </c>
      <c r="E278" s="26">
        <v>-1351.76</v>
      </c>
      <c r="F278" s="27">
        <v>-8.9800000000000004E-4</v>
      </c>
      <c r="G278" s="16"/>
    </row>
    <row r="279" spans="1:7" x14ac:dyDescent="0.35">
      <c r="A279" s="13" t="s">
        <v>2083</v>
      </c>
      <c r="B279" s="33"/>
      <c r="C279" s="33" t="s">
        <v>507</v>
      </c>
      <c r="D279" s="44">
        <v>-96900</v>
      </c>
      <c r="E279" s="26">
        <v>-1409.9</v>
      </c>
      <c r="F279" s="27">
        <v>-9.3700000000000001E-4</v>
      </c>
      <c r="G279" s="16"/>
    </row>
    <row r="280" spans="1:7" x14ac:dyDescent="0.35">
      <c r="A280" s="13" t="s">
        <v>2977</v>
      </c>
      <c r="B280" s="33"/>
      <c r="C280" s="33" t="s">
        <v>468</v>
      </c>
      <c r="D280" s="44">
        <v>-1638400</v>
      </c>
      <c r="E280" s="26">
        <v>-1412.46</v>
      </c>
      <c r="F280" s="27">
        <v>-9.3800000000000003E-4</v>
      </c>
      <c r="G280" s="16"/>
    </row>
    <row r="281" spans="1:7" x14ac:dyDescent="0.35">
      <c r="A281" s="13" t="s">
        <v>2978</v>
      </c>
      <c r="B281" s="33"/>
      <c r="C281" s="33" t="s">
        <v>783</v>
      </c>
      <c r="D281" s="44">
        <v>-103050</v>
      </c>
      <c r="E281" s="26">
        <v>-1435.69</v>
      </c>
      <c r="F281" s="27">
        <v>-9.5399999999999999E-4</v>
      </c>
      <c r="G281" s="16"/>
    </row>
    <row r="282" spans="1:7" x14ac:dyDescent="0.35">
      <c r="A282" s="13" t="s">
        <v>2979</v>
      </c>
      <c r="B282" s="33"/>
      <c r="C282" s="33" t="s">
        <v>465</v>
      </c>
      <c r="D282" s="44">
        <v>-156100</v>
      </c>
      <c r="E282" s="26">
        <v>-1509.1</v>
      </c>
      <c r="F282" s="27">
        <v>-1.003E-3</v>
      </c>
      <c r="G282" s="16"/>
    </row>
    <row r="283" spans="1:7" x14ac:dyDescent="0.35">
      <c r="A283" s="13" t="s">
        <v>2980</v>
      </c>
      <c r="B283" s="33"/>
      <c r="C283" s="33" t="s">
        <v>411</v>
      </c>
      <c r="D283" s="44">
        <v>-118125</v>
      </c>
      <c r="E283" s="26">
        <v>-1516.02</v>
      </c>
      <c r="F283" s="27">
        <v>-1.0070000000000001E-3</v>
      </c>
      <c r="G283" s="16"/>
    </row>
    <row r="284" spans="1:7" x14ac:dyDescent="0.35">
      <c r="A284" s="13" t="s">
        <v>2981</v>
      </c>
      <c r="B284" s="33"/>
      <c r="C284" s="33" t="s">
        <v>783</v>
      </c>
      <c r="D284" s="44">
        <v>-97650</v>
      </c>
      <c r="E284" s="26">
        <v>-1534.86</v>
      </c>
      <c r="F284" s="27">
        <v>-1.0200000000000001E-3</v>
      </c>
      <c r="G284" s="16"/>
    </row>
    <row r="285" spans="1:7" x14ac:dyDescent="0.35">
      <c r="A285" s="13" t="s">
        <v>2060</v>
      </c>
      <c r="B285" s="33"/>
      <c r="C285" s="33" t="s">
        <v>430</v>
      </c>
      <c r="D285" s="44">
        <v>-225250</v>
      </c>
      <c r="E285" s="26">
        <v>-1544.99</v>
      </c>
      <c r="F285" s="27">
        <v>-1.026E-3</v>
      </c>
      <c r="G285" s="16"/>
    </row>
    <row r="286" spans="1:7" x14ac:dyDescent="0.35">
      <c r="A286" s="13" t="s">
        <v>2042</v>
      </c>
      <c r="B286" s="33"/>
      <c r="C286" s="33" t="s">
        <v>716</v>
      </c>
      <c r="D286" s="44">
        <v>-273000</v>
      </c>
      <c r="E286" s="26">
        <v>-1583.26</v>
      </c>
      <c r="F286" s="27">
        <v>-1.052E-3</v>
      </c>
      <c r="G286" s="16"/>
    </row>
    <row r="287" spans="1:7" x14ac:dyDescent="0.35">
      <c r="A287" s="13" t="s">
        <v>2982</v>
      </c>
      <c r="B287" s="33"/>
      <c r="C287" s="33" t="s">
        <v>394</v>
      </c>
      <c r="D287" s="44">
        <v>-405000</v>
      </c>
      <c r="E287" s="26">
        <v>-1592.66</v>
      </c>
      <c r="F287" s="27">
        <v>-1.0579999999999999E-3</v>
      </c>
      <c r="G287" s="16"/>
    </row>
    <row r="288" spans="1:7" x14ac:dyDescent="0.35">
      <c r="A288" s="13" t="s">
        <v>2983</v>
      </c>
      <c r="B288" s="33"/>
      <c r="C288" s="33" t="s">
        <v>399</v>
      </c>
      <c r="D288" s="44">
        <v>-121125</v>
      </c>
      <c r="E288" s="26">
        <v>-1600.42</v>
      </c>
      <c r="F288" s="27">
        <v>-1.0629999999999999E-3</v>
      </c>
      <c r="G288" s="16"/>
    </row>
    <row r="289" spans="1:7" x14ac:dyDescent="0.35">
      <c r="A289" s="13" t="s">
        <v>2984</v>
      </c>
      <c r="B289" s="33"/>
      <c r="C289" s="33" t="s">
        <v>468</v>
      </c>
      <c r="D289" s="44">
        <v>-403100</v>
      </c>
      <c r="E289" s="26">
        <v>-1642.63</v>
      </c>
      <c r="F289" s="27">
        <v>-1.091E-3</v>
      </c>
      <c r="G289" s="16"/>
    </row>
    <row r="290" spans="1:7" x14ac:dyDescent="0.35">
      <c r="A290" s="13" t="s">
        <v>2985</v>
      </c>
      <c r="B290" s="33"/>
      <c r="C290" s="33" t="s">
        <v>423</v>
      </c>
      <c r="D290" s="44">
        <v>-55000</v>
      </c>
      <c r="E290" s="26">
        <v>-1678.71</v>
      </c>
      <c r="F290" s="27">
        <v>-1.1150000000000001E-3</v>
      </c>
      <c r="G290" s="16"/>
    </row>
    <row r="291" spans="1:7" x14ac:dyDescent="0.35">
      <c r="A291" s="13" t="s">
        <v>2986</v>
      </c>
      <c r="B291" s="33"/>
      <c r="C291" s="33" t="s">
        <v>543</v>
      </c>
      <c r="D291" s="44">
        <v>-59500</v>
      </c>
      <c r="E291" s="26">
        <v>-1750.43</v>
      </c>
      <c r="F291" s="27">
        <v>-1.163E-3</v>
      </c>
      <c r="G291" s="16"/>
    </row>
    <row r="292" spans="1:7" x14ac:dyDescent="0.35">
      <c r="A292" s="13" t="s">
        <v>2987</v>
      </c>
      <c r="B292" s="33"/>
      <c r="C292" s="33" t="s">
        <v>783</v>
      </c>
      <c r="D292" s="44">
        <v>-106200</v>
      </c>
      <c r="E292" s="26">
        <v>-1771.63</v>
      </c>
      <c r="F292" s="27">
        <v>-1.1770000000000001E-3</v>
      </c>
      <c r="G292" s="16"/>
    </row>
    <row r="293" spans="1:7" x14ac:dyDescent="0.35">
      <c r="A293" s="13" t="s">
        <v>2051</v>
      </c>
      <c r="B293" s="33"/>
      <c r="C293" s="33" t="s">
        <v>786</v>
      </c>
      <c r="D293" s="44">
        <v>-190625</v>
      </c>
      <c r="E293" s="26">
        <v>-1804.17</v>
      </c>
      <c r="F293" s="27">
        <v>-1.199E-3</v>
      </c>
      <c r="G293" s="16"/>
    </row>
    <row r="294" spans="1:7" x14ac:dyDescent="0.35">
      <c r="A294" s="13" t="s">
        <v>2082</v>
      </c>
      <c r="B294" s="33"/>
      <c r="C294" s="33" t="s">
        <v>465</v>
      </c>
      <c r="D294" s="44">
        <v>-223300</v>
      </c>
      <c r="E294" s="26">
        <v>-1823.58</v>
      </c>
      <c r="F294" s="27">
        <v>-1.212E-3</v>
      </c>
      <c r="G294" s="16"/>
    </row>
    <row r="295" spans="1:7" x14ac:dyDescent="0.35">
      <c r="A295" s="13" t="s">
        <v>2988</v>
      </c>
      <c r="B295" s="33"/>
      <c r="C295" s="33" t="s">
        <v>460</v>
      </c>
      <c r="D295" s="44">
        <v>-1072950</v>
      </c>
      <c r="E295" s="26">
        <v>-1836.89</v>
      </c>
      <c r="F295" s="27">
        <v>-1.2199999999999999E-3</v>
      </c>
      <c r="G295" s="16"/>
    </row>
    <row r="296" spans="1:7" x14ac:dyDescent="0.35">
      <c r="A296" s="13" t="s">
        <v>2989</v>
      </c>
      <c r="B296" s="33"/>
      <c r="C296" s="33" t="s">
        <v>402</v>
      </c>
      <c r="D296" s="44">
        <v>-22275</v>
      </c>
      <c r="E296" s="26">
        <v>-1872.99</v>
      </c>
      <c r="F296" s="27">
        <v>-1.2440000000000001E-3</v>
      </c>
      <c r="G296" s="16"/>
    </row>
    <row r="297" spans="1:7" x14ac:dyDescent="0.35">
      <c r="A297" s="13" t="s">
        <v>2990</v>
      </c>
      <c r="B297" s="33"/>
      <c r="C297" s="33" t="s">
        <v>543</v>
      </c>
      <c r="D297" s="44">
        <v>-44550</v>
      </c>
      <c r="E297" s="26">
        <v>-1912.35</v>
      </c>
      <c r="F297" s="27">
        <v>-1.271E-3</v>
      </c>
      <c r="G297" s="16"/>
    </row>
    <row r="298" spans="1:7" x14ac:dyDescent="0.35">
      <c r="A298" s="13" t="s">
        <v>2991</v>
      </c>
      <c r="B298" s="33"/>
      <c r="C298" s="33" t="s">
        <v>510</v>
      </c>
      <c r="D298" s="44">
        <v>-109900</v>
      </c>
      <c r="E298" s="26">
        <v>-1922.04</v>
      </c>
      <c r="F298" s="27">
        <v>-1.2769999999999999E-3</v>
      </c>
      <c r="G298" s="16"/>
    </row>
    <row r="299" spans="1:7" x14ac:dyDescent="0.35">
      <c r="A299" s="13" t="s">
        <v>2992</v>
      </c>
      <c r="B299" s="33"/>
      <c r="C299" s="33" t="s">
        <v>460</v>
      </c>
      <c r="D299" s="44">
        <v>-818625</v>
      </c>
      <c r="E299" s="26">
        <v>-1957.58</v>
      </c>
      <c r="F299" s="27">
        <v>-1.3010000000000001E-3</v>
      </c>
      <c r="G299" s="16"/>
    </row>
    <row r="300" spans="1:7" x14ac:dyDescent="0.35">
      <c r="A300" s="13" t="s">
        <v>2055</v>
      </c>
      <c r="B300" s="33"/>
      <c r="C300" s="33" t="s">
        <v>465</v>
      </c>
      <c r="D300" s="44">
        <v>-300625</v>
      </c>
      <c r="E300" s="26">
        <v>-1986.38</v>
      </c>
      <c r="F300" s="27">
        <v>-1.32E-3</v>
      </c>
      <c r="G300" s="16"/>
    </row>
    <row r="301" spans="1:7" x14ac:dyDescent="0.35">
      <c r="A301" s="13" t="s">
        <v>2993</v>
      </c>
      <c r="B301" s="33"/>
      <c r="C301" s="33" t="s">
        <v>379</v>
      </c>
      <c r="D301" s="44">
        <v>-22350</v>
      </c>
      <c r="E301" s="26">
        <v>-2020.55</v>
      </c>
      <c r="F301" s="27">
        <v>-1.3420000000000001E-3</v>
      </c>
      <c r="G301" s="16"/>
    </row>
    <row r="302" spans="1:7" x14ac:dyDescent="0.35">
      <c r="A302" s="13" t="s">
        <v>2994</v>
      </c>
      <c r="B302" s="33"/>
      <c r="C302" s="33" t="s">
        <v>411</v>
      </c>
      <c r="D302" s="44">
        <v>-575000</v>
      </c>
      <c r="E302" s="26">
        <v>-2055.91</v>
      </c>
      <c r="F302" s="27">
        <v>-1.366E-3</v>
      </c>
      <c r="G302" s="16"/>
    </row>
    <row r="303" spans="1:7" x14ac:dyDescent="0.35">
      <c r="A303" s="13" t="s">
        <v>2995</v>
      </c>
      <c r="B303" s="33"/>
      <c r="C303" s="33" t="s">
        <v>373</v>
      </c>
      <c r="D303" s="44">
        <v>-84000</v>
      </c>
      <c r="E303" s="26">
        <v>-2073.54</v>
      </c>
      <c r="F303" s="27">
        <v>-1.3780000000000001E-3</v>
      </c>
      <c r="G303" s="16"/>
    </row>
    <row r="304" spans="1:7" x14ac:dyDescent="0.35">
      <c r="A304" s="13" t="s">
        <v>2996</v>
      </c>
      <c r="B304" s="33"/>
      <c r="C304" s="33" t="s">
        <v>476</v>
      </c>
      <c r="D304" s="44">
        <v>-340000</v>
      </c>
      <c r="E304" s="26">
        <v>-2186.54</v>
      </c>
      <c r="F304" s="27">
        <v>-1.4530000000000001E-3</v>
      </c>
      <c r="G304" s="16"/>
    </row>
    <row r="305" spans="1:7" x14ac:dyDescent="0.35">
      <c r="A305" s="13" t="s">
        <v>2997</v>
      </c>
      <c r="B305" s="33"/>
      <c r="C305" s="33" t="s">
        <v>465</v>
      </c>
      <c r="D305" s="44">
        <v>-118875</v>
      </c>
      <c r="E305" s="26">
        <v>-2199.19</v>
      </c>
      <c r="F305" s="27">
        <v>-1.4610000000000001E-3</v>
      </c>
      <c r="G305" s="16"/>
    </row>
    <row r="306" spans="1:7" x14ac:dyDescent="0.35">
      <c r="A306" s="13" t="s">
        <v>2998</v>
      </c>
      <c r="B306" s="33"/>
      <c r="C306" s="33" t="s">
        <v>411</v>
      </c>
      <c r="D306" s="44">
        <v>-443975</v>
      </c>
      <c r="E306" s="26">
        <v>-2205.4499999999998</v>
      </c>
      <c r="F306" s="27">
        <v>-1.4649999999999999E-3</v>
      </c>
      <c r="G306" s="16"/>
    </row>
    <row r="307" spans="1:7" x14ac:dyDescent="0.35">
      <c r="A307" s="13" t="s">
        <v>2999</v>
      </c>
      <c r="B307" s="33"/>
      <c r="C307" s="33" t="s">
        <v>402</v>
      </c>
      <c r="D307" s="44">
        <v>-17800</v>
      </c>
      <c r="E307" s="26">
        <v>-2218.2399999999998</v>
      </c>
      <c r="F307" s="27">
        <v>-1.474E-3</v>
      </c>
      <c r="G307" s="16"/>
    </row>
    <row r="308" spans="1:7" x14ac:dyDescent="0.35">
      <c r="A308" s="13" t="s">
        <v>3000</v>
      </c>
      <c r="B308" s="33"/>
      <c r="C308" s="33" t="s">
        <v>833</v>
      </c>
      <c r="D308" s="44">
        <v>-346880</v>
      </c>
      <c r="E308" s="26">
        <v>-2287.67</v>
      </c>
      <c r="F308" s="27">
        <v>-1.5200000000000001E-3</v>
      </c>
      <c r="G308" s="16"/>
    </row>
    <row r="309" spans="1:7" x14ac:dyDescent="0.35">
      <c r="A309" s="13" t="s">
        <v>2054</v>
      </c>
      <c r="B309" s="33"/>
      <c r="C309" s="33" t="s">
        <v>510</v>
      </c>
      <c r="D309" s="44">
        <v>-34875</v>
      </c>
      <c r="E309" s="26">
        <v>-2296.52</v>
      </c>
      <c r="F309" s="27">
        <v>-1.526E-3</v>
      </c>
      <c r="G309" s="16"/>
    </row>
    <row r="310" spans="1:7" x14ac:dyDescent="0.35">
      <c r="A310" s="13" t="s">
        <v>2075</v>
      </c>
      <c r="B310" s="33"/>
      <c r="C310" s="33" t="s">
        <v>411</v>
      </c>
      <c r="D310" s="44">
        <v>-118575</v>
      </c>
      <c r="E310" s="26">
        <v>-2303.6799999999998</v>
      </c>
      <c r="F310" s="27">
        <v>-1.531E-3</v>
      </c>
      <c r="G310" s="16"/>
    </row>
    <row r="311" spans="1:7" x14ac:dyDescent="0.35">
      <c r="A311" s="13" t="s">
        <v>2049</v>
      </c>
      <c r="B311" s="33"/>
      <c r="C311" s="33" t="s">
        <v>423</v>
      </c>
      <c r="D311" s="44">
        <v>-483625</v>
      </c>
      <c r="E311" s="26">
        <v>-2333.0100000000002</v>
      </c>
      <c r="F311" s="27">
        <v>-1.5499999999999999E-3</v>
      </c>
      <c r="G311" s="16"/>
    </row>
    <row r="312" spans="1:7" x14ac:dyDescent="0.35">
      <c r="A312" s="13" t="s">
        <v>2079</v>
      </c>
      <c r="B312" s="33"/>
      <c r="C312" s="33" t="s">
        <v>733</v>
      </c>
      <c r="D312" s="44">
        <v>-128100</v>
      </c>
      <c r="E312" s="26">
        <v>-2350.25</v>
      </c>
      <c r="F312" s="27">
        <v>-1.562E-3</v>
      </c>
      <c r="G312" s="16"/>
    </row>
    <row r="313" spans="1:7" x14ac:dyDescent="0.35">
      <c r="A313" s="13" t="s">
        <v>2072</v>
      </c>
      <c r="B313" s="33"/>
      <c r="C313" s="33" t="s">
        <v>786</v>
      </c>
      <c r="D313" s="44">
        <v>-1545500</v>
      </c>
      <c r="E313" s="26">
        <v>-2482.54</v>
      </c>
      <c r="F313" s="27">
        <v>-1.65E-3</v>
      </c>
      <c r="G313" s="16"/>
    </row>
    <row r="314" spans="1:7" x14ac:dyDescent="0.35">
      <c r="A314" s="13" t="s">
        <v>2066</v>
      </c>
      <c r="B314" s="33"/>
      <c r="C314" s="33" t="s">
        <v>379</v>
      </c>
      <c r="D314" s="44">
        <v>-87725</v>
      </c>
      <c r="E314" s="26">
        <v>-2515.6</v>
      </c>
      <c r="F314" s="27">
        <v>-1.6720000000000001E-3</v>
      </c>
      <c r="G314" s="16"/>
    </row>
    <row r="315" spans="1:7" x14ac:dyDescent="0.35">
      <c r="A315" s="13" t="s">
        <v>3001</v>
      </c>
      <c r="B315" s="33"/>
      <c r="C315" s="33" t="s">
        <v>460</v>
      </c>
      <c r="D315" s="44">
        <v>-908300</v>
      </c>
      <c r="E315" s="26">
        <v>-2527.16</v>
      </c>
      <c r="F315" s="27">
        <v>-1.6789999999999999E-3</v>
      </c>
      <c r="G315" s="16"/>
    </row>
    <row r="316" spans="1:7" x14ac:dyDescent="0.35">
      <c r="A316" s="13" t="s">
        <v>2043</v>
      </c>
      <c r="B316" s="33"/>
      <c r="C316" s="33" t="s">
        <v>442</v>
      </c>
      <c r="D316" s="44">
        <v>-1631800</v>
      </c>
      <c r="E316" s="26">
        <v>-2535.4899999999998</v>
      </c>
      <c r="F316" s="27">
        <v>-1.6850000000000001E-3</v>
      </c>
      <c r="G316" s="16"/>
    </row>
    <row r="317" spans="1:7" x14ac:dyDescent="0.35">
      <c r="A317" s="13" t="s">
        <v>2059</v>
      </c>
      <c r="B317" s="33"/>
      <c r="C317" s="33" t="s">
        <v>376</v>
      </c>
      <c r="D317" s="44">
        <v>-2220750</v>
      </c>
      <c r="E317" s="26">
        <v>-2546.09</v>
      </c>
      <c r="F317" s="27">
        <v>-1.6919999999999999E-3</v>
      </c>
      <c r="G317" s="16"/>
    </row>
    <row r="318" spans="1:7" x14ac:dyDescent="0.35">
      <c r="A318" s="13" t="s">
        <v>3002</v>
      </c>
      <c r="B318" s="33"/>
      <c r="C318" s="33" t="s">
        <v>376</v>
      </c>
      <c r="D318" s="44">
        <v>-2147600</v>
      </c>
      <c r="E318" s="26">
        <v>-2562.73</v>
      </c>
      <c r="F318" s="27">
        <v>-1.7030000000000001E-3</v>
      </c>
      <c r="G318" s="16"/>
    </row>
    <row r="319" spans="1:7" x14ac:dyDescent="0.35">
      <c r="A319" s="13" t="s">
        <v>3003</v>
      </c>
      <c r="B319" s="33"/>
      <c r="C319" s="33" t="s">
        <v>376</v>
      </c>
      <c r="D319" s="44">
        <v>-1050075</v>
      </c>
      <c r="E319" s="26">
        <v>-2626.03</v>
      </c>
      <c r="F319" s="27">
        <v>-1.745E-3</v>
      </c>
      <c r="G319" s="16"/>
    </row>
    <row r="320" spans="1:7" x14ac:dyDescent="0.35">
      <c r="A320" s="13" t="s">
        <v>3004</v>
      </c>
      <c r="B320" s="33"/>
      <c r="C320" s="33" t="s">
        <v>376</v>
      </c>
      <c r="D320" s="44">
        <v>-1389600</v>
      </c>
      <c r="E320" s="26">
        <v>-2647.74</v>
      </c>
      <c r="F320" s="27">
        <v>-1.7589999999999999E-3</v>
      </c>
      <c r="G320" s="16"/>
    </row>
    <row r="321" spans="1:7" x14ac:dyDescent="0.35">
      <c r="A321" s="13" t="s">
        <v>3005</v>
      </c>
      <c r="B321" s="33"/>
      <c r="C321" s="33" t="s">
        <v>465</v>
      </c>
      <c r="D321" s="44">
        <v>-132925</v>
      </c>
      <c r="E321" s="26">
        <v>-2730.41</v>
      </c>
      <c r="F321" s="27">
        <v>-1.8140000000000001E-3</v>
      </c>
      <c r="G321" s="16"/>
    </row>
    <row r="322" spans="1:7" x14ac:dyDescent="0.35">
      <c r="A322" s="13" t="s">
        <v>2046</v>
      </c>
      <c r="B322" s="33"/>
      <c r="C322" s="33" t="s">
        <v>460</v>
      </c>
      <c r="D322" s="44">
        <v>-240750</v>
      </c>
      <c r="E322" s="26">
        <v>-2766.7</v>
      </c>
      <c r="F322" s="27">
        <v>-1.838E-3</v>
      </c>
      <c r="G322" s="16"/>
    </row>
    <row r="323" spans="1:7" x14ac:dyDescent="0.35">
      <c r="A323" s="13" t="s">
        <v>3006</v>
      </c>
      <c r="B323" s="33"/>
      <c r="C323" s="33" t="s">
        <v>437</v>
      </c>
      <c r="D323" s="44">
        <v>-607500</v>
      </c>
      <c r="E323" s="26">
        <v>-2931.49</v>
      </c>
      <c r="F323" s="27">
        <v>-1.9480000000000001E-3</v>
      </c>
      <c r="G323" s="16"/>
    </row>
    <row r="324" spans="1:7" x14ac:dyDescent="0.35">
      <c r="A324" s="13" t="s">
        <v>3007</v>
      </c>
      <c r="B324" s="33"/>
      <c r="C324" s="33" t="s">
        <v>897</v>
      </c>
      <c r="D324" s="44">
        <v>-1002600</v>
      </c>
      <c r="E324" s="26">
        <v>-3016.82</v>
      </c>
      <c r="F324" s="27">
        <v>-2.0049999999999998E-3</v>
      </c>
      <c r="G324" s="16"/>
    </row>
    <row r="325" spans="1:7" x14ac:dyDescent="0.35">
      <c r="A325" s="13" t="s">
        <v>2045</v>
      </c>
      <c r="B325" s="33"/>
      <c r="C325" s="33" t="s">
        <v>716</v>
      </c>
      <c r="D325" s="44">
        <v>-164700</v>
      </c>
      <c r="E325" s="26">
        <v>-3175.25</v>
      </c>
      <c r="F325" s="27">
        <v>-2.1099999999999999E-3</v>
      </c>
      <c r="G325" s="16"/>
    </row>
    <row r="326" spans="1:7" x14ac:dyDescent="0.35">
      <c r="A326" s="13" t="s">
        <v>2096</v>
      </c>
      <c r="B326" s="33"/>
      <c r="C326" s="33" t="s">
        <v>391</v>
      </c>
      <c r="D326" s="44">
        <v>-749550</v>
      </c>
      <c r="E326" s="26">
        <v>-3179.22</v>
      </c>
      <c r="F326" s="27">
        <v>-2.1129999999999999E-3</v>
      </c>
      <c r="G326" s="16"/>
    </row>
    <row r="327" spans="1:7" x14ac:dyDescent="0.35">
      <c r="A327" s="13" t="s">
        <v>3008</v>
      </c>
      <c r="B327" s="33"/>
      <c r="C327" s="33" t="s">
        <v>376</v>
      </c>
      <c r="D327" s="44">
        <v>-2185950</v>
      </c>
      <c r="E327" s="26">
        <v>-3375.11</v>
      </c>
      <c r="F327" s="27">
        <v>-2.2430000000000002E-3</v>
      </c>
      <c r="G327" s="16"/>
    </row>
    <row r="328" spans="1:7" x14ac:dyDescent="0.35">
      <c r="A328" s="13" t="s">
        <v>3009</v>
      </c>
      <c r="B328" s="33"/>
      <c r="C328" s="33" t="s">
        <v>423</v>
      </c>
      <c r="D328" s="44">
        <v>-19275</v>
      </c>
      <c r="E328" s="26">
        <v>-3413.02</v>
      </c>
      <c r="F328" s="27">
        <v>-2.2680000000000001E-3</v>
      </c>
      <c r="G328" s="16"/>
    </row>
    <row r="329" spans="1:7" x14ac:dyDescent="0.35">
      <c r="A329" s="13" t="s">
        <v>2063</v>
      </c>
      <c r="B329" s="33"/>
      <c r="C329" s="33" t="s">
        <v>460</v>
      </c>
      <c r="D329" s="44">
        <v>-1270608</v>
      </c>
      <c r="E329" s="26">
        <v>-3450.34</v>
      </c>
      <c r="F329" s="27">
        <v>-2.2929999999999999E-3</v>
      </c>
      <c r="G329" s="16"/>
    </row>
    <row r="330" spans="1:7" x14ac:dyDescent="0.35">
      <c r="A330" s="13" t="s">
        <v>3010</v>
      </c>
      <c r="B330" s="33"/>
      <c r="C330" s="33" t="s">
        <v>897</v>
      </c>
      <c r="D330" s="44">
        <v>-235600</v>
      </c>
      <c r="E330" s="26">
        <v>-3517.74</v>
      </c>
      <c r="F330" s="27">
        <v>-2.3379999999999998E-3</v>
      </c>
      <c r="G330" s="16"/>
    </row>
    <row r="331" spans="1:7" x14ac:dyDescent="0.35">
      <c r="A331" s="13" t="s">
        <v>3011</v>
      </c>
      <c r="B331" s="33"/>
      <c r="C331" s="33" t="s">
        <v>423</v>
      </c>
      <c r="D331" s="44">
        <v>-378300</v>
      </c>
      <c r="E331" s="26">
        <v>-3564.15</v>
      </c>
      <c r="F331" s="27">
        <v>-2.3679999999999999E-3</v>
      </c>
      <c r="G331" s="16"/>
    </row>
    <row r="332" spans="1:7" x14ac:dyDescent="0.35">
      <c r="A332" s="13" t="s">
        <v>3012</v>
      </c>
      <c r="B332" s="33"/>
      <c r="C332" s="33" t="s">
        <v>818</v>
      </c>
      <c r="D332" s="44">
        <v>-788900</v>
      </c>
      <c r="E332" s="26">
        <v>-3577.27</v>
      </c>
      <c r="F332" s="27">
        <v>-2.3770000000000002E-3</v>
      </c>
      <c r="G332" s="16"/>
    </row>
    <row r="333" spans="1:7" x14ac:dyDescent="0.35">
      <c r="A333" s="13" t="s">
        <v>2064</v>
      </c>
      <c r="B333" s="33"/>
      <c r="C333" s="33" t="s">
        <v>402</v>
      </c>
      <c r="D333" s="44">
        <v>-123550</v>
      </c>
      <c r="E333" s="26">
        <v>-3608.4</v>
      </c>
      <c r="F333" s="27">
        <v>-2.398E-3</v>
      </c>
      <c r="G333" s="16"/>
    </row>
    <row r="334" spans="1:7" x14ac:dyDescent="0.35">
      <c r="A334" s="13" t="s">
        <v>3013</v>
      </c>
      <c r="B334" s="33"/>
      <c r="C334" s="33" t="s">
        <v>399</v>
      </c>
      <c r="D334" s="44">
        <v>-167500</v>
      </c>
      <c r="E334" s="26">
        <v>-3937.42</v>
      </c>
      <c r="F334" s="27">
        <v>-2.617E-3</v>
      </c>
      <c r="G334" s="16"/>
    </row>
    <row r="335" spans="1:7" x14ac:dyDescent="0.35">
      <c r="A335" s="13" t="s">
        <v>2097</v>
      </c>
      <c r="B335" s="33"/>
      <c r="C335" s="33" t="s">
        <v>394</v>
      </c>
      <c r="D335" s="44">
        <v>-1020600</v>
      </c>
      <c r="E335" s="26">
        <v>-3996.16</v>
      </c>
      <c r="F335" s="27">
        <v>-2.6559999999999999E-3</v>
      </c>
      <c r="G335" s="16"/>
    </row>
    <row r="336" spans="1:7" x14ac:dyDescent="0.35">
      <c r="A336" s="13" t="s">
        <v>3014</v>
      </c>
      <c r="B336" s="33"/>
      <c r="C336" s="33" t="s">
        <v>716</v>
      </c>
      <c r="D336" s="44">
        <v>-183300</v>
      </c>
      <c r="E336" s="26">
        <v>-4070.54</v>
      </c>
      <c r="F336" s="27">
        <v>-2.7049999999999999E-3</v>
      </c>
      <c r="G336" s="16"/>
    </row>
    <row r="337" spans="1:7" x14ac:dyDescent="0.35">
      <c r="A337" s="13" t="s">
        <v>3015</v>
      </c>
      <c r="B337" s="33"/>
      <c r="C337" s="33" t="s">
        <v>774</v>
      </c>
      <c r="D337" s="44">
        <v>-385000</v>
      </c>
      <c r="E337" s="26">
        <v>-4246.9399999999996</v>
      </c>
      <c r="F337" s="27">
        <v>-2.8219999999999999E-3</v>
      </c>
      <c r="G337" s="16"/>
    </row>
    <row r="338" spans="1:7" x14ac:dyDescent="0.35">
      <c r="A338" s="13" t="s">
        <v>3016</v>
      </c>
      <c r="B338" s="33"/>
      <c r="C338" s="33" t="s">
        <v>783</v>
      </c>
      <c r="D338" s="44">
        <v>-510675</v>
      </c>
      <c r="E338" s="26">
        <v>-4299.88</v>
      </c>
      <c r="F338" s="27">
        <v>-2.8570000000000002E-3</v>
      </c>
      <c r="G338" s="16"/>
    </row>
    <row r="339" spans="1:7" x14ac:dyDescent="0.35">
      <c r="A339" s="13" t="s">
        <v>3017</v>
      </c>
      <c r="B339" s="33"/>
      <c r="C339" s="33" t="s">
        <v>430</v>
      </c>
      <c r="D339" s="44">
        <v>-71750</v>
      </c>
      <c r="E339" s="26">
        <v>-4386.08</v>
      </c>
      <c r="F339" s="27">
        <v>-2.9150000000000001E-3</v>
      </c>
      <c r="G339" s="16"/>
    </row>
    <row r="340" spans="1:7" x14ac:dyDescent="0.35">
      <c r="A340" s="13" t="s">
        <v>3018</v>
      </c>
      <c r="B340" s="33"/>
      <c r="C340" s="33" t="s">
        <v>818</v>
      </c>
      <c r="D340" s="44">
        <v>-2283750</v>
      </c>
      <c r="E340" s="26">
        <v>-4424.7700000000004</v>
      </c>
      <c r="F340" s="27">
        <v>-2.9399999999999999E-3</v>
      </c>
      <c r="G340" s="16"/>
    </row>
    <row r="341" spans="1:7" x14ac:dyDescent="0.35">
      <c r="A341" s="13" t="s">
        <v>2048</v>
      </c>
      <c r="B341" s="33"/>
      <c r="C341" s="33" t="s">
        <v>382</v>
      </c>
      <c r="D341" s="44">
        <v>-197400</v>
      </c>
      <c r="E341" s="26">
        <v>-4557.57</v>
      </c>
      <c r="F341" s="27">
        <v>-3.029E-3</v>
      </c>
      <c r="G341" s="16"/>
    </row>
    <row r="342" spans="1:7" x14ac:dyDescent="0.35">
      <c r="A342" s="13" t="s">
        <v>2067</v>
      </c>
      <c r="B342" s="33"/>
      <c r="C342" s="33" t="s">
        <v>471</v>
      </c>
      <c r="D342" s="44">
        <v>-588000</v>
      </c>
      <c r="E342" s="26">
        <v>-4624.62</v>
      </c>
      <c r="F342" s="27">
        <v>-3.0730000000000002E-3</v>
      </c>
      <c r="G342" s="16"/>
    </row>
    <row r="343" spans="1:7" x14ac:dyDescent="0.35">
      <c r="A343" s="13" t="s">
        <v>3019</v>
      </c>
      <c r="B343" s="33"/>
      <c r="C343" s="33" t="s">
        <v>457</v>
      </c>
      <c r="D343" s="44">
        <v>-312375</v>
      </c>
      <c r="E343" s="26">
        <v>-4662.2</v>
      </c>
      <c r="F343" s="27">
        <v>-3.0980000000000001E-3</v>
      </c>
      <c r="G343" s="16"/>
    </row>
    <row r="344" spans="1:7" x14ac:dyDescent="0.35">
      <c r="A344" s="13" t="s">
        <v>2073</v>
      </c>
      <c r="B344" s="33"/>
      <c r="C344" s="33" t="s">
        <v>411</v>
      </c>
      <c r="D344" s="44">
        <v>-68700</v>
      </c>
      <c r="E344" s="26">
        <v>-4677.1000000000004</v>
      </c>
      <c r="F344" s="27">
        <v>-3.1080000000000001E-3</v>
      </c>
      <c r="G344" s="16"/>
    </row>
    <row r="345" spans="1:7" x14ac:dyDescent="0.35">
      <c r="A345" s="13" t="s">
        <v>3020</v>
      </c>
      <c r="B345" s="33"/>
      <c r="C345" s="33" t="s">
        <v>783</v>
      </c>
      <c r="D345" s="44">
        <v>-200200</v>
      </c>
      <c r="E345" s="26">
        <v>-4711.1099999999997</v>
      </c>
      <c r="F345" s="27">
        <v>-3.1310000000000001E-3</v>
      </c>
      <c r="G345" s="16"/>
    </row>
    <row r="346" spans="1:7" x14ac:dyDescent="0.35">
      <c r="A346" s="13" t="s">
        <v>2080</v>
      </c>
      <c r="B346" s="33"/>
      <c r="C346" s="33" t="s">
        <v>379</v>
      </c>
      <c r="D346" s="44">
        <v>-294400</v>
      </c>
      <c r="E346" s="26">
        <v>-4736.01</v>
      </c>
      <c r="F346" s="27">
        <v>-3.1470000000000001E-3</v>
      </c>
      <c r="G346" s="16"/>
    </row>
    <row r="347" spans="1:7" x14ac:dyDescent="0.35">
      <c r="A347" s="13" t="s">
        <v>2076</v>
      </c>
      <c r="B347" s="33"/>
      <c r="C347" s="33" t="s">
        <v>543</v>
      </c>
      <c r="D347" s="44">
        <v>-171375</v>
      </c>
      <c r="E347" s="26">
        <v>-4776.22</v>
      </c>
      <c r="F347" s="27">
        <v>-3.1740000000000002E-3</v>
      </c>
      <c r="G347" s="16"/>
    </row>
    <row r="348" spans="1:7" x14ac:dyDescent="0.35">
      <c r="A348" s="13" t="s">
        <v>3021</v>
      </c>
      <c r="B348" s="33"/>
      <c r="C348" s="33" t="s">
        <v>376</v>
      </c>
      <c r="D348" s="44">
        <v>-4304000</v>
      </c>
      <c r="E348" s="26">
        <v>-4781.74</v>
      </c>
      <c r="F348" s="27">
        <v>-3.1779999999999998E-3</v>
      </c>
      <c r="G348" s="16"/>
    </row>
    <row r="349" spans="1:7" x14ac:dyDescent="0.35">
      <c r="A349" s="13" t="s">
        <v>3022</v>
      </c>
      <c r="B349" s="33"/>
      <c r="C349" s="33" t="s">
        <v>694</v>
      </c>
      <c r="D349" s="44">
        <v>-3266250</v>
      </c>
      <c r="E349" s="26">
        <v>-4830.78</v>
      </c>
      <c r="F349" s="27">
        <v>-3.2100000000000002E-3</v>
      </c>
      <c r="G349" s="16"/>
    </row>
    <row r="350" spans="1:7" x14ac:dyDescent="0.35">
      <c r="A350" s="13" t="s">
        <v>3023</v>
      </c>
      <c r="B350" s="33"/>
      <c r="C350" s="33" t="s">
        <v>420</v>
      </c>
      <c r="D350" s="44">
        <v>-344800</v>
      </c>
      <c r="E350" s="26">
        <v>-4942.3599999999997</v>
      </c>
      <c r="F350" s="27">
        <v>-3.2850000000000002E-3</v>
      </c>
      <c r="G350" s="16"/>
    </row>
    <row r="351" spans="1:7" x14ac:dyDescent="0.35">
      <c r="A351" s="13" t="s">
        <v>3024</v>
      </c>
      <c r="B351" s="33"/>
      <c r="C351" s="33" t="s">
        <v>442</v>
      </c>
      <c r="D351" s="44">
        <v>-15425</v>
      </c>
      <c r="E351" s="26">
        <v>-4993.84</v>
      </c>
      <c r="F351" s="27">
        <v>-3.3189999999999999E-3</v>
      </c>
      <c r="G351" s="16"/>
    </row>
    <row r="352" spans="1:7" x14ac:dyDescent="0.35">
      <c r="A352" s="13" t="s">
        <v>3025</v>
      </c>
      <c r="B352" s="33"/>
      <c r="C352" s="33" t="s">
        <v>411</v>
      </c>
      <c r="D352" s="44">
        <v>-690200</v>
      </c>
      <c r="E352" s="26">
        <v>-5022.93</v>
      </c>
      <c r="F352" s="27">
        <v>-3.3379999999999998E-3</v>
      </c>
      <c r="G352" s="16"/>
    </row>
    <row r="353" spans="1:7" x14ac:dyDescent="0.35">
      <c r="A353" s="13" t="s">
        <v>3026</v>
      </c>
      <c r="B353" s="33"/>
      <c r="C353" s="33" t="s">
        <v>411</v>
      </c>
      <c r="D353" s="44">
        <v>-147000</v>
      </c>
      <c r="E353" s="26">
        <v>-5033.87</v>
      </c>
      <c r="F353" s="27">
        <v>-3.3449999999999999E-3</v>
      </c>
      <c r="G353" s="16"/>
    </row>
    <row r="354" spans="1:7" x14ac:dyDescent="0.35">
      <c r="A354" s="13" t="s">
        <v>3027</v>
      </c>
      <c r="B354" s="33"/>
      <c r="C354" s="33" t="s">
        <v>529</v>
      </c>
      <c r="D354" s="44">
        <v>-2000000</v>
      </c>
      <c r="E354" s="26">
        <v>-5037.8</v>
      </c>
      <c r="F354" s="27">
        <v>-3.3479999999999998E-3</v>
      </c>
      <c r="G354" s="16"/>
    </row>
    <row r="355" spans="1:7" x14ac:dyDescent="0.35">
      <c r="A355" s="13" t="s">
        <v>2089</v>
      </c>
      <c r="B355" s="33"/>
      <c r="C355" s="33" t="s">
        <v>460</v>
      </c>
      <c r="D355" s="44">
        <v>-727650</v>
      </c>
      <c r="E355" s="26">
        <v>-5149.58</v>
      </c>
      <c r="F355" s="27">
        <v>-3.4220000000000001E-3</v>
      </c>
      <c r="G355" s="16"/>
    </row>
    <row r="356" spans="1:7" x14ac:dyDescent="0.35">
      <c r="A356" s="13" t="s">
        <v>2038</v>
      </c>
      <c r="B356" s="33"/>
      <c r="C356" s="33" t="s">
        <v>507</v>
      </c>
      <c r="D356" s="44">
        <v>-6026400</v>
      </c>
      <c r="E356" s="26">
        <v>-5165.83</v>
      </c>
      <c r="F356" s="27">
        <v>-3.4329999999999999E-3</v>
      </c>
      <c r="G356" s="16"/>
    </row>
    <row r="357" spans="1:7" x14ac:dyDescent="0.35">
      <c r="A357" s="13" t="s">
        <v>2047</v>
      </c>
      <c r="B357" s="33"/>
      <c r="C357" s="33" t="s">
        <v>411</v>
      </c>
      <c r="D357" s="44">
        <v>-308000</v>
      </c>
      <c r="E357" s="26">
        <v>-5174.09</v>
      </c>
      <c r="F357" s="27">
        <v>-3.4390000000000002E-3</v>
      </c>
      <c r="G357" s="16"/>
    </row>
    <row r="358" spans="1:7" x14ac:dyDescent="0.35">
      <c r="A358" s="13" t="s">
        <v>3028</v>
      </c>
      <c r="B358" s="33"/>
      <c r="C358" s="33" t="s">
        <v>460</v>
      </c>
      <c r="D358" s="44">
        <v>-1923000</v>
      </c>
      <c r="E358" s="26">
        <v>-5333.63</v>
      </c>
      <c r="F358" s="27">
        <v>-3.545E-3</v>
      </c>
      <c r="G358" s="16"/>
    </row>
    <row r="359" spans="1:7" x14ac:dyDescent="0.35">
      <c r="A359" s="13" t="s">
        <v>3029</v>
      </c>
      <c r="B359" s="33"/>
      <c r="C359" s="33" t="s">
        <v>543</v>
      </c>
      <c r="D359" s="44">
        <v>-2775000</v>
      </c>
      <c r="E359" s="26">
        <v>-5380.73</v>
      </c>
      <c r="F359" s="27">
        <v>-3.5760000000000002E-3</v>
      </c>
      <c r="G359" s="16"/>
    </row>
    <row r="360" spans="1:7" x14ac:dyDescent="0.35">
      <c r="A360" s="13" t="s">
        <v>2077</v>
      </c>
      <c r="B360" s="33"/>
      <c r="C360" s="33" t="s">
        <v>411</v>
      </c>
      <c r="D360" s="44">
        <v>-473000</v>
      </c>
      <c r="E360" s="26">
        <v>-5398.35</v>
      </c>
      <c r="F360" s="27">
        <v>-3.588E-3</v>
      </c>
      <c r="G360" s="16"/>
    </row>
    <row r="361" spans="1:7" x14ac:dyDescent="0.35">
      <c r="A361" s="13" t="s">
        <v>2069</v>
      </c>
      <c r="B361" s="33"/>
      <c r="C361" s="33" t="s">
        <v>510</v>
      </c>
      <c r="D361" s="44">
        <v>-162400</v>
      </c>
      <c r="E361" s="26">
        <v>-5486.03</v>
      </c>
      <c r="F361" s="27">
        <v>-3.6459999999999999E-3</v>
      </c>
      <c r="G361" s="16"/>
    </row>
    <row r="362" spans="1:7" x14ac:dyDescent="0.35">
      <c r="A362" s="13" t="s">
        <v>3030</v>
      </c>
      <c r="B362" s="33"/>
      <c r="C362" s="33" t="s">
        <v>774</v>
      </c>
      <c r="D362" s="44">
        <v>-334800</v>
      </c>
      <c r="E362" s="26">
        <v>-5551.65</v>
      </c>
      <c r="F362" s="27">
        <v>-3.689E-3</v>
      </c>
      <c r="G362" s="16"/>
    </row>
    <row r="363" spans="1:7" x14ac:dyDescent="0.35">
      <c r="A363" s="13" t="s">
        <v>2053</v>
      </c>
      <c r="B363" s="33"/>
      <c r="C363" s="33" t="s">
        <v>548</v>
      </c>
      <c r="D363" s="44">
        <v>-92850</v>
      </c>
      <c r="E363" s="26">
        <v>-5566.82</v>
      </c>
      <c r="F363" s="27">
        <v>-3.7000000000000002E-3</v>
      </c>
      <c r="G363" s="16"/>
    </row>
    <row r="364" spans="1:7" x14ac:dyDescent="0.35">
      <c r="A364" s="13" t="s">
        <v>3031</v>
      </c>
      <c r="B364" s="33"/>
      <c r="C364" s="33" t="s">
        <v>376</v>
      </c>
      <c r="D364" s="44">
        <v>-385000</v>
      </c>
      <c r="E364" s="26">
        <v>-5579.81</v>
      </c>
      <c r="F364" s="27">
        <v>-3.7079999999999999E-3</v>
      </c>
      <c r="G364" s="16"/>
    </row>
    <row r="365" spans="1:7" x14ac:dyDescent="0.35">
      <c r="A365" s="13" t="s">
        <v>3032</v>
      </c>
      <c r="B365" s="33"/>
      <c r="C365" s="33" t="s">
        <v>897</v>
      </c>
      <c r="D365" s="44">
        <v>-2942100</v>
      </c>
      <c r="E365" s="26">
        <v>-5615.88</v>
      </c>
      <c r="F365" s="27">
        <v>-3.7320000000000001E-3</v>
      </c>
      <c r="G365" s="16"/>
    </row>
    <row r="366" spans="1:7" x14ac:dyDescent="0.35">
      <c r="A366" s="13" t="s">
        <v>2081</v>
      </c>
      <c r="B366" s="33"/>
      <c r="C366" s="33" t="s">
        <v>376</v>
      </c>
      <c r="D366" s="44">
        <v>-667100</v>
      </c>
      <c r="E366" s="26">
        <v>-5845.13</v>
      </c>
      <c r="F366" s="27">
        <v>-3.885E-3</v>
      </c>
      <c r="G366" s="16"/>
    </row>
    <row r="367" spans="1:7" x14ac:dyDescent="0.35">
      <c r="A367" s="13" t="s">
        <v>3033</v>
      </c>
      <c r="B367" s="33"/>
      <c r="C367" s="33" t="s">
        <v>399</v>
      </c>
      <c r="D367" s="44">
        <v>-39750</v>
      </c>
      <c r="E367" s="26">
        <v>-5980.39</v>
      </c>
      <c r="F367" s="27">
        <v>-3.9740000000000001E-3</v>
      </c>
      <c r="G367" s="16"/>
    </row>
    <row r="368" spans="1:7" x14ac:dyDescent="0.35">
      <c r="A368" s="13" t="s">
        <v>3034</v>
      </c>
      <c r="B368" s="33"/>
      <c r="C368" s="33" t="s">
        <v>376</v>
      </c>
      <c r="D368" s="44">
        <v>-29420600</v>
      </c>
      <c r="E368" s="26">
        <v>-6019.45</v>
      </c>
      <c r="F368" s="27">
        <v>-4.0000000000000001E-3</v>
      </c>
      <c r="G368" s="16"/>
    </row>
    <row r="369" spans="1:7" x14ac:dyDescent="0.35">
      <c r="A369" s="13" t="s">
        <v>3035</v>
      </c>
      <c r="B369" s="33"/>
      <c r="C369" s="33" t="s">
        <v>468</v>
      </c>
      <c r="D369" s="44">
        <v>-2027300</v>
      </c>
      <c r="E369" s="26">
        <v>-6086.97</v>
      </c>
      <c r="F369" s="27">
        <v>-4.045E-3</v>
      </c>
      <c r="G369" s="16"/>
    </row>
    <row r="370" spans="1:7" x14ac:dyDescent="0.35">
      <c r="A370" s="13" t="s">
        <v>3036</v>
      </c>
      <c r="B370" s="33"/>
      <c r="C370" s="33" t="s">
        <v>460</v>
      </c>
      <c r="D370" s="44">
        <v>-1012000</v>
      </c>
      <c r="E370" s="26">
        <v>-6283.51</v>
      </c>
      <c r="F370" s="27">
        <v>-4.176E-3</v>
      </c>
      <c r="G370" s="16"/>
    </row>
    <row r="371" spans="1:7" x14ac:dyDescent="0.35">
      <c r="A371" s="13" t="s">
        <v>3037</v>
      </c>
      <c r="B371" s="33"/>
      <c r="C371" s="33" t="s">
        <v>471</v>
      </c>
      <c r="D371" s="44">
        <v>-830000</v>
      </c>
      <c r="E371" s="26">
        <v>-6351.99</v>
      </c>
      <c r="F371" s="27">
        <v>-4.2209999999999999E-3</v>
      </c>
      <c r="G371" s="16"/>
    </row>
    <row r="372" spans="1:7" x14ac:dyDescent="0.35">
      <c r="A372" s="13" t="s">
        <v>2093</v>
      </c>
      <c r="B372" s="33"/>
      <c r="C372" s="33" t="s">
        <v>402</v>
      </c>
      <c r="D372" s="44">
        <v>-209600</v>
      </c>
      <c r="E372" s="26">
        <v>-6651.45</v>
      </c>
      <c r="F372" s="27">
        <v>-4.4200000000000003E-3</v>
      </c>
      <c r="G372" s="16"/>
    </row>
    <row r="373" spans="1:7" x14ac:dyDescent="0.35">
      <c r="A373" s="13" t="s">
        <v>3038</v>
      </c>
      <c r="B373" s="33"/>
      <c r="C373" s="33" t="s">
        <v>452</v>
      </c>
      <c r="D373" s="44">
        <v>-7823850</v>
      </c>
      <c r="E373" s="26">
        <v>-6816.92</v>
      </c>
      <c r="F373" s="27">
        <v>-4.5300000000000002E-3</v>
      </c>
      <c r="G373" s="16"/>
    </row>
    <row r="374" spans="1:7" x14ac:dyDescent="0.35">
      <c r="A374" s="13" t="s">
        <v>3039</v>
      </c>
      <c r="B374" s="33"/>
      <c r="C374" s="33" t="s">
        <v>476</v>
      </c>
      <c r="D374" s="44">
        <v>-542850</v>
      </c>
      <c r="E374" s="26">
        <v>-6963.14</v>
      </c>
      <c r="F374" s="27">
        <v>-4.6280000000000002E-3</v>
      </c>
      <c r="G374" s="16"/>
    </row>
    <row r="375" spans="1:7" x14ac:dyDescent="0.35">
      <c r="A375" s="13" t="s">
        <v>3040</v>
      </c>
      <c r="B375" s="33"/>
      <c r="C375" s="33" t="s">
        <v>460</v>
      </c>
      <c r="D375" s="44">
        <v>-641550</v>
      </c>
      <c r="E375" s="26">
        <v>-7162.91</v>
      </c>
      <c r="F375" s="27">
        <v>-4.7600000000000003E-3</v>
      </c>
      <c r="G375" s="16"/>
    </row>
    <row r="376" spans="1:7" x14ac:dyDescent="0.35">
      <c r="A376" s="13" t="s">
        <v>2044</v>
      </c>
      <c r="B376" s="33"/>
      <c r="C376" s="33" t="s">
        <v>471</v>
      </c>
      <c r="D376" s="44">
        <v>-1017500</v>
      </c>
      <c r="E376" s="26">
        <v>-7188.13</v>
      </c>
      <c r="F376" s="27">
        <v>-4.777E-3</v>
      </c>
      <c r="G376" s="16"/>
    </row>
    <row r="377" spans="1:7" x14ac:dyDescent="0.35">
      <c r="A377" s="13" t="s">
        <v>3041</v>
      </c>
      <c r="B377" s="33"/>
      <c r="C377" s="33" t="s">
        <v>399</v>
      </c>
      <c r="D377" s="44">
        <v>-1324225</v>
      </c>
      <c r="E377" s="26">
        <v>-7404.4</v>
      </c>
      <c r="F377" s="27">
        <v>-4.921E-3</v>
      </c>
      <c r="G377" s="16"/>
    </row>
    <row r="378" spans="1:7" x14ac:dyDescent="0.35">
      <c r="A378" s="13" t="s">
        <v>2094</v>
      </c>
      <c r="B378" s="33"/>
      <c r="C378" s="33" t="s">
        <v>716</v>
      </c>
      <c r="D378" s="44">
        <v>-62150</v>
      </c>
      <c r="E378" s="26">
        <v>-7509.58</v>
      </c>
      <c r="F378" s="27">
        <v>-4.9909999999999998E-3</v>
      </c>
      <c r="G378" s="16"/>
    </row>
    <row r="379" spans="1:7" x14ac:dyDescent="0.35">
      <c r="A379" s="13" t="s">
        <v>2078</v>
      </c>
      <c r="B379" s="33"/>
      <c r="C379" s="33" t="s">
        <v>376</v>
      </c>
      <c r="D379" s="44">
        <v>-3535000</v>
      </c>
      <c r="E379" s="26">
        <v>-7542.98</v>
      </c>
      <c r="F379" s="27">
        <v>-5.0130000000000001E-3</v>
      </c>
      <c r="G379" s="16"/>
    </row>
    <row r="380" spans="1:7" x14ac:dyDescent="0.35">
      <c r="A380" s="13" t="s">
        <v>2088</v>
      </c>
      <c r="B380" s="33"/>
      <c r="C380" s="33" t="s">
        <v>402</v>
      </c>
      <c r="D380" s="44">
        <v>-1112800</v>
      </c>
      <c r="E380" s="26">
        <v>-7703.36</v>
      </c>
      <c r="F380" s="27">
        <v>-5.1200000000000004E-3</v>
      </c>
      <c r="G380" s="16"/>
    </row>
    <row r="381" spans="1:7" x14ac:dyDescent="0.35">
      <c r="A381" s="13" t="s">
        <v>3042</v>
      </c>
      <c r="B381" s="33"/>
      <c r="C381" s="33" t="s">
        <v>382</v>
      </c>
      <c r="D381" s="44">
        <v>-1840000</v>
      </c>
      <c r="E381" s="26">
        <v>-7708.68</v>
      </c>
      <c r="F381" s="27">
        <v>-5.1229999999999999E-3</v>
      </c>
      <c r="G381" s="16"/>
    </row>
    <row r="382" spans="1:7" x14ac:dyDescent="0.35">
      <c r="A382" s="13" t="s">
        <v>2070</v>
      </c>
      <c r="B382" s="33"/>
      <c r="C382" s="33" t="s">
        <v>379</v>
      </c>
      <c r="D382" s="44">
        <v>-127600</v>
      </c>
      <c r="E382" s="26">
        <v>-7740.22</v>
      </c>
      <c r="F382" s="27">
        <v>-5.1440000000000001E-3</v>
      </c>
      <c r="G382" s="16"/>
    </row>
    <row r="383" spans="1:7" x14ac:dyDescent="0.35">
      <c r="A383" s="13" t="s">
        <v>3043</v>
      </c>
      <c r="B383" s="33"/>
      <c r="C383" s="33" t="s">
        <v>379</v>
      </c>
      <c r="D383" s="44">
        <v>-460200</v>
      </c>
      <c r="E383" s="26">
        <v>-7791.19</v>
      </c>
      <c r="F383" s="27">
        <v>-5.1780000000000003E-3</v>
      </c>
      <c r="G383" s="16"/>
    </row>
    <row r="384" spans="1:7" x14ac:dyDescent="0.35">
      <c r="A384" s="13" t="s">
        <v>2101</v>
      </c>
      <c r="B384" s="33"/>
      <c r="C384" s="33" t="s">
        <v>716</v>
      </c>
      <c r="D384" s="44">
        <v>-272500</v>
      </c>
      <c r="E384" s="26">
        <v>-7801.68</v>
      </c>
      <c r="F384" s="27">
        <v>-5.1850000000000004E-3</v>
      </c>
      <c r="G384" s="16"/>
    </row>
    <row r="385" spans="1:7" x14ac:dyDescent="0.35">
      <c r="A385" s="13" t="s">
        <v>3044</v>
      </c>
      <c r="B385" s="33"/>
      <c r="C385" s="33" t="s">
        <v>701</v>
      </c>
      <c r="D385" s="44">
        <v>-217350</v>
      </c>
      <c r="E385" s="26">
        <v>-8019.56</v>
      </c>
      <c r="F385" s="27">
        <v>-5.3299999999999997E-3</v>
      </c>
      <c r="G385" s="16"/>
    </row>
    <row r="386" spans="1:7" x14ac:dyDescent="0.35">
      <c r="A386" s="13" t="s">
        <v>3045</v>
      </c>
      <c r="B386" s="33"/>
      <c r="C386" s="33" t="s">
        <v>423</v>
      </c>
      <c r="D386" s="44">
        <v>-246800</v>
      </c>
      <c r="E386" s="26">
        <v>-8022.97</v>
      </c>
      <c r="F386" s="27">
        <v>-5.3319999999999999E-3</v>
      </c>
      <c r="G386" s="16"/>
    </row>
    <row r="387" spans="1:7" x14ac:dyDescent="0.35">
      <c r="A387" s="13" t="s">
        <v>2086</v>
      </c>
      <c r="B387" s="33"/>
      <c r="C387" s="33" t="s">
        <v>818</v>
      </c>
      <c r="D387" s="44">
        <v>-2920300</v>
      </c>
      <c r="E387" s="26">
        <v>-8208.3799999999992</v>
      </c>
      <c r="F387" s="27">
        <v>-5.4549999999999998E-3</v>
      </c>
      <c r="G387" s="16"/>
    </row>
    <row r="388" spans="1:7" x14ac:dyDescent="0.35">
      <c r="A388" s="13" t="s">
        <v>3046</v>
      </c>
      <c r="B388" s="33"/>
      <c r="C388" s="33" t="s">
        <v>460</v>
      </c>
      <c r="D388" s="44">
        <v>-1735800</v>
      </c>
      <c r="E388" s="26">
        <v>-8259.7999999999993</v>
      </c>
      <c r="F388" s="27">
        <v>-5.4900000000000001E-3</v>
      </c>
      <c r="G388" s="16"/>
    </row>
    <row r="389" spans="1:7" x14ac:dyDescent="0.35">
      <c r="A389" s="13" t="s">
        <v>3047</v>
      </c>
      <c r="B389" s="33"/>
      <c r="C389" s="33" t="s">
        <v>476</v>
      </c>
      <c r="D389" s="44">
        <v>-115625</v>
      </c>
      <c r="E389" s="26">
        <v>-8426.75</v>
      </c>
      <c r="F389" s="27">
        <v>-5.5999999999999999E-3</v>
      </c>
      <c r="G389" s="16"/>
    </row>
    <row r="390" spans="1:7" x14ac:dyDescent="0.35">
      <c r="A390" s="13" t="s">
        <v>3048</v>
      </c>
      <c r="B390" s="33"/>
      <c r="C390" s="33" t="s">
        <v>376</v>
      </c>
      <c r="D390" s="44">
        <v>-397200</v>
      </c>
      <c r="E390" s="26">
        <v>-8645.06</v>
      </c>
      <c r="F390" s="27">
        <v>-5.7460000000000002E-3</v>
      </c>
      <c r="G390" s="16"/>
    </row>
    <row r="391" spans="1:7" x14ac:dyDescent="0.35">
      <c r="A391" s="13" t="s">
        <v>3049</v>
      </c>
      <c r="B391" s="33"/>
      <c r="C391" s="33" t="s">
        <v>1292</v>
      </c>
      <c r="D391" s="44">
        <v>-12609000</v>
      </c>
      <c r="E391" s="26">
        <v>-8861.61</v>
      </c>
      <c r="F391" s="27">
        <v>-5.8900000000000003E-3</v>
      </c>
      <c r="G391" s="16"/>
    </row>
    <row r="392" spans="1:7" x14ac:dyDescent="0.35">
      <c r="A392" s="13" t="s">
        <v>3050</v>
      </c>
      <c r="B392" s="33"/>
      <c r="C392" s="33" t="s">
        <v>399</v>
      </c>
      <c r="D392" s="44">
        <v>-2554200</v>
      </c>
      <c r="E392" s="26">
        <v>-9044.42</v>
      </c>
      <c r="F392" s="27">
        <v>-6.0109999999999999E-3</v>
      </c>
      <c r="G392" s="16"/>
    </row>
    <row r="393" spans="1:7" x14ac:dyDescent="0.35">
      <c r="A393" s="13" t="s">
        <v>2084</v>
      </c>
      <c r="B393" s="33"/>
      <c r="C393" s="33" t="s">
        <v>460</v>
      </c>
      <c r="D393" s="44">
        <v>-983250</v>
      </c>
      <c r="E393" s="26">
        <v>-9262.2199999999993</v>
      </c>
      <c r="F393" s="27">
        <v>-6.156E-3</v>
      </c>
      <c r="G393" s="16"/>
    </row>
    <row r="394" spans="1:7" x14ac:dyDescent="0.35">
      <c r="A394" s="13" t="s">
        <v>2098</v>
      </c>
      <c r="B394" s="33"/>
      <c r="C394" s="33" t="s">
        <v>376</v>
      </c>
      <c r="D394" s="44">
        <v>-641900</v>
      </c>
      <c r="E394" s="26">
        <v>-9325.52</v>
      </c>
      <c r="F394" s="27">
        <v>-6.1980000000000004E-3</v>
      </c>
      <c r="G394" s="16"/>
    </row>
    <row r="395" spans="1:7" x14ac:dyDescent="0.35">
      <c r="A395" s="13" t="s">
        <v>3051</v>
      </c>
      <c r="B395" s="33"/>
      <c r="C395" s="33" t="s">
        <v>411</v>
      </c>
      <c r="D395" s="44">
        <v>-531375</v>
      </c>
      <c r="E395" s="26">
        <v>-9366.5499999999993</v>
      </c>
      <c r="F395" s="27">
        <v>-6.2249999999999996E-3</v>
      </c>
      <c r="G395" s="16"/>
    </row>
    <row r="396" spans="1:7" x14ac:dyDescent="0.35">
      <c r="A396" s="13" t="s">
        <v>2057</v>
      </c>
      <c r="B396" s="33"/>
      <c r="C396" s="33" t="s">
        <v>430</v>
      </c>
      <c r="D396" s="44">
        <v>-3727500</v>
      </c>
      <c r="E396" s="26">
        <v>-9944.9699999999993</v>
      </c>
      <c r="F396" s="27">
        <v>-6.6100000000000004E-3</v>
      </c>
      <c r="G396" s="16"/>
    </row>
    <row r="397" spans="1:7" x14ac:dyDescent="0.35">
      <c r="A397" s="13" t="s">
        <v>2074</v>
      </c>
      <c r="B397" s="33"/>
      <c r="C397" s="33" t="s">
        <v>379</v>
      </c>
      <c r="D397" s="44">
        <v>-287525</v>
      </c>
      <c r="E397" s="26">
        <v>-9963.32</v>
      </c>
      <c r="F397" s="27">
        <v>-6.6220000000000003E-3</v>
      </c>
      <c r="G397" s="16"/>
    </row>
    <row r="398" spans="1:7" x14ac:dyDescent="0.35">
      <c r="A398" s="13" t="s">
        <v>2090</v>
      </c>
      <c r="B398" s="33"/>
      <c r="C398" s="33" t="s">
        <v>411</v>
      </c>
      <c r="D398" s="44">
        <v>-717375</v>
      </c>
      <c r="E398" s="26">
        <v>-10843.84</v>
      </c>
      <c r="F398" s="27">
        <v>-7.2069999999999999E-3</v>
      </c>
      <c r="G398" s="16"/>
    </row>
    <row r="399" spans="1:7" x14ac:dyDescent="0.35">
      <c r="A399" s="13" t="s">
        <v>2100</v>
      </c>
      <c r="B399" s="33"/>
      <c r="C399" s="33" t="s">
        <v>1270</v>
      </c>
      <c r="D399" s="44">
        <v>-413700</v>
      </c>
      <c r="E399" s="26">
        <v>-10887.34</v>
      </c>
      <c r="F399" s="27">
        <v>-7.2360000000000002E-3</v>
      </c>
      <c r="G399" s="16"/>
    </row>
    <row r="400" spans="1:7" x14ac:dyDescent="0.35">
      <c r="A400" s="13" t="s">
        <v>2095</v>
      </c>
      <c r="B400" s="33"/>
      <c r="C400" s="33" t="s">
        <v>460</v>
      </c>
      <c r="D400" s="44">
        <v>-3341700</v>
      </c>
      <c r="E400" s="26">
        <v>-10957.43</v>
      </c>
      <c r="F400" s="27">
        <v>-7.2830000000000004E-3</v>
      </c>
      <c r="G400" s="16"/>
    </row>
    <row r="401" spans="1:7" x14ac:dyDescent="0.35">
      <c r="A401" s="13" t="s">
        <v>3052</v>
      </c>
      <c r="B401" s="33"/>
      <c r="C401" s="33" t="s">
        <v>460</v>
      </c>
      <c r="D401" s="44">
        <v>-547000</v>
      </c>
      <c r="E401" s="26">
        <v>-11302.11</v>
      </c>
      <c r="F401" s="27">
        <v>-7.5119999999999996E-3</v>
      </c>
      <c r="G401" s="16"/>
    </row>
    <row r="402" spans="1:7" x14ac:dyDescent="0.35">
      <c r="A402" s="13" t="s">
        <v>2056</v>
      </c>
      <c r="B402" s="33"/>
      <c r="C402" s="33" t="s">
        <v>452</v>
      </c>
      <c r="D402" s="44">
        <v>-2750600</v>
      </c>
      <c r="E402" s="26">
        <v>-11607.53</v>
      </c>
      <c r="F402" s="27">
        <v>-7.7149999999999996E-3</v>
      </c>
      <c r="G402" s="16"/>
    </row>
    <row r="403" spans="1:7" x14ac:dyDescent="0.35">
      <c r="A403" s="13" t="s">
        <v>2050</v>
      </c>
      <c r="B403" s="33"/>
      <c r="C403" s="33" t="s">
        <v>420</v>
      </c>
      <c r="D403" s="44">
        <v>-2553275</v>
      </c>
      <c r="E403" s="26">
        <v>-11752.72</v>
      </c>
      <c r="F403" s="27">
        <v>-7.8110000000000002E-3</v>
      </c>
      <c r="G403" s="16"/>
    </row>
    <row r="404" spans="1:7" x14ac:dyDescent="0.35">
      <c r="A404" s="13" t="s">
        <v>2062</v>
      </c>
      <c r="B404" s="33"/>
      <c r="C404" s="33" t="s">
        <v>803</v>
      </c>
      <c r="D404" s="44">
        <v>-4896000</v>
      </c>
      <c r="E404" s="26">
        <v>-11955.54</v>
      </c>
      <c r="F404" s="27">
        <v>-7.9459999999999999E-3</v>
      </c>
      <c r="G404" s="16"/>
    </row>
    <row r="405" spans="1:7" x14ac:dyDescent="0.35">
      <c r="A405" s="13" t="s">
        <v>3053</v>
      </c>
      <c r="B405" s="33"/>
      <c r="C405" s="33" t="s">
        <v>543</v>
      </c>
      <c r="D405" s="44">
        <v>-138250</v>
      </c>
      <c r="E405" s="26">
        <v>-12447.34</v>
      </c>
      <c r="F405" s="27">
        <v>-8.2730000000000008E-3</v>
      </c>
      <c r="G405" s="16"/>
    </row>
    <row r="406" spans="1:7" x14ac:dyDescent="0.35">
      <c r="A406" s="13" t="s">
        <v>3054</v>
      </c>
      <c r="B406" s="33"/>
      <c r="C406" s="33" t="s">
        <v>468</v>
      </c>
      <c r="D406" s="44">
        <v>-1227000</v>
      </c>
      <c r="E406" s="26">
        <v>-12638.1</v>
      </c>
      <c r="F406" s="27">
        <v>-8.3999999999999995E-3</v>
      </c>
      <c r="G406" s="16"/>
    </row>
    <row r="407" spans="1:7" x14ac:dyDescent="0.35">
      <c r="A407" s="13" t="s">
        <v>2085</v>
      </c>
      <c r="B407" s="33"/>
      <c r="C407" s="33" t="s">
        <v>399</v>
      </c>
      <c r="D407" s="44">
        <v>-344225</v>
      </c>
      <c r="E407" s="26">
        <v>-12710.85</v>
      </c>
      <c r="F407" s="27">
        <v>-8.4480000000000006E-3</v>
      </c>
      <c r="G407" s="16"/>
    </row>
    <row r="408" spans="1:7" x14ac:dyDescent="0.35">
      <c r="A408" s="13" t="s">
        <v>2092</v>
      </c>
      <c r="B408" s="33"/>
      <c r="C408" s="33" t="s">
        <v>774</v>
      </c>
      <c r="D408" s="44">
        <v>-1754400</v>
      </c>
      <c r="E408" s="26">
        <v>-12746.59</v>
      </c>
      <c r="F408" s="27">
        <v>-8.4720000000000004E-3</v>
      </c>
      <c r="G408" s="16"/>
    </row>
    <row r="409" spans="1:7" x14ac:dyDescent="0.35">
      <c r="A409" s="13" t="s">
        <v>3055</v>
      </c>
      <c r="B409" s="33"/>
      <c r="C409" s="33" t="s">
        <v>468</v>
      </c>
      <c r="D409" s="44">
        <v>-1470825</v>
      </c>
      <c r="E409" s="26">
        <v>-13056.51</v>
      </c>
      <c r="F409" s="27">
        <v>-8.6779999999999999E-3</v>
      </c>
      <c r="G409" s="16"/>
    </row>
    <row r="410" spans="1:7" x14ac:dyDescent="0.35">
      <c r="A410" s="13" t="s">
        <v>2065</v>
      </c>
      <c r="B410" s="33"/>
      <c r="C410" s="33" t="s">
        <v>376</v>
      </c>
      <c r="D410" s="44">
        <v>-5270500</v>
      </c>
      <c r="E410" s="26">
        <v>-13153.59</v>
      </c>
      <c r="F410" s="27">
        <v>-8.7419999999999998E-3</v>
      </c>
      <c r="G410" s="16"/>
    </row>
    <row r="411" spans="1:7" x14ac:dyDescent="0.35">
      <c r="A411" s="13" t="s">
        <v>2058</v>
      </c>
      <c r="B411" s="33"/>
      <c r="C411" s="33" t="s">
        <v>379</v>
      </c>
      <c r="D411" s="44">
        <v>-702375</v>
      </c>
      <c r="E411" s="26">
        <v>-13587.44</v>
      </c>
      <c r="F411" s="27">
        <v>-9.0310000000000008E-3</v>
      </c>
      <c r="G411" s="16"/>
    </row>
    <row r="412" spans="1:7" x14ac:dyDescent="0.35">
      <c r="A412" s="13" t="s">
        <v>2106</v>
      </c>
      <c r="B412" s="33"/>
      <c r="C412" s="33" t="s">
        <v>452</v>
      </c>
      <c r="D412" s="44">
        <v>-185263200</v>
      </c>
      <c r="E412" s="26">
        <v>-13857.69</v>
      </c>
      <c r="F412" s="27">
        <v>-9.2099999999999994E-3</v>
      </c>
      <c r="G412" s="16"/>
    </row>
    <row r="413" spans="1:7" x14ac:dyDescent="0.35">
      <c r="A413" s="13" t="s">
        <v>3056</v>
      </c>
      <c r="B413" s="33"/>
      <c r="C413" s="33" t="s">
        <v>373</v>
      </c>
      <c r="D413" s="44">
        <v>-250375</v>
      </c>
      <c r="E413" s="26">
        <v>-14703.27</v>
      </c>
      <c r="F413" s="27">
        <v>-9.7719999999999994E-3</v>
      </c>
      <c r="G413" s="16"/>
    </row>
    <row r="414" spans="1:7" x14ac:dyDescent="0.35">
      <c r="A414" s="13" t="s">
        <v>2068</v>
      </c>
      <c r="B414" s="33"/>
      <c r="C414" s="33" t="s">
        <v>460</v>
      </c>
      <c r="D414" s="44">
        <v>-3551600</v>
      </c>
      <c r="E414" s="26">
        <v>-15254.12</v>
      </c>
      <c r="F414" s="27">
        <v>-1.0137999999999999E-2</v>
      </c>
      <c r="G414" s="16"/>
    </row>
    <row r="415" spans="1:7" x14ac:dyDescent="0.35">
      <c r="A415" s="13" t="s">
        <v>2087</v>
      </c>
      <c r="B415" s="33"/>
      <c r="C415" s="33" t="s">
        <v>694</v>
      </c>
      <c r="D415" s="44">
        <v>-3495150</v>
      </c>
      <c r="E415" s="26">
        <v>-15404.87</v>
      </c>
      <c r="F415" s="27">
        <v>-1.0239E-2</v>
      </c>
      <c r="G415" s="16"/>
    </row>
    <row r="416" spans="1:7" x14ac:dyDescent="0.35">
      <c r="A416" s="13" t="s">
        <v>2052</v>
      </c>
      <c r="B416" s="33"/>
      <c r="C416" s="33" t="s">
        <v>468</v>
      </c>
      <c r="D416" s="44">
        <v>-4714500</v>
      </c>
      <c r="E416" s="26">
        <v>-15873.72</v>
      </c>
      <c r="F416" s="27">
        <v>-1.055E-2</v>
      </c>
      <c r="G416" s="16"/>
    </row>
    <row r="417" spans="1:7" x14ac:dyDescent="0.35">
      <c r="A417" s="13" t="s">
        <v>2103</v>
      </c>
      <c r="B417" s="33"/>
      <c r="C417" s="33" t="s">
        <v>391</v>
      </c>
      <c r="D417" s="44">
        <v>-332400</v>
      </c>
      <c r="E417" s="26">
        <v>-16288.26</v>
      </c>
      <c r="F417" s="27">
        <v>-1.0826000000000001E-2</v>
      </c>
      <c r="G417" s="16"/>
    </row>
    <row r="418" spans="1:7" x14ac:dyDescent="0.35">
      <c r="A418" s="13" t="s">
        <v>2107</v>
      </c>
      <c r="B418" s="33"/>
      <c r="C418" s="33" t="s">
        <v>376</v>
      </c>
      <c r="D418" s="44">
        <v>-1371875</v>
      </c>
      <c r="E418" s="26">
        <v>-16540.7</v>
      </c>
      <c r="F418" s="27">
        <v>-1.0994E-2</v>
      </c>
      <c r="G418" s="16"/>
    </row>
    <row r="419" spans="1:7" x14ac:dyDescent="0.35">
      <c r="A419" s="13" t="s">
        <v>2105</v>
      </c>
      <c r="B419" s="33"/>
      <c r="C419" s="33" t="s">
        <v>457</v>
      </c>
      <c r="D419" s="44">
        <v>-6351075</v>
      </c>
      <c r="E419" s="26">
        <v>-16838.61</v>
      </c>
      <c r="F419" s="27">
        <v>-1.1192000000000001E-2</v>
      </c>
      <c r="G419" s="16"/>
    </row>
    <row r="420" spans="1:7" x14ac:dyDescent="0.35">
      <c r="A420" s="13" t="s">
        <v>3057</v>
      </c>
      <c r="B420" s="33"/>
      <c r="C420" s="33" t="s">
        <v>733</v>
      </c>
      <c r="D420" s="44">
        <v>-1821925</v>
      </c>
      <c r="E420" s="26">
        <v>-16946.64</v>
      </c>
      <c r="F420" s="27">
        <v>-1.1263E-2</v>
      </c>
      <c r="G420" s="16"/>
    </row>
    <row r="421" spans="1:7" x14ac:dyDescent="0.35">
      <c r="A421" s="13" t="s">
        <v>2061</v>
      </c>
      <c r="B421" s="33"/>
      <c r="C421" s="33" t="s">
        <v>786</v>
      </c>
      <c r="D421" s="44">
        <v>-12887400</v>
      </c>
      <c r="E421" s="26">
        <v>-17104.16</v>
      </c>
      <c r="F421" s="27">
        <v>-1.1368E-2</v>
      </c>
      <c r="G421" s="16"/>
    </row>
    <row r="422" spans="1:7" x14ac:dyDescent="0.35">
      <c r="A422" s="13" t="s">
        <v>2039</v>
      </c>
      <c r="B422" s="33"/>
      <c r="C422" s="33" t="s">
        <v>468</v>
      </c>
      <c r="D422" s="44">
        <v>-3348000</v>
      </c>
      <c r="E422" s="26">
        <v>-17551.89</v>
      </c>
      <c r="F422" s="27">
        <v>-1.1665999999999999E-2</v>
      </c>
      <c r="G422" s="16"/>
    </row>
    <row r="423" spans="1:7" x14ac:dyDescent="0.35">
      <c r="A423" s="13" t="s">
        <v>3058</v>
      </c>
      <c r="B423" s="33"/>
      <c r="C423" s="33" t="s">
        <v>460</v>
      </c>
      <c r="D423" s="44">
        <v>-4744275</v>
      </c>
      <c r="E423" s="26">
        <v>-19164.5</v>
      </c>
      <c r="F423" s="27">
        <v>-1.2737E-2</v>
      </c>
      <c r="G423" s="16"/>
    </row>
    <row r="424" spans="1:7" x14ac:dyDescent="0.35">
      <c r="A424" s="13" t="s">
        <v>3059</v>
      </c>
      <c r="B424" s="33"/>
      <c r="C424" s="33" t="s">
        <v>376</v>
      </c>
      <c r="D424" s="44">
        <v>-29522325</v>
      </c>
      <c r="E424" s="26">
        <v>-21642.82</v>
      </c>
      <c r="F424" s="27">
        <v>-1.4385E-2</v>
      </c>
      <c r="G424" s="16"/>
    </row>
    <row r="425" spans="1:7" x14ac:dyDescent="0.35">
      <c r="A425" s="13" t="s">
        <v>2040</v>
      </c>
      <c r="B425" s="33"/>
      <c r="C425" s="33" t="s">
        <v>1552</v>
      </c>
      <c r="D425" s="44">
        <v>-5237100</v>
      </c>
      <c r="E425" s="26">
        <v>-24224.21</v>
      </c>
      <c r="F425" s="27">
        <v>-1.6101000000000001E-2</v>
      </c>
      <c r="G425" s="16"/>
    </row>
    <row r="426" spans="1:7" x14ac:dyDescent="0.35">
      <c r="A426" s="13" t="s">
        <v>2071</v>
      </c>
      <c r="B426" s="33"/>
      <c r="C426" s="33" t="s">
        <v>786</v>
      </c>
      <c r="D426" s="44">
        <v>-2402325</v>
      </c>
      <c r="E426" s="26">
        <v>-24564.97</v>
      </c>
      <c r="F426" s="27">
        <v>-1.6327000000000001E-2</v>
      </c>
      <c r="G426" s="16"/>
    </row>
    <row r="427" spans="1:7" x14ac:dyDescent="0.35">
      <c r="A427" s="13" t="s">
        <v>2104</v>
      </c>
      <c r="B427" s="33"/>
      <c r="C427" s="33" t="s">
        <v>452</v>
      </c>
      <c r="D427" s="44">
        <v>-1244025</v>
      </c>
      <c r="E427" s="26">
        <v>-24955.14</v>
      </c>
      <c r="F427" s="27">
        <v>-1.6586E-2</v>
      </c>
      <c r="G427" s="16"/>
    </row>
    <row r="428" spans="1:7" x14ac:dyDescent="0.35">
      <c r="A428" s="13" t="s">
        <v>2102</v>
      </c>
      <c r="B428" s="33"/>
      <c r="C428" s="33" t="s">
        <v>376</v>
      </c>
      <c r="D428" s="44">
        <v>-3171000</v>
      </c>
      <c r="E428" s="26">
        <v>-26148.07</v>
      </c>
      <c r="F428" s="27">
        <v>-1.7378999999999999E-2</v>
      </c>
      <c r="G428" s="16"/>
    </row>
    <row r="429" spans="1:7" x14ac:dyDescent="0.35">
      <c r="A429" s="13" t="s">
        <v>2108</v>
      </c>
      <c r="B429" s="33"/>
      <c r="C429" s="33" t="s">
        <v>694</v>
      </c>
      <c r="D429" s="44">
        <v>-3102500</v>
      </c>
      <c r="E429" s="26">
        <v>-46807.42</v>
      </c>
      <c r="F429" s="27">
        <v>-3.1111E-2</v>
      </c>
      <c r="G429" s="16"/>
    </row>
    <row r="430" spans="1:7" x14ac:dyDescent="0.35">
      <c r="A430" s="13" t="s">
        <v>2099</v>
      </c>
      <c r="B430" s="33"/>
      <c r="C430" s="33" t="s">
        <v>376</v>
      </c>
      <c r="D430" s="44">
        <v>-2750550</v>
      </c>
      <c r="E430" s="26">
        <v>-55258.55</v>
      </c>
      <c r="F430" s="27">
        <v>-3.6727999999999997E-2</v>
      </c>
      <c r="G430" s="16"/>
    </row>
    <row r="431" spans="1:7" x14ac:dyDescent="0.35">
      <c r="A431" s="17" t="s">
        <v>180</v>
      </c>
      <c r="B431" s="34"/>
      <c r="C431" s="34"/>
      <c r="D431" s="18"/>
      <c r="E431" s="42">
        <v>-1148354.3899999999</v>
      </c>
      <c r="F431" s="43">
        <v>-0.76317400000000002</v>
      </c>
      <c r="G431" s="21"/>
    </row>
    <row r="432" spans="1:7" x14ac:dyDescent="0.35">
      <c r="A432" s="13"/>
      <c r="B432" s="33"/>
      <c r="C432" s="33"/>
      <c r="D432" s="14"/>
      <c r="E432" s="15"/>
      <c r="F432" s="16"/>
      <c r="G432" s="16"/>
    </row>
    <row r="433" spans="1:7" x14ac:dyDescent="0.35">
      <c r="A433" s="13"/>
      <c r="B433" s="33"/>
      <c r="C433" s="33"/>
      <c r="D433" s="14"/>
      <c r="E433" s="15"/>
      <c r="F433" s="16"/>
      <c r="G433" s="16"/>
    </row>
    <row r="434" spans="1:7" x14ac:dyDescent="0.35">
      <c r="A434" s="13"/>
      <c r="B434" s="33"/>
      <c r="C434" s="33"/>
      <c r="D434" s="14"/>
      <c r="E434" s="15"/>
      <c r="F434" s="16"/>
      <c r="G434" s="16"/>
    </row>
    <row r="435" spans="1:7" x14ac:dyDescent="0.35">
      <c r="A435" s="24" t="s">
        <v>191</v>
      </c>
      <c r="B435" s="35"/>
      <c r="C435" s="35"/>
      <c r="D435" s="25"/>
      <c r="E435" s="45">
        <v>-1148354.3899999999</v>
      </c>
      <c r="F435" s="46">
        <v>-0.76317400000000002</v>
      </c>
      <c r="G435" s="21"/>
    </row>
    <row r="436" spans="1:7" x14ac:dyDescent="0.35">
      <c r="A436" s="13"/>
      <c r="B436" s="33"/>
      <c r="C436" s="33"/>
      <c r="D436" s="14"/>
      <c r="E436" s="15"/>
      <c r="F436" s="16"/>
      <c r="G436" s="16"/>
    </row>
    <row r="437" spans="1:7" x14ac:dyDescent="0.35">
      <c r="A437" s="17" t="s">
        <v>137</v>
      </c>
      <c r="B437" s="33"/>
      <c r="C437" s="33"/>
      <c r="D437" s="14"/>
      <c r="E437" s="15"/>
      <c r="F437" s="16"/>
      <c r="G437" s="16"/>
    </row>
    <row r="438" spans="1:7" x14ac:dyDescent="0.35">
      <c r="A438" s="17" t="s">
        <v>138</v>
      </c>
      <c r="B438" s="33"/>
      <c r="C438" s="33"/>
      <c r="D438" s="14"/>
      <c r="E438" s="15"/>
      <c r="F438" s="16"/>
      <c r="G438" s="16"/>
    </row>
    <row r="439" spans="1:7" x14ac:dyDescent="0.35">
      <c r="A439" s="13" t="s">
        <v>1493</v>
      </c>
      <c r="B439" s="33" t="s">
        <v>1494</v>
      </c>
      <c r="C439" s="33" t="s">
        <v>158</v>
      </c>
      <c r="D439" s="14">
        <v>5000000</v>
      </c>
      <c r="E439" s="15">
        <v>5001.38</v>
      </c>
      <c r="F439" s="16">
        <v>3.3E-3</v>
      </c>
      <c r="G439" s="16">
        <v>6.5813999999999998E-2</v>
      </c>
    </row>
    <row r="440" spans="1:7" x14ac:dyDescent="0.35">
      <c r="A440" s="13" t="s">
        <v>1139</v>
      </c>
      <c r="B440" s="33" t="s">
        <v>1140</v>
      </c>
      <c r="C440" s="33" t="s">
        <v>158</v>
      </c>
      <c r="D440" s="14">
        <v>2500000</v>
      </c>
      <c r="E440" s="15">
        <v>2512.3000000000002</v>
      </c>
      <c r="F440" s="16">
        <v>1.6999999999999999E-3</v>
      </c>
      <c r="G440" s="16">
        <v>6.3700999999999994E-2</v>
      </c>
    </row>
    <row r="441" spans="1:7" x14ac:dyDescent="0.35">
      <c r="A441" s="13" t="s">
        <v>286</v>
      </c>
      <c r="B441" s="33" t="s">
        <v>287</v>
      </c>
      <c r="C441" s="33" t="s">
        <v>158</v>
      </c>
      <c r="D441" s="14">
        <v>1000000</v>
      </c>
      <c r="E441" s="15">
        <v>1003.82</v>
      </c>
      <c r="F441" s="16">
        <v>6.9999999999999999E-4</v>
      </c>
      <c r="G441" s="16">
        <v>6.3850000000000004E-2</v>
      </c>
    </row>
    <row r="442" spans="1:7" x14ac:dyDescent="0.35">
      <c r="A442" s="13" t="s">
        <v>3060</v>
      </c>
      <c r="B442" s="33" t="s">
        <v>3061</v>
      </c>
      <c r="C442" s="33" t="s">
        <v>144</v>
      </c>
      <c r="D442" s="14">
        <v>1000000</v>
      </c>
      <c r="E442" s="15">
        <v>1000.18</v>
      </c>
      <c r="F442" s="16">
        <v>6.9999999999999999E-4</v>
      </c>
      <c r="G442" s="16">
        <v>7.1849999999999997E-2</v>
      </c>
    </row>
    <row r="443" spans="1:7" x14ac:dyDescent="0.35">
      <c r="A443" s="17" t="s">
        <v>180</v>
      </c>
      <c r="B443" s="34"/>
      <c r="C443" s="34"/>
      <c r="D443" s="18"/>
      <c r="E443" s="37">
        <v>9517.68</v>
      </c>
      <c r="F443" s="38">
        <v>6.4000000000000003E-3</v>
      </c>
      <c r="G443" s="21"/>
    </row>
    <row r="444" spans="1:7" x14ac:dyDescent="0.35">
      <c r="A444" s="13"/>
      <c r="B444" s="33"/>
      <c r="C444" s="33"/>
      <c r="D444" s="14"/>
      <c r="E444" s="15"/>
      <c r="F444" s="16"/>
      <c r="G444" s="16"/>
    </row>
    <row r="445" spans="1:7" x14ac:dyDescent="0.35">
      <c r="A445" s="17" t="s">
        <v>181</v>
      </c>
      <c r="B445" s="33"/>
      <c r="C445" s="33"/>
      <c r="D445" s="14"/>
      <c r="E445" s="15"/>
      <c r="F445" s="16"/>
      <c r="G445" s="16"/>
    </row>
    <row r="446" spans="1:7" x14ac:dyDescent="0.35">
      <c r="A446" s="13" t="s">
        <v>3062</v>
      </c>
      <c r="B446" s="33" t="s">
        <v>3063</v>
      </c>
      <c r="C446" s="33" t="s">
        <v>184</v>
      </c>
      <c r="D446" s="14">
        <v>10000000</v>
      </c>
      <c r="E446" s="15">
        <v>10217.870000000001</v>
      </c>
      <c r="F446" s="16">
        <v>6.7999999999999996E-3</v>
      </c>
      <c r="G446" s="16">
        <v>5.8756000000000003E-2</v>
      </c>
    </row>
    <row r="447" spans="1:7" x14ac:dyDescent="0.35">
      <c r="A447" s="13" t="s">
        <v>3064</v>
      </c>
      <c r="B447" s="33" t="s">
        <v>3065</v>
      </c>
      <c r="C447" s="33" t="s">
        <v>184</v>
      </c>
      <c r="D447" s="14">
        <v>10000000</v>
      </c>
      <c r="E447" s="15">
        <v>9982</v>
      </c>
      <c r="F447" s="16">
        <v>6.6E-3</v>
      </c>
      <c r="G447" s="16">
        <v>5.6496999999999999E-2</v>
      </c>
    </row>
    <row r="448" spans="1:7" x14ac:dyDescent="0.35">
      <c r="A448" s="13" t="s">
        <v>3066</v>
      </c>
      <c r="B448" s="33" t="s">
        <v>3067</v>
      </c>
      <c r="C448" s="33" t="s">
        <v>184</v>
      </c>
      <c r="D448" s="14">
        <v>5000000</v>
      </c>
      <c r="E448" s="15">
        <v>5049.88</v>
      </c>
      <c r="F448" s="16">
        <v>3.3999999999999998E-3</v>
      </c>
      <c r="G448" s="16">
        <v>5.7194000000000002E-2</v>
      </c>
    </row>
    <row r="449" spans="1:7" x14ac:dyDescent="0.35">
      <c r="A449" s="17" t="s">
        <v>180</v>
      </c>
      <c r="B449" s="34"/>
      <c r="C449" s="34"/>
      <c r="D449" s="18"/>
      <c r="E449" s="37">
        <v>25249.75</v>
      </c>
      <c r="F449" s="38">
        <v>1.6799999999999999E-2</v>
      </c>
      <c r="G449" s="21"/>
    </row>
    <row r="450" spans="1:7" x14ac:dyDescent="0.35">
      <c r="A450" s="13"/>
      <c r="B450" s="33"/>
      <c r="C450" s="33"/>
      <c r="D450" s="14"/>
      <c r="E450" s="15"/>
      <c r="F450" s="16"/>
      <c r="G450" s="16"/>
    </row>
    <row r="451" spans="1:7" x14ac:dyDescent="0.35">
      <c r="A451" s="17" t="s">
        <v>189</v>
      </c>
      <c r="B451" s="33"/>
      <c r="C451" s="33"/>
      <c r="D451" s="14"/>
      <c r="E451" s="15"/>
      <c r="F451" s="16"/>
      <c r="G451" s="16"/>
    </row>
    <row r="452" spans="1:7" x14ac:dyDescent="0.35">
      <c r="A452" s="17" t="s">
        <v>180</v>
      </c>
      <c r="B452" s="33"/>
      <c r="C452" s="33"/>
      <c r="D452" s="14"/>
      <c r="E452" s="39" t="s">
        <v>136</v>
      </c>
      <c r="F452" s="40" t="s">
        <v>136</v>
      </c>
      <c r="G452" s="16"/>
    </row>
    <row r="453" spans="1:7" x14ac:dyDescent="0.35">
      <c r="A453" s="13"/>
      <c r="B453" s="33"/>
      <c r="C453" s="33"/>
      <c r="D453" s="14"/>
      <c r="E453" s="15"/>
      <c r="F453" s="16"/>
      <c r="G453" s="16"/>
    </row>
    <row r="454" spans="1:7" x14ac:dyDescent="0.35">
      <c r="A454" s="17" t="s">
        <v>190</v>
      </c>
      <c r="B454" s="33"/>
      <c r="C454" s="33"/>
      <c r="D454" s="14"/>
      <c r="E454" s="15"/>
      <c r="F454" s="16"/>
      <c r="G454" s="16"/>
    </row>
    <row r="455" spans="1:7" x14ac:dyDescent="0.35">
      <c r="A455" s="17" t="s">
        <v>180</v>
      </c>
      <c r="B455" s="33"/>
      <c r="C455" s="33"/>
      <c r="D455" s="14"/>
      <c r="E455" s="39" t="s">
        <v>136</v>
      </c>
      <c r="F455" s="40" t="s">
        <v>136</v>
      </c>
      <c r="G455" s="16"/>
    </row>
    <row r="456" spans="1:7" x14ac:dyDescent="0.35">
      <c r="A456" s="13"/>
      <c r="B456" s="33"/>
      <c r="C456" s="33"/>
      <c r="D456" s="14"/>
      <c r="E456" s="15"/>
      <c r="F456" s="16"/>
      <c r="G456" s="16"/>
    </row>
    <row r="457" spans="1:7" x14ac:dyDescent="0.35">
      <c r="A457" s="24" t="s">
        <v>191</v>
      </c>
      <c r="B457" s="35"/>
      <c r="C457" s="35"/>
      <c r="D457" s="25"/>
      <c r="E457" s="19">
        <v>34767.43</v>
      </c>
      <c r="F457" s="20">
        <v>2.3199999999999998E-2</v>
      </c>
      <c r="G457" s="21"/>
    </row>
    <row r="458" spans="1:7" x14ac:dyDescent="0.35">
      <c r="A458" s="13"/>
      <c r="B458" s="33"/>
      <c r="C458" s="33"/>
      <c r="D458" s="14"/>
      <c r="E458" s="15"/>
      <c r="F458" s="16"/>
      <c r="G458" s="16"/>
    </row>
    <row r="459" spans="1:7" x14ac:dyDescent="0.35">
      <c r="A459" s="17" t="s">
        <v>335</v>
      </c>
      <c r="B459" s="33"/>
      <c r="C459" s="33"/>
      <c r="D459" s="14"/>
      <c r="E459" s="15"/>
      <c r="F459" s="16"/>
      <c r="G459" s="16"/>
    </row>
    <row r="460" spans="1:7" x14ac:dyDescent="0.35">
      <c r="A460" s="13"/>
      <c r="B460" s="33"/>
      <c r="C460" s="33"/>
      <c r="D460" s="14"/>
      <c r="E460" s="15"/>
      <c r="F460" s="16"/>
      <c r="G460" s="16"/>
    </row>
    <row r="461" spans="1:7" x14ac:dyDescent="0.35">
      <c r="A461" s="17" t="s">
        <v>336</v>
      </c>
      <c r="B461" s="33"/>
      <c r="C461" s="33"/>
      <c r="D461" s="14"/>
      <c r="E461" s="15"/>
      <c r="F461" s="16"/>
      <c r="G461" s="16"/>
    </row>
    <row r="462" spans="1:7" x14ac:dyDescent="0.35">
      <c r="A462" s="13" t="s">
        <v>3068</v>
      </c>
      <c r="B462" s="33" t="s">
        <v>3069</v>
      </c>
      <c r="C462" s="33" t="s">
        <v>184</v>
      </c>
      <c r="D462" s="14">
        <v>5000000</v>
      </c>
      <c r="E462" s="15">
        <v>4952.66</v>
      </c>
      <c r="F462" s="16">
        <v>3.3E-3</v>
      </c>
      <c r="G462" s="16">
        <v>5.3675E-2</v>
      </c>
    </row>
    <row r="463" spans="1:7" x14ac:dyDescent="0.35">
      <c r="A463" s="13" t="s">
        <v>3070</v>
      </c>
      <c r="B463" s="33" t="s">
        <v>3071</v>
      </c>
      <c r="C463" s="33" t="s">
        <v>184</v>
      </c>
      <c r="D463" s="14">
        <v>500000</v>
      </c>
      <c r="E463" s="15">
        <v>490.59</v>
      </c>
      <c r="F463" s="16">
        <v>2.9999999999999997E-4</v>
      </c>
      <c r="G463" s="16">
        <v>5.4699999999999999E-2</v>
      </c>
    </row>
    <row r="464" spans="1:7" x14ac:dyDescent="0.35">
      <c r="A464" s="17" t="s">
        <v>180</v>
      </c>
      <c r="B464" s="34"/>
      <c r="C464" s="34"/>
      <c r="D464" s="18"/>
      <c r="E464" s="37">
        <v>5443.25</v>
      </c>
      <c r="F464" s="38">
        <v>3.5999999999999999E-3</v>
      </c>
      <c r="G464" s="21"/>
    </row>
    <row r="465" spans="1:7" x14ac:dyDescent="0.35">
      <c r="A465" s="17" t="s">
        <v>936</v>
      </c>
      <c r="B465" s="33"/>
      <c r="C465" s="33"/>
      <c r="D465" s="14"/>
      <c r="E465" s="15"/>
      <c r="F465" s="16"/>
      <c r="G465" s="16"/>
    </row>
    <row r="466" spans="1:7" x14ac:dyDescent="0.35">
      <c r="A466" s="13" t="s">
        <v>943</v>
      </c>
      <c r="B466" s="33" t="s">
        <v>944</v>
      </c>
      <c r="C466" s="33" t="s">
        <v>942</v>
      </c>
      <c r="D466" s="14">
        <v>20000000</v>
      </c>
      <c r="E466" s="15">
        <v>19470.48</v>
      </c>
      <c r="F466" s="16">
        <v>1.29E-2</v>
      </c>
      <c r="G466" s="16">
        <v>6.0900000000000003E-2</v>
      </c>
    </row>
    <row r="467" spans="1:7" x14ac:dyDescent="0.35">
      <c r="A467" s="13" t="s">
        <v>3072</v>
      </c>
      <c r="B467" s="33" t="s">
        <v>3073</v>
      </c>
      <c r="C467" s="33" t="s">
        <v>942</v>
      </c>
      <c r="D467" s="14">
        <v>15000000</v>
      </c>
      <c r="E467" s="15">
        <v>14198.99</v>
      </c>
      <c r="F467" s="16">
        <v>9.4000000000000004E-3</v>
      </c>
      <c r="G467" s="16">
        <v>6.3750000000000001E-2</v>
      </c>
    </row>
    <row r="468" spans="1:7" x14ac:dyDescent="0.35">
      <c r="A468" s="13" t="s">
        <v>945</v>
      </c>
      <c r="B468" s="33" t="s">
        <v>946</v>
      </c>
      <c r="C468" s="33" t="s">
        <v>942</v>
      </c>
      <c r="D468" s="14">
        <v>12500000</v>
      </c>
      <c r="E468" s="15">
        <v>11984.51</v>
      </c>
      <c r="F468" s="16">
        <v>8.0000000000000002E-3</v>
      </c>
      <c r="G468" s="16">
        <v>6.2300000000000001E-2</v>
      </c>
    </row>
    <row r="469" spans="1:7" x14ac:dyDescent="0.35">
      <c r="A469" s="13" t="s">
        <v>3074</v>
      </c>
      <c r="B469" s="33" t="s">
        <v>3075</v>
      </c>
      <c r="C469" s="33" t="s">
        <v>942</v>
      </c>
      <c r="D469" s="14">
        <v>10000000</v>
      </c>
      <c r="E469" s="15">
        <v>9665.64</v>
      </c>
      <c r="F469" s="16">
        <v>6.4000000000000003E-3</v>
      </c>
      <c r="G469" s="16">
        <v>6.2199999999999998E-2</v>
      </c>
    </row>
    <row r="470" spans="1:7" x14ac:dyDescent="0.35">
      <c r="A470" s="13" t="s">
        <v>3076</v>
      </c>
      <c r="B470" s="33" t="s">
        <v>3077</v>
      </c>
      <c r="C470" s="33" t="s">
        <v>949</v>
      </c>
      <c r="D470" s="14">
        <v>10000000</v>
      </c>
      <c r="E470" s="15">
        <v>9467.94</v>
      </c>
      <c r="F470" s="16">
        <v>6.3E-3</v>
      </c>
      <c r="G470" s="16">
        <v>6.3700000000000007E-2</v>
      </c>
    </row>
    <row r="471" spans="1:7" x14ac:dyDescent="0.35">
      <c r="A471" s="13" t="s">
        <v>3078</v>
      </c>
      <c r="B471" s="33" t="s">
        <v>3079</v>
      </c>
      <c r="C471" s="33" t="s">
        <v>942</v>
      </c>
      <c r="D471" s="14">
        <v>7500000</v>
      </c>
      <c r="E471" s="15">
        <v>7204.14</v>
      </c>
      <c r="F471" s="16">
        <v>4.7999999999999996E-3</v>
      </c>
      <c r="G471" s="16">
        <v>6.2198999999999997E-2</v>
      </c>
    </row>
    <row r="472" spans="1:7" x14ac:dyDescent="0.35">
      <c r="A472" s="13" t="s">
        <v>3080</v>
      </c>
      <c r="B472" s="33" t="s">
        <v>3081</v>
      </c>
      <c r="C472" s="33" t="s">
        <v>942</v>
      </c>
      <c r="D472" s="14">
        <v>5000000</v>
      </c>
      <c r="E472" s="15">
        <v>4820.63</v>
      </c>
      <c r="F472" s="16">
        <v>3.2000000000000002E-3</v>
      </c>
      <c r="G472" s="16">
        <v>6.2300000000000001E-2</v>
      </c>
    </row>
    <row r="473" spans="1:7" x14ac:dyDescent="0.35">
      <c r="A473" s="13" t="s">
        <v>967</v>
      </c>
      <c r="B473" s="33" t="s">
        <v>968</v>
      </c>
      <c r="C473" s="33" t="s">
        <v>942</v>
      </c>
      <c r="D473" s="14">
        <v>5000000</v>
      </c>
      <c r="E473" s="15">
        <v>4796.32</v>
      </c>
      <c r="F473" s="16">
        <v>3.2000000000000002E-3</v>
      </c>
      <c r="G473" s="16">
        <v>6.25E-2</v>
      </c>
    </row>
    <row r="474" spans="1:7" x14ac:dyDescent="0.35">
      <c r="A474" s="13" t="s">
        <v>1497</v>
      </c>
      <c r="B474" s="33" t="s">
        <v>1498</v>
      </c>
      <c r="C474" s="33" t="s">
        <v>942</v>
      </c>
      <c r="D474" s="14">
        <v>5000000</v>
      </c>
      <c r="E474" s="15">
        <v>4793.38</v>
      </c>
      <c r="F474" s="16">
        <v>3.2000000000000002E-3</v>
      </c>
      <c r="G474" s="16">
        <v>6.1699999999999998E-2</v>
      </c>
    </row>
    <row r="475" spans="1:7" x14ac:dyDescent="0.35">
      <c r="A475" s="13" t="s">
        <v>3082</v>
      </c>
      <c r="B475" s="33" t="s">
        <v>3083</v>
      </c>
      <c r="C475" s="33" t="s">
        <v>942</v>
      </c>
      <c r="D475" s="14">
        <v>5000000</v>
      </c>
      <c r="E475" s="15">
        <v>4791.46</v>
      </c>
      <c r="F475" s="16">
        <v>3.2000000000000002E-3</v>
      </c>
      <c r="G475" s="16">
        <v>6.2300000000000001E-2</v>
      </c>
    </row>
    <row r="476" spans="1:7" x14ac:dyDescent="0.35">
      <c r="A476" s="13" t="s">
        <v>3084</v>
      </c>
      <c r="B476" s="33" t="s">
        <v>3085</v>
      </c>
      <c r="C476" s="33" t="s">
        <v>942</v>
      </c>
      <c r="D476" s="14">
        <v>5000000</v>
      </c>
      <c r="E476" s="15">
        <v>4780.62</v>
      </c>
      <c r="F476" s="16">
        <v>3.2000000000000002E-3</v>
      </c>
      <c r="G476" s="16">
        <v>6.25E-2</v>
      </c>
    </row>
    <row r="477" spans="1:7" x14ac:dyDescent="0.35">
      <c r="A477" s="13" t="s">
        <v>987</v>
      </c>
      <c r="B477" s="33" t="s">
        <v>988</v>
      </c>
      <c r="C477" s="33" t="s">
        <v>949</v>
      </c>
      <c r="D477" s="14">
        <v>5000000</v>
      </c>
      <c r="E477" s="15">
        <v>4705.9799999999996</v>
      </c>
      <c r="F477" s="16">
        <v>3.0999999999999999E-3</v>
      </c>
      <c r="G477" s="16">
        <v>6.3700000000000007E-2</v>
      </c>
    </row>
    <row r="478" spans="1:7" x14ac:dyDescent="0.35">
      <c r="A478" s="13" t="s">
        <v>954</v>
      </c>
      <c r="B478" s="33" t="s">
        <v>955</v>
      </c>
      <c r="C478" s="33" t="s">
        <v>949</v>
      </c>
      <c r="D478" s="14">
        <v>2500000</v>
      </c>
      <c r="E478" s="15">
        <v>2391.2600000000002</v>
      </c>
      <c r="F478" s="16">
        <v>1.6000000000000001E-3</v>
      </c>
      <c r="G478" s="16">
        <v>6.2399999999999997E-2</v>
      </c>
    </row>
    <row r="479" spans="1:7" x14ac:dyDescent="0.35">
      <c r="A479" s="13" t="s">
        <v>958</v>
      </c>
      <c r="B479" s="33" t="s">
        <v>959</v>
      </c>
      <c r="C479" s="33" t="s">
        <v>939</v>
      </c>
      <c r="D479" s="14">
        <v>2500000</v>
      </c>
      <c r="E479" s="15">
        <v>2353.2600000000002</v>
      </c>
      <c r="F479" s="16">
        <v>1.6000000000000001E-3</v>
      </c>
      <c r="G479" s="16">
        <v>6.3400999999999999E-2</v>
      </c>
    </row>
    <row r="480" spans="1:7" x14ac:dyDescent="0.35">
      <c r="A480" s="17" t="s">
        <v>180</v>
      </c>
      <c r="B480" s="34"/>
      <c r="C480" s="34"/>
      <c r="D480" s="18"/>
      <c r="E480" s="37">
        <v>105424.61</v>
      </c>
      <c r="F480" s="38">
        <v>7.0099999999999996E-2</v>
      </c>
      <c r="G480" s="21"/>
    </row>
    <row r="481" spans="1:7" x14ac:dyDescent="0.35">
      <c r="A481" s="13"/>
      <c r="B481" s="33"/>
      <c r="C481" s="33"/>
      <c r="D481" s="14"/>
      <c r="E481" s="15"/>
      <c r="F481" s="16"/>
      <c r="G481" s="16"/>
    </row>
    <row r="482" spans="1:7" x14ac:dyDescent="0.35">
      <c r="A482" s="17" t="s">
        <v>991</v>
      </c>
      <c r="B482" s="33"/>
      <c r="C482" s="33"/>
      <c r="D482" s="14"/>
      <c r="E482" s="15"/>
      <c r="F482" s="16"/>
      <c r="G482" s="16"/>
    </row>
    <row r="483" spans="1:7" x14ac:dyDescent="0.35">
      <c r="A483" s="13" t="s">
        <v>998</v>
      </c>
      <c r="B483" s="33" t="s">
        <v>999</v>
      </c>
      <c r="C483" s="33" t="s">
        <v>942</v>
      </c>
      <c r="D483" s="14">
        <v>15000000</v>
      </c>
      <c r="E483" s="15">
        <v>14487.86</v>
      </c>
      <c r="F483" s="16">
        <v>9.5999999999999992E-3</v>
      </c>
      <c r="G483" s="16">
        <v>6.3250000000000001E-2</v>
      </c>
    </row>
    <row r="484" spans="1:7" x14ac:dyDescent="0.35">
      <c r="A484" s="13" t="s">
        <v>1002</v>
      </c>
      <c r="B484" s="33" t="s">
        <v>1003</v>
      </c>
      <c r="C484" s="33" t="s">
        <v>942</v>
      </c>
      <c r="D484" s="14">
        <v>10000000</v>
      </c>
      <c r="E484" s="15">
        <v>9557.9599999999991</v>
      </c>
      <c r="F484" s="16">
        <v>6.4000000000000003E-3</v>
      </c>
      <c r="G484" s="16">
        <v>6.6198999999999994E-2</v>
      </c>
    </row>
    <row r="485" spans="1:7" x14ac:dyDescent="0.35">
      <c r="A485" s="13" t="s">
        <v>1006</v>
      </c>
      <c r="B485" s="33" t="s">
        <v>1007</v>
      </c>
      <c r="C485" s="33" t="s">
        <v>942</v>
      </c>
      <c r="D485" s="14">
        <v>10000000</v>
      </c>
      <c r="E485" s="15">
        <v>9549.0300000000007</v>
      </c>
      <c r="F485" s="16">
        <v>6.3E-3</v>
      </c>
      <c r="G485" s="16">
        <v>6.6299999999999998E-2</v>
      </c>
    </row>
    <row r="486" spans="1:7" x14ac:dyDescent="0.35">
      <c r="A486" s="13" t="s">
        <v>996</v>
      </c>
      <c r="B486" s="33" t="s">
        <v>997</v>
      </c>
      <c r="C486" s="33" t="s">
        <v>942</v>
      </c>
      <c r="D486" s="14">
        <v>5000000</v>
      </c>
      <c r="E486" s="15">
        <v>4833.08</v>
      </c>
      <c r="F486" s="16">
        <v>3.2000000000000002E-3</v>
      </c>
      <c r="G486" s="16">
        <v>6.3350000000000004E-2</v>
      </c>
    </row>
    <row r="487" spans="1:7" x14ac:dyDescent="0.35">
      <c r="A487" s="13" t="s">
        <v>1503</v>
      </c>
      <c r="B487" s="33" t="s">
        <v>1504</v>
      </c>
      <c r="C487" s="33" t="s">
        <v>942</v>
      </c>
      <c r="D487" s="14">
        <v>5000000</v>
      </c>
      <c r="E487" s="15">
        <v>4782.92</v>
      </c>
      <c r="F487" s="16">
        <v>3.2000000000000002E-3</v>
      </c>
      <c r="G487" s="16">
        <v>6.6798999999999997E-2</v>
      </c>
    </row>
    <row r="488" spans="1:7" x14ac:dyDescent="0.35">
      <c r="A488" s="13" t="s">
        <v>3086</v>
      </c>
      <c r="B488" s="33" t="s">
        <v>3087</v>
      </c>
      <c r="C488" s="33" t="s">
        <v>942</v>
      </c>
      <c r="D488" s="14">
        <v>5000000</v>
      </c>
      <c r="E488" s="15">
        <v>4722.88</v>
      </c>
      <c r="F488" s="16">
        <v>3.0999999999999999E-3</v>
      </c>
      <c r="G488" s="16">
        <v>6.7349999999999993E-2</v>
      </c>
    </row>
    <row r="489" spans="1:7" x14ac:dyDescent="0.35">
      <c r="A489" s="17" t="s">
        <v>180</v>
      </c>
      <c r="B489" s="34"/>
      <c r="C489" s="34"/>
      <c r="D489" s="18"/>
      <c r="E489" s="37">
        <v>47933.73</v>
      </c>
      <c r="F489" s="38">
        <v>3.1800000000000002E-2</v>
      </c>
      <c r="G489" s="21"/>
    </row>
    <row r="490" spans="1:7" x14ac:dyDescent="0.35">
      <c r="A490" s="13"/>
      <c r="B490" s="33"/>
      <c r="C490" s="33"/>
      <c r="D490" s="14"/>
      <c r="E490" s="15"/>
      <c r="F490" s="16"/>
      <c r="G490" s="16"/>
    </row>
    <row r="491" spans="1:7" x14ac:dyDescent="0.35">
      <c r="A491" s="24" t="s">
        <v>191</v>
      </c>
      <c r="B491" s="35"/>
      <c r="C491" s="35"/>
      <c r="D491" s="25"/>
      <c r="E491" s="19">
        <v>158801.59</v>
      </c>
      <c r="F491" s="20">
        <v>0.1055</v>
      </c>
      <c r="G491" s="21"/>
    </row>
    <row r="492" spans="1:7" x14ac:dyDescent="0.35">
      <c r="A492" s="13"/>
      <c r="B492" s="33"/>
      <c r="C492" s="33"/>
      <c r="D492" s="14"/>
      <c r="E492" s="15"/>
      <c r="F492" s="16"/>
      <c r="G492" s="16"/>
    </row>
    <row r="493" spans="1:7" x14ac:dyDescent="0.35">
      <c r="A493" s="13"/>
      <c r="B493" s="33"/>
      <c r="C493" s="33"/>
      <c r="D493" s="14"/>
      <c r="E493" s="15"/>
      <c r="F493" s="16"/>
      <c r="G493" s="16"/>
    </row>
    <row r="494" spans="1:7" x14ac:dyDescent="0.35">
      <c r="A494" s="17" t="s">
        <v>1711</v>
      </c>
      <c r="B494" s="33"/>
      <c r="C494" s="33"/>
      <c r="D494" s="14"/>
      <c r="E494" s="15"/>
      <c r="F494" s="16"/>
      <c r="G494" s="16"/>
    </row>
    <row r="495" spans="1:7" x14ac:dyDescent="0.35">
      <c r="A495" s="13" t="s">
        <v>1757</v>
      </c>
      <c r="B495" s="33" t="s">
        <v>1758</v>
      </c>
      <c r="C495" s="33"/>
      <c r="D495" s="14">
        <v>2964422.2963999999</v>
      </c>
      <c r="E495" s="15">
        <v>101022.84</v>
      </c>
      <c r="F495" s="16">
        <v>6.7100000000000007E-2</v>
      </c>
      <c r="G495" s="16"/>
    </row>
    <row r="496" spans="1:7" x14ac:dyDescent="0.35">
      <c r="A496" s="13" t="s">
        <v>1714</v>
      </c>
      <c r="B496" s="33" t="s">
        <v>1715</v>
      </c>
      <c r="C496" s="33"/>
      <c r="D496" s="14">
        <v>116773005.49860001</v>
      </c>
      <c r="E496" s="15">
        <v>36680.74</v>
      </c>
      <c r="F496" s="16">
        <v>2.4400000000000002E-2</v>
      </c>
      <c r="G496" s="16"/>
    </row>
    <row r="497" spans="1:7" x14ac:dyDescent="0.35">
      <c r="A497" s="13" t="s">
        <v>3088</v>
      </c>
      <c r="B497" s="33" t="s">
        <v>3089</v>
      </c>
      <c r="C497" s="33"/>
      <c r="D497" s="14">
        <v>113377007.1979</v>
      </c>
      <c r="E497" s="15">
        <v>14827.67</v>
      </c>
      <c r="F497" s="16">
        <v>9.9000000000000008E-3</v>
      </c>
      <c r="G497" s="16"/>
    </row>
    <row r="498" spans="1:7" x14ac:dyDescent="0.35">
      <c r="A498" s="13" t="s">
        <v>1712</v>
      </c>
      <c r="B498" s="33" t="s">
        <v>1713</v>
      </c>
      <c r="C498" s="33"/>
      <c r="D498" s="14">
        <v>999950.00249999994</v>
      </c>
      <c r="E498" s="15">
        <v>10270.790000000001</v>
      </c>
      <c r="F498" s="16">
        <v>6.7999999999999996E-3</v>
      </c>
      <c r="G498" s="16"/>
    </row>
    <row r="499" spans="1:7" x14ac:dyDescent="0.35">
      <c r="A499" s="13"/>
      <c r="B499" s="33"/>
      <c r="C499" s="33"/>
      <c r="D499" s="14"/>
      <c r="E499" s="15"/>
      <c r="F499" s="16"/>
      <c r="G499" s="16"/>
    </row>
    <row r="500" spans="1:7" x14ac:dyDescent="0.35">
      <c r="A500" s="24" t="s">
        <v>191</v>
      </c>
      <c r="B500" s="35"/>
      <c r="C500" s="35"/>
      <c r="D500" s="25"/>
      <c r="E500" s="19">
        <v>162802.04</v>
      </c>
      <c r="F500" s="20">
        <v>0.1082</v>
      </c>
      <c r="G500" s="21"/>
    </row>
    <row r="501" spans="1:7" x14ac:dyDescent="0.35">
      <c r="A501" s="13"/>
      <c r="B501" s="33"/>
      <c r="C501" s="33"/>
      <c r="D501" s="14"/>
      <c r="E501" s="15"/>
      <c r="F501" s="16"/>
      <c r="G501" s="16"/>
    </row>
    <row r="502" spans="1:7" x14ac:dyDescent="0.35">
      <c r="A502" s="17" t="s">
        <v>195</v>
      </c>
      <c r="B502" s="33"/>
      <c r="C502" s="33"/>
      <c r="D502" s="14"/>
      <c r="E502" s="15"/>
      <c r="F502" s="16"/>
      <c r="G502" s="16"/>
    </row>
    <row r="503" spans="1:7" x14ac:dyDescent="0.35">
      <c r="A503" s="13" t="s">
        <v>196</v>
      </c>
      <c r="B503" s="33"/>
      <c r="C503" s="33"/>
      <c r="D503" s="14"/>
      <c r="E503" s="15">
        <v>36741.550000000003</v>
      </c>
      <c r="F503" s="16">
        <v>2.4400000000000002E-2</v>
      </c>
      <c r="G503" s="16">
        <v>5.4115999999999997E-2</v>
      </c>
    </row>
    <row r="504" spans="1:7" x14ac:dyDescent="0.35">
      <c r="A504" s="17" t="s">
        <v>180</v>
      </c>
      <c r="B504" s="34"/>
      <c r="C504" s="34"/>
      <c r="D504" s="18"/>
      <c r="E504" s="37">
        <v>36741.550000000003</v>
      </c>
      <c r="F504" s="38">
        <v>2.4400000000000002E-2</v>
      </c>
      <c r="G504" s="21"/>
    </row>
    <row r="505" spans="1:7" x14ac:dyDescent="0.35">
      <c r="A505" s="13"/>
      <c r="B505" s="33"/>
      <c r="C505" s="33"/>
      <c r="D505" s="14"/>
      <c r="E505" s="15"/>
      <c r="F505" s="16"/>
      <c r="G505" s="16"/>
    </row>
    <row r="506" spans="1:7" x14ac:dyDescent="0.35">
      <c r="A506" s="24" t="s">
        <v>191</v>
      </c>
      <c r="B506" s="35"/>
      <c r="C506" s="35"/>
      <c r="D506" s="25"/>
      <c r="E506" s="19">
        <v>36741.550000000003</v>
      </c>
      <c r="F506" s="20">
        <v>2.4400000000000002E-2</v>
      </c>
      <c r="G506" s="21"/>
    </row>
    <row r="507" spans="1:7" x14ac:dyDescent="0.35">
      <c r="A507" s="13" t="s">
        <v>197</v>
      </c>
      <c r="B507" s="33"/>
      <c r="C507" s="33"/>
      <c r="D507" s="14"/>
      <c r="E507" s="15">
        <v>550.09477249999998</v>
      </c>
      <c r="F507" s="16">
        <v>3.6499999999999998E-4</v>
      </c>
      <c r="G507" s="16"/>
    </row>
    <row r="508" spans="1:7" x14ac:dyDescent="0.35">
      <c r="A508" s="13" t="s">
        <v>198</v>
      </c>
      <c r="B508" s="33"/>
      <c r="C508" s="33"/>
      <c r="D508" s="14"/>
      <c r="E508" s="26">
        <v>-32775.634772500001</v>
      </c>
      <c r="F508" s="27">
        <v>-2.1765E-2</v>
      </c>
      <c r="G508" s="16">
        <v>5.4115999999999997E-2</v>
      </c>
    </row>
    <row r="509" spans="1:7" x14ac:dyDescent="0.35">
      <c r="A509" s="28" t="s">
        <v>199</v>
      </c>
      <c r="B509" s="36"/>
      <c r="C509" s="36"/>
      <c r="D509" s="29"/>
      <c r="E509" s="30">
        <v>1504514.47</v>
      </c>
      <c r="F509" s="31">
        <v>1</v>
      </c>
      <c r="G509" s="31"/>
    </row>
    <row r="511" spans="1:7" x14ac:dyDescent="0.35">
      <c r="A511" s="1" t="s">
        <v>568</v>
      </c>
    </row>
    <row r="512" spans="1:7" x14ac:dyDescent="0.35">
      <c r="A512" s="1" t="s">
        <v>1010</v>
      </c>
    </row>
    <row r="513" spans="1:3" x14ac:dyDescent="0.35">
      <c r="A513" s="1" t="s">
        <v>200</v>
      </c>
    </row>
    <row r="514" spans="1:3" x14ac:dyDescent="0.35">
      <c r="A514" s="1" t="s">
        <v>201</v>
      </c>
    </row>
    <row r="515" spans="1:3" x14ac:dyDescent="0.35">
      <c r="A515" s="47" t="s">
        <v>202</v>
      </c>
      <c r="B515" s="3" t="s">
        <v>136</v>
      </c>
    </row>
    <row r="516" spans="1:3" x14ac:dyDescent="0.35">
      <c r="A516" t="s">
        <v>203</v>
      </c>
    </row>
    <row r="517" spans="1:3" x14ac:dyDescent="0.35">
      <c r="A517" t="s">
        <v>204</v>
      </c>
      <c r="B517" t="s">
        <v>205</v>
      </c>
      <c r="C517" t="s">
        <v>205</v>
      </c>
    </row>
    <row r="518" spans="1:3" x14ac:dyDescent="0.35">
      <c r="B518" s="48">
        <v>45807</v>
      </c>
      <c r="C518" s="48">
        <v>45838</v>
      </c>
    </row>
    <row r="519" spans="1:3" x14ac:dyDescent="0.35">
      <c r="A519" t="s">
        <v>210</v>
      </c>
      <c r="B519">
        <v>20.67</v>
      </c>
      <c r="C519">
        <v>20.802099999999999</v>
      </c>
    </row>
    <row r="520" spans="1:3" x14ac:dyDescent="0.35">
      <c r="A520" t="s">
        <v>211</v>
      </c>
      <c r="B520">
        <v>14.777200000000001</v>
      </c>
      <c r="C520">
        <v>14.871600000000001</v>
      </c>
    </row>
    <row r="521" spans="1:3" x14ac:dyDescent="0.35">
      <c r="A521" t="s">
        <v>212</v>
      </c>
      <c r="B521">
        <v>16.980899999999998</v>
      </c>
      <c r="C521">
        <v>17.089400000000001</v>
      </c>
    </row>
    <row r="522" spans="1:3" x14ac:dyDescent="0.35">
      <c r="A522" t="s">
        <v>214</v>
      </c>
      <c r="B522">
        <v>19.319800000000001</v>
      </c>
      <c r="C522">
        <v>19.4376</v>
      </c>
    </row>
    <row r="523" spans="1:3" x14ac:dyDescent="0.35">
      <c r="A523" t="s">
        <v>216</v>
      </c>
      <c r="B523">
        <v>19.272600000000001</v>
      </c>
      <c r="C523">
        <v>19.384599999999999</v>
      </c>
    </row>
    <row r="524" spans="1:3" x14ac:dyDescent="0.35">
      <c r="A524" t="s">
        <v>217</v>
      </c>
      <c r="B524">
        <v>14.143000000000001</v>
      </c>
      <c r="C524">
        <v>14.225199999999999</v>
      </c>
    </row>
    <row r="525" spans="1:3" x14ac:dyDescent="0.35">
      <c r="A525" t="s">
        <v>218</v>
      </c>
      <c r="B525">
        <v>15.745900000000001</v>
      </c>
      <c r="C525">
        <v>15.837400000000001</v>
      </c>
    </row>
    <row r="527" spans="1:3" x14ac:dyDescent="0.35">
      <c r="A527" t="s">
        <v>221</v>
      </c>
      <c r="B527" s="3" t="s">
        <v>136</v>
      </c>
    </row>
    <row r="528" spans="1:3" x14ac:dyDescent="0.35">
      <c r="A528" t="s">
        <v>222</v>
      </c>
      <c r="B528" s="3" t="s">
        <v>136</v>
      </c>
    </row>
    <row r="529" spans="1:4" ht="29" customHeight="1" x14ac:dyDescent="0.35">
      <c r="A529" s="47" t="s">
        <v>223</v>
      </c>
      <c r="B529" s="3" t="s">
        <v>136</v>
      </c>
    </row>
    <row r="530" spans="1:4" ht="29" customHeight="1" x14ac:dyDescent="0.35">
      <c r="A530" s="47" t="s">
        <v>224</v>
      </c>
      <c r="B530" s="3" t="s">
        <v>136</v>
      </c>
    </row>
    <row r="531" spans="1:4" x14ac:dyDescent="0.35">
      <c r="A531" t="s">
        <v>446</v>
      </c>
      <c r="B531" s="49">
        <v>14.4716</v>
      </c>
    </row>
    <row r="532" spans="1:4" ht="43.5" customHeight="1" x14ac:dyDescent="0.35">
      <c r="A532" s="47" t="s">
        <v>226</v>
      </c>
      <c r="B532" s="3">
        <v>0</v>
      </c>
    </row>
    <row r="533" spans="1:4" x14ac:dyDescent="0.35">
      <c r="B533" s="3"/>
    </row>
    <row r="534" spans="1:4" ht="29" customHeight="1" x14ac:dyDescent="0.35">
      <c r="A534" s="47" t="s">
        <v>227</v>
      </c>
      <c r="B534" s="3" t="s">
        <v>136</v>
      </c>
    </row>
    <row r="535" spans="1:4" ht="29" customHeight="1" x14ac:dyDescent="0.35">
      <c r="A535" s="47" t="s">
        <v>228</v>
      </c>
      <c r="B535" t="s">
        <v>136</v>
      </c>
    </row>
    <row r="536" spans="1:4" ht="29" customHeight="1" x14ac:dyDescent="0.35">
      <c r="A536" s="47" t="s">
        <v>229</v>
      </c>
      <c r="B536" s="3" t="s">
        <v>136</v>
      </c>
    </row>
    <row r="537" spans="1:4" ht="29" customHeight="1" x14ac:dyDescent="0.35">
      <c r="A537" s="47" t="s">
        <v>230</v>
      </c>
      <c r="B537" s="3" t="s">
        <v>136</v>
      </c>
    </row>
    <row r="539" spans="1:4" ht="70" customHeight="1" x14ac:dyDescent="0.35">
      <c r="A539" s="72" t="s">
        <v>240</v>
      </c>
      <c r="B539" s="72" t="s">
        <v>241</v>
      </c>
      <c r="C539" s="72" t="s">
        <v>5</v>
      </c>
      <c r="D539" s="72" t="s">
        <v>6</v>
      </c>
    </row>
    <row r="540" spans="1:4" ht="70" customHeight="1" x14ac:dyDescent="0.35">
      <c r="A540" s="72" t="s">
        <v>3090</v>
      </c>
      <c r="B540" s="72"/>
      <c r="C540" s="72" t="s">
        <v>107</v>
      </c>
      <c r="D54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224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6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3091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3092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3439415</v>
      </c>
      <c r="E8" s="15">
        <v>68839.89</v>
      </c>
      <c r="F8" s="16">
        <v>5.28E-2</v>
      </c>
      <c r="G8" s="16"/>
    </row>
    <row r="9" spans="1:7" x14ac:dyDescent="0.35">
      <c r="A9" s="13" t="s">
        <v>692</v>
      </c>
      <c r="B9" s="33" t="s">
        <v>693</v>
      </c>
      <c r="C9" s="33" t="s">
        <v>694</v>
      </c>
      <c r="D9" s="14">
        <v>4284009</v>
      </c>
      <c r="E9" s="15">
        <v>64285.84</v>
      </c>
      <c r="F9" s="16">
        <v>4.9299999999999997E-2</v>
      </c>
      <c r="G9" s="16"/>
    </row>
    <row r="10" spans="1:7" x14ac:dyDescent="0.35">
      <c r="A10" s="13" t="s">
        <v>695</v>
      </c>
      <c r="B10" s="33" t="s">
        <v>696</v>
      </c>
      <c r="C10" s="33" t="s">
        <v>376</v>
      </c>
      <c r="D10" s="14">
        <v>4211349</v>
      </c>
      <c r="E10" s="15">
        <v>60887.68</v>
      </c>
      <c r="F10" s="16">
        <v>4.6699999999999998E-2</v>
      </c>
      <c r="G10" s="16"/>
    </row>
    <row r="11" spans="1:7" x14ac:dyDescent="0.35">
      <c r="A11" s="13" t="s">
        <v>697</v>
      </c>
      <c r="B11" s="33" t="s">
        <v>698</v>
      </c>
      <c r="C11" s="33" t="s">
        <v>452</v>
      </c>
      <c r="D11" s="14">
        <v>1769176</v>
      </c>
      <c r="E11" s="15">
        <v>35553.360000000001</v>
      </c>
      <c r="F11" s="16">
        <v>2.7300000000000001E-2</v>
      </c>
      <c r="G11" s="16"/>
    </row>
    <row r="12" spans="1:7" x14ac:dyDescent="0.35">
      <c r="A12" s="13" t="s">
        <v>383</v>
      </c>
      <c r="B12" s="33" t="s">
        <v>384</v>
      </c>
      <c r="C12" s="33" t="s">
        <v>379</v>
      </c>
      <c r="D12" s="14">
        <v>2119843</v>
      </c>
      <c r="E12" s="15">
        <v>33955.65</v>
      </c>
      <c r="F12" s="16">
        <v>2.5999999999999999E-2</v>
      </c>
      <c r="G12" s="16"/>
    </row>
    <row r="13" spans="1:7" x14ac:dyDescent="0.35">
      <c r="A13" s="13" t="s">
        <v>770</v>
      </c>
      <c r="B13" s="33" t="s">
        <v>771</v>
      </c>
      <c r="C13" s="33" t="s">
        <v>460</v>
      </c>
      <c r="D13" s="14">
        <v>2865556</v>
      </c>
      <c r="E13" s="15">
        <v>26835.93</v>
      </c>
      <c r="F13" s="16">
        <v>2.06E-2</v>
      </c>
      <c r="G13" s="16"/>
    </row>
    <row r="14" spans="1:7" x14ac:dyDescent="0.35">
      <c r="A14" s="13" t="s">
        <v>702</v>
      </c>
      <c r="B14" s="33" t="s">
        <v>703</v>
      </c>
      <c r="C14" s="33" t="s">
        <v>376</v>
      </c>
      <c r="D14" s="14">
        <v>3220768</v>
      </c>
      <c r="E14" s="15">
        <v>26421.57</v>
      </c>
      <c r="F14" s="16">
        <v>2.0299999999999999E-2</v>
      </c>
      <c r="G14" s="16"/>
    </row>
    <row r="15" spans="1:7" x14ac:dyDescent="0.35">
      <c r="A15" s="13" t="s">
        <v>699</v>
      </c>
      <c r="B15" s="33" t="s">
        <v>700</v>
      </c>
      <c r="C15" s="33" t="s">
        <v>701</v>
      </c>
      <c r="D15" s="14">
        <v>712827</v>
      </c>
      <c r="E15" s="15">
        <v>26159.33</v>
      </c>
      <c r="F15" s="16">
        <v>2.01E-2</v>
      </c>
      <c r="G15" s="16"/>
    </row>
    <row r="16" spans="1:7" x14ac:dyDescent="0.35">
      <c r="A16" s="13" t="s">
        <v>721</v>
      </c>
      <c r="B16" s="33" t="s">
        <v>722</v>
      </c>
      <c r="C16" s="33" t="s">
        <v>468</v>
      </c>
      <c r="D16" s="14">
        <v>6756933</v>
      </c>
      <c r="E16" s="15">
        <v>22628.97</v>
      </c>
      <c r="F16" s="16">
        <v>1.7299999999999999E-2</v>
      </c>
      <c r="G16" s="16"/>
    </row>
    <row r="17" spans="1:7" x14ac:dyDescent="0.35">
      <c r="A17" s="13" t="s">
        <v>586</v>
      </c>
      <c r="B17" s="33" t="s">
        <v>587</v>
      </c>
      <c r="C17" s="33" t="s">
        <v>411</v>
      </c>
      <c r="D17" s="14">
        <v>1299440</v>
      </c>
      <c r="E17" s="15">
        <v>21774.720000000001</v>
      </c>
      <c r="F17" s="16">
        <v>1.67E-2</v>
      </c>
      <c r="G17" s="16"/>
    </row>
    <row r="18" spans="1:7" x14ac:dyDescent="0.35">
      <c r="A18" s="13" t="s">
        <v>380</v>
      </c>
      <c r="B18" s="33" t="s">
        <v>381</v>
      </c>
      <c r="C18" s="33" t="s">
        <v>382</v>
      </c>
      <c r="D18" s="14">
        <v>5227697</v>
      </c>
      <c r="E18" s="15">
        <v>21770.74</v>
      </c>
      <c r="F18" s="16">
        <v>1.67E-2</v>
      </c>
      <c r="G18" s="16"/>
    </row>
    <row r="19" spans="1:7" x14ac:dyDescent="0.35">
      <c r="A19" s="13" t="s">
        <v>708</v>
      </c>
      <c r="B19" s="33" t="s">
        <v>709</v>
      </c>
      <c r="C19" s="33" t="s">
        <v>376</v>
      </c>
      <c r="D19" s="14">
        <v>1743329</v>
      </c>
      <c r="E19" s="15">
        <v>20906</v>
      </c>
      <c r="F19" s="16">
        <v>1.6E-2</v>
      </c>
      <c r="G19" s="16"/>
    </row>
    <row r="20" spans="1:7" x14ac:dyDescent="0.35">
      <c r="A20" s="13" t="s">
        <v>766</v>
      </c>
      <c r="B20" s="33" t="s">
        <v>767</v>
      </c>
      <c r="C20" s="33" t="s">
        <v>402</v>
      </c>
      <c r="D20" s="14">
        <v>702226</v>
      </c>
      <c r="E20" s="15">
        <v>20490.95</v>
      </c>
      <c r="F20" s="16">
        <v>1.5699999999999999E-2</v>
      </c>
      <c r="G20" s="16"/>
    </row>
    <row r="21" spans="1:7" x14ac:dyDescent="0.35">
      <c r="A21" s="13" t="s">
        <v>400</v>
      </c>
      <c r="B21" s="33" t="s">
        <v>401</v>
      </c>
      <c r="C21" s="33" t="s">
        <v>402</v>
      </c>
      <c r="D21" s="14">
        <v>138817</v>
      </c>
      <c r="E21" s="15">
        <v>17213.310000000001</v>
      </c>
      <c r="F21" s="16">
        <v>1.32E-2</v>
      </c>
      <c r="G21" s="16"/>
    </row>
    <row r="22" spans="1:7" x14ac:dyDescent="0.35">
      <c r="A22" s="13" t="s">
        <v>387</v>
      </c>
      <c r="B22" s="33" t="s">
        <v>388</v>
      </c>
      <c r="C22" s="33" t="s">
        <v>379</v>
      </c>
      <c r="D22" s="14">
        <v>982791</v>
      </c>
      <c r="E22" s="15">
        <v>16988.53</v>
      </c>
      <c r="F22" s="16">
        <v>1.2999999999999999E-2</v>
      </c>
      <c r="G22" s="16"/>
    </row>
    <row r="23" spans="1:7" x14ac:dyDescent="0.35">
      <c r="A23" s="13" t="s">
        <v>719</v>
      </c>
      <c r="B23" s="33" t="s">
        <v>720</v>
      </c>
      <c r="C23" s="33" t="s">
        <v>543</v>
      </c>
      <c r="D23" s="14">
        <v>180246</v>
      </c>
      <c r="E23" s="15">
        <v>16121.2</v>
      </c>
      <c r="F23" s="16">
        <v>1.24E-2</v>
      </c>
      <c r="G23" s="16"/>
    </row>
    <row r="24" spans="1:7" x14ac:dyDescent="0.35">
      <c r="A24" s="13" t="s">
        <v>472</v>
      </c>
      <c r="B24" s="33" t="s">
        <v>473</v>
      </c>
      <c r="C24" s="33" t="s">
        <v>430</v>
      </c>
      <c r="D24" s="14">
        <v>1445000</v>
      </c>
      <c r="E24" s="15">
        <v>15332.9</v>
      </c>
      <c r="F24" s="16">
        <v>1.18E-2</v>
      </c>
      <c r="G24" s="16"/>
    </row>
    <row r="25" spans="1:7" x14ac:dyDescent="0.35">
      <c r="A25" s="13" t="s">
        <v>377</v>
      </c>
      <c r="B25" s="33" t="s">
        <v>378</v>
      </c>
      <c r="C25" s="33" t="s">
        <v>379</v>
      </c>
      <c r="D25" s="14">
        <v>428567</v>
      </c>
      <c r="E25" s="15">
        <v>14836.99</v>
      </c>
      <c r="F25" s="16">
        <v>1.14E-2</v>
      </c>
      <c r="G25" s="16"/>
    </row>
    <row r="26" spans="1:7" x14ac:dyDescent="0.35">
      <c r="A26" s="13" t="s">
        <v>784</v>
      </c>
      <c r="B26" s="33" t="s">
        <v>785</v>
      </c>
      <c r="C26" s="33" t="s">
        <v>786</v>
      </c>
      <c r="D26" s="14">
        <v>8511839</v>
      </c>
      <c r="E26" s="15">
        <v>13598.51</v>
      </c>
      <c r="F26" s="16">
        <v>1.04E-2</v>
      </c>
      <c r="G26" s="16"/>
    </row>
    <row r="27" spans="1:7" x14ac:dyDescent="0.35">
      <c r="A27" s="13" t="s">
        <v>592</v>
      </c>
      <c r="B27" s="33" t="s">
        <v>593</v>
      </c>
      <c r="C27" s="33" t="s">
        <v>476</v>
      </c>
      <c r="D27" s="14">
        <v>186163</v>
      </c>
      <c r="E27" s="15">
        <v>13481.92</v>
      </c>
      <c r="F27" s="16">
        <v>1.03E-2</v>
      </c>
      <c r="G27" s="16"/>
    </row>
    <row r="28" spans="1:7" x14ac:dyDescent="0.35">
      <c r="A28" s="13" t="s">
        <v>1266</v>
      </c>
      <c r="B28" s="33" t="s">
        <v>1267</v>
      </c>
      <c r="C28" s="33" t="s">
        <v>465</v>
      </c>
      <c r="D28" s="14">
        <v>1619588</v>
      </c>
      <c r="E28" s="15">
        <v>13188.31</v>
      </c>
      <c r="F28" s="16">
        <v>1.01E-2</v>
      </c>
      <c r="G28" s="16"/>
    </row>
    <row r="29" spans="1:7" x14ac:dyDescent="0.35">
      <c r="A29" s="13" t="s">
        <v>590</v>
      </c>
      <c r="B29" s="33" t="s">
        <v>591</v>
      </c>
      <c r="C29" s="33" t="s">
        <v>411</v>
      </c>
      <c r="D29" s="14">
        <v>864650</v>
      </c>
      <c r="E29" s="15">
        <v>13020.76</v>
      </c>
      <c r="F29" s="16">
        <v>0.01</v>
      </c>
      <c r="G29" s="16"/>
    </row>
    <row r="30" spans="1:7" x14ac:dyDescent="0.35">
      <c r="A30" s="13" t="s">
        <v>1518</v>
      </c>
      <c r="B30" s="33" t="s">
        <v>1519</v>
      </c>
      <c r="C30" s="33" t="s">
        <v>460</v>
      </c>
      <c r="D30" s="14">
        <v>596164</v>
      </c>
      <c r="E30" s="15">
        <v>12912.91</v>
      </c>
      <c r="F30" s="16">
        <v>9.9000000000000008E-3</v>
      </c>
      <c r="G30" s="16"/>
    </row>
    <row r="31" spans="1:7" x14ac:dyDescent="0.35">
      <c r="A31" s="13" t="s">
        <v>714</v>
      </c>
      <c r="B31" s="33" t="s">
        <v>715</v>
      </c>
      <c r="C31" s="33" t="s">
        <v>716</v>
      </c>
      <c r="D31" s="14">
        <v>98654</v>
      </c>
      <c r="E31" s="15">
        <v>11930.23</v>
      </c>
      <c r="F31" s="16">
        <v>9.1000000000000004E-3</v>
      </c>
      <c r="G31" s="16"/>
    </row>
    <row r="32" spans="1:7" x14ac:dyDescent="0.35">
      <c r="A32" s="13" t="s">
        <v>1731</v>
      </c>
      <c r="B32" s="33" t="s">
        <v>1732</v>
      </c>
      <c r="C32" s="33" t="s">
        <v>897</v>
      </c>
      <c r="D32" s="14">
        <v>5782863</v>
      </c>
      <c r="E32" s="15">
        <v>11036.02</v>
      </c>
      <c r="F32" s="16">
        <v>8.5000000000000006E-3</v>
      </c>
      <c r="G32" s="16"/>
    </row>
    <row r="33" spans="1:7" x14ac:dyDescent="0.35">
      <c r="A33" s="13" t="s">
        <v>1723</v>
      </c>
      <c r="B33" s="33" t="s">
        <v>1724</v>
      </c>
      <c r="C33" s="33" t="s">
        <v>411</v>
      </c>
      <c r="D33" s="14">
        <v>2209668</v>
      </c>
      <c r="E33" s="15">
        <v>10944.49</v>
      </c>
      <c r="F33" s="16">
        <v>8.3999999999999995E-3</v>
      </c>
      <c r="G33" s="16"/>
    </row>
    <row r="34" spans="1:7" x14ac:dyDescent="0.35">
      <c r="A34" s="13" t="s">
        <v>816</v>
      </c>
      <c r="B34" s="33" t="s">
        <v>817</v>
      </c>
      <c r="C34" s="33" t="s">
        <v>818</v>
      </c>
      <c r="D34" s="14">
        <v>1474645</v>
      </c>
      <c r="E34" s="15">
        <v>10217.08</v>
      </c>
      <c r="F34" s="16">
        <v>7.7999999999999996E-3</v>
      </c>
      <c r="G34" s="16"/>
    </row>
    <row r="35" spans="1:7" x14ac:dyDescent="0.35">
      <c r="A35" s="13" t="s">
        <v>712</v>
      </c>
      <c r="B35" s="33" t="s">
        <v>713</v>
      </c>
      <c r="C35" s="33" t="s">
        <v>402</v>
      </c>
      <c r="D35" s="14">
        <v>320686</v>
      </c>
      <c r="E35" s="15">
        <v>10208.08</v>
      </c>
      <c r="F35" s="16">
        <v>7.7999999999999996E-3</v>
      </c>
      <c r="G35" s="16"/>
    </row>
    <row r="36" spans="1:7" x14ac:dyDescent="0.35">
      <c r="A36" s="13" t="s">
        <v>418</v>
      </c>
      <c r="B36" s="33" t="s">
        <v>419</v>
      </c>
      <c r="C36" s="33" t="s">
        <v>420</v>
      </c>
      <c r="D36" s="14">
        <v>2145881</v>
      </c>
      <c r="E36" s="15">
        <v>9818.48</v>
      </c>
      <c r="F36" s="16">
        <v>7.4999999999999997E-3</v>
      </c>
      <c r="G36" s="16"/>
    </row>
    <row r="37" spans="1:7" x14ac:dyDescent="0.35">
      <c r="A37" s="13" t="s">
        <v>1243</v>
      </c>
      <c r="B37" s="33" t="s">
        <v>1244</v>
      </c>
      <c r="C37" s="33" t="s">
        <v>402</v>
      </c>
      <c r="D37" s="14">
        <v>1382006</v>
      </c>
      <c r="E37" s="15">
        <v>9508.2000000000007</v>
      </c>
      <c r="F37" s="16">
        <v>7.3000000000000001E-3</v>
      </c>
      <c r="G37" s="16"/>
    </row>
    <row r="38" spans="1:7" x14ac:dyDescent="0.35">
      <c r="A38" s="13" t="s">
        <v>729</v>
      </c>
      <c r="B38" s="33" t="s">
        <v>730</v>
      </c>
      <c r="C38" s="33" t="s">
        <v>460</v>
      </c>
      <c r="D38" s="14">
        <v>2214816</v>
      </c>
      <c r="E38" s="15">
        <v>9466.1200000000008</v>
      </c>
      <c r="F38" s="16">
        <v>7.3000000000000001E-3</v>
      </c>
      <c r="G38" s="16"/>
    </row>
    <row r="39" spans="1:7" x14ac:dyDescent="0.35">
      <c r="A39" s="13" t="s">
        <v>841</v>
      </c>
      <c r="B39" s="33" t="s">
        <v>842</v>
      </c>
      <c r="C39" s="33" t="s">
        <v>774</v>
      </c>
      <c r="D39" s="14">
        <v>1303235</v>
      </c>
      <c r="E39" s="15">
        <v>9413.92</v>
      </c>
      <c r="F39" s="16">
        <v>7.1999999999999998E-3</v>
      </c>
      <c r="G39" s="16"/>
    </row>
    <row r="40" spans="1:7" x14ac:dyDescent="0.35">
      <c r="A40" s="13" t="s">
        <v>515</v>
      </c>
      <c r="B40" s="33" t="s">
        <v>516</v>
      </c>
      <c r="C40" s="33" t="s">
        <v>486</v>
      </c>
      <c r="D40" s="14">
        <v>153274</v>
      </c>
      <c r="E40" s="15">
        <v>9342.0499999999993</v>
      </c>
      <c r="F40" s="16">
        <v>7.1999999999999998E-3</v>
      </c>
      <c r="G40" s="16"/>
    </row>
    <row r="41" spans="1:7" x14ac:dyDescent="0.35">
      <c r="A41" s="13" t="s">
        <v>727</v>
      </c>
      <c r="B41" s="33" t="s">
        <v>728</v>
      </c>
      <c r="C41" s="33" t="s">
        <v>379</v>
      </c>
      <c r="D41" s="14">
        <v>149741</v>
      </c>
      <c r="E41" s="15">
        <v>9046.6</v>
      </c>
      <c r="F41" s="16">
        <v>6.8999999999999999E-3</v>
      </c>
      <c r="G41" s="16"/>
    </row>
    <row r="42" spans="1:7" x14ac:dyDescent="0.35">
      <c r="A42" s="13" t="s">
        <v>431</v>
      </c>
      <c r="B42" s="33" t="s">
        <v>432</v>
      </c>
      <c r="C42" s="33" t="s">
        <v>420</v>
      </c>
      <c r="D42" s="14">
        <v>614669</v>
      </c>
      <c r="E42" s="15">
        <v>8778.09</v>
      </c>
      <c r="F42" s="16">
        <v>6.7000000000000002E-3</v>
      </c>
      <c r="G42" s="16"/>
    </row>
    <row r="43" spans="1:7" x14ac:dyDescent="0.35">
      <c r="A43" s="13" t="s">
        <v>594</v>
      </c>
      <c r="B43" s="33" t="s">
        <v>595</v>
      </c>
      <c r="C43" s="33" t="s">
        <v>411</v>
      </c>
      <c r="D43" s="14">
        <v>446206</v>
      </c>
      <c r="E43" s="15">
        <v>8647.4699999999993</v>
      </c>
      <c r="F43" s="16">
        <v>6.6E-3</v>
      </c>
      <c r="G43" s="16"/>
    </row>
    <row r="44" spans="1:7" x14ac:dyDescent="0.35">
      <c r="A44" s="13" t="s">
        <v>1512</v>
      </c>
      <c r="B44" s="33" t="s">
        <v>1513</v>
      </c>
      <c r="C44" s="33" t="s">
        <v>548</v>
      </c>
      <c r="D44" s="14">
        <v>144130</v>
      </c>
      <c r="E44" s="15">
        <v>8613.93</v>
      </c>
      <c r="F44" s="16">
        <v>6.6E-3</v>
      </c>
      <c r="G44" s="16"/>
    </row>
    <row r="45" spans="1:7" x14ac:dyDescent="0.35">
      <c r="A45" s="13" t="s">
        <v>389</v>
      </c>
      <c r="B45" s="33" t="s">
        <v>390</v>
      </c>
      <c r="C45" s="33" t="s">
        <v>391</v>
      </c>
      <c r="D45" s="14">
        <v>2042839</v>
      </c>
      <c r="E45" s="15">
        <v>8610.57</v>
      </c>
      <c r="F45" s="16">
        <v>6.6E-3</v>
      </c>
      <c r="G45" s="16"/>
    </row>
    <row r="46" spans="1:7" x14ac:dyDescent="0.35">
      <c r="A46" s="13" t="s">
        <v>1727</v>
      </c>
      <c r="B46" s="33" t="s">
        <v>1728</v>
      </c>
      <c r="C46" s="33" t="s">
        <v>442</v>
      </c>
      <c r="D46" s="14">
        <v>1639058</v>
      </c>
      <c r="E46" s="15">
        <v>8547.69</v>
      </c>
      <c r="F46" s="16">
        <v>6.6E-3</v>
      </c>
      <c r="G46" s="16"/>
    </row>
    <row r="47" spans="1:7" x14ac:dyDescent="0.35">
      <c r="A47" s="13" t="s">
        <v>484</v>
      </c>
      <c r="B47" s="33" t="s">
        <v>485</v>
      </c>
      <c r="C47" s="33" t="s">
        <v>486</v>
      </c>
      <c r="D47" s="14">
        <v>799458</v>
      </c>
      <c r="E47" s="15">
        <v>8466.26</v>
      </c>
      <c r="F47" s="16">
        <v>6.4999999999999997E-3</v>
      </c>
      <c r="G47" s="16"/>
    </row>
    <row r="48" spans="1:7" x14ac:dyDescent="0.35">
      <c r="A48" s="13" t="s">
        <v>738</v>
      </c>
      <c r="B48" s="33" t="s">
        <v>739</v>
      </c>
      <c r="C48" s="33" t="s">
        <v>379</v>
      </c>
      <c r="D48" s="14">
        <v>434376</v>
      </c>
      <c r="E48" s="15">
        <v>8359.57</v>
      </c>
      <c r="F48" s="16">
        <v>6.4000000000000003E-3</v>
      </c>
      <c r="G48" s="16"/>
    </row>
    <row r="49" spans="1:7" x14ac:dyDescent="0.35">
      <c r="A49" s="13" t="s">
        <v>385</v>
      </c>
      <c r="B49" s="33" t="s">
        <v>386</v>
      </c>
      <c r="C49" s="33" t="s">
        <v>382</v>
      </c>
      <c r="D49" s="14">
        <v>363596</v>
      </c>
      <c r="E49" s="15">
        <v>8343.07</v>
      </c>
      <c r="F49" s="16">
        <v>6.4000000000000003E-3</v>
      </c>
      <c r="G49" s="16"/>
    </row>
    <row r="50" spans="1:7" x14ac:dyDescent="0.35">
      <c r="A50" s="13" t="s">
        <v>1286</v>
      </c>
      <c r="B50" s="33" t="s">
        <v>1287</v>
      </c>
      <c r="C50" s="33" t="s">
        <v>376</v>
      </c>
      <c r="D50" s="14">
        <v>1011024</v>
      </c>
      <c r="E50" s="15">
        <v>8265.1200000000008</v>
      </c>
      <c r="F50" s="16">
        <v>6.3E-3</v>
      </c>
      <c r="G50" s="16"/>
    </row>
    <row r="51" spans="1:7" x14ac:dyDescent="0.35">
      <c r="A51" s="13" t="s">
        <v>455</v>
      </c>
      <c r="B51" s="33" t="s">
        <v>456</v>
      </c>
      <c r="C51" s="33" t="s">
        <v>457</v>
      </c>
      <c r="D51" s="14">
        <v>6086268</v>
      </c>
      <c r="E51" s="15">
        <v>8154.38</v>
      </c>
      <c r="F51" s="16">
        <v>6.3E-3</v>
      </c>
      <c r="G51" s="16"/>
    </row>
    <row r="52" spans="1:7" x14ac:dyDescent="0.35">
      <c r="A52" s="13" t="s">
        <v>1258</v>
      </c>
      <c r="B52" s="33" t="s">
        <v>1259</v>
      </c>
      <c r="C52" s="33" t="s">
        <v>460</v>
      </c>
      <c r="D52" s="14">
        <v>391850</v>
      </c>
      <c r="E52" s="15">
        <v>8056.44</v>
      </c>
      <c r="F52" s="16">
        <v>6.1999999999999998E-3</v>
      </c>
      <c r="G52" s="16"/>
    </row>
    <row r="53" spans="1:7" x14ac:dyDescent="0.35">
      <c r="A53" s="13" t="s">
        <v>409</v>
      </c>
      <c r="B53" s="33" t="s">
        <v>410</v>
      </c>
      <c r="C53" s="33" t="s">
        <v>411</v>
      </c>
      <c r="D53" s="14">
        <v>625492</v>
      </c>
      <c r="E53" s="15">
        <v>8026.94</v>
      </c>
      <c r="F53" s="16">
        <v>6.1999999999999998E-3</v>
      </c>
      <c r="G53" s="16"/>
    </row>
    <row r="54" spans="1:7" x14ac:dyDescent="0.35">
      <c r="A54" s="13" t="s">
        <v>846</v>
      </c>
      <c r="B54" s="33" t="s">
        <v>847</v>
      </c>
      <c r="C54" s="33" t="s">
        <v>430</v>
      </c>
      <c r="D54" s="14">
        <v>11791825</v>
      </c>
      <c r="E54" s="15">
        <v>7985.42</v>
      </c>
      <c r="F54" s="16">
        <v>6.1000000000000004E-3</v>
      </c>
      <c r="G54" s="16"/>
    </row>
    <row r="55" spans="1:7" x14ac:dyDescent="0.35">
      <c r="A55" s="13" t="s">
        <v>1520</v>
      </c>
      <c r="B55" s="33" t="s">
        <v>1521</v>
      </c>
      <c r="C55" s="33" t="s">
        <v>457</v>
      </c>
      <c r="D55" s="14">
        <v>181188</v>
      </c>
      <c r="E55" s="15">
        <v>7922.08</v>
      </c>
      <c r="F55" s="16">
        <v>6.1000000000000004E-3</v>
      </c>
      <c r="G55" s="16"/>
    </row>
    <row r="56" spans="1:7" x14ac:dyDescent="0.35">
      <c r="A56" s="13" t="s">
        <v>1239</v>
      </c>
      <c r="B56" s="33" t="s">
        <v>1240</v>
      </c>
      <c r="C56" s="33" t="s">
        <v>376</v>
      </c>
      <c r="D56" s="14">
        <v>3711916</v>
      </c>
      <c r="E56" s="15">
        <v>7910.84</v>
      </c>
      <c r="F56" s="16">
        <v>6.1000000000000004E-3</v>
      </c>
      <c r="G56" s="16"/>
    </row>
    <row r="57" spans="1:7" x14ac:dyDescent="0.35">
      <c r="A57" s="13" t="s">
        <v>717</v>
      </c>
      <c r="B57" s="33" t="s">
        <v>718</v>
      </c>
      <c r="C57" s="33" t="s">
        <v>460</v>
      </c>
      <c r="D57" s="14">
        <v>300003</v>
      </c>
      <c r="E57" s="15">
        <v>7871.78</v>
      </c>
      <c r="F57" s="16">
        <v>6.0000000000000001E-3</v>
      </c>
      <c r="G57" s="16"/>
    </row>
    <row r="58" spans="1:7" x14ac:dyDescent="0.35">
      <c r="A58" s="13" t="s">
        <v>781</v>
      </c>
      <c r="B58" s="33" t="s">
        <v>782</v>
      </c>
      <c r="C58" s="33" t="s">
        <v>783</v>
      </c>
      <c r="D58" s="14">
        <v>698660</v>
      </c>
      <c r="E58" s="15">
        <v>7753.73</v>
      </c>
      <c r="F58" s="16">
        <v>5.8999999999999999E-3</v>
      </c>
      <c r="G58" s="16"/>
    </row>
    <row r="59" spans="1:7" x14ac:dyDescent="0.35">
      <c r="A59" s="13" t="s">
        <v>421</v>
      </c>
      <c r="B59" s="33" t="s">
        <v>422</v>
      </c>
      <c r="C59" s="33" t="s">
        <v>423</v>
      </c>
      <c r="D59" s="14">
        <v>237159</v>
      </c>
      <c r="E59" s="15">
        <v>7243.78</v>
      </c>
      <c r="F59" s="16">
        <v>5.5999999999999999E-3</v>
      </c>
      <c r="G59" s="16"/>
    </row>
    <row r="60" spans="1:7" x14ac:dyDescent="0.35">
      <c r="A60" s="13" t="s">
        <v>412</v>
      </c>
      <c r="B60" s="33" t="s">
        <v>413</v>
      </c>
      <c r="C60" s="33" t="s">
        <v>379</v>
      </c>
      <c r="D60" s="14">
        <v>416242</v>
      </c>
      <c r="E60" s="15">
        <v>7022</v>
      </c>
      <c r="F60" s="16">
        <v>5.4000000000000003E-3</v>
      </c>
      <c r="G60" s="16"/>
    </row>
    <row r="61" spans="1:7" x14ac:dyDescent="0.35">
      <c r="A61" s="13" t="s">
        <v>1288</v>
      </c>
      <c r="B61" s="33" t="s">
        <v>1289</v>
      </c>
      <c r="C61" s="33" t="s">
        <v>452</v>
      </c>
      <c r="D61" s="14">
        <v>1652998</v>
      </c>
      <c r="E61" s="15">
        <v>6960.77</v>
      </c>
      <c r="F61" s="16">
        <v>5.3E-3</v>
      </c>
      <c r="G61" s="16"/>
    </row>
    <row r="62" spans="1:7" x14ac:dyDescent="0.35">
      <c r="A62" s="13" t="s">
        <v>1237</v>
      </c>
      <c r="B62" s="33" t="s">
        <v>1238</v>
      </c>
      <c r="C62" s="33" t="s">
        <v>457</v>
      </c>
      <c r="D62" s="14">
        <v>2509790</v>
      </c>
      <c r="E62" s="15">
        <v>6629.61</v>
      </c>
      <c r="F62" s="16">
        <v>5.1000000000000004E-3</v>
      </c>
      <c r="G62" s="16"/>
    </row>
    <row r="63" spans="1:7" x14ac:dyDescent="0.35">
      <c r="A63" s="13" t="s">
        <v>850</v>
      </c>
      <c r="B63" s="33" t="s">
        <v>851</v>
      </c>
      <c r="C63" s="33" t="s">
        <v>694</v>
      </c>
      <c r="D63" s="14">
        <v>1991290</v>
      </c>
      <c r="E63" s="15">
        <v>6610.09</v>
      </c>
      <c r="F63" s="16">
        <v>5.1000000000000004E-3</v>
      </c>
      <c r="G63" s="16"/>
    </row>
    <row r="64" spans="1:7" x14ac:dyDescent="0.35">
      <c r="A64" s="13" t="s">
        <v>760</v>
      </c>
      <c r="B64" s="33" t="s">
        <v>761</v>
      </c>
      <c r="C64" s="33" t="s">
        <v>411</v>
      </c>
      <c r="D64" s="14">
        <v>17911</v>
      </c>
      <c r="E64" s="15">
        <v>6388.85</v>
      </c>
      <c r="F64" s="16">
        <v>4.8999999999999998E-3</v>
      </c>
      <c r="G64" s="16"/>
    </row>
    <row r="65" spans="1:7" x14ac:dyDescent="0.35">
      <c r="A65" s="13" t="s">
        <v>734</v>
      </c>
      <c r="B65" s="33" t="s">
        <v>735</v>
      </c>
      <c r="C65" s="33" t="s">
        <v>460</v>
      </c>
      <c r="D65" s="14">
        <v>388754</v>
      </c>
      <c r="E65" s="15">
        <v>6328.92</v>
      </c>
      <c r="F65" s="16">
        <v>4.8999999999999998E-3</v>
      </c>
      <c r="G65" s="16"/>
    </row>
    <row r="66" spans="1:7" x14ac:dyDescent="0.35">
      <c r="A66" s="13" t="s">
        <v>1737</v>
      </c>
      <c r="B66" s="33" t="s">
        <v>1738</v>
      </c>
      <c r="C66" s="33" t="s">
        <v>442</v>
      </c>
      <c r="D66" s="14">
        <v>113007</v>
      </c>
      <c r="E66" s="15">
        <v>6295.05</v>
      </c>
      <c r="F66" s="16">
        <v>4.7999999999999996E-3</v>
      </c>
      <c r="G66" s="16"/>
    </row>
    <row r="67" spans="1:7" x14ac:dyDescent="0.35">
      <c r="A67" s="13" t="s">
        <v>856</v>
      </c>
      <c r="B67" s="33" t="s">
        <v>857</v>
      </c>
      <c r="C67" s="33" t="s">
        <v>538</v>
      </c>
      <c r="D67" s="14">
        <v>12345</v>
      </c>
      <c r="E67" s="15">
        <v>6099.66</v>
      </c>
      <c r="F67" s="16">
        <v>4.7000000000000002E-3</v>
      </c>
      <c r="G67" s="16"/>
    </row>
    <row r="68" spans="1:7" x14ac:dyDescent="0.35">
      <c r="A68" s="13" t="s">
        <v>750</v>
      </c>
      <c r="B68" s="33" t="s">
        <v>751</v>
      </c>
      <c r="C68" s="33" t="s">
        <v>376</v>
      </c>
      <c r="D68" s="14">
        <v>942107</v>
      </c>
      <c r="E68" s="15">
        <v>6061.99</v>
      </c>
      <c r="F68" s="16">
        <v>4.5999999999999999E-3</v>
      </c>
      <c r="G68" s="16"/>
    </row>
    <row r="69" spans="1:7" x14ac:dyDescent="0.35">
      <c r="A69" s="13" t="s">
        <v>2160</v>
      </c>
      <c r="B69" s="33" t="s">
        <v>2161</v>
      </c>
      <c r="C69" s="33" t="s">
        <v>460</v>
      </c>
      <c r="D69" s="14">
        <v>1502743</v>
      </c>
      <c r="E69" s="15">
        <v>6047.04</v>
      </c>
      <c r="F69" s="16">
        <v>4.5999999999999999E-3</v>
      </c>
      <c r="G69" s="16"/>
    </row>
    <row r="70" spans="1:7" x14ac:dyDescent="0.35">
      <c r="A70" s="13" t="s">
        <v>2028</v>
      </c>
      <c r="B70" s="33" t="s">
        <v>2029</v>
      </c>
      <c r="C70" s="33" t="s">
        <v>423</v>
      </c>
      <c r="D70" s="14">
        <v>1207048</v>
      </c>
      <c r="E70" s="15">
        <v>5787.19</v>
      </c>
      <c r="F70" s="16">
        <v>4.4000000000000003E-3</v>
      </c>
      <c r="G70" s="16"/>
    </row>
    <row r="71" spans="1:7" x14ac:dyDescent="0.35">
      <c r="A71" s="13" t="s">
        <v>392</v>
      </c>
      <c r="B71" s="33" t="s">
        <v>393</v>
      </c>
      <c r="C71" s="33" t="s">
        <v>394</v>
      </c>
      <c r="D71" s="14">
        <v>1425833</v>
      </c>
      <c r="E71" s="15">
        <v>5588.55</v>
      </c>
      <c r="F71" s="16">
        <v>4.3E-3</v>
      </c>
      <c r="G71" s="16"/>
    </row>
    <row r="72" spans="1:7" x14ac:dyDescent="0.35">
      <c r="A72" s="13" t="s">
        <v>598</v>
      </c>
      <c r="B72" s="33" t="s">
        <v>599</v>
      </c>
      <c r="C72" s="33" t="s">
        <v>476</v>
      </c>
      <c r="D72" s="14">
        <v>697407</v>
      </c>
      <c r="E72" s="15">
        <v>5540.9</v>
      </c>
      <c r="F72" s="16">
        <v>4.1999999999999997E-3</v>
      </c>
      <c r="G72" s="16"/>
    </row>
    <row r="73" spans="1:7" x14ac:dyDescent="0.35">
      <c r="A73" s="13" t="s">
        <v>588</v>
      </c>
      <c r="B73" s="33" t="s">
        <v>589</v>
      </c>
      <c r="C73" s="33" t="s">
        <v>476</v>
      </c>
      <c r="D73" s="14">
        <v>432411</v>
      </c>
      <c r="E73" s="15">
        <v>5517.56</v>
      </c>
      <c r="F73" s="16">
        <v>4.1999999999999997E-3</v>
      </c>
      <c r="G73" s="16"/>
    </row>
    <row r="74" spans="1:7" x14ac:dyDescent="0.35">
      <c r="A74" s="13" t="s">
        <v>706</v>
      </c>
      <c r="B74" s="33" t="s">
        <v>707</v>
      </c>
      <c r="C74" s="33" t="s">
        <v>457</v>
      </c>
      <c r="D74" s="14">
        <v>86996</v>
      </c>
      <c r="E74" s="15">
        <v>5408.98</v>
      </c>
      <c r="F74" s="16">
        <v>4.1000000000000003E-3</v>
      </c>
      <c r="G74" s="16"/>
    </row>
    <row r="75" spans="1:7" x14ac:dyDescent="0.35">
      <c r="A75" s="13" t="s">
        <v>854</v>
      </c>
      <c r="B75" s="33" t="s">
        <v>855</v>
      </c>
      <c r="C75" s="33" t="s">
        <v>833</v>
      </c>
      <c r="D75" s="14">
        <v>208693</v>
      </c>
      <c r="E75" s="15">
        <v>5228.18</v>
      </c>
      <c r="F75" s="16">
        <v>4.0000000000000001E-3</v>
      </c>
      <c r="G75" s="16"/>
    </row>
    <row r="76" spans="1:7" x14ac:dyDescent="0.35">
      <c r="A76" s="13" t="s">
        <v>1522</v>
      </c>
      <c r="B76" s="33" t="s">
        <v>1523</v>
      </c>
      <c r="C76" s="33" t="s">
        <v>376</v>
      </c>
      <c r="D76" s="14">
        <v>3394837</v>
      </c>
      <c r="E76" s="15">
        <v>5214.47</v>
      </c>
      <c r="F76" s="16">
        <v>4.0000000000000001E-3</v>
      </c>
      <c r="G76" s="16"/>
    </row>
    <row r="77" spans="1:7" x14ac:dyDescent="0.35">
      <c r="A77" s="13" t="s">
        <v>443</v>
      </c>
      <c r="B77" s="33" t="s">
        <v>444</v>
      </c>
      <c r="C77" s="33" t="s">
        <v>411</v>
      </c>
      <c r="D77" s="14">
        <v>524567</v>
      </c>
      <c r="E77" s="15">
        <v>5192.95</v>
      </c>
      <c r="F77" s="16">
        <v>4.0000000000000001E-3</v>
      </c>
      <c r="G77" s="16"/>
    </row>
    <row r="78" spans="1:7" x14ac:dyDescent="0.35">
      <c r="A78" s="13" t="s">
        <v>395</v>
      </c>
      <c r="B78" s="33" t="s">
        <v>396</v>
      </c>
      <c r="C78" s="33" t="s">
        <v>373</v>
      </c>
      <c r="D78" s="14">
        <v>87863</v>
      </c>
      <c r="E78" s="15">
        <v>5140.8599999999997</v>
      </c>
      <c r="F78" s="16">
        <v>3.8999999999999998E-3</v>
      </c>
      <c r="G78" s="16"/>
    </row>
    <row r="79" spans="1:7" x14ac:dyDescent="0.35">
      <c r="A79" s="13" t="s">
        <v>1510</v>
      </c>
      <c r="B79" s="33" t="s">
        <v>1511</v>
      </c>
      <c r="C79" s="33" t="s">
        <v>430</v>
      </c>
      <c r="D79" s="14">
        <v>208193</v>
      </c>
      <c r="E79" s="15">
        <v>4915.6400000000003</v>
      </c>
      <c r="F79" s="16">
        <v>3.8E-3</v>
      </c>
      <c r="G79" s="16"/>
    </row>
    <row r="80" spans="1:7" x14ac:dyDescent="0.35">
      <c r="A80" s="13" t="s">
        <v>1256</v>
      </c>
      <c r="B80" s="33" t="s">
        <v>1257</v>
      </c>
      <c r="C80" s="33" t="s">
        <v>468</v>
      </c>
      <c r="D80" s="14">
        <v>1619087</v>
      </c>
      <c r="E80" s="15">
        <v>4855.6400000000003</v>
      </c>
      <c r="F80" s="16">
        <v>3.7000000000000002E-3</v>
      </c>
      <c r="G80" s="16"/>
    </row>
    <row r="81" spans="1:7" x14ac:dyDescent="0.35">
      <c r="A81" s="13" t="s">
        <v>1529</v>
      </c>
      <c r="B81" s="33" t="s">
        <v>1530</v>
      </c>
      <c r="C81" s="33" t="s">
        <v>442</v>
      </c>
      <c r="D81" s="14">
        <v>117682</v>
      </c>
      <c r="E81" s="15">
        <v>4762.9399999999996</v>
      </c>
      <c r="F81" s="16">
        <v>3.7000000000000002E-3</v>
      </c>
      <c r="G81" s="16"/>
    </row>
    <row r="82" spans="1:7" x14ac:dyDescent="0.35">
      <c r="A82" s="13" t="s">
        <v>823</v>
      </c>
      <c r="B82" s="33" t="s">
        <v>824</v>
      </c>
      <c r="C82" s="33" t="s">
        <v>399</v>
      </c>
      <c r="D82" s="14">
        <v>31551</v>
      </c>
      <c r="E82" s="15">
        <v>4727.29</v>
      </c>
      <c r="F82" s="16">
        <v>3.5999999999999999E-3</v>
      </c>
      <c r="G82" s="16"/>
    </row>
    <row r="83" spans="1:7" x14ac:dyDescent="0.35">
      <c r="A83" s="13" t="s">
        <v>1233</v>
      </c>
      <c r="B83" s="33" t="s">
        <v>1234</v>
      </c>
      <c r="C83" s="33" t="s">
        <v>471</v>
      </c>
      <c r="D83" s="14">
        <v>612079</v>
      </c>
      <c r="E83" s="15">
        <v>4653.6400000000003</v>
      </c>
      <c r="F83" s="16">
        <v>3.5999999999999999E-3</v>
      </c>
      <c r="G83" s="16"/>
    </row>
    <row r="84" spans="1:7" x14ac:dyDescent="0.35">
      <c r="A84" s="13" t="s">
        <v>1331</v>
      </c>
      <c r="B84" s="33" t="s">
        <v>1332</v>
      </c>
      <c r="C84" s="33" t="s">
        <v>376</v>
      </c>
      <c r="D84" s="14">
        <v>4130121</v>
      </c>
      <c r="E84" s="15">
        <v>4563.78</v>
      </c>
      <c r="F84" s="16">
        <v>3.5000000000000001E-3</v>
      </c>
      <c r="G84" s="16"/>
    </row>
    <row r="85" spans="1:7" x14ac:dyDescent="0.35">
      <c r="A85" s="13" t="s">
        <v>2807</v>
      </c>
      <c r="B85" s="33" t="s">
        <v>2808</v>
      </c>
      <c r="C85" s="33" t="s">
        <v>460</v>
      </c>
      <c r="D85" s="14">
        <v>1649200</v>
      </c>
      <c r="E85" s="15">
        <v>4561.6899999999996</v>
      </c>
      <c r="F85" s="16">
        <v>3.5000000000000001E-3</v>
      </c>
      <c r="G85" s="16"/>
    </row>
    <row r="86" spans="1:7" x14ac:dyDescent="0.35">
      <c r="A86" s="13" t="s">
        <v>2841</v>
      </c>
      <c r="B86" s="33" t="s">
        <v>2842</v>
      </c>
      <c r="C86" s="33" t="s">
        <v>460</v>
      </c>
      <c r="D86" s="14">
        <v>1835964</v>
      </c>
      <c r="E86" s="15">
        <v>4361.5200000000004</v>
      </c>
      <c r="F86" s="16">
        <v>3.3E-3</v>
      </c>
      <c r="G86" s="16"/>
    </row>
    <row r="87" spans="1:7" x14ac:dyDescent="0.35">
      <c r="A87" s="13" t="s">
        <v>2324</v>
      </c>
      <c r="B87" s="33" t="s">
        <v>2325</v>
      </c>
      <c r="C87" s="33" t="s">
        <v>460</v>
      </c>
      <c r="D87" s="14">
        <v>1327631</v>
      </c>
      <c r="E87" s="15">
        <v>4300.8599999999997</v>
      </c>
      <c r="F87" s="16">
        <v>3.3E-3</v>
      </c>
      <c r="G87" s="16"/>
    </row>
    <row r="88" spans="1:7" x14ac:dyDescent="0.35">
      <c r="A88" s="13" t="s">
        <v>768</v>
      </c>
      <c r="B88" s="33" t="s">
        <v>769</v>
      </c>
      <c r="C88" s="33" t="s">
        <v>442</v>
      </c>
      <c r="D88" s="14">
        <v>384238</v>
      </c>
      <c r="E88" s="15">
        <v>4243.1400000000003</v>
      </c>
      <c r="F88" s="16">
        <v>3.3E-3</v>
      </c>
      <c r="G88" s="16"/>
    </row>
    <row r="89" spans="1:7" x14ac:dyDescent="0.35">
      <c r="A89" s="13" t="s">
        <v>731</v>
      </c>
      <c r="B89" s="33" t="s">
        <v>732</v>
      </c>
      <c r="C89" s="33" t="s">
        <v>733</v>
      </c>
      <c r="D89" s="14">
        <v>224560</v>
      </c>
      <c r="E89" s="15">
        <v>4095.75</v>
      </c>
      <c r="F89" s="16">
        <v>3.0999999999999999E-3</v>
      </c>
      <c r="G89" s="16"/>
    </row>
    <row r="90" spans="1:7" x14ac:dyDescent="0.35">
      <c r="A90" s="13" t="s">
        <v>710</v>
      </c>
      <c r="B90" s="33" t="s">
        <v>711</v>
      </c>
      <c r="C90" s="33" t="s">
        <v>376</v>
      </c>
      <c r="D90" s="14">
        <v>181587</v>
      </c>
      <c r="E90" s="15">
        <v>3928.63</v>
      </c>
      <c r="F90" s="16">
        <v>3.0000000000000001E-3</v>
      </c>
      <c r="G90" s="16"/>
    </row>
    <row r="91" spans="1:7" x14ac:dyDescent="0.35">
      <c r="A91" s="13" t="s">
        <v>616</v>
      </c>
      <c r="B91" s="33" t="s">
        <v>617</v>
      </c>
      <c r="C91" s="33" t="s">
        <v>411</v>
      </c>
      <c r="D91" s="14">
        <v>107514</v>
      </c>
      <c r="E91" s="15">
        <v>3642.68</v>
      </c>
      <c r="F91" s="16">
        <v>2.8E-3</v>
      </c>
      <c r="G91" s="16"/>
    </row>
    <row r="92" spans="1:7" x14ac:dyDescent="0.35">
      <c r="A92" s="13" t="s">
        <v>416</v>
      </c>
      <c r="B92" s="33" t="s">
        <v>417</v>
      </c>
      <c r="C92" s="33" t="s">
        <v>402</v>
      </c>
      <c r="D92" s="14">
        <v>84905</v>
      </c>
      <c r="E92" s="15">
        <v>3597.51</v>
      </c>
      <c r="F92" s="16">
        <v>2.8E-3</v>
      </c>
      <c r="G92" s="16"/>
    </row>
    <row r="93" spans="1:7" x14ac:dyDescent="0.35">
      <c r="A93" s="13" t="s">
        <v>1739</v>
      </c>
      <c r="B93" s="33" t="s">
        <v>1740</v>
      </c>
      <c r="C93" s="33" t="s">
        <v>783</v>
      </c>
      <c r="D93" s="14">
        <v>987600</v>
      </c>
      <c r="E93" s="15">
        <v>3110.15</v>
      </c>
      <c r="F93" s="16">
        <v>2.3999999999999998E-3</v>
      </c>
      <c r="G93" s="16"/>
    </row>
    <row r="94" spans="1:7" x14ac:dyDescent="0.35">
      <c r="A94" s="13" t="s">
        <v>2819</v>
      </c>
      <c r="B94" s="33" t="s">
        <v>2820</v>
      </c>
      <c r="C94" s="33" t="s">
        <v>818</v>
      </c>
      <c r="D94" s="14">
        <v>687351</v>
      </c>
      <c r="E94" s="15">
        <v>3098.92</v>
      </c>
      <c r="F94" s="16">
        <v>2.3999999999999998E-3</v>
      </c>
      <c r="G94" s="16"/>
    </row>
    <row r="95" spans="1:7" x14ac:dyDescent="0.35">
      <c r="A95" s="13" t="s">
        <v>1516</v>
      </c>
      <c r="B95" s="33" t="s">
        <v>1517</v>
      </c>
      <c r="C95" s="33" t="s">
        <v>399</v>
      </c>
      <c r="D95" s="14">
        <v>370653</v>
      </c>
      <c r="E95" s="15">
        <v>2797.13</v>
      </c>
      <c r="F95" s="16">
        <v>2.0999999999999999E-3</v>
      </c>
      <c r="G95" s="16"/>
    </row>
    <row r="96" spans="1:7" x14ac:dyDescent="0.35">
      <c r="A96" s="13" t="s">
        <v>612</v>
      </c>
      <c r="B96" s="33" t="s">
        <v>613</v>
      </c>
      <c r="C96" s="33" t="s">
        <v>411</v>
      </c>
      <c r="D96" s="14">
        <v>757576</v>
      </c>
      <c r="E96" s="15">
        <v>2694.7</v>
      </c>
      <c r="F96" s="16">
        <v>2.0999999999999999E-3</v>
      </c>
      <c r="G96" s="16"/>
    </row>
    <row r="97" spans="1:7" x14ac:dyDescent="0.35">
      <c r="A97" s="13" t="s">
        <v>477</v>
      </c>
      <c r="B97" s="33" t="s">
        <v>478</v>
      </c>
      <c r="C97" s="33" t="s">
        <v>479</v>
      </c>
      <c r="D97" s="14">
        <v>5146585</v>
      </c>
      <c r="E97" s="15">
        <v>2120.91</v>
      </c>
      <c r="F97" s="16">
        <v>1.6000000000000001E-3</v>
      </c>
      <c r="G97" s="16"/>
    </row>
    <row r="98" spans="1:7" x14ac:dyDescent="0.35">
      <c r="A98" s="13" t="s">
        <v>544</v>
      </c>
      <c r="B98" s="33" t="s">
        <v>545</v>
      </c>
      <c r="C98" s="33" t="s">
        <v>442</v>
      </c>
      <c r="D98" s="14">
        <v>277682</v>
      </c>
      <c r="E98" s="15">
        <v>1264.56</v>
      </c>
      <c r="F98" s="16">
        <v>1E-3</v>
      </c>
      <c r="G98" s="16"/>
    </row>
    <row r="99" spans="1:7" x14ac:dyDescent="0.35">
      <c r="A99" s="13" t="s">
        <v>868</v>
      </c>
      <c r="B99" s="33" t="s">
        <v>869</v>
      </c>
      <c r="C99" s="33" t="s">
        <v>543</v>
      </c>
      <c r="D99" s="14">
        <v>498458</v>
      </c>
      <c r="E99" s="15">
        <v>962.57</v>
      </c>
      <c r="F99" s="16">
        <v>6.9999999999999999E-4</v>
      </c>
      <c r="G99" s="16"/>
    </row>
    <row r="100" spans="1:7" x14ac:dyDescent="0.35">
      <c r="A100" s="13" t="s">
        <v>1697</v>
      </c>
      <c r="B100" s="33" t="s">
        <v>1698</v>
      </c>
      <c r="C100" s="33" t="s">
        <v>460</v>
      </c>
      <c r="D100" s="14">
        <v>281672</v>
      </c>
      <c r="E100" s="15">
        <v>760.37</v>
      </c>
      <c r="F100" s="16">
        <v>5.9999999999999995E-4</v>
      </c>
      <c r="G100" s="16"/>
    </row>
    <row r="101" spans="1:7" x14ac:dyDescent="0.35">
      <c r="A101" s="13" t="s">
        <v>1741</v>
      </c>
      <c r="B101" s="33" t="s">
        <v>1742</v>
      </c>
      <c r="C101" s="33" t="s">
        <v>468</v>
      </c>
      <c r="D101" s="14">
        <v>4639</v>
      </c>
      <c r="E101" s="15">
        <v>4.66</v>
      </c>
      <c r="F101" s="16">
        <v>0</v>
      </c>
      <c r="G101" s="16"/>
    </row>
    <row r="102" spans="1:7" x14ac:dyDescent="0.35">
      <c r="A102" s="17" t="s">
        <v>180</v>
      </c>
      <c r="B102" s="34"/>
      <c r="C102" s="34"/>
      <c r="D102" s="18"/>
      <c r="E102" s="37">
        <v>1046782.7</v>
      </c>
      <c r="F102" s="38">
        <v>0.80259999999999998</v>
      </c>
      <c r="G102" s="21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7" t="s">
        <v>445</v>
      </c>
      <c r="B104" s="33"/>
      <c r="C104" s="33"/>
      <c r="D104" s="14"/>
      <c r="E104" s="15"/>
      <c r="F104" s="16"/>
      <c r="G104" s="16"/>
    </row>
    <row r="105" spans="1:7" x14ac:dyDescent="0.35">
      <c r="A105" s="13" t="s">
        <v>559</v>
      </c>
      <c r="B105" s="33" t="s">
        <v>560</v>
      </c>
      <c r="C105" s="33" t="s">
        <v>561</v>
      </c>
      <c r="D105" s="14">
        <v>52203</v>
      </c>
      <c r="E105" s="15">
        <v>208.81</v>
      </c>
      <c r="F105" s="16">
        <v>2.0000000000000001E-4</v>
      </c>
      <c r="G105" s="16"/>
    </row>
    <row r="106" spans="1:7" x14ac:dyDescent="0.35">
      <c r="A106" s="17" t="s">
        <v>180</v>
      </c>
      <c r="B106" s="34"/>
      <c r="C106" s="34"/>
      <c r="D106" s="18"/>
      <c r="E106" s="37">
        <v>208.81</v>
      </c>
      <c r="F106" s="38">
        <v>2.0000000000000001E-4</v>
      </c>
      <c r="G106" s="21"/>
    </row>
    <row r="107" spans="1:7" x14ac:dyDescent="0.35">
      <c r="A107" s="17" t="s">
        <v>3093</v>
      </c>
      <c r="B107" s="33"/>
      <c r="C107" s="33"/>
      <c r="D107" s="14"/>
      <c r="E107" s="51"/>
      <c r="F107" s="52"/>
      <c r="G107" s="16"/>
    </row>
    <row r="108" spans="1:7" x14ac:dyDescent="0.35">
      <c r="A108" s="13" t="s">
        <v>3094</v>
      </c>
      <c r="B108" s="33" t="s">
        <v>3095</v>
      </c>
      <c r="C108" s="33"/>
      <c r="D108" s="14">
        <v>9000</v>
      </c>
      <c r="E108" s="15">
        <v>10347.52</v>
      </c>
      <c r="F108" s="16">
        <v>7.9000000000000008E-3</v>
      </c>
      <c r="G108" s="16">
        <v>7.2550000000000003E-2</v>
      </c>
    </row>
    <row r="109" spans="1:7" x14ac:dyDescent="0.35">
      <c r="A109" s="13" t="s">
        <v>3096</v>
      </c>
      <c r="B109" s="33" t="s">
        <v>3097</v>
      </c>
      <c r="C109" s="33"/>
      <c r="D109" s="14">
        <v>4880</v>
      </c>
      <c r="E109" s="15">
        <v>4051.83</v>
      </c>
      <c r="F109" s="16">
        <v>3.0999999999999999E-3</v>
      </c>
      <c r="G109" s="16">
        <v>0.16132299999999999</v>
      </c>
    </row>
    <row r="110" spans="1:7" x14ac:dyDescent="0.35">
      <c r="A110" s="17" t="s">
        <v>180</v>
      </c>
      <c r="B110" s="33"/>
      <c r="C110" s="33"/>
      <c r="D110" s="14"/>
      <c r="E110" s="37">
        <f>SUM(E108:E109)</f>
        <v>14399.35</v>
      </c>
      <c r="F110" s="38">
        <f>SUM(F108:F109)</f>
        <v>1.1000000000000001E-2</v>
      </c>
      <c r="G110" s="21"/>
    </row>
    <row r="111" spans="1:7" x14ac:dyDescent="0.35">
      <c r="A111" s="17"/>
      <c r="B111" s="34"/>
      <c r="C111" s="34"/>
      <c r="D111" s="18"/>
      <c r="E111" s="30"/>
      <c r="F111" s="31"/>
      <c r="G111" s="21"/>
    </row>
    <row r="112" spans="1:7" x14ac:dyDescent="0.35">
      <c r="A112" s="24" t="s">
        <v>191</v>
      </c>
      <c r="B112" s="35"/>
      <c r="C112" s="35"/>
      <c r="D112" s="25"/>
      <c r="E112" s="30">
        <f>+E102+E106+E110</f>
        <v>1061390.8600000001</v>
      </c>
      <c r="F112" s="38">
        <f>+F102+F106+F110</f>
        <v>0.81379999999999997</v>
      </c>
      <c r="G112" s="21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17" t="s">
        <v>562</v>
      </c>
      <c r="B114" s="33"/>
      <c r="C114" s="33"/>
      <c r="D114" s="14"/>
      <c r="E114" s="15"/>
      <c r="F114" s="16"/>
      <c r="G114" s="16"/>
    </row>
    <row r="115" spans="1:7" x14ac:dyDescent="0.35">
      <c r="A115" s="17" t="s">
        <v>563</v>
      </c>
      <c r="B115" s="33"/>
      <c r="C115" s="33"/>
      <c r="D115" s="14"/>
      <c r="E115" s="15"/>
      <c r="F115" s="16"/>
      <c r="G115" s="16"/>
    </row>
    <row r="116" spans="1:7" x14ac:dyDescent="0.35">
      <c r="A116" s="13" t="s">
        <v>1743</v>
      </c>
      <c r="B116" s="33"/>
      <c r="C116" s="33" t="s">
        <v>468</v>
      </c>
      <c r="D116" s="14">
        <v>5481375</v>
      </c>
      <c r="E116" s="15">
        <v>5541.67</v>
      </c>
      <c r="F116" s="16">
        <v>4.2469999999999999E-3</v>
      </c>
      <c r="G116" s="16"/>
    </row>
    <row r="117" spans="1:7" x14ac:dyDescent="0.35">
      <c r="A117" s="13" t="s">
        <v>3098</v>
      </c>
      <c r="B117" s="33"/>
      <c r="C117" s="33" t="s">
        <v>402</v>
      </c>
      <c r="D117" s="14">
        <v>30300</v>
      </c>
      <c r="E117" s="15">
        <v>1265.24</v>
      </c>
      <c r="F117" s="16">
        <v>9.6900000000000003E-4</v>
      </c>
      <c r="G117" s="16"/>
    </row>
    <row r="118" spans="1:7" x14ac:dyDescent="0.35">
      <c r="A118" s="13" t="s">
        <v>1541</v>
      </c>
      <c r="B118" s="33"/>
      <c r="C118" s="33" t="s">
        <v>538</v>
      </c>
      <c r="D118" s="14">
        <v>2220</v>
      </c>
      <c r="E118" s="15">
        <v>1085.69</v>
      </c>
      <c r="F118" s="16">
        <v>8.3199999999999995E-4</v>
      </c>
      <c r="G118" s="16"/>
    </row>
    <row r="119" spans="1:7" x14ac:dyDescent="0.35">
      <c r="A119" s="13" t="s">
        <v>1555</v>
      </c>
      <c r="B119" s="33"/>
      <c r="C119" s="33" t="s">
        <v>460</v>
      </c>
      <c r="D119" s="14">
        <v>36875</v>
      </c>
      <c r="E119" s="15">
        <v>601.16999999999996</v>
      </c>
      <c r="F119" s="16">
        <v>4.6000000000000001E-4</v>
      </c>
      <c r="G119" s="16"/>
    </row>
    <row r="120" spans="1:7" x14ac:dyDescent="0.35">
      <c r="A120" s="13" t="s">
        <v>2049</v>
      </c>
      <c r="B120" s="33"/>
      <c r="C120" s="33" t="s">
        <v>423</v>
      </c>
      <c r="D120" s="44">
        <v>-7950</v>
      </c>
      <c r="E120" s="26">
        <v>-38.35</v>
      </c>
      <c r="F120" s="27">
        <v>-2.9E-5</v>
      </c>
      <c r="G120" s="16"/>
    </row>
    <row r="121" spans="1:7" x14ac:dyDescent="0.35">
      <c r="A121" s="13" t="s">
        <v>2063</v>
      </c>
      <c r="B121" s="33"/>
      <c r="C121" s="33" t="s">
        <v>460</v>
      </c>
      <c r="D121" s="44">
        <v>-281672</v>
      </c>
      <c r="E121" s="26">
        <v>-764.88</v>
      </c>
      <c r="F121" s="27">
        <v>-5.8600000000000004E-4</v>
      </c>
      <c r="G121" s="16"/>
    </row>
    <row r="122" spans="1:7" x14ac:dyDescent="0.35">
      <c r="A122" s="13" t="s">
        <v>3001</v>
      </c>
      <c r="B122" s="33"/>
      <c r="C122" s="33" t="s">
        <v>460</v>
      </c>
      <c r="D122" s="44">
        <v>-1649200</v>
      </c>
      <c r="E122" s="26">
        <v>-4588.57</v>
      </c>
      <c r="F122" s="27">
        <v>-3.516E-3</v>
      </c>
      <c r="G122" s="16"/>
    </row>
    <row r="123" spans="1:7" x14ac:dyDescent="0.35">
      <c r="A123" s="13" t="s">
        <v>564</v>
      </c>
      <c r="B123" s="33"/>
      <c r="C123" s="33" t="s">
        <v>565</v>
      </c>
      <c r="D123" s="44">
        <v>-138075</v>
      </c>
      <c r="E123" s="26">
        <v>-35366.81</v>
      </c>
      <c r="F123" s="27">
        <v>-2.7106999999999999E-2</v>
      </c>
      <c r="G123" s="16"/>
    </row>
    <row r="124" spans="1:7" x14ac:dyDescent="0.35">
      <c r="A124" s="17" t="s">
        <v>180</v>
      </c>
      <c r="B124" s="34"/>
      <c r="C124" s="34"/>
      <c r="D124" s="18"/>
      <c r="E124" s="42">
        <v>-32264.84</v>
      </c>
      <c r="F124" s="43">
        <v>-2.4729999999999999E-2</v>
      </c>
      <c r="G124" s="21"/>
    </row>
    <row r="125" spans="1:7" x14ac:dyDescent="0.35">
      <c r="A125" s="13"/>
      <c r="B125" s="33"/>
      <c r="C125" s="33"/>
      <c r="D125" s="14"/>
      <c r="E125" s="15"/>
      <c r="F125" s="16"/>
      <c r="G125" s="16"/>
    </row>
    <row r="126" spans="1:7" x14ac:dyDescent="0.35">
      <c r="A126" s="13"/>
      <c r="B126" s="33"/>
      <c r="C126" s="33"/>
      <c r="D126" s="14"/>
      <c r="E126" s="15"/>
      <c r="F126" s="16"/>
      <c r="G126" s="16"/>
    </row>
    <row r="127" spans="1:7" x14ac:dyDescent="0.35">
      <c r="A127" s="17" t="s">
        <v>3099</v>
      </c>
      <c r="B127" s="34"/>
      <c r="C127" s="34"/>
      <c r="D127" s="18"/>
      <c r="E127" s="41"/>
      <c r="F127" s="21"/>
      <c r="G127" s="21"/>
    </row>
    <row r="128" spans="1:7" x14ac:dyDescent="0.35">
      <c r="A128" s="13" t="s">
        <v>3100</v>
      </c>
      <c r="B128" s="33"/>
      <c r="C128" s="33" t="s">
        <v>3101</v>
      </c>
      <c r="D128" s="14">
        <v>249975</v>
      </c>
      <c r="E128" s="15">
        <v>1418.98</v>
      </c>
      <c r="F128" s="16">
        <v>1.1000000000000001E-3</v>
      </c>
      <c r="G128" s="16"/>
    </row>
    <row r="129" spans="1:7" x14ac:dyDescent="0.35">
      <c r="A129" s="13" t="s">
        <v>3102</v>
      </c>
      <c r="B129" s="33"/>
      <c r="C129" s="33" t="s">
        <v>3103</v>
      </c>
      <c r="D129" s="44">
        <v>-15600</v>
      </c>
      <c r="E129" s="26">
        <v>-17.61</v>
      </c>
      <c r="F129" s="16">
        <v>0</v>
      </c>
      <c r="G129" s="16"/>
    </row>
    <row r="130" spans="1:7" x14ac:dyDescent="0.35">
      <c r="A130" s="13" t="s">
        <v>3104</v>
      </c>
      <c r="B130" s="33"/>
      <c r="C130" s="33" t="s">
        <v>3103</v>
      </c>
      <c r="D130" s="44">
        <v>-90300</v>
      </c>
      <c r="E130" s="26">
        <v>-63.84</v>
      </c>
      <c r="F130" s="16">
        <v>0</v>
      </c>
      <c r="G130" s="16"/>
    </row>
    <row r="131" spans="1:7" x14ac:dyDescent="0.35">
      <c r="A131" s="13" t="s">
        <v>3105</v>
      </c>
      <c r="B131" s="33"/>
      <c r="C131" s="33" t="s">
        <v>3103</v>
      </c>
      <c r="D131" s="44">
        <v>-250000</v>
      </c>
      <c r="E131" s="26">
        <v>-235.5</v>
      </c>
      <c r="F131" s="27">
        <v>-2.0000000000000001E-4</v>
      </c>
      <c r="G131" s="16"/>
    </row>
    <row r="132" spans="1:7" x14ac:dyDescent="0.35">
      <c r="A132" s="17" t="s">
        <v>180</v>
      </c>
      <c r="B132" s="34"/>
      <c r="C132" s="34"/>
      <c r="D132" s="18"/>
      <c r="E132" s="37">
        <v>1102.03</v>
      </c>
      <c r="F132" s="38">
        <v>8.9999999999999998E-4</v>
      </c>
      <c r="G132" s="21"/>
    </row>
    <row r="133" spans="1:7" x14ac:dyDescent="0.35">
      <c r="A133" s="13"/>
      <c r="B133" s="33"/>
      <c r="C133" s="33"/>
      <c r="D133" s="14"/>
      <c r="E133" s="15"/>
      <c r="F133" s="16"/>
      <c r="G133" s="16"/>
    </row>
    <row r="134" spans="1:7" x14ac:dyDescent="0.35">
      <c r="A134" s="24" t="s">
        <v>191</v>
      </c>
      <c r="B134" s="35"/>
      <c r="C134" s="35"/>
      <c r="D134" s="25"/>
      <c r="E134" s="19">
        <v>1102.03</v>
      </c>
      <c r="F134" s="20">
        <v>8.9999999999999998E-4</v>
      </c>
      <c r="G134" s="21"/>
    </row>
    <row r="135" spans="1:7" x14ac:dyDescent="0.35">
      <c r="A135" s="17" t="s">
        <v>137</v>
      </c>
      <c r="B135" s="33"/>
      <c r="C135" s="33"/>
      <c r="D135" s="14"/>
      <c r="E135" s="15"/>
      <c r="F135" s="16"/>
      <c r="G135" s="16"/>
    </row>
    <row r="136" spans="1:7" x14ac:dyDescent="0.35">
      <c r="A136" s="17" t="s">
        <v>138</v>
      </c>
      <c r="B136" s="33"/>
      <c r="C136" s="33"/>
      <c r="D136" s="14"/>
      <c r="E136" s="15"/>
      <c r="F136" s="16"/>
      <c r="G136" s="16"/>
    </row>
    <row r="137" spans="1:7" x14ac:dyDescent="0.35">
      <c r="A137" s="13" t="s">
        <v>3106</v>
      </c>
      <c r="B137" s="33" t="s">
        <v>3107</v>
      </c>
      <c r="C137" s="33" t="s">
        <v>144</v>
      </c>
      <c r="D137" s="14">
        <v>17500000</v>
      </c>
      <c r="E137" s="15">
        <v>17676</v>
      </c>
      <c r="F137" s="16">
        <v>1.35E-2</v>
      </c>
      <c r="G137" s="16">
        <v>6.5000000000000002E-2</v>
      </c>
    </row>
    <row r="138" spans="1:7" x14ac:dyDescent="0.35">
      <c r="A138" s="13" t="s">
        <v>1747</v>
      </c>
      <c r="B138" s="33" t="s">
        <v>1748</v>
      </c>
      <c r="C138" s="33" t="s">
        <v>144</v>
      </c>
      <c r="D138" s="14">
        <v>16000000</v>
      </c>
      <c r="E138" s="15">
        <v>16155.52</v>
      </c>
      <c r="F138" s="16">
        <v>1.24E-2</v>
      </c>
      <c r="G138" s="16">
        <v>7.1349999999999997E-2</v>
      </c>
    </row>
    <row r="139" spans="1:7" x14ac:dyDescent="0.35">
      <c r="A139" s="13" t="s">
        <v>3108</v>
      </c>
      <c r="B139" s="33" t="s">
        <v>3109</v>
      </c>
      <c r="C139" s="33" t="s">
        <v>144</v>
      </c>
      <c r="D139" s="14">
        <v>15000000</v>
      </c>
      <c r="E139" s="15">
        <v>15008.93</v>
      </c>
      <c r="F139" s="16">
        <v>1.15E-2</v>
      </c>
      <c r="G139" s="16">
        <v>7.3649999999999993E-2</v>
      </c>
    </row>
    <row r="140" spans="1:7" x14ac:dyDescent="0.35">
      <c r="A140" s="13" t="s">
        <v>3110</v>
      </c>
      <c r="B140" s="33" t="s">
        <v>3111</v>
      </c>
      <c r="C140" s="33" t="s">
        <v>144</v>
      </c>
      <c r="D140" s="14">
        <v>10000000</v>
      </c>
      <c r="E140" s="15">
        <v>10207.26</v>
      </c>
      <c r="F140" s="16">
        <v>7.7999999999999996E-3</v>
      </c>
      <c r="G140" s="16">
        <v>6.6586999999999993E-2</v>
      </c>
    </row>
    <row r="141" spans="1:7" x14ac:dyDescent="0.35">
      <c r="A141" s="13" t="s">
        <v>1954</v>
      </c>
      <c r="B141" s="33" t="s">
        <v>1955</v>
      </c>
      <c r="C141" s="33" t="s">
        <v>144</v>
      </c>
      <c r="D141" s="14">
        <v>10000000</v>
      </c>
      <c r="E141" s="15">
        <v>10189.540000000001</v>
      </c>
      <c r="F141" s="16">
        <v>7.7999999999999996E-3</v>
      </c>
      <c r="G141" s="16">
        <v>6.6400000000000001E-2</v>
      </c>
    </row>
    <row r="142" spans="1:7" x14ac:dyDescent="0.35">
      <c r="A142" s="13" t="s">
        <v>3112</v>
      </c>
      <c r="B142" s="33" t="s">
        <v>3113</v>
      </c>
      <c r="C142" s="33" t="s">
        <v>144</v>
      </c>
      <c r="D142" s="14">
        <v>10000000</v>
      </c>
      <c r="E142" s="15">
        <v>10065.27</v>
      </c>
      <c r="F142" s="16">
        <v>7.7000000000000002E-3</v>
      </c>
      <c r="G142" s="16">
        <v>6.8612000000000006E-2</v>
      </c>
    </row>
    <row r="143" spans="1:7" x14ac:dyDescent="0.35">
      <c r="A143" s="13" t="s">
        <v>3114</v>
      </c>
      <c r="B143" s="33" t="s">
        <v>3115</v>
      </c>
      <c r="C143" s="33" t="s">
        <v>144</v>
      </c>
      <c r="D143" s="14">
        <v>7500000</v>
      </c>
      <c r="E143" s="15">
        <v>7598.8</v>
      </c>
      <c r="F143" s="16">
        <v>5.7999999999999996E-3</v>
      </c>
      <c r="G143" s="16">
        <v>6.54E-2</v>
      </c>
    </row>
    <row r="144" spans="1:7" x14ac:dyDescent="0.35">
      <c r="A144" s="13" t="s">
        <v>3116</v>
      </c>
      <c r="B144" s="33" t="s">
        <v>3117</v>
      </c>
      <c r="C144" s="33" t="s">
        <v>144</v>
      </c>
      <c r="D144" s="14">
        <v>2500000</v>
      </c>
      <c r="E144" s="15">
        <v>2599</v>
      </c>
      <c r="F144" s="16">
        <v>2E-3</v>
      </c>
      <c r="G144" s="16">
        <v>7.3348999999999998E-2</v>
      </c>
    </row>
    <row r="145" spans="1:7" x14ac:dyDescent="0.35">
      <c r="A145" s="13" t="s">
        <v>1749</v>
      </c>
      <c r="B145" s="33" t="s">
        <v>1750</v>
      </c>
      <c r="C145" s="33" t="s">
        <v>158</v>
      </c>
      <c r="D145" s="14">
        <v>2500000</v>
      </c>
      <c r="E145" s="15">
        <v>2546.36</v>
      </c>
      <c r="F145" s="16">
        <v>2E-3</v>
      </c>
      <c r="G145" s="16">
        <v>7.2175000000000003E-2</v>
      </c>
    </row>
    <row r="146" spans="1:7" x14ac:dyDescent="0.35">
      <c r="A146" s="13" t="s">
        <v>3118</v>
      </c>
      <c r="B146" s="33" t="s">
        <v>3119</v>
      </c>
      <c r="C146" s="33" t="s">
        <v>141</v>
      </c>
      <c r="D146" s="14">
        <v>2500000</v>
      </c>
      <c r="E146" s="15">
        <v>2504.15</v>
      </c>
      <c r="F146" s="16">
        <v>1.9E-3</v>
      </c>
      <c r="G146" s="16"/>
    </row>
    <row r="147" spans="1:7" x14ac:dyDescent="0.35">
      <c r="A147" s="13" t="s">
        <v>2887</v>
      </c>
      <c r="B147" s="33" t="s">
        <v>2888</v>
      </c>
      <c r="C147" s="33" t="s">
        <v>165</v>
      </c>
      <c r="D147" s="14">
        <v>1000000</v>
      </c>
      <c r="E147" s="15">
        <v>1016.65</v>
      </c>
      <c r="F147" s="16">
        <v>8.0000000000000004E-4</v>
      </c>
      <c r="G147" s="16">
        <v>7.3999999999999996E-2</v>
      </c>
    </row>
    <row r="148" spans="1:7" x14ac:dyDescent="0.35">
      <c r="A148" s="17" t="s">
        <v>180</v>
      </c>
      <c r="B148" s="34"/>
      <c r="C148" s="34"/>
      <c r="D148" s="18"/>
      <c r="E148" s="37">
        <f>SUM(E137:E147)</f>
        <v>95567.48</v>
      </c>
      <c r="F148" s="38">
        <f>SUM(F137:F147)</f>
        <v>7.3200000000000001E-2</v>
      </c>
      <c r="G148" s="21"/>
    </row>
    <row r="149" spans="1:7" x14ac:dyDescent="0.35">
      <c r="A149" s="13"/>
      <c r="B149" s="33"/>
      <c r="C149" s="33"/>
      <c r="D149" s="14"/>
      <c r="E149" s="15"/>
      <c r="F149" s="16"/>
      <c r="G149" s="16"/>
    </row>
    <row r="150" spans="1:7" x14ac:dyDescent="0.35">
      <c r="A150" s="17" t="s">
        <v>181</v>
      </c>
      <c r="B150" s="33"/>
      <c r="C150" s="33"/>
      <c r="D150" s="14"/>
      <c r="E150" s="15"/>
      <c r="F150" s="16"/>
      <c r="G150" s="16"/>
    </row>
    <row r="151" spans="1:7" x14ac:dyDescent="0.35">
      <c r="A151" s="13" t="s">
        <v>185</v>
      </c>
      <c r="B151" s="33" t="s">
        <v>186</v>
      </c>
      <c r="C151" s="33" t="s">
        <v>184</v>
      </c>
      <c r="D151" s="14">
        <v>28500000</v>
      </c>
      <c r="E151" s="15">
        <v>29794.58</v>
      </c>
      <c r="F151" s="16">
        <v>2.2800000000000001E-2</v>
      </c>
      <c r="G151" s="16">
        <v>6.5155000000000005E-2</v>
      </c>
    </row>
    <row r="152" spans="1:7" x14ac:dyDescent="0.35">
      <c r="A152" s="13" t="s">
        <v>352</v>
      </c>
      <c r="B152" s="33" t="s">
        <v>353</v>
      </c>
      <c r="C152" s="33" t="s">
        <v>184</v>
      </c>
      <c r="D152" s="14">
        <v>14000000</v>
      </c>
      <c r="E152" s="15">
        <v>14517.52</v>
      </c>
      <c r="F152" s="16">
        <v>1.11E-2</v>
      </c>
      <c r="G152" s="16">
        <v>6.0831000000000003E-2</v>
      </c>
    </row>
    <row r="153" spans="1:7" x14ac:dyDescent="0.35">
      <c r="A153" s="13" t="s">
        <v>1481</v>
      </c>
      <c r="B153" s="33" t="s">
        <v>1482</v>
      </c>
      <c r="C153" s="33" t="s">
        <v>184</v>
      </c>
      <c r="D153" s="14">
        <v>7500000</v>
      </c>
      <c r="E153" s="15">
        <v>7601.27</v>
      </c>
      <c r="F153" s="16">
        <v>5.7999999999999996E-3</v>
      </c>
      <c r="G153" s="16">
        <v>6.3830999999999999E-2</v>
      </c>
    </row>
    <row r="154" spans="1:7" x14ac:dyDescent="0.35">
      <c r="A154" s="13" t="s">
        <v>3120</v>
      </c>
      <c r="B154" s="33" t="s">
        <v>3121</v>
      </c>
      <c r="C154" s="33" t="s">
        <v>184</v>
      </c>
      <c r="D154" s="14">
        <v>500000</v>
      </c>
      <c r="E154" s="15">
        <v>500.4</v>
      </c>
      <c r="F154" s="16">
        <v>4.0000000000000002E-4</v>
      </c>
      <c r="G154" s="16">
        <v>5.7530999999999999E-2</v>
      </c>
    </row>
    <row r="155" spans="1:7" x14ac:dyDescent="0.35">
      <c r="A155" s="17" t="s">
        <v>180</v>
      </c>
      <c r="B155" s="34"/>
      <c r="C155" s="34"/>
      <c r="D155" s="18"/>
      <c r="E155" s="37">
        <v>52413.77</v>
      </c>
      <c r="F155" s="38">
        <v>4.0099999999999997E-2</v>
      </c>
      <c r="G155" s="21"/>
    </row>
    <row r="156" spans="1:7" x14ac:dyDescent="0.35">
      <c r="A156" s="13"/>
      <c r="B156" s="33"/>
      <c r="C156" s="33"/>
      <c r="D156" s="14"/>
      <c r="E156" s="15"/>
      <c r="F156" s="16"/>
      <c r="G156" s="16"/>
    </row>
    <row r="157" spans="1:7" x14ac:dyDescent="0.35">
      <c r="A157" s="17" t="s">
        <v>189</v>
      </c>
      <c r="B157" s="33"/>
      <c r="C157" s="33"/>
      <c r="D157" s="14"/>
      <c r="E157" s="15"/>
      <c r="F157" s="16"/>
      <c r="G157" s="16"/>
    </row>
    <row r="158" spans="1:7" x14ac:dyDescent="0.35">
      <c r="A158" s="17" t="s">
        <v>180</v>
      </c>
      <c r="B158" s="33"/>
      <c r="C158" s="33"/>
      <c r="D158" s="14"/>
      <c r="E158" s="39" t="s">
        <v>136</v>
      </c>
      <c r="F158" s="40" t="s">
        <v>136</v>
      </c>
      <c r="G158" s="16"/>
    </row>
    <row r="159" spans="1:7" x14ac:dyDescent="0.35">
      <c r="A159" s="13"/>
      <c r="B159" s="33"/>
      <c r="C159" s="33"/>
      <c r="D159" s="14"/>
      <c r="E159" s="15"/>
      <c r="F159" s="16"/>
      <c r="G159" s="16"/>
    </row>
    <row r="160" spans="1:7" x14ac:dyDescent="0.35">
      <c r="A160" s="17" t="s">
        <v>190</v>
      </c>
      <c r="B160" s="33"/>
      <c r="C160" s="33"/>
      <c r="D160" s="14"/>
      <c r="E160" s="15"/>
      <c r="F160" s="16"/>
      <c r="G160" s="16"/>
    </row>
    <row r="161" spans="1:7" x14ac:dyDescent="0.35">
      <c r="A161" s="17" t="s">
        <v>180</v>
      </c>
      <c r="B161" s="33"/>
      <c r="C161" s="33"/>
      <c r="D161" s="14"/>
      <c r="E161" s="39" t="s">
        <v>136</v>
      </c>
      <c r="F161" s="40" t="s">
        <v>136</v>
      </c>
      <c r="G161" s="16"/>
    </row>
    <row r="162" spans="1:7" x14ac:dyDescent="0.35">
      <c r="A162" s="13"/>
      <c r="B162" s="33"/>
      <c r="C162" s="33"/>
      <c r="D162" s="14"/>
      <c r="E162" s="15"/>
      <c r="F162" s="16"/>
      <c r="G162" s="16"/>
    </row>
    <row r="163" spans="1:7" x14ac:dyDescent="0.35">
      <c r="A163" s="24" t="s">
        <v>191</v>
      </c>
      <c r="B163" s="35"/>
      <c r="C163" s="35"/>
      <c r="D163" s="25"/>
      <c r="E163" s="19">
        <f>+E148+E155</f>
        <v>147981.25</v>
      </c>
      <c r="F163" s="38">
        <f>+F148+F155</f>
        <v>0.1133</v>
      </c>
      <c r="G163" s="21"/>
    </row>
    <row r="164" spans="1:7" x14ac:dyDescent="0.35">
      <c r="A164" s="13"/>
      <c r="B164" s="33"/>
      <c r="C164" s="33"/>
      <c r="D164" s="14"/>
      <c r="E164" s="15"/>
      <c r="F164" s="16"/>
      <c r="G164" s="16"/>
    </row>
    <row r="165" spans="1:7" x14ac:dyDescent="0.35">
      <c r="A165" s="17" t="s">
        <v>335</v>
      </c>
      <c r="B165" s="33"/>
      <c r="C165" s="33"/>
      <c r="D165" s="14"/>
      <c r="E165" s="15"/>
      <c r="F165" s="16"/>
      <c r="G165" s="16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17" t="s">
        <v>336</v>
      </c>
      <c r="B167" s="33"/>
      <c r="C167" s="33"/>
      <c r="D167" s="14"/>
      <c r="E167" s="15"/>
      <c r="F167" s="16"/>
      <c r="G167" s="16"/>
    </row>
    <row r="168" spans="1:7" x14ac:dyDescent="0.35">
      <c r="A168" s="13" t="s">
        <v>2523</v>
      </c>
      <c r="B168" s="33" t="s">
        <v>2524</v>
      </c>
      <c r="C168" s="33" t="s">
        <v>184</v>
      </c>
      <c r="D168" s="14">
        <v>500000</v>
      </c>
      <c r="E168" s="15">
        <v>497.83</v>
      </c>
      <c r="F168" s="16">
        <v>4.0000000000000002E-4</v>
      </c>
      <c r="G168" s="16">
        <v>5.3113E-2</v>
      </c>
    </row>
    <row r="169" spans="1:7" x14ac:dyDescent="0.35">
      <c r="A169" s="17" t="s">
        <v>180</v>
      </c>
      <c r="B169" s="34"/>
      <c r="C169" s="34"/>
      <c r="D169" s="18"/>
      <c r="E169" s="37">
        <v>497.83</v>
      </c>
      <c r="F169" s="38">
        <v>4.0000000000000002E-4</v>
      </c>
      <c r="G169" s="21"/>
    </row>
    <row r="170" spans="1:7" x14ac:dyDescent="0.35">
      <c r="A170" s="13"/>
      <c r="B170" s="33"/>
      <c r="C170" s="33"/>
      <c r="D170" s="14"/>
      <c r="E170" s="15"/>
      <c r="F170" s="16"/>
      <c r="G170" s="16"/>
    </row>
    <row r="171" spans="1:7" x14ac:dyDescent="0.35">
      <c r="A171" s="24" t="s">
        <v>191</v>
      </c>
      <c r="B171" s="35"/>
      <c r="C171" s="35"/>
      <c r="D171" s="25"/>
      <c r="E171" s="19">
        <v>497.83</v>
      </c>
      <c r="F171" s="20">
        <v>4.0000000000000002E-4</v>
      </c>
      <c r="G171" s="21"/>
    </row>
    <row r="172" spans="1:7" x14ac:dyDescent="0.35">
      <c r="A172" s="13"/>
      <c r="B172" s="33"/>
      <c r="C172" s="33"/>
      <c r="D172" s="14"/>
      <c r="E172" s="15"/>
      <c r="F172" s="16"/>
      <c r="G172" s="16"/>
    </row>
    <row r="173" spans="1:7" x14ac:dyDescent="0.35">
      <c r="A173" s="13"/>
      <c r="B173" s="33"/>
      <c r="C173" s="33"/>
      <c r="D173" s="14"/>
      <c r="E173" s="15"/>
      <c r="F173" s="16"/>
      <c r="G173" s="16"/>
    </row>
    <row r="174" spans="1:7" x14ac:dyDescent="0.35">
      <c r="A174" s="17" t="s">
        <v>1711</v>
      </c>
      <c r="B174" s="33"/>
      <c r="C174" s="33"/>
      <c r="D174" s="14"/>
      <c r="E174" s="15"/>
      <c r="F174" s="16"/>
      <c r="G174" s="16"/>
    </row>
    <row r="175" spans="1:7" x14ac:dyDescent="0.35">
      <c r="A175" s="13" t="s">
        <v>1714</v>
      </c>
      <c r="B175" s="33" t="s">
        <v>1715</v>
      </c>
      <c r="C175" s="33"/>
      <c r="D175" s="14">
        <v>16502350.0932</v>
      </c>
      <c r="E175" s="15">
        <v>5183.72</v>
      </c>
      <c r="F175" s="16">
        <v>4.0000000000000001E-3</v>
      </c>
      <c r="G175" s="16"/>
    </row>
    <row r="176" spans="1:7" x14ac:dyDescent="0.35">
      <c r="A176" s="13" t="s">
        <v>1753</v>
      </c>
      <c r="B176" s="33" t="s">
        <v>1754</v>
      </c>
      <c r="C176" s="33"/>
      <c r="D176" s="14">
        <v>19909407.715300001</v>
      </c>
      <c r="E176" s="15">
        <v>2107.41</v>
      </c>
      <c r="F176" s="16">
        <v>1.6000000000000001E-3</v>
      </c>
      <c r="G176" s="16"/>
    </row>
    <row r="177" spans="1:7" x14ac:dyDescent="0.35">
      <c r="A177" s="13"/>
      <c r="B177" s="33"/>
      <c r="C177" s="33"/>
      <c r="D177" s="14"/>
      <c r="E177" s="15"/>
      <c r="F177" s="16"/>
      <c r="G177" s="16"/>
    </row>
    <row r="178" spans="1:7" x14ac:dyDescent="0.35">
      <c r="A178" s="24" t="s">
        <v>191</v>
      </c>
      <c r="B178" s="35"/>
      <c r="C178" s="35"/>
      <c r="D178" s="25"/>
      <c r="E178" s="19">
        <v>7291.13</v>
      </c>
      <c r="F178" s="20">
        <v>5.5999999999999999E-3</v>
      </c>
      <c r="G178" s="21"/>
    </row>
    <row r="179" spans="1:7" x14ac:dyDescent="0.35">
      <c r="A179" s="13"/>
      <c r="B179" s="33"/>
      <c r="C179" s="33"/>
      <c r="D179" s="14"/>
      <c r="E179" s="15"/>
      <c r="F179" s="16"/>
      <c r="G179" s="16"/>
    </row>
    <row r="180" spans="1:7" x14ac:dyDescent="0.35">
      <c r="A180" s="17" t="s">
        <v>195</v>
      </c>
      <c r="B180" s="33"/>
      <c r="C180" s="33"/>
      <c r="D180" s="14"/>
      <c r="E180" s="15"/>
      <c r="F180" s="16"/>
      <c r="G180" s="16"/>
    </row>
    <row r="181" spans="1:7" x14ac:dyDescent="0.35">
      <c r="A181" s="13" t="s">
        <v>196</v>
      </c>
      <c r="B181" s="33"/>
      <c r="C181" s="33"/>
      <c r="D181" s="14"/>
      <c r="E181" s="15">
        <v>13717.47</v>
      </c>
      <c r="F181" s="16">
        <v>1.0500000000000001E-2</v>
      </c>
      <c r="G181" s="16">
        <v>5.4115999999999997E-2</v>
      </c>
    </row>
    <row r="182" spans="1:7" x14ac:dyDescent="0.35">
      <c r="A182" s="17" t="s">
        <v>180</v>
      </c>
      <c r="B182" s="34"/>
      <c r="C182" s="34"/>
      <c r="D182" s="18"/>
      <c r="E182" s="37">
        <v>13717.47</v>
      </c>
      <c r="F182" s="38">
        <v>1.0500000000000001E-2</v>
      </c>
      <c r="G182" s="21"/>
    </row>
    <row r="183" spans="1:7" x14ac:dyDescent="0.35">
      <c r="A183" s="13"/>
      <c r="B183" s="33"/>
      <c r="C183" s="33"/>
      <c r="D183" s="14"/>
      <c r="E183" s="15"/>
      <c r="F183" s="16"/>
      <c r="G183" s="16"/>
    </row>
    <row r="184" spans="1:7" x14ac:dyDescent="0.35">
      <c r="A184" s="24" t="s">
        <v>191</v>
      </c>
      <c r="B184" s="35"/>
      <c r="C184" s="35"/>
      <c r="D184" s="25"/>
      <c r="E184" s="19">
        <v>13717.47</v>
      </c>
      <c r="F184" s="20">
        <v>1.0500000000000001E-2</v>
      </c>
      <c r="G184" s="21"/>
    </row>
    <row r="185" spans="1:7" x14ac:dyDescent="0.35">
      <c r="A185" s="13" t="s">
        <v>197</v>
      </c>
      <c r="B185" s="33"/>
      <c r="C185" s="33"/>
      <c r="D185" s="14"/>
      <c r="E185" s="15">
        <v>5329.7848408</v>
      </c>
      <c r="F185" s="16">
        <v>4.0850000000000001E-3</v>
      </c>
      <c r="G185" s="16"/>
    </row>
    <row r="186" spans="1:7" x14ac:dyDescent="0.35">
      <c r="A186" s="13" t="s">
        <v>198</v>
      </c>
      <c r="B186" s="33"/>
      <c r="C186" s="33"/>
      <c r="D186" s="14"/>
      <c r="E186" s="15">
        <v>67385.165159199998</v>
      </c>
      <c r="F186" s="16">
        <v>5.1415000000000002E-2</v>
      </c>
      <c r="G186" s="16">
        <v>5.4115999999999997E-2</v>
      </c>
    </row>
    <row r="187" spans="1:7" x14ac:dyDescent="0.35">
      <c r="A187" s="28" t="s">
        <v>199</v>
      </c>
      <c r="B187" s="36"/>
      <c r="C187" s="36"/>
      <c r="D187" s="29"/>
      <c r="E187" s="30">
        <v>1304695.52</v>
      </c>
      <c r="F187" s="31">
        <v>1</v>
      </c>
      <c r="G187" s="31"/>
    </row>
    <row r="189" spans="1:7" x14ac:dyDescent="0.35">
      <c r="A189" s="1" t="s">
        <v>568</v>
      </c>
    </row>
    <row r="190" spans="1:7" x14ac:dyDescent="0.35">
      <c r="A190" s="1" t="s">
        <v>200</v>
      </c>
    </row>
    <row r="192" spans="1:7" x14ac:dyDescent="0.35">
      <c r="A192" s="1" t="s">
        <v>201</v>
      </c>
    </row>
    <row r="193" spans="1:4" x14ac:dyDescent="0.35">
      <c r="A193" s="47" t="s">
        <v>202</v>
      </c>
      <c r="B193" s="3" t="s">
        <v>136</v>
      </c>
    </row>
    <row r="194" spans="1:4" x14ac:dyDescent="0.35">
      <c r="A194" t="s">
        <v>203</v>
      </c>
    </row>
    <row r="195" spans="1:4" x14ac:dyDescent="0.35">
      <c r="A195" t="s">
        <v>204</v>
      </c>
      <c r="B195" t="s">
        <v>205</v>
      </c>
      <c r="C195" t="s">
        <v>205</v>
      </c>
    </row>
    <row r="196" spans="1:4" x14ac:dyDescent="0.35">
      <c r="B196" s="48">
        <v>45807</v>
      </c>
      <c r="C196" s="48">
        <v>45838</v>
      </c>
    </row>
    <row r="197" spans="1:4" x14ac:dyDescent="0.35">
      <c r="A197" t="s">
        <v>3122</v>
      </c>
      <c r="B197">
        <v>28.35</v>
      </c>
      <c r="C197">
        <v>28.71</v>
      </c>
    </row>
    <row r="198" spans="1:4" x14ac:dyDescent="0.35">
      <c r="A198" t="s">
        <v>210</v>
      </c>
      <c r="B198">
        <v>56.84</v>
      </c>
      <c r="C198">
        <v>58.36</v>
      </c>
    </row>
    <row r="199" spans="1:4" x14ac:dyDescent="0.35">
      <c r="A199" t="s">
        <v>212</v>
      </c>
      <c r="B199">
        <v>26.84</v>
      </c>
      <c r="C199">
        <v>27.38</v>
      </c>
    </row>
    <row r="200" spans="1:4" x14ac:dyDescent="0.35">
      <c r="A200" t="s">
        <v>3123</v>
      </c>
      <c r="B200">
        <v>21.14</v>
      </c>
      <c r="C200">
        <v>21.27</v>
      </c>
    </row>
    <row r="201" spans="1:4" x14ac:dyDescent="0.35">
      <c r="A201" t="s">
        <v>216</v>
      </c>
      <c r="B201">
        <v>50.06</v>
      </c>
      <c r="C201">
        <v>51.35</v>
      </c>
    </row>
    <row r="202" spans="1:4" x14ac:dyDescent="0.35">
      <c r="A202" t="s">
        <v>218</v>
      </c>
      <c r="B202">
        <v>21.89</v>
      </c>
      <c r="C202">
        <v>22.28</v>
      </c>
    </row>
    <row r="204" spans="1:4" x14ac:dyDescent="0.35">
      <c r="A204" t="s">
        <v>1759</v>
      </c>
    </row>
    <row r="206" spans="1:4" x14ac:dyDescent="0.35">
      <c r="A206" s="50" t="s">
        <v>1760</v>
      </c>
      <c r="B206" s="50" t="s">
        <v>1761</v>
      </c>
      <c r="C206" s="50" t="s">
        <v>1762</v>
      </c>
      <c r="D206" s="50" t="s">
        <v>1763</v>
      </c>
    </row>
    <row r="207" spans="1:4" x14ac:dyDescent="0.35">
      <c r="A207" s="50" t="s">
        <v>3124</v>
      </c>
      <c r="B207" s="50"/>
      <c r="C207" s="50">
        <v>0.18</v>
      </c>
      <c r="D207" s="50">
        <v>0.18</v>
      </c>
    </row>
    <row r="208" spans="1:4" x14ac:dyDescent="0.35">
      <c r="A208" s="50" t="s">
        <v>3125</v>
      </c>
      <c r="B208" s="50"/>
      <c r="C208" s="50">
        <v>0.4</v>
      </c>
      <c r="D208" s="50">
        <v>0.4</v>
      </c>
    </row>
    <row r="209" spans="1:4" x14ac:dyDescent="0.35">
      <c r="A209" s="50" t="s">
        <v>3126</v>
      </c>
      <c r="B209" s="50"/>
      <c r="C209" s="50">
        <v>0.18</v>
      </c>
      <c r="D209" s="50">
        <v>0.18</v>
      </c>
    </row>
    <row r="210" spans="1:4" x14ac:dyDescent="0.35">
      <c r="A210" s="50" t="s">
        <v>3127</v>
      </c>
      <c r="B210" s="50"/>
      <c r="C210" s="50">
        <v>0.4</v>
      </c>
      <c r="D210" s="50">
        <v>0.4</v>
      </c>
    </row>
    <row r="212" spans="1:4" x14ac:dyDescent="0.35">
      <c r="A212" t="s">
        <v>222</v>
      </c>
      <c r="B212" s="3" t="s">
        <v>136</v>
      </c>
    </row>
    <row r="213" spans="1:4" ht="29" customHeight="1" x14ac:dyDescent="0.35">
      <c r="A213" s="47" t="s">
        <v>223</v>
      </c>
      <c r="B213" s="3" t="s">
        <v>136</v>
      </c>
    </row>
    <row r="214" spans="1:4" ht="29" customHeight="1" x14ac:dyDescent="0.35">
      <c r="A214" s="47" t="s">
        <v>224</v>
      </c>
      <c r="B214" s="3" t="s">
        <v>136</v>
      </c>
    </row>
    <row r="215" spans="1:4" x14ac:dyDescent="0.35">
      <c r="A215" t="s">
        <v>446</v>
      </c>
      <c r="B215" s="49">
        <v>2.3502999999999998</v>
      </c>
    </row>
    <row r="216" spans="1:4" ht="43.5" customHeight="1" x14ac:dyDescent="0.35">
      <c r="A216" s="47" t="s">
        <v>226</v>
      </c>
      <c r="B216" s="3">
        <v>9912.7544374999998</v>
      </c>
    </row>
    <row r="217" spans="1:4" x14ac:dyDescent="0.35">
      <c r="B217" s="3"/>
    </row>
    <row r="218" spans="1:4" ht="29" customHeight="1" x14ac:dyDescent="0.35">
      <c r="A218" s="47" t="s">
        <v>227</v>
      </c>
      <c r="B218" s="3" t="s">
        <v>136</v>
      </c>
    </row>
    <row r="219" spans="1:4" ht="29" customHeight="1" x14ac:dyDescent="0.35">
      <c r="A219" s="47" t="s">
        <v>228</v>
      </c>
      <c r="B219" t="s">
        <v>136</v>
      </c>
    </row>
    <row r="220" spans="1:4" ht="29" customHeight="1" x14ac:dyDescent="0.35">
      <c r="A220" s="47" t="s">
        <v>229</v>
      </c>
      <c r="B220" s="3" t="s">
        <v>136</v>
      </c>
    </row>
    <row r="221" spans="1:4" ht="29" customHeight="1" x14ac:dyDescent="0.35">
      <c r="A221" s="47" t="s">
        <v>230</v>
      </c>
      <c r="B221" s="3" t="s">
        <v>136</v>
      </c>
    </row>
    <row r="223" spans="1:4" ht="70" customHeight="1" x14ac:dyDescent="0.35">
      <c r="A223" s="72" t="s">
        <v>240</v>
      </c>
      <c r="B223" s="72" t="s">
        <v>241</v>
      </c>
      <c r="C223" s="72" t="s">
        <v>5</v>
      </c>
      <c r="D223" s="72" t="s">
        <v>6</v>
      </c>
    </row>
    <row r="224" spans="1:4" ht="70" customHeight="1" x14ac:dyDescent="0.35">
      <c r="A224" s="72" t="s">
        <v>3128</v>
      </c>
      <c r="B224" s="72"/>
      <c r="C224" s="72" t="s">
        <v>109</v>
      </c>
      <c r="D22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63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3129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3130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1266</v>
      </c>
      <c r="B8" s="33" t="s">
        <v>1267</v>
      </c>
      <c r="C8" s="33" t="s">
        <v>465</v>
      </c>
      <c r="D8" s="14">
        <v>22360</v>
      </c>
      <c r="E8" s="15">
        <v>182.04</v>
      </c>
      <c r="F8" s="16">
        <v>0.10150000000000001</v>
      </c>
      <c r="G8" s="16"/>
    </row>
    <row r="9" spans="1:7" x14ac:dyDescent="0.35">
      <c r="A9" s="13" t="s">
        <v>736</v>
      </c>
      <c r="B9" s="33" t="s">
        <v>737</v>
      </c>
      <c r="C9" s="33" t="s">
        <v>465</v>
      </c>
      <c r="D9" s="14">
        <v>9507</v>
      </c>
      <c r="E9" s="15">
        <v>174.75</v>
      </c>
      <c r="F9" s="16">
        <v>9.7500000000000003E-2</v>
      </c>
      <c r="G9" s="16"/>
    </row>
    <row r="10" spans="1:7" x14ac:dyDescent="0.35">
      <c r="A10" s="13" t="s">
        <v>852</v>
      </c>
      <c r="B10" s="33" t="s">
        <v>853</v>
      </c>
      <c r="C10" s="33" t="s">
        <v>543</v>
      </c>
      <c r="D10" s="14">
        <v>3339</v>
      </c>
      <c r="E10" s="15">
        <v>173.3</v>
      </c>
      <c r="F10" s="16">
        <v>9.6699999999999994E-2</v>
      </c>
      <c r="G10" s="16"/>
    </row>
    <row r="11" spans="1:7" x14ac:dyDescent="0.35">
      <c r="A11" s="13" t="s">
        <v>1553</v>
      </c>
      <c r="B11" s="33" t="s">
        <v>1554</v>
      </c>
      <c r="C11" s="33" t="s">
        <v>465</v>
      </c>
      <c r="D11" s="14">
        <v>8161</v>
      </c>
      <c r="E11" s="15">
        <v>166.49</v>
      </c>
      <c r="F11" s="16">
        <v>9.2899999999999996E-2</v>
      </c>
      <c r="G11" s="16"/>
    </row>
    <row r="12" spans="1:7" x14ac:dyDescent="0.35">
      <c r="A12" s="13" t="s">
        <v>719</v>
      </c>
      <c r="B12" s="33" t="s">
        <v>720</v>
      </c>
      <c r="C12" s="33" t="s">
        <v>543</v>
      </c>
      <c r="D12" s="14">
        <v>1752</v>
      </c>
      <c r="E12" s="15">
        <v>156.72</v>
      </c>
      <c r="F12" s="16">
        <v>8.7400000000000005E-2</v>
      </c>
      <c r="G12" s="16"/>
    </row>
    <row r="13" spans="1:7" x14ac:dyDescent="0.35">
      <c r="A13" s="13" t="s">
        <v>1276</v>
      </c>
      <c r="B13" s="33" t="s">
        <v>1277</v>
      </c>
      <c r="C13" s="33" t="s">
        <v>465</v>
      </c>
      <c r="D13" s="14">
        <v>9001</v>
      </c>
      <c r="E13" s="15">
        <v>148.62</v>
      </c>
      <c r="F13" s="16">
        <v>8.2900000000000001E-2</v>
      </c>
      <c r="G13" s="16"/>
    </row>
    <row r="14" spans="1:7" x14ac:dyDescent="0.35">
      <c r="A14" s="13" t="s">
        <v>2024</v>
      </c>
      <c r="B14" s="33" t="s">
        <v>2025</v>
      </c>
      <c r="C14" s="33" t="s">
        <v>465</v>
      </c>
      <c r="D14" s="14">
        <v>13401</v>
      </c>
      <c r="E14" s="15">
        <v>88.13</v>
      </c>
      <c r="F14" s="16">
        <v>4.9200000000000001E-2</v>
      </c>
      <c r="G14" s="16"/>
    </row>
    <row r="15" spans="1:7" x14ac:dyDescent="0.35">
      <c r="A15" s="13" t="s">
        <v>864</v>
      </c>
      <c r="B15" s="33" t="s">
        <v>865</v>
      </c>
      <c r="C15" s="33" t="s">
        <v>543</v>
      </c>
      <c r="D15" s="14">
        <v>6742</v>
      </c>
      <c r="E15" s="15">
        <v>80.459999999999994</v>
      </c>
      <c r="F15" s="16">
        <v>4.4900000000000002E-2</v>
      </c>
      <c r="G15" s="16"/>
    </row>
    <row r="16" spans="1:7" x14ac:dyDescent="0.35">
      <c r="A16" s="13" t="s">
        <v>866</v>
      </c>
      <c r="B16" s="33" t="s">
        <v>867</v>
      </c>
      <c r="C16" s="33" t="s">
        <v>543</v>
      </c>
      <c r="D16" s="14">
        <v>1648</v>
      </c>
      <c r="E16" s="15">
        <v>70.849999999999994</v>
      </c>
      <c r="F16" s="16">
        <v>3.95E-2</v>
      </c>
      <c r="G16" s="16"/>
    </row>
    <row r="17" spans="1:7" x14ac:dyDescent="0.35">
      <c r="A17" s="13" t="s">
        <v>1524</v>
      </c>
      <c r="B17" s="33" t="s">
        <v>1525</v>
      </c>
      <c r="C17" s="33" t="s">
        <v>465</v>
      </c>
      <c r="D17" s="14">
        <v>6513</v>
      </c>
      <c r="E17" s="15">
        <v>63.37</v>
      </c>
      <c r="F17" s="16">
        <v>3.5299999999999998E-2</v>
      </c>
      <c r="G17" s="16"/>
    </row>
    <row r="18" spans="1:7" x14ac:dyDescent="0.35">
      <c r="A18" s="13" t="s">
        <v>873</v>
      </c>
      <c r="B18" s="33" t="s">
        <v>874</v>
      </c>
      <c r="C18" s="33" t="s">
        <v>543</v>
      </c>
      <c r="D18" s="14">
        <v>1831</v>
      </c>
      <c r="E18" s="15">
        <v>53.52</v>
      </c>
      <c r="F18" s="16">
        <v>2.9899999999999999E-2</v>
      </c>
      <c r="G18" s="16"/>
    </row>
    <row r="19" spans="1:7" x14ac:dyDescent="0.35">
      <c r="A19" s="13" t="s">
        <v>827</v>
      </c>
      <c r="B19" s="33" t="s">
        <v>828</v>
      </c>
      <c r="C19" s="33" t="s">
        <v>543</v>
      </c>
      <c r="D19" s="14">
        <v>3963</v>
      </c>
      <c r="E19" s="15">
        <v>53.42</v>
      </c>
      <c r="F19" s="16">
        <v>2.98E-2</v>
      </c>
      <c r="G19" s="16"/>
    </row>
    <row r="20" spans="1:7" x14ac:dyDescent="0.35">
      <c r="A20" s="13" t="s">
        <v>868</v>
      </c>
      <c r="B20" s="33" t="s">
        <v>869</v>
      </c>
      <c r="C20" s="33" t="s">
        <v>543</v>
      </c>
      <c r="D20" s="14">
        <v>26221</v>
      </c>
      <c r="E20" s="15">
        <v>50.63</v>
      </c>
      <c r="F20" s="16">
        <v>2.8199999999999999E-2</v>
      </c>
      <c r="G20" s="16"/>
    </row>
    <row r="21" spans="1:7" x14ac:dyDescent="0.35">
      <c r="A21" s="13" t="s">
        <v>879</v>
      </c>
      <c r="B21" s="33" t="s">
        <v>880</v>
      </c>
      <c r="C21" s="33" t="s">
        <v>543</v>
      </c>
      <c r="D21" s="14">
        <v>6089</v>
      </c>
      <c r="E21" s="15">
        <v>48.72</v>
      </c>
      <c r="F21" s="16">
        <v>2.7199999999999998E-2</v>
      </c>
      <c r="G21" s="16"/>
    </row>
    <row r="22" spans="1:7" x14ac:dyDescent="0.35">
      <c r="A22" s="13" t="s">
        <v>2206</v>
      </c>
      <c r="B22" s="33" t="s">
        <v>2207</v>
      </c>
      <c r="C22" s="33" t="s">
        <v>543</v>
      </c>
      <c r="D22" s="14">
        <v>556</v>
      </c>
      <c r="E22" s="15">
        <v>45.72</v>
      </c>
      <c r="F22" s="16">
        <v>2.5499999999999998E-2</v>
      </c>
      <c r="G22" s="16"/>
    </row>
    <row r="23" spans="1:7" x14ac:dyDescent="0.35">
      <c r="A23" s="13" t="s">
        <v>883</v>
      </c>
      <c r="B23" s="33" t="s">
        <v>884</v>
      </c>
      <c r="C23" s="33" t="s">
        <v>543</v>
      </c>
      <c r="D23" s="14">
        <v>5142</v>
      </c>
      <c r="E23" s="15">
        <v>44.74</v>
      </c>
      <c r="F23" s="16">
        <v>2.5000000000000001E-2</v>
      </c>
      <c r="G23" s="16"/>
    </row>
    <row r="24" spans="1:7" x14ac:dyDescent="0.35">
      <c r="A24" s="13" t="s">
        <v>2843</v>
      </c>
      <c r="B24" s="33" t="s">
        <v>2844</v>
      </c>
      <c r="C24" s="33" t="s">
        <v>465</v>
      </c>
      <c r="D24" s="14">
        <v>10842</v>
      </c>
      <c r="E24" s="15">
        <v>41.74</v>
      </c>
      <c r="F24" s="16">
        <v>2.3300000000000001E-2</v>
      </c>
      <c r="G24" s="16"/>
    </row>
    <row r="25" spans="1:7" x14ac:dyDescent="0.35">
      <c r="A25" s="13" t="s">
        <v>2851</v>
      </c>
      <c r="B25" s="33" t="s">
        <v>2852</v>
      </c>
      <c r="C25" s="33" t="s">
        <v>465</v>
      </c>
      <c r="D25" s="14">
        <v>7863</v>
      </c>
      <c r="E25" s="15">
        <v>33.229999999999997</v>
      </c>
      <c r="F25" s="16">
        <v>1.8499999999999999E-2</v>
      </c>
      <c r="G25" s="16"/>
    </row>
    <row r="26" spans="1:7" x14ac:dyDescent="0.35">
      <c r="A26" s="13" t="s">
        <v>463</v>
      </c>
      <c r="B26" s="33" t="s">
        <v>464</v>
      </c>
      <c r="C26" s="33" t="s">
        <v>465</v>
      </c>
      <c r="D26" s="14">
        <v>8569</v>
      </c>
      <c r="E26" s="15">
        <v>30.84</v>
      </c>
      <c r="F26" s="16">
        <v>1.72E-2</v>
      </c>
      <c r="G26" s="16"/>
    </row>
    <row r="27" spans="1:7" x14ac:dyDescent="0.35">
      <c r="A27" s="13" t="s">
        <v>2284</v>
      </c>
      <c r="B27" s="33" t="s">
        <v>2285</v>
      </c>
      <c r="C27" s="33" t="s">
        <v>543</v>
      </c>
      <c r="D27" s="14">
        <v>1169</v>
      </c>
      <c r="E27" s="15">
        <v>25.26</v>
      </c>
      <c r="F27" s="16">
        <v>1.41E-2</v>
      </c>
      <c r="G27" s="16"/>
    </row>
    <row r="28" spans="1:7" x14ac:dyDescent="0.35">
      <c r="A28" s="13" t="s">
        <v>2354</v>
      </c>
      <c r="B28" s="33" t="s">
        <v>2355</v>
      </c>
      <c r="C28" s="33" t="s">
        <v>543</v>
      </c>
      <c r="D28" s="14">
        <v>2477</v>
      </c>
      <c r="E28" s="15">
        <v>19.829999999999998</v>
      </c>
      <c r="F28" s="16">
        <v>1.11E-2</v>
      </c>
      <c r="G28" s="16"/>
    </row>
    <row r="29" spans="1:7" x14ac:dyDescent="0.35">
      <c r="A29" s="13" t="s">
        <v>2366</v>
      </c>
      <c r="B29" s="33" t="s">
        <v>2367</v>
      </c>
      <c r="C29" s="33" t="s">
        <v>543</v>
      </c>
      <c r="D29" s="14">
        <v>1406</v>
      </c>
      <c r="E29" s="15">
        <v>18.14</v>
      </c>
      <c r="F29" s="16">
        <v>1.01E-2</v>
      </c>
      <c r="G29" s="16"/>
    </row>
    <row r="30" spans="1:7" x14ac:dyDescent="0.35">
      <c r="A30" s="13" t="s">
        <v>2869</v>
      </c>
      <c r="B30" s="33" t="s">
        <v>2870</v>
      </c>
      <c r="C30" s="33" t="s">
        <v>465</v>
      </c>
      <c r="D30" s="14">
        <v>8490</v>
      </c>
      <c r="E30" s="15">
        <v>16.34</v>
      </c>
      <c r="F30" s="16">
        <v>9.1000000000000004E-3</v>
      </c>
      <c r="G30" s="16"/>
    </row>
    <row r="31" spans="1:7" x14ac:dyDescent="0.35">
      <c r="A31" s="17" t="s">
        <v>180</v>
      </c>
      <c r="B31" s="34"/>
      <c r="C31" s="34"/>
      <c r="D31" s="18"/>
      <c r="E31" s="37">
        <v>1786.86</v>
      </c>
      <c r="F31" s="38">
        <v>0.99680000000000002</v>
      </c>
      <c r="G31" s="21"/>
    </row>
    <row r="32" spans="1:7" x14ac:dyDescent="0.35">
      <c r="A32" s="17" t="s">
        <v>445</v>
      </c>
      <c r="B32" s="33"/>
      <c r="C32" s="33"/>
      <c r="D32" s="14"/>
      <c r="E32" s="15"/>
      <c r="F32" s="16"/>
      <c r="G32" s="16"/>
    </row>
    <row r="33" spans="1:7" x14ac:dyDescent="0.35">
      <c r="A33" s="17" t="s">
        <v>180</v>
      </c>
      <c r="B33" s="33"/>
      <c r="C33" s="33"/>
      <c r="D33" s="14"/>
      <c r="E33" s="39" t="s">
        <v>136</v>
      </c>
      <c r="F33" s="40" t="s">
        <v>136</v>
      </c>
      <c r="G33" s="16"/>
    </row>
    <row r="34" spans="1:7" x14ac:dyDescent="0.35">
      <c r="A34" s="24" t="s">
        <v>191</v>
      </c>
      <c r="B34" s="35"/>
      <c r="C34" s="35"/>
      <c r="D34" s="25"/>
      <c r="E34" s="30">
        <v>1786.86</v>
      </c>
      <c r="F34" s="31">
        <v>0.99680000000000002</v>
      </c>
      <c r="G34" s="21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 t="s">
        <v>197</v>
      </c>
      <c r="B36" s="33"/>
      <c r="C36" s="33"/>
      <c r="D36" s="14"/>
      <c r="E36" s="15">
        <v>0</v>
      </c>
      <c r="F36" s="16">
        <v>0</v>
      </c>
      <c r="G36" s="16"/>
    </row>
    <row r="37" spans="1:7" x14ac:dyDescent="0.35">
      <c r="A37" s="13" t="s">
        <v>198</v>
      </c>
      <c r="B37" s="33"/>
      <c r="C37" s="33"/>
      <c r="D37" s="14"/>
      <c r="E37" s="15">
        <v>6.03</v>
      </c>
      <c r="F37" s="16">
        <v>3.2000000000000002E-3</v>
      </c>
      <c r="G37" s="16"/>
    </row>
    <row r="38" spans="1:7" x14ac:dyDescent="0.35">
      <c r="A38" s="28" t="s">
        <v>199</v>
      </c>
      <c r="B38" s="36"/>
      <c r="C38" s="36"/>
      <c r="D38" s="29"/>
      <c r="E38" s="30">
        <v>1792.89</v>
      </c>
      <c r="F38" s="31">
        <v>1</v>
      </c>
      <c r="G38" s="31"/>
    </row>
    <row r="43" spans="1:7" x14ac:dyDescent="0.35">
      <c r="A43" s="1" t="s">
        <v>201</v>
      </c>
    </row>
    <row r="44" spans="1:7" x14ac:dyDescent="0.35">
      <c r="A44" s="47" t="s">
        <v>202</v>
      </c>
      <c r="B44" s="3" t="s">
        <v>136</v>
      </c>
    </row>
    <row r="45" spans="1:7" x14ac:dyDescent="0.35">
      <c r="A45" t="s">
        <v>203</v>
      </c>
    </row>
    <row r="46" spans="1:7" x14ac:dyDescent="0.35">
      <c r="A46" t="s">
        <v>204</v>
      </c>
      <c r="B46" t="s">
        <v>205</v>
      </c>
      <c r="C46" t="s">
        <v>205</v>
      </c>
    </row>
    <row r="47" spans="1:7" x14ac:dyDescent="0.35">
      <c r="B47" s="48">
        <v>45807</v>
      </c>
      <c r="C47" s="48">
        <v>45838</v>
      </c>
    </row>
    <row r="48" spans="1:7" x14ac:dyDescent="0.35">
      <c r="A48" t="s">
        <v>275</v>
      </c>
      <c r="B48">
        <v>22.3123</v>
      </c>
      <c r="C48">
        <v>24.124400000000001</v>
      </c>
    </row>
    <row r="50" spans="1:4" x14ac:dyDescent="0.35">
      <c r="A50" t="s">
        <v>221</v>
      </c>
      <c r="B50" s="3" t="s">
        <v>136</v>
      </c>
    </row>
    <row r="51" spans="1:4" x14ac:dyDescent="0.35">
      <c r="A51" t="s">
        <v>222</v>
      </c>
      <c r="B51" s="3" t="s">
        <v>136</v>
      </c>
    </row>
    <row r="52" spans="1:4" ht="29" customHeight="1" x14ac:dyDescent="0.35">
      <c r="A52" s="47" t="s">
        <v>223</v>
      </c>
      <c r="B52" s="3" t="s">
        <v>136</v>
      </c>
    </row>
    <row r="53" spans="1:4" ht="29" customHeight="1" x14ac:dyDescent="0.35">
      <c r="A53" s="47" t="s">
        <v>224</v>
      </c>
      <c r="B53" s="3" t="s">
        <v>136</v>
      </c>
    </row>
    <row r="54" spans="1:4" x14ac:dyDescent="0.35">
      <c r="A54" t="s">
        <v>446</v>
      </c>
      <c r="B54" s="49">
        <v>0.30559999999999998</v>
      </c>
    </row>
    <row r="55" spans="1:4" ht="43.5" customHeight="1" x14ac:dyDescent="0.35">
      <c r="A55" s="47" t="s">
        <v>226</v>
      </c>
      <c r="B55" s="3" t="s">
        <v>136</v>
      </c>
    </row>
    <row r="56" spans="1:4" x14ac:dyDescent="0.35">
      <c r="B56" s="3"/>
    </row>
    <row r="57" spans="1:4" ht="29" customHeight="1" x14ac:dyDescent="0.35">
      <c r="A57" s="47" t="s">
        <v>227</v>
      </c>
      <c r="B57" s="3" t="s">
        <v>136</v>
      </c>
    </row>
    <row r="58" spans="1:4" ht="29" customHeight="1" x14ac:dyDescent="0.35">
      <c r="A58" s="47" t="s">
        <v>228</v>
      </c>
      <c r="B58" t="s">
        <v>136</v>
      </c>
    </row>
    <row r="59" spans="1:4" ht="29" customHeight="1" x14ac:dyDescent="0.35">
      <c r="A59" s="47" t="s">
        <v>229</v>
      </c>
      <c r="B59" s="3" t="s">
        <v>136</v>
      </c>
    </row>
    <row r="60" spans="1:4" ht="29" customHeight="1" x14ac:dyDescent="0.35">
      <c r="A60" s="47" t="s">
        <v>230</v>
      </c>
      <c r="B60" s="3" t="s">
        <v>136</v>
      </c>
    </row>
    <row r="62" spans="1:4" ht="70" customHeight="1" x14ac:dyDescent="0.35">
      <c r="A62" s="72" t="s">
        <v>240</v>
      </c>
      <c r="B62" s="72" t="s">
        <v>241</v>
      </c>
      <c r="C62" s="72" t="s">
        <v>5</v>
      </c>
      <c r="D62" s="72" t="s">
        <v>6</v>
      </c>
    </row>
    <row r="63" spans="1:4" ht="70" customHeight="1" x14ac:dyDescent="0.35">
      <c r="A63" s="72" t="s">
        <v>3131</v>
      </c>
      <c r="B63" s="72"/>
      <c r="C63" s="72" t="s">
        <v>111</v>
      </c>
      <c r="D6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6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3132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3133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697</v>
      </c>
      <c r="B8" s="33" t="s">
        <v>698</v>
      </c>
      <c r="C8" s="33" t="s">
        <v>452</v>
      </c>
      <c r="D8" s="14">
        <v>24804</v>
      </c>
      <c r="E8" s="15">
        <v>498.46</v>
      </c>
      <c r="F8" s="16">
        <v>0.15670000000000001</v>
      </c>
      <c r="G8" s="16"/>
    </row>
    <row r="9" spans="1:7" x14ac:dyDescent="0.35">
      <c r="A9" s="13" t="s">
        <v>1237</v>
      </c>
      <c r="B9" s="33" t="s">
        <v>1238</v>
      </c>
      <c r="C9" s="33" t="s">
        <v>457</v>
      </c>
      <c r="D9" s="14">
        <v>179406</v>
      </c>
      <c r="E9" s="15">
        <v>473.9</v>
      </c>
      <c r="F9" s="16">
        <v>0.14899999999999999</v>
      </c>
      <c r="G9" s="16"/>
    </row>
    <row r="10" spans="1:7" x14ac:dyDescent="0.35">
      <c r="A10" s="13" t="s">
        <v>731</v>
      </c>
      <c r="B10" s="33" t="s">
        <v>732</v>
      </c>
      <c r="C10" s="33" t="s">
        <v>733</v>
      </c>
      <c r="D10" s="14">
        <v>17418</v>
      </c>
      <c r="E10" s="15">
        <v>317.69</v>
      </c>
      <c r="F10" s="16">
        <v>9.9900000000000003E-2</v>
      </c>
      <c r="G10" s="16"/>
    </row>
    <row r="11" spans="1:7" x14ac:dyDescent="0.35">
      <c r="A11" s="13" t="s">
        <v>1231</v>
      </c>
      <c r="B11" s="33" t="s">
        <v>1232</v>
      </c>
      <c r="C11" s="33" t="s">
        <v>457</v>
      </c>
      <c r="D11" s="14">
        <v>20488</v>
      </c>
      <c r="E11" s="15">
        <v>304.92</v>
      </c>
      <c r="F11" s="16">
        <v>9.5899999999999999E-2</v>
      </c>
      <c r="G11" s="16"/>
    </row>
    <row r="12" spans="1:7" x14ac:dyDescent="0.35">
      <c r="A12" s="13" t="s">
        <v>719</v>
      </c>
      <c r="B12" s="33" t="s">
        <v>720</v>
      </c>
      <c r="C12" s="33" t="s">
        <v>543</v>
      </c>
      <c r="D12" s="14">
        <v>2690</v>
      </c>
      <c r="E12" s="15">
        <v>240.59</v>
      </c>
      <c r="F12" s="16">
        <v>7.5600000000000001E-2</v>
      </c>
      <c r="G12" s="16"/>
    </row>
    <row r="13" spans="1:7" x14ac:dyDescent="0.35">
      <c r="A13" s="13" t="s">
        <v>1280</v>
      </c>
      <c r="B13" s="33" t="s">
        <v>1281</v>
      </c>
      <c r="C13" s="33" t="s">
        <v>733</v>
      </c>
      <c r="D13" s="14">
        <v>16816</v>
      </c>
      <c r="E13" s="15">
        <v>155.38</v>
      </c>
      <c r="F13" s="16">
        <v>4.8800000000000003E-2</v>
      </c>
      <c r="G13" s="16"/>
    </row>
    <row r="14" spans="1:7" x14ac:dyDescent="0.35">
      <c r="A14" s="13" t="s">
        <v>1295</v>
      </c>
      <c r="B14" s="33" t="s">
        <v>1296</v>
      </c>
      <c r="C14" s="33" t="s">
        <v>457</v>
      </c>
      <c r="D14" s="14">
        <v>72444</v>
      </c>
      <c r="E14" s="15">
        <v>150.97</v>
      </c>
      <c r="F14" s="16">
        <v>4.7500000000000001E-2</v>
      </c>
      <c r="G14" s="16"/>
    </row>
    <row r="15" spans="1:7" x14ac:dyDescent="0.35">
      <c r="A15" s="13" t="s">
        <v>1548</v>
      </c>
      <c r="B15" s="33" t="s">
        <v>1549</v>
      </c>
      <c r="C15" s="33" t="s">
        <v>471</v>
      </c>
      <c r="D15" s="14">
        <v>16030</v>
      </c>
      <c r="E15" s="15">
        <v>125.27</v>
      </c>
      <c r="F15" s="16">
        <v>3.9399999999999998E-2</v>
      </c>
      <c r="G15" s="16"/>
    </row>
    <row r="16" spans="1:7" x14ac:dyDescent="0.35">
      <c r="A16" s="13" t="s">
        <v>864</v>
      </c>
      <c r="B16" s="33" t="s">
        <v>865</v>
      </c>
      <c r="C16" s="33" t="s">
        <v>543</v>
      </c>
      <c r="D16" s="14">
        <v>10379</v>
      </c>
      <c r="E16" s="15">
        <v>123.98</v>
      </c>
      <c r="F16" s="16">
        <v>3.9E-2</v>
      </c>
      <c r="G16" s="16"/>
    </row>
    <row r="17" spans="1:7" x14ac:dyDescent="0.35">
      <c r="A17" s="13" t="s">
        <v>866</v>
      </c>
      <c r="B17" s="33" t="s">
        <v>867</v>
      </c>
      <c r="C17" s="33" t="s">
        <v>543</v>
      </c>
      <c r="D17" s="14">
        <v>2529</v>
      </c>
      <c r="E17" s="15">
        <v>108.5</v>
      </c>
      <c r="F17" s="16">
        <v>3.4099999999999998E-2</v>
      </c>
      <c r="G17" s="16"/>
    </row>
    <row r="18" spans="1:7" x14ac:dyDescent="0.35">
      <c r="A18" s="13" t="s">
        <v>2805</v>
      </c>
      <c r="B18" s="33" t="s">
        <v>2806</v>
      </c>
      <c r="C18" s="33" t="s">
        <v>452</v>
      </c>
      <c r="D18" s="14">
        <v>6160</v>
      </c>
      <c r="E18" s="15">
        <v>104.14</v>
      </c>
      <c r="F18" s="16">
        <v>3.27E-2</v>
      </c>
      <c r="G18" s="16"/>
    </row>
    <row r="19" spans="1:7" x14ac:dyDescent="0.35">
      <c r="A19" s="13" t="s">
        <v>480</v>
      </c>
      <c r="B19" s="33" t="s">
        <v>481</v>
      </c>
      <c r="C19" s="33" t="s">
        <v>457</v>
      </c>
      <c r="D19" s="14">
        <v>22351</v>
      </c>
      <c r="E19" s="15">
        <v>89.49</v>
      </c>
      <c r="F19" s="16">
        <v>2.81E-2</v>
      </c>
      <c r="G19" s="16"/>
    </row>
    <row r="20" spans="1:7" x14ac:dyDescent="0.35">
      <c r="A20" s="13" t="s">
        <v>873</v>
      </c>
      <c r="B20" s="33" t="s">
        <v>874</v>
      </c>
      <c r="C20" s="33" t="s">
        <v>543</v>
      </c>
      <c r="D20" s="14">
        <v>2812</v>
      </c>
      <c r="E20" s="15">
        <v>82.19</v>
      </c>
      <c r="F20" s="16">
        <v>2.58E-2</v>
      </c>
      <c r="G20" s="16"/>
    </row>
    <row r="21" spans="1:7" x14ac:dyDescent="0.35">
      <c r="A21" s="13" t="s">
        <v>827</v>
      </c>
      <c r="B21" s="33" t="s">
        <v>828</v>
      </c>
      <c r="C21" s="33" t="s">
        <v>543</v>
      </c>
      <c r="D21" s="14">
        <v>6084</v>
      </c>
      <c r="E21" s="15">
        <v>81.99</v>
      </c>
      <c r="F21" s="16">
        <v>2.58E-2</v>
      </c>
      <c r="G21" s="16"/>
    </row>
    <row r="22" spans="1:7" x14ac:dyDescent="0.35">
      <c r="A22" s="13" t="s">
        <v>868</v>
      </c>
      <c r="B22" s="33" t="s">
        <v>869</v>
      </c>
      <c r="C22" s="33" t="s">
        <v>543</v>
      </c>
      <c r="D22" s="14">
        <v>40269</v>
      </c>
      <c r="E22" s="15">
        <v>77.760000000000005</v>
      </c>
      <c r="F22" s="16">
        <v>2.4400000000000002E-2</v>
      </c>
      <c r="G22" s="16"/>
    </row>
    <row r="23" spans="1:7" x14ac:dyDescent="0.35">
      <c r="A23" s="13" t="s">
        <v>450</v>
      </c>
      <c r="B23" s="33" t="s">
        <v>451</v>
      </c>
      <c r="C23" s="33" t="s">
        <v>452</v>
      </c>
      <c r="D23" s="14">
        <v>3953</v>
      </c>
      <c r="E23" s="15">
        <v>77.19</v>
      </c>
      <c r="F23" s="16">
        <v>2.4299999999999999E-2</v>
      </c>
      <c r="G23" s="16"/>
    </row>
    <row r="24" spans="1:7" x14ac:dyDescent="0.35">
      <c r="A24" s="13" t="s">
        <v>883</v>
      </c>
      <c r="B24" s="33" t="s">
        <v>884</v>
      </c>
      <c r="C24" s="33" t="s">
        <v>543</v>
      </c>
      <c r="D24" s="14">
        <v>7898</v>
      </c>
      <c r="E24" s="15">
        <v>68.72</v>
      </c>
      <c r="F24" s="16">
        <v>2.1600000000000001E-2</v>
      </c>
      <c r="G24" s="16"/>
    </row>
    <row r="25" spans="1:7" x14ac:dyDescent="0.35">
      <c r="A25" s="13" t="s">
        <v>2292</v>
      </c>
      <c r="B25" s="33" t="s">
        <v>2293</v>
      </c>
      <c r="C25" s="33" t="s">
        <v>457</v>
      </c>
      <c r="D25" s="14">
        <v>1613</v>
      </c>
      <c r="E25" s="15">
        <v>41.91</v>
      </c>
      <c r="F25" s="16">
        <v>1.32E-2</v>
      </c>
      <c r="G25" s="16"/>
    </row>
    <row r="26" spans="1:7" x14ac:dyDescent="0.35">
      <c r="A26" s="13" t="s">
        <v>1779</v>
      </c>
      <c r="B26" s="33" t="s">
        <v>1780</v>
      </c>
      <c r="C26" s="33" t="s">
        <v>1781</v>
      </c>
      <c r="D26" s="14">
        <v>4185</v>
      </c>
      <c r="E26" s="15">
        <v>29.91</v>
      </c>
      <c r="F26" s="16">
        <v>9.4000000000000004E-3</v>
      </c>
      <c r="G26" s="16"/>
    </row>
    <row r="27" spans="1:7" x14ac:dyDescent="0.35">
      <c r="A27" s="13" t="s">
        <v>906</v>
      </c>
      <c r="B27" s="33" t="s">
        <v>907</v>
      </c>
      <c r="C27" s="33" t="s">
        <v>471</v>
      </c>
      <c r="D27" s="14">
        <v>6292</v>
      </c>
      <c r="E27" s="15">
        <v>23.21</v>
      </c>
      <c r="F27" s="16">
        <v>7.3000000000000001E-3</v>
      </c>
      <c r="G27" s="16"/>
    </row>
    <row r="28" spans="1:7" x14ac:dyDescent="0.35">
      <c r="A28" s="17" t="s">
        <v>180</v>
      </c>
      <c r="B28" s="34"/>
      <c r="C28" s="34"/>
      <c r="D28" s="18"/>
      <c r="E28" s="37">
        <v>3176.17</v>
      </c>
      <c r="F28" s="38">
        <v>0.99850000000000005</v>
      </c>
      <c r="G28" s="21"/>
    </row>
    <row r="29" spans="1:7" x14ac:dyDescent="0.35">
      <c r="A29" s="17" t="s">
        <v>445</v>
      </c>
      <c r="B29" s="33"/>
      <c r="C29" s="33"/>
      <c r="D29" s="14"/>
      <c r="E29" s="15"/>
      <c r="F29" s="16"/>
      <c r="G29" s="16"/>
    </row>
    <row r="30" spans="1:7" x14ac:dyDescent="0.35">
      <c r="A30" s="17" t="s">
        <v>180</v>
      </c>
      <c r="B30" s="33"/>
      <c r="C30" s="33"/>
      <c r="D30" s="14"/>
      <c r="E30" s="39" t="s">
        <v>136</v>
      </c>
      <c r="F30" s="40" t="s">
        <v>136</v>
      </c>
      <c r="G30" s="16"/>
    </row>
    <row r="31" spans="1:7" x14ac:dyDescent="0.35">
      <c r="A31" s="24" t="s">
        <v>191</v>
      </c>
      <c r="B31" s="35"/>
      <c r="C31" s="35"/>
      <c r="D31" s="25"/>
      <c r="E31" s="30">
        <v>3176.17</v>
      </c>
      <c r="F31" s="31">
        <v>0.99850000000000005</v>
      </c>
      <c r="G31" s="21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7" t="s">
        <v>195</v>
      </c>
      <c r="B34" s="33"/>
      <c r="C34" s="33"/>
      <c r="D34" s="14"/>
      <c r="E34" s="15"/>
      <c r="F34" s="16"/>
      <c r="G34" s="16"/>
    </row>
    <row r="35" spans="1:7" x14ac:dyDescent="0.35">
      <c r="A35" s="13" t="s">
        <v>196</v>
      </c>
      <c r="B35" s="33"/>
      <c r="C35" s="33"/>
      <c r="D35" s="14"/>
      <c r="E35" s="15">
        <v>26</v>
      </c>
      <c r="F35" s="16">
        <v>8.2000000000000007E-3</v>
      </c>
      <c r="G35" s="16">
        <v>5.4115999999999997E-2</v>
      </c>
    </row>
    <row r="36" spans="1:7" x14ac:dyDescent="0.35">
      <c r="A36" s="17" t="s">
        <v>180</v>
      </c>
      <c r="B36" s="34"/>
      <c r="C36" s="34"/>
      <c r="D36" s="18"/>
      <c r="E36" s="37">
        <v>26</v>
      </c>
      <c r="F36" s="38">
        <v>8.2000000000000007E-3</v>
      </c>
      <c r="G36" s="21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24" t="s">
        <v>191</v>
      </c>
      <c r="B38" s="35"/>
      <c r="C38" s="35"/>
      <c r="D38" s="25"/>
      <c r="E38" s="19">
        <v>26</v>
      </c>
      <c r="F38" s="20">
        <v>8.2000000000000007E-3</v>
      </c>
      <c r="G38" s="21"/>
    </row>
    <row r="39" spans="1:7" x14ac:dyDescent="0.35">
      <c r="A39" s="13" t="s">
        <v>197</v>
      </c>
      <c r="B39" s="33"/>
      <c r="C39" s="33"/>
      <c r="D39" s="14"/>
      <c r="E39" s="15">
        <v>3.8543000000000002E-3</v>
      </c>
      <c r="F39" s="16">
        <v>9.9999999999999995E-7</v>
      </c>
      <c r="G39" s="16"/>
    </row>
    <row r="40" spans="1:7" x14ac:dyDescent="0.35">
      <c r="A40" s="13" t="s">
        <v>198</v>
      </c>
      <c r="B40" s="33"/>
      <c r="C40" s="33"/>
      <c r="D40" s="14"/>
      <c r="E40" s="26">
        <v>-21.0438543</v>
      </c>
      <c r="F40" s="27">
        <v>-6.7010000000000004E-3</v>
      </c>
      <c r="G40" s="16">
        <v>5.4115999999999997E-2</v>
      </c>
    </row>
    <row r="41" spans="1:7" x14ac:dyDescent="0.35">
      <c r="A41" s="28" t="s">
        <v>199</v>
      </c>
      <c r="B41" s="36"/>
      <c r="C41" s="36"/>
      <c r="D41" s="29"/>
      <c r="E41" s="30">
        <v>3181.13</v>
      </c>
      <c r="F41" s="31">
        <v>1</v>
      </c>
      <c r="G41" s="31"/>
    </row>
    <row r="46" spans="1:7" x14ac:dyDescent="0.35">
      <c r="A46" s="1" t="s">
        <v>201</v>
      </c>
    </row>
    <row r="47" spans="1:7" x14ac:dyDescent="0.35">
      <c r="A47" s="47" t="s">
        <v>202</v>
      </c>
      <c r="B47" s="3" t="s">
        <v>136</v>
      </c>
    </row>
    <row r="48" spans="1:7" x14ac:dyDescent="0.35">
      <c r="A48" t="s">
        <v>203</v>
      </c>
    </row>
    <row r="49" spans="1:3" x14ac:dyDescent="0.35">
      <c r="A49" t="s">
        <v>204</v>
      </c>
      <c r="B49" t="s">
        <v>205</v>
      </c>
      <c r="C49" t="s">
        <v>205</v>
      </c>
    </row>
    <row r="50" spans="1:3" x14ac:dyDescent="0.35">
      <c r="B50" s="48">
        <v>45807</v>
      </c>
      <c r="C50" s="48">
        <v>45838</v>
      </c>
    </row>
    <row r="51" spans="1:3" x14ac:dyDescent="0.35">
      <c r="A51" t="s">
        <v>274</v>
      </c>
      <c r="B51">
        <v>10.097300000000001</v>
      </c>
      <c r="C51">
        <v>10.8771</v>
      </c>
    </row>
    <row r="52" spans="1:3" x14ac:dyDescent="0.35">
      <c r="A52" t="s">
        <v>211</v>
      </c>
      <c r="B52">
        <v>10.097300000000001</v>
      </c>
      <c r="C52">
        <v>10.8771</v>
      </c>
    </row>
    <row r="53" spans="1:3" x14ac:dyDescent="0.35">
      <c r="A53" t="s">
        <v>275</v>
      </c>
      <c r="B53">
        <v>10.094099999999999</v>
      </c>
      <c r="C53">
        <v>10.8667</v>
      </c>
    </row>
    <row r="54" spans="1:3" x14ac:dyDescent="0.35">
      <c r="A54" t="s">
        <v>217</v>
      </c>
      <c r="B54">
        <v>10.094099999999999</v>
      </c>
      <c r="C54">
        <v>10.8667</v>
      </c>
    </row>
    <row r="56" spans="1:3" x14ac:dyDescent="0.35">
      <c r="A56" t="s">
        <v>221</v>
      </c>
      <c r="B56" s="3" t="s">
        <v>136</v>
      </c>
    </row>
    <row r="57" spans="1:3" x14ac:dyDescent="0.35">
      <c r="A57" t="s">
        <v>222</v>
      </c>
      <c r="B57" s="3" t="s">
        <v>136</v>
      </c>
    </row>
    <row r="58" spans="1:3" ht="29" customHeight="1" x14ac:dyDescent="0.35">
      <c r="A58" s="47" t="s">
        <v>223</v>
      </c>
      <c r="B58" s="3" t="s">
        <v>136</v>
      </c>
    </row>
    <row r="59" spans="1:3" ht="29" customHeight="1" x14ac:dyDescent="0.35">
      <c r="A59" s="47" t="s">
        <v>224</v>
      </c>
      <c r="B59" s="3" t="s">
        <v>136</v>
      </c>
    </row>
    <row r="60" spans="1:3" x14ac:dyDescent="0.35">
      <c r="A60" t="s">
        <v>446</v>
      </c>
      <c r="B60" s="49">
        <v>0.2407</v>
      </c>
    </row>
    <row r="61" spans="1:3" ht="43.5" customHeight="1" x14ac:dyDescent="0.35">
      <c r="A61" s="47" t="s">
        <v>226</v>
      </c>
      <c r="B61" s="3" t="s">
        <v>136</v>
      </c>
    </row>
    <row r="62" spans="1:3" x14ac:dyDescent="0.35">
      <c r="B62" s="3"/>
    </row>
    <row r="63" spans="1:3" ht="29" customHeight="1" x14ac:dyDescent="0.35">
      <c r="A63" s="47" t="s">
        <v>227</v>
      </c>
      <c r="B63" s="3" t="s">
        <v>136</v>
      </c>
    </row>
    <row r="64" spans="1:3" ht="29" customHeight="1" x14ac:dyDescent="0.35">
      <c r="A64" s="47" t="s">
        <v>228</v>
      </c>
      <c r="B64" t="s">
        <v>136</v>
      </c>
    </row>
    <row r="65" spans="1:4" ht="29" customHeight="1" x14ac:dyDescent="0.35">
      <c r="A65" s="47" t="s">
        <v>229</v>
      </c>
      <c r="B65" s="3" t="s">
        <v>136</v>
      </c>
    </row>
    <row r="66" spans="1:4" ht="29" customHeight="1" x14ac:dyDescent="0.35">
      <c r="A66" s="47" t="s">
        <v>230</v>
      </c>
      <c r="B66" s="3" t="s">
        <v>136</v>
      </c>
    </row>
    <row r="68" spans="1:4" ht="70" customHeight="1" x14ac:dyDescent="0.35">
      <c r="A68" s="72" t="s">
        <v>240</v>
      </c>
      <c r="B68" s="72" t="s">
        <v>241</v>
      </c>
      <c r="C68" s="72" t="s">
        <v>5</v>
      </c>
      <c r="D68" s="72" t="s">
        <v>6</v>
      </c>
    </row>
    <row r="69" spans="1:4" ht="70" customHeight="1" x14ac:dyDescent="0.35">
      <c r="A69" s="72" t="s">
        <v>3134</v>
      </c>
      <c r="B69" s="72"/>
      <c r="C69" s="72" t="s">
        <v>113</v>
      </c>
      <c r="D6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52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3135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3136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692</v>
      </c>
      <c r="B8" s="33" t="s">
        <v>693</v>
      </c>
      <c r="C8" s="33" t="s">
        <v>694</v>
      </c>
      <c r="D8" s="14">
        <v>316751</v>
      </c>
      <c r="E8" s="15">
        <v>4753.17</v>
      </c>
      <c r="F8" s="16">
        <v>7.0900000000000005E-2</v>
      </c>
      <c r="G8" s="16"/>
    </row>
    <row r="9" spans="1:7" x14ac:dyDescent="0.35">
      <c r="A9" s="13" t="s">
        <v>374</v>
      </c>
      <c r="B9" s="33" t="s">
        <v>375</v>
      </c>
      <c r="C9" s="33" t="s">
        <v>376</v>
      </c>
      <c r="D9" s="14">
        <v>168207</v>
      </c>
      <c r="E9" s="15">
        <v>3366.66</v>
      </c>
      <c r="F9" s="16">
        <v>5.0200000000000002E-2</v>
      </c>
      <c r="G9" s="16"/>
    </row>
    <row r="10" spans="1:7" x14ac:dyDescent="0.35">
      <c r="A10" s="13" t="s">
        <v>697</v>
      </c>
      <c r="B10" s="33" t="s">
        <v>698</v>
      </c>
      <c r="C10" s="33" t="s">
        <v>452</v>
      </c>
      <c r="D10" s="14">
        <v>122295</v>
      </c>
      <c r="E10" s="15">
        <v>2457.64</v>
      </c>
      <c r="F10" s="16">
        <v>3.6700000000000003E-2</v>
      </c>
      <c r="G10" s="16"/>
    </row>
    <row r="11" spans="1:7" x14ac:dyDescent="0.35">
      <c r="A11" s="13" t="s">
        <v>695</v>
      </c>
      <c r="B11" s="33" t="s">
        <v>696</v>
      </c>
      <c r="C11" s="33" t="s">
        <v>376</v>
      </c>
      <c r="D11" s="14">
        <v>125529</v>
      </c>
      <c r="E11" s="15">
        <v>1814.9</v>
      </c>
      <c r="F11" s="16">
        <v>2.7099999999999999E-2</v>
      </c>
      <c r="G11" s="16"/>
    </row>
    <row r="12" spans="1:7" x14ac:dyDescent="0.35">
      <c r="A12" s="13" t="s">
        <v>1293</v>
      </c>
      <c r="B12" s="33" t="s">
        <v>1538</v>
      </c>
      <c r="C12" s="33" t="s">
        <v>833</v>
      </c>
      <c r="D12" s="14">
        <v>363140</v>
      </c>
      <c r="E12" s="15">
        <v>1563.86</v>
      </c>
      <c r="F12" s="16">
        <v>2.3300000000000001E-2</v>
      </c>
      <c r="G12" s="16"/>
    </row>
    <row r="13" spans="1:7" x14ac:dyDescent="0.35">
      <c r="A13" s="13" t="s">
        <v>2016</v>
      </c>
      <c r="B13" s="33" t="s">
        <v>2017</v>
      </c>
      <c r="C13" s="33" t="s">
        <v>452</v>
      </c>
      <c r="D13" s="14">
        <v>15867450</v>
      </c>
      <c r="E13" s="15">
        <v>1178.95</v>
      </c>
      <c r="F13" s="16">
        <v>1.7600000000000001E-2</v>
      </c>
      <c r="G13" s="16"/>
    </row>
    <row r="14" spans="1:7" x14ac:dyDescent="0.35">
      <c r="A14" s="13" t="s">
        <v>1237</v>
      </c>
      <c r="B14" s="33" t="s">
        <v>1238</v>
      </c>
      <c r="C14" s="33" t="s">
        <v>457</v>
      </c>
      <c r="D14" s="14">
        <v>412250</v>
      </c>
      <c r="E14" s="15">
        <v>1088.96</v>
      </c>
      <c r="F14" s="16">
        <v>1.6299999999999999E-2</v>
      </c>
      <c r="G14" s="16"/>
    </row>
    <row r="15" spans="1:7" x14ac:dyDescent="0.35">
      <c r="A15" s="13" t="s">
        <v>2034</v>
      </c>
      <c r="B15" s="33" t="s">
        <v>2035</v>
      </c>
      <c r="C15" s="33" t="s">
        <v>716</v>
      </c>
      <c r="D15" s="14">
        <v>186900</v>
      </c>
      <c r="E15" s="15">
        <v>1079.25</v>
      </c>
      <c r="F15" s="16">
        <v>1.61E-2</v>
      </c>
      <c r="G15" s="16"/>
    </row>
    <row r="16" spans="1:7" x14ac:dyDescent="0.35">
      <c r="A16" s="13" t="s">
        <v>1262</v>
      </c>
      <c r="B16" s="33" t="s">
        <v>1263</v>
      </c>
      <c r="C16" s="33" t="s">
        <v>507</v>
      </c>
      <c r="D16" s="14">
        <v>70300</v>
      </c>
      <c r="E16" s="15">
        <v>1019.49</v>
      </c>
      <c r="F16" s="16">
        <v>1.52E-2</v>
      </c>
      <c r="G16" s="16"/>
    </row>
    <row r="17" spans="1:7" x14ac:dyDescent="0.35">
      <c r="A17" s="13" t="s">
        <v>1239</v>
      </c>
      <c r="B17" s="33" t="s">
        <v>1240</v>
      </c>
      <c r="C17" s="33" t="s">
        <v>376</v>
      </c>
      <c r="D17" s="14">
        <v>384446</v>
      </c>
      <c r="E17" s="15">
        <v>819.33</v>
      </c>
      <c r="F17" s="16">
        <v>1.2200000000000001E-2</v>
      </c>
      <c r="G17" s="16"/>
    </row>
    <row r="18" spans="1:7" x14ac:dyDescent="0.35">
      <c r="A18" s="13" t="s">
        <v>392</v>
      </c>
      <c r="B18" s="33" t="s">
        <v>393</v>
      </c>
      <c r="C18" s="33" t="s">
        <v>394</v>
      </c>
      <c r="D18" s="14">
        <v>207900</v>
      </c>
      <c r="E18" s="15">
        <v>814.86</v>
      </c>
      <c r="F18" s="16">
        <v>1.2200000000000001E-2</v>
      </c>
      <c r="G18" s="16"/>
    </row>
    <row r="19" spans="1:7" x14ac:dyDescent="0.35">
      <c r="A19" s="13" t="s">
        <v>2020</v>
      </c>
      <c r="B19" s="33" t="s">
        <v>2021</v>
      </c>
      <c r="C19" s="33" t="s">
        <v>376</v>
      </c>
      <c r="D19" s="14">
        <v>314325</v>
      </c>
      <c r="E19" s="15">
        <v>781.03</v>
      </c>
      <c r="F19" s="16">
        <v>1.17E-2</v>
      </c>
      <c r="G19" s="16"/>
    </row>
    <row r="20" spans="1:7" x14ac:dyDescent="0.35">
      <c r="A20" s="13" t="s">
        <v>699</v>
      </c>
      <c r="B20" s="33" t="s">
        <v>700</v>
      </c>
      <c r="C20" s="33" t="s">
        <v>701</v>
      </c>
      <c r="D20" s="14">
        <v>20125</v>
      </c>
      <c r="E20" s="15">
        <v>738.55</v>
      </c>
      <c r="F20" s="16">
        <v>1.0999999999999999E-2</v>
      </c>
      <c r="G20" s="16"/>
    </row>
    <row r="21" spans="1:7" x14ac:dyDescent="0.35">
      <c r="A21" s="13" t="s">
        <v>383</v>
      </c>
      <c r="B21" s="33" t="s">
        <v>384</v>
      </c>
      <c r="C21" s="33" t="s">
        <v>379</v>
      </c>
      <c r="D21" s="14">
        <v>41897</v>
      </c>
      <c r="E21" s="15">
        <v>671.11</v>
      </c>
      <c r="F21" s="16">
        <v>0.01</v>
      </c>
      <c r="G21" s="16"/>
    </row>
    <row r="22" spans="1:7" x14ac:dyDescent="0.35">
      <c r="A22" s="13" t="s">
        <v>714</v>
      </c>
      <c r="B22" s="33" t="s">
        <v>715</v>
      </c>
      <c r="C22" s="33" t="s">
        <v>716</v>
      </c>
      <c r="D22" s="14">
        <v>5306</v>
      </c>
      <c r="E22" s="15">
        <v>641.65</v>
      </c>
      <c r="F22" s="16">
        <v>9.5999999999999992E-3</v>
      </c>
      <c r="G22" s="16"/>
    </row>
    <row r="23" spans="1:7" x14ac:dyDescent="0.35">
      <c r="A23" s="13" t="s">
        <v>702</v>
      </c>
      <c r="B23" s="33" t="s">
        <v>703</v>
      </c>
      <c r="C23" s="33" t="s">
        <v>376</v>
      </c>
      <c r="D23" s="14">
        <v>77386</v>
      </c>
      <c r="E23" s="15">
        <v>634.84</v>
      </c>
      <c r="F23" s="16">
        <v>9.4999999999999998E-3</v>
      </c>
      <c r="G23" s="16"/>
    </row>
    <row r="24" spans="1:7" x14ac:dyDescent="0.35">
      <c r="A24" s="13" t="s">
        <v>770</v>
      </c>
      <c r="B24" s="33" t="s">
        <v>771</v>
      </c>
      <c r="C24" s="33" t="s">
        <v>460</v>
      </c>
      <c r="D24" s="14">
        <v>62970</v>
      </c>
      <c r="E24" s="15">
        <v>589.71</v>
      </c>
      <c r="F24" s="16">
        <v>8.8000000000000005E-3</v>
      </c>
      <c r="G24" s="16"/>
    </row>
    <row r="25" spans="1:7" x14ac:dyDescent="0.35">
      <c r="A25" s="13" t="s">
        <v>1260</v>
      </c>
      <c r="B25" s="33" t="s">
        <v>1261</v>
      </c>
      <c r="C25" s="33" t="s">
        <v>716</v>
      </c>
      <c r="D25" s="14">
        <v>19750</v>
      </c>
      <c r="E25" s="15">
        <v>561.79</v>
      </c>
      <c r="F25" s="16">
        <v>8.3999999999999995E-3</v>
      </c>
      <c r="G25" s="16"/>
    </row>
    <row r="26" spans="1:7" x14ac:dyDescent="0.35">
      <c r="A26" s="13" t="s">
        <v>721</v>
      </c>
      <c r="B26" s="33" t="s">
        <v>722</v>
      </c>
      <c r="C26" s="33" t="s">
        <v>468</v>
      </c>
      <c r="D26" s="14">
        <v>151500</v>
      </c>
      <c r="E26" s="15">
        <v>507.37</v>
      </c>
      <c r="F26" s="16">
        <v>7.6E-3</v>
      </c>
      <c r="G26" s="16"/>
    </row>
    <row r="27" spans="1:7" x14ac:dyDescent="0.35">
      <c r="A27" s="13" t="s">
        <v>710</v>
      </c>
      <c r="B27" s="33" t="s">
        <v>711</v>
      </c>
      <c r="C27" s="33" t="s">
        <v>376</v>
      </c>
      <c r="D27" s="14">
        <v>22963</v>
      </c>
      <c r="E27" s="15">
        <v>496.8</v>
      </c>
      <c r="F27" s="16">
        <v>7.4000000000000003E-3</v>
      </c>
      <c r="G27" s="16"/>
    </row>
    <row r="28" spans="1:7" x14ac:dyDescent="0.35">
      <c r="A28" s="13" t="s">
        <v>708</v>
      </c>
      <c r="B28" s="33" t="s">
        <v>709</v>
      </c>
      <c r="C28" s="33" t="s">
        <v>376</v>
      </c>
      <c r="D28" s="14">
        <v>41311</v>
      </c>
      <c r="E28" s="15">
        <v>495.4</v>
      </c>
      <c r="F28" s="16">
        <v>7.4000000000000003E-3</v>
      </c>
      <c r="G28" s="16"/>
    </row>
    <row r="29" spans="1:7" x14ac:dyDescent="0.35">
      <c r="A29" s="13" t="s">
        <v>2152</v>
      </c>
      <c r="B29" s="33" t="s">
        <v>2153</v>
      </c>
      <c r="C29" s="33" t="s">
        <v>468</v>
      </c>
      <c r="D29" s="14">
        <v>121800</v>
      </c>
      <c r="E29" s="15">
        <v>493.84</v>
      </c>
      <c r="F29" s="16">
        <v>7.4000000000000003E-3</v>
      </c>
      <c r="G29" s="16"/>
    </row>
    <row r="30" spans="1:7" x14ac:dyDescent="0.35">
      <c r="A30" s="13" t="s">
        <v>472</v>
      </c>
      <c r="B30" s="33" t="s">
        <v>473</v>
      </c>
      <c r="C30" s="33" t="s">
        <v>430</v>
      </c>
      <c r="D30" s="14">
        <v>46316</v>
      </c>
      <c r="E30" s="15">
        <v>491.46</v>
      </c>
      <c r="F30" s="16">
        <v>7.3000000000000001E-3</v>
      </c>
      <c r="G30" s="16"/>
    </row>
    <row r="31" spans="1:7" x14ac:dyDescent="0.35">
      <c r="A31" s="13" t="s">
        <v>380</v>
      </c>
      <c r="B31" s="33" t="s">
        <v>381</v>
      </c>
      <c r="C31" s="33" t="s">
        <v>382</v>
      </c>
      <c r="D31" s="14">
        <v>116508</v>
      </c>
      <c r="E31" s="15">
        <v>485.2</v>
      </c>
      <c r="F31" s="16">
        <v>7.1999999999999998E-3</v>
      </c>
      <c r="G31" s="16"/>
    </row>
    <row r="32" spans="1:7" x14ac:dyDescent="0.35">
      <c r="A32" s="13" t="s">
        <v>719</v>
      </c>
      <c r="B32" s="33" t="s">
        <v>720</v>
      </c>
      <c r="C32" s="33" t="s">
        <v>543</v>
      </c>
      <c r="D32" s="14">
        <v>5000</v>
      </c>
      <c r="E32" s="15">
        <v>447.2</v>
      </c>
      <c r="F32" s="16">
        <v>6.7000000000000002E-3</v>
      </c>
      <c r="G32" s="16"/>
    </row>
    <row r="33" spans="1:7" x14ac:dyDescent="0.35">
      <c r="A33" s="13" t="s">
        <v>405</v>
      </c>
      <c r="B33" s="33" t="s">
        <v>406</v>
      </c>
      <c r="C33" s="33" t="s">
        <v>391</v>
      </c>
      <c r="D33" s="14">
        <v>9000</v>
      </c>
      <c r="E33" s="15">
        <v>438.28</v>
      </c>
      <c r="F33" s="16">
        <v>6.4999999999999997E-3</v>
      </c>
      <c r="G33" s="16"/>
    </row>
    <row r="34" spans="1:7" x14ac:dyDescent="0.35">
      <c r="A34" s="13" t="s">
        <v>1550</v>
      </c>
      <c r="B34" s="33" t="s">
        <v>1551</v>
      </c>
      <c r="C34" s="33" t="s">
        <v>1552</v>
      </c>
      <c r="D34" s="14">
        <v>94300</v>
      </c>
      <c r="E34" s="15">
        <v>434.58</v>
      </c>
      <c r="F34" s="16">
        <v>6.4999999999999997E-3</v>
      </c>
      <c r="G34" s="16"/>
    </row>
    <row r="35" spans="1:7" x14ac:dyDescent="0.35">
      <c r="A35" s="13" t="s">
        <v>586</v>
      </c>
      <c r="B35" s="33" t="s">
        <v>587</v>
      </c>
      <c r="C35" s="33" t="s">
        <v>411</v>
      </c>
      <c r="D35" s="14">
        <v>25865</v>
      </c>
      <c r="E35" s="15">
        <v>433.42</v>
      </c>
      <c r="F35" s="16">
        <v>6.4999999999999997E-3</v>
      </c>
      <c r="G35" s="16"/>
    </row>
    <row r="36" spans="1:7" x14ac:dyDescent="0.35">
      <c r="A36" s="13" t="s">
        <v>549</v>
      </c>
      <c r="B36" s="33" t="s">
        <v>550</v>
      </c>
      <c r="C36" s="33" t="s">
        <v>548</v>
      </c>
      <c r="D36" s="14">
        <v>95238</v>
      </c>
      <c r="E36" s="15">
        <v>415.24</v>
      </c>
      <c r="F36" s="16">
        <v>6.1999999999999998E-3</v>
      </c>
      <c r="G36" s="16"/>
    </row>
    <row r="37" spans="1:7" x14ac:dyDescent="0.35">
      <c r="A37" s="13" t="s">
        <v>793</v>
      </c>
      <c r="B37" s="33" t="s">
        <v>794</v>
      </c>
      <c r="C37" s="33" t="s">
        <v>786</v>
      </c>
      <c r="D37" s="14">
        <v>40500</v>
      </c>
      <c r="E37" s="15">
        <v>413.3</v>
      </c>
      <c r="F37" s="16">
        <v>6.1999999999999998E-3</v>
      </c>
      <c r="G37" s="16"/>
    </row>
    <row r="38" spans="1:7" x14ac:dyDescent="0.35">
      <c r="A38" s="13" t="s">
        <v>1243</v>
      </c>
      <c r="B38" s="33" t="s">
        <v>1244</v>
      </c>
      <c r="C38" s="33" t="s">
        <v>402</v>
      </c>
      <c r="D38" s="14">
        <v>59200</v>
      </c>
      <c r="E38" s="15">
        <v>407.3</v>
      </c>
      <c r="F38" s="16">
        <v>6.1000000000000004E-3</v>
      </c>
      <c r="G38" s="16"/>
    </row>
    <row r="39" spans="1:7" x14ac:dyDescent="0.35">
      <c r="A39" s="13" t="s">
        <v>712</v>
      </c>
      <c r="B39" s="33" t="s">
        <v>713</v>
      </c>
      <c r="C39" s="33" t="s">
        <v>402</v>
      </c>
      <c r="D39" s="14">
        <v>12648</v>
      </c>
      <c r="E39" s="15">
        <v>402.61</v>
      </c>
      <c r="F39" s="16">
        <v>6.0000000000000001E-3</v>
      </c>
      <c r="G39" s="16"/>
    </row>
    <row r="40" spans="1:7" x14ac:dyDescent="0.35">
      <c r="A40" s="13" t="s">
        <v>389</v>
      </c>
      <c r="B40" s="33" t="s">
        <v>390</v>
      </c>
      <c r="C40" s="33" t="s">
        <v>391</v>
      </c>
      <c r="D40" s="14">
        <v>82767</v>
      </c>
      <c r="E40" s="15">
        <v>348.86</v>
      </c>
      <c r="F40" s="16">
        <v>5.1999999999999998E-3</v>
      </c>
      <c r="G40" s="16"/>
    </row>
    <row r="41" spans="1:7" x14ac:dyDescent="0.35">
      <c r="A41" s="13" t="s">
        <v>1268</v>
      </c>
      <c r="B41" s="33" t="s">
        <v>1269</v>
      </c>
      <c r="C41" s="33" t="s">
        <v>1270</v>
      </c>
      <c r="D41" s="14">
        <v>13200</v>
      </c>
      <c r="E41" s="15">
        <v>345.76</v>
      </c>
      <c r="F41" s="16">
        <v>5.1999999999999998E-3</v>
      </c>
      <c r="G41" s="16"/>
    </row>
    <row r="42" spans="1:7" x14ac:dyDescent="0.35">
      <c r="A42" s="13" t="s">
        <v>729</v>
      </c>
      <c r="B42" s="33" t="s">
        <v>730</v>
      </c>
      <c r="C42" s="33" t="s">
        <v>460</v>
      </c>
      <c r="D42" s="14">
        <v>76361</v>
      </c>
      <c r="E42" s="15">
        <v>326.37</v>
      </c>
      <c r="F42" s="16">
        <v>4.8999999999999998E-3</v>
      </c>
      <c r="G42" s="16"/>
    </row>
    <row r="43" spans="1:7" x14ac:dyDescent="0.35">
      <c r="A43" s="13" t="s">
        <v>1241</v>
      </c>
      <c r="B43" s="33" t="s">
        <v>1242</v>
      </c>
      <c r="C43" s="33" t="s">
        <v>529</v>
      </c>
      <c r="D43" s="14">
        <v>130000</v>
      </c>
      <c r="E43" s="15">
        <v>326.18</v>
      </c>
      <c r="F43" s="16">
        <v>4.8999999999999998E-3</v>
      </c>
      <c r="G43" s="16"/>
    </row>
    <row r="44" spans="1:7" x14ac:dyDescent="0.35">
      <c r="A44" s="13" t="s">
        <v>418</v>
      </c>
      <c r="B44" s="33" t="s">
        <v>419</v>
      </c>
      <c r="C44" s="33" t="s">
        <v>420</v>
      </c>
      <c r="D44" s="14">
        <v>69660</v>
      </c>
      <c r="E44" s="15">
        <v>318.73</v>
      </c>
      <c r="F44" s="16">
        <v>4.7999999999999996E-3</v>
      </c>
      <c r="G44" s="16"/>
    </row>
    <row r="45" spans="1:7" x14ac:dyDescent="0.35">
      <c r="A45" s="13" t="s">
        <v>2746</v>
      </c>
      <c r="B45" s="33" t="s">
        <v>2747</v>
      </c>
      <c r="C45" s="33" t="s">
        <v>442</v>
      </c>
      <c r="D45" s="14">
        <v>45000</v>
      </c>
      <c r="E45" s="15">
        <v>316.04000000000002</v>
      </c>
      <c r="F45" s="16">
        <v>4.7000000000000002E-3</v>
      </c>
      <c r="G45" s="16"/>
    </row>
    <row r="46" spans="1:7" x14ac:dyDescent="0.35">
      <c r="A46" s="13" t="s">
        <v>606</v>
      </c>
      <c r="B46" s="33" t="s">
        <v>607</v>
      </c>
      <c r="C46" s="33" t="s">
        <v>411</v>
      </c>
      <c r="D46" s="14">
        <v>17625</v>
      </c>
      <c r="E46" s="15">
        <v>309.11</v>
      </c>
      <c r="F46" s="16">
        <v>4.5999999999999999E-3</v>
      </c>
      <c r="G46" s="16"/>
    </row>
    <row r="47" spans="1:7" x14ac:dyDescent="0.35">
      <c r="A47" s="13" t="s">
        <v>590</v>
      </c>
      <c r="B47" s="33" t="s">
        <v>591</v>
      </c>
      <c r="C47" s="33" t="s">
        <v>411</v>
      </c>
      <c r="D47" s="14">
        <v>20468</v>
      </c>
      <c r="E47" s="15">
        <v>308.23</v>
      </c>
      <c r="F47" s="16">
        <v>4.5999999999999999E-3</v>
      </c>
      <c r="G47" s="16"/>
    </row>
    <row r="48" spans="1:7" x14ac:dyDescent="0.35">
      <c r="A48" s="13" t="s">
        <v>1522</v>
      </c>
      <c r="B48" s="33" t="s">
        <v>1523</v>
      </c>
      <c r="C48" s="33" t="s">
        <v>376</v>
      </c>
      <c r="D48" s="14">
        <v>200000</v>
      </c>
      <c r="E48" s="15">
        <v>307.2</v>
      </c>
      <c r="F48" s="16">
        <v>4.5999999999999999E-3</v>
      </c>
      <c r="G48" s="16"/>
    </row>
    <row r="49" spans="1:7" x14ac:dyDescent="0.35">
      <c r="A49" s="13" t="s">
        <v>1233</v>
      </c>
      <c r="B49" s="33" t="s">
        <v>1234</v>
      </c>
      <c r="C49" s="33" t="s">
        <v>471</v>
      </c>
      <c r="D49" s="14">
        <v>40015</v>
      </c>
      <c r="E49" s="15">
        <v>304.23</v>
      </c>
      <c r="F49" s="16">
        <v>4.4999999999999997E-3</v>
      </c>
      <c r="G49" s="16"/>
    </row>
    <row r="50" spans="1:7" x14ac:dyDescent="0.35">
      <c r="A50" s="13" t="s">
        <v>766</v>
      </c>
      <c r="B50" s="33" t="s">
        <v>767</v>
      </c>
      <c r="C50" s="33" t="s">
        <v>402</v>
      </c>
      <c r="D50" s="14">
        <v>10081</v>
      </c>
      <c r="E50" s="15">
        <v>294.16000000000003</v>
      </c>
      <c r="F50" s="16">
        <v>4.4000000000000003E-3</v>
      </c>
      <c r="G50" s="16"/>
    </row>
    <row r="51" spans="1:7" x14ac:dyDescent="0.35">
      <c r="A51" s="13" t="s">
        <v>377</v>
      </c>
      <c r="B51" s="33" t="s">
        <v>378</v>
      </c>
      <c r="C51" s="33" t="s">
        <v>379</v>
      </c>
      <c r="D51" s="14">
        <v>8355</v>
      </c>
      <c r="E51" s="15">
        <v>289.25</v>
      </c>
      <c r="F51" s="16">
        <v>4.3E-3</v>
      </c>
      <c r="G51" s="16"/>
    </row>
    <row r="52" spans="1:7" x14ac:dyDescent="0.35">
      <c r="A52" s="13" t="s">
        <v>592</v>
      </c>
      <c r="B52" s="33" t="s">
        <v>593</v>
      </c>
      <c r="C52" s="33" t="s">
        <v>476</v>
      </c>
      <c r="D52" s="14">
        <v>3933</v>
      </c>
      <c r="E52" s="15">
        <v>284.83</v>
      </c>
      <c r="F52" s="16">
        <v>4.3E-3</v>
      </c>
      <c r="G52" s="16"/>
    </row>
    <row r="53" spans="1:7" x14ac:dyDescent="0.35">
      <c r="A53" s="13" t="s">
        <v>1327</v>
      </c>
      <c r="B53" s="33" t="s">
        <v>1328</v>
      </c>
      <c r="C53" s="33" t="s">
        <v>376</v>
      </c>
      <c r="D53" s="14">
        <v>114075</v>
      </c>
      <c r="E53" s="15">
        <v>283.8</v>
      </c>
      <c r="F53" s="16">
        <v>4.1999999999999997E-3</v>
      </c>
      <c r="G53" s="16"/>
    </row>
    <row r="54" spans="1:7" x14ac:dyDescent="0.35">
      <c r="A54" s="13" t="s">
        <v>2160</v>
      </c>
      <c r="B54" s="33" t="s">
        <v>2161</v>
      </c>
      <c r="C54" s="33" t="s">
        <v>460</v>
      </c>
      <c r="D54" s="14">
        <v>66663</v>
      </c>
      <c r="E54" s="15">
        <v>268.25</v>
      </c>
      <c r="F54" s="16">
        <v>4.0000000000000001E-3</v>
      </c>
      <c r="G54" s="16"/>
    </row>
    <row r="55" spans="1:7" x14ac:dyDescent="0.35">
      <c r="A55" s="13" t="s">
        <v>387</v>
      </c>
      <c r="B55" s="33" t="s">
        <v>388</v>
      </c>
      <c r="C55" s="33" t="s">
        <v>379</v>
      </c>
      <c r="D55" s="14">
        <v>15060</v>
      </c>
      <c r="E55" s="15">
        <v>260.33</v>
      </c>
      <c r="F55" s="16">
        <v>3.8999999999999998E-3</v>
      </c>
      <c r="G55" s="16"/>
    </row>
    <row r="56" spans="1:7" x14ac:dyDescent="0.35">
      <c r="A56" s="13" t="s">
        <v>2026</v>
      </c>
      <c r="B56" s="33" t="s">
        <v>2027</v>
      </c>
      <c r="C56" s="33" t="s">
        <v>510</v>
      </c>
      <c r="D56" s="14">
        <v>3750</v>
      </c>
      <c r="E56" s="15">
        <v>245.66</v>
      </c>
      <c r="F56" s="16">
        <v>3.7000000000000002E-3</v>
      </c>
      <c r="G56" s="16"/>
    </row>
    <row r="57" spans="1:7" x14ac:dyDescent="0.35">
      <c r="A57" s="13" t="s">
        <v>536</v>
      </c>
      <c r="B57" s="33" t="s">
        <v>537</v>
      </c>
      <c r="C57" s="33" t="s">
        <v>538</v>
      </c>
      <c r="D57" s="14">
        <v>50000</v>
      </c>
      <c r="E57" s="15">
        <v>240.1</v>
      </c>
      <c r="F57" s="16">
        <v>3.5999999999999999E-3</v>
      </c>
      <c r="G57" s="16"/>
    </row>
    <row r="58" spans="1:7" x14ac:dyDescent="0.35">
      <c r="A58" s="13" t="s">
        <v>758</v>
      </c>
      <c r="B58" s="33" t="s">
        <v>759</v>
      </c>
      <c r="C58" s="33" t="s">
        <v>430</v>
      </c>
      <c r="D58" s="14">
        <v>89250</v>
      </c>
      <c r="E58" s="15">
        <v>237.67</v>
      </c>
      <c r="F58" s="16">
        <v>3.5000000000000001E-3</v>
      </c>
      <c r="G58" s="16"/>
    </row>
    <row r="59" spans="1:7" x14ac:dyDescent="0.35">
      <c r="A59" s="13" t="s">
        <v>2795</v>
      </c>
      <c r="B59" s="33" t="s">
        <v>2796</v>
      </c>
      <c r="C59" s="33" t="s">
        <v>1292</v>
      </c>
      <c r="D59" s="14">
        <v>338195</v>
      </c>
      <c r="E59" s="15">
        <v>236.74</v>
      </c>
      <c r="F59" s="16">
        <v>3.5000000000000001E-3</v>
      </c>
      <c r="G59" s="16"/>
    </row>
    <row r="60" spans="1:7" x14ac:dyDescent="0.35">
      <c r="A60" s="13" t="s">
        <v>856</v>
      </c>
      <c r="B60" s="33" t="s">
        <v>857</v>
      </c>
      <c r="C60" s="33" t="s">
        <v>538</v>
      </c>
      <c r="D60" s="14">
        <v>468</v>
      </c>
      <c r="E60" s="15">
        <v>231.24</v>
      </c>
      <c r="F60" s="16">
        <v>3.5000000000000001E-3</v>
      </c>
      <c r="G60" s="16"/>
    </row>
    <row r="61" spans="1:7" x14ac:dyDescent="0.35">
      <c r="A61" s="13" t="s">
        <v>525</v>
      </c>
      <c r="B61" s="33" t="s">
        <v>526</v>
      </c>
      <c r="C61" s="33" t="s">
        <v>495</v>
      </c>
      <c r="D61" s="14">
        <v>59955</v>
      </c>
      <c r="E61" s="15">
        <v>226.72</v>
      </c>
      <c r="F61" s="16">
        <v>3.3999999999999998E-3</v>
      </c>
      <c r="G61" s="16"/>
    </row>
    <row r="62" spans="1:7" x14ac:dyDescent="0.35">
      <c r="A62" s="13" t="s">
        <v>541</v>
      </c>
      <c r="B62" s="33" t="s">
        <v>542</v>
      </c>
      <c r="C62" s="33" t="s">
        <v>543</v>
      </c>
      <c r="D62" s="14">
        <v>88402</v>
      </c>
      <c r="E62" s="15">
        <v>226.66</v>
      </c>
      <c r="F62" s="16">
        <v>3.3999999999999998E-3</v>
      </c>
      <c r="G62" s="16"/>
    </row>
    <row r="63" spans="1:7" x14ac:dyDescent="0.35">
      <c r="A63" s="13" t="s">
        <v>2024</v>
      </c>
      <c r="B63" s="33" t="s">
        <v>2025</v>
      </c>
      <c r="C63" s="33" t="s">
        <v>465</v>
      </c>
      <c r="D63" s="14">
        <v>34225</v>
      </c>
      <c r="E63" s="15">
        <v>225.17</v>
      </c>
      <c r="F63" s="16">
        <v>3.3999999999999998E-3</v>
      </c>
      <c r="G63" s="16"/>
    </row>
    <row r="64" spans="1:7" x14ac:dyDescent="0.35">
      <c r="A64" s="13" t="s">
        <v>421</v>
      </c>
      <c r="B64" s="33" t="s">
        <v>422</v>
      </c>
      <c r="C64" s="33" t="s">
        <v>423</v>
      </c>
      <c r="D64" s="14">
        <v>6970</v>
      </c>
      <c r="E64" s="15">
        <v>212.89</v>
      </c>
      <c r="F64" s="16">
        <v>3.2000000000000002E-3</v>
      </c>
      <c r="G64" s="16"/>
    </row>
    <row r="65" spans="1:7" x14ac:dyDescent="0.35">
      <c r="A65" s="13" t="s">
        <v>1288</v>
      </c>
      <c r="B65" s="33" t="s">
        <v>1289</v>
      </c>
      <c r="C65" s="33" t="s">
        <v>452</v>
      </c>
      <c r="D65" s="14">
        <v>50004</v>
      </c>
      <c r="E65" s="15">
        <v>210.57</v>
      </c>
      <c r="F65" s="16">
        <v>3.0999999999999999E-3</v>
      </c>
      <c r="G65" s="16"/>
    </row>
    <row r="66" spans="1:7" x14ac:dyDescent="0.35">
      <c r="A66" s="13" t="s">
        <v>1286</v>
      </c>
      <c r="B66" s="33" t="s">
        <v>1287</v>
      </c>
      <c r="C66" s="33" t="s">
        <v>376</v>
      </c>
      <c r="D66" s="14">
        <v>25425</v>
      </c>
      <c r="E66" s="15">
        <v>207.85</v>
      </c>
      <c r="F66" s="16">
        <v>3.0999999999999999E-3</v>
      </c>
      <c r="G66" s="16"/>
    </row>
    <row r="67" spans="1:7" x14ac:dyDescent="0.35">
      <c r="A67" s="13" t="s">
        <v>750</v>
      </c>
      <c r="B67" s="33" t="s">
        <v>751</v>
      </c>
      <c r="C67" s="33" t="s">
        <v>376</v>
      </c>
      <c r="D67" s="14">
        <v>30188</v>
      </c>
      <c r="E67" s="15">
        <v>194.24</v>
      </c>
      <c r="F67" s="16">
        <v>2.8999999999999998E-3</v>
      </c>
      <c r="G67" s="16"/>
    </row>
    <row r="68" spans="1:7" x14ac:dyDescent="0.35">
      <c r="A68" s="13" t="s">
        <v>385</v>
      </c>
      <c r="B68" s="33" t="s">
        <v>386</v>
      </c>
      <c r="C68" s="33" t="s">
        <v>382</v>
      </c>
      <c r="D68" s="14">
        <v>8462</v>
      </c>
      <c r="E68" s="15">
        <v>194.17</v>
      </c>
      <c r="F68" s="16">
        <v>2.8999999999999998E-3</v>
      </c>
      <c r="G68" s="16"/>
    </row>
    <row r="69" spans="1:7" x14ac:dyDescent="0.35">
      <c r="A69" s="13" t="s">
        <v>738</v>
      </c>
      <c r="B69" s="33" t="s">
        <v>739</v>
      </c>
      <c r="C69" s="33" t="s">
        <v>379</v>
      </c>
      <c r="D69" s="14">
        <v>9845</v>
      </c>
      <c r="E69" s="15">
        <v>189.47</v>
      </c>
      <c r="F69" s="16">
        <v>2.8E-3</v>
      </c>
      <c r="G69" s="16"/>
    </row>
    <row r="70" spans="1:7" x14ac:dyDescent="0.35">
      <c r="A70" s="13" t="s">
        <v>823</v>
      </c>
      <c r="B70" s="33" t="s">
        <v>824</v>
      </c>
      <c r="C70" s="33" t="s">
        <v>399</v>
      </c>
      <c r="D70" s="14">
        <v>1260</v>
      </c>
      <c r="E70" s="15">
        <v>188.79</v>
      </c>
      <c r="F70" s="16">
        <v>2.8E-3</v>
      </c>
      <c r="G70" s="16"/>
    </row>
    <row r="71" spans="1:7" x14ac:dyDescent="0.35">
      <c r="A71" s="13" t="s">
        <v>431</v>
      </c>
      <c r="B71" s="33" t="s">
        <v>432</v>
      </c>
      <c r="C71" s="33" t="s">
        <v>420</v>
      </c>
      <c r="D71" s="14">
        <v>13121</v>
      </c>
      <c r="E71" s="15">
        <v>187.38</v>
      </c>
      <c r="F71" s="16">
        <v>2.8E-3</v>
      </c>
      <c r="G71" s="16"/>
    </row>
    <row r="72" spans="1:7" x14ac:dyDescent="0.35">
      <c r="A72" s="13" t="s">
        <v>816</v>
      </c>
      <c r="B72" s="33" t="s">
        <v>817</v>
      </c>
      <c r="C72" s="33" t="s">
        <v>818</v>
      </c>
      <c r="D72" s="14">
        <v>26516</v>
      </c>
      <c r="E72" s="15">
        <v>183.72</v>
      </c>
      <c r="F72" s="16">
        <v>2.7000000000000001E-3</v>
      </c>
      <c r="G72" s="16"/>
    </row>
    <row r="73" spans="1:7" x14ac:dyDescent="0.35">
      <c r="A73" s="13" t="s">
        <v>1695</v>
      </c>
      <c r="B73" s="33" t="s">
        <v>1696</v>
      </c>
      <c r="C73" s="33" t="s">
        <v>423</v>
      </c>
      <c r="D73" s="14">
        <v>24000</v>
      </c>
      <c r="E73" s="15">
        <v>182.82</v>
      </c>
      <c r="F73" s="16">
        <v>2.7000000000000001E-3</v>
      </c>
      <c r="G73" s="16"/>
    </row>
    <row r="74" spans="1:7" x14ac:dyDescent="0.35">
      <c r="A74" s="13" t="s">
        <v>588</v>
      </c>
      <c r="B74" s="33" t="s">
        <v>589</v>
      </c>
      <c r="C74" s="33" t="s">
        <v>476</v>
      </c>
      <c r="D74" s="14">
        <v>14039</v>
      </c>
      <c r="E74" s="15">
        <v>179.14</v>
      </c>
      <c r="F74" s="16">
        <v>2.7000000000000001E-3</v>
      </c>
      <c r="G74" s="16"/>
    </row>
    <row r="75" spans="1:7" x14ac:dyDescent="0.35">
      <c r="A75" s="13" t="s">
        <v>1512</v>
      </c>
      <c r="B75" s="33" t="s">
        <v>1513</v>
      </c>
      <c r="C75" s="33" t="s">
        <v>548</v>
      </c>
      <c r="D75" s="14">
        <v>2956</v>
      </c>
      <c r="E75" s="15">
        <v>176.67</v>
      </c>
      <c r="F75" s="16">
        <v>2.5999999999999999E-3</v>
      </c>
      <c r="G75" s="16"/>
    </row>
    <row r="76" spans="1:7" x14ac:dyDescent="0.35">
      <c r="A76" s="13" t="s">
        <v>727</v>
      </c>
      <c r="B76" s="33" t="s">
        <v>728</v>
      </c>
      <c r="C76" s="33" t="s">
        <v>379</v>
      </c>
      <c r="D76" s="14">
        <v>2910</v>
      </c>
      <c r="E76" s="15">
        <v>175.81</v>
      </c>
      <c r="F76" s="16">
        <v>2.5999999999999999E-3</v>
      </c>
      <c r="G76" s="16"/>
    </row>
    <row r="77" spans="1:7" x14ac:dyDescent="0.35">
      <c r="A77" s="13" t="s">
        <v>1691</v>
      </c>
      <c r="B77" s="33" t="s">
        <v>1692</v>
      </c>
      <c r="C77" s="33" t="s">
        <v>399</v>
      </c>
      <c r="D77" s="14">
        <v>2460</v>
      </c>
      <c r="E77" s="15">
        <v>169.13</v>
      </c>
      <c r="F77" s="16">
        <v>2.5000000000000001E-3</v>
      </c>
      <c r="G77" s="16"/>
    </row>
    <row r="78" spans="1:7" x14ac:dyDescent="0.35">
      <c r="A78" s="13" t="s">
        <v>600</v>
      </c>
      <c r="B78" s="33" t="s">
        <v>601</v>
      </c>
      <c r="C78" s="33" t="s">
        <v>411</v>
      </c>
      <c r="D78" s="14">
        <v>14850</v>
      </c>
      <c r="E78" s="15">
        <v>168.52</v>
      </c>
      <c r="F78" s="16">
        <v>2.5000000000000001E-3</v>
      </c>
      <c r="G78" s="16"/>
    </row>
    <row r="79" spans="1:7" x14ac:dyDescent="0.35">
      <c r="A79" s="13" t="s">
        <v>768</v>
      </c>
      <c r="B79" s="33" t="s">
        <v>769</v>
      </c>
      <c r="C79" s="33" t="s">
        <v>442</v>
      </c>
      <c r="D79" s="14">
        <v>15053</v>
      </c>
      <c r="E79" s="15">
        <v>166.23</v>
      </c>
      <c r="F79" s="16">
        <v>2.5000000000000001E-3</v>
      </c>
      <c r="G79" s="16"/>
    </row>
    <row r="80" spans="1:7" x14ac:dyDescent="0.35">
      <c r="A80" s="13" t="s">
        <v>443</v>
      </c>
      <c r="B80" s="33" t="s">
        <v>444</v>
      </c>
      <c r="C80" s="33" t="s">
        <v>411</v>
      </c>
      <c r="D80" s="14">
        <v>16690</v>
      </c>
      <c r="E80" s="15">
        <v>165.22</v>
      </c>
      <c r="F80" s="16">
        <v>2.5000000000000001E-3</v>
      </c>
      <c r="G80" s="16"/>
    </row>
    <row r="81" spans="1:7" x14ac:dyDescent="0.35">
      <c r="A81" s="13" t="s">
        <v>1527</v>
      </c>
      <c r="B81" s="33" t="s">
        <v>1528</v>
      </c>
      <c r="C81" s="33" t="s">
        <v>476</v>
      </c>
      <c r="D81" s="14">
        <v>27356</v>
      </c>
      <c r="E81" s="15">
        <v>163.06</v>
      </c>
      <c r="F81" s="16">
        <v>2.3999999999999998E-3</v>
      </c>
      <c r="G81" s="16"/>
    </row>
    <row r="82" spans="1:7" x14ac:dyDescent="0.35">
      <c r="A82" s="13" t="s">
        <v>2036</v>
      </c>
      <c r="B82" s="33" t="s">
        <v>2037</v>
      </c>
      <c r="C82" s="33" t="s">
        <v>507</v>
      </c>
      <c r="D82" s="14">
        <v>188325</v>
      </c>
      <c r="E82" s="15">
        <v>160.43</v>
      </c>
      <c r="F82" s="16">
        <v>2.3999999999999998E-3</v>
      </c>
      <c r="G82" s="16"/>
    </row>
    <row r="83" spans="1:7" x14ac:dyDescent="0.35">
      <c r="A83" s="13" t="s">
        <v>416</v>
      </c>
      <c r="B83" s="33" t="s">
        <v>417</v>
      </c>
      <c r="C83" s="33" t="s">
        <v>402</v>
      </c>
      <c r="D83" s="14">
        <v>3783</v>
      </c>
      <c r="E83" s="15">
        <v>160.29</v>
      </c>
      <c r="F83" s="16">
        <v>2.3999999999999998E-3</v>
      </c>
      <c r="G83" s="16"/>
    </row>
    <row r="84" spans="1:7" x14ac:dyDescent="0.35">
      <c r="A84" s="13" t="s">
        <v>731</v>
      </c>
      <c r="B84" s="33" t="s">
        <v>732</v>
      </c>
      <c r="C84" s="33" t="s">
        <v>733</v>
      </c>
      <c r="D84" s="14">
        <v>8760</v>
      </c>
      <c r="E84" s="15">
        <v>159.77000000000001</v>
      </c>
      <c r="F84" s="16">
        <v>2.3999999999999998E-3</v>
      </c>
      <c r="G84" s="16"/>
    </row>
    <row r="85" spans="1:7" x14ac:dyDescent="0.35">
      <c r="A85" s="13" t="s">
        <v>1529</v>
      </c>
      <c r="B85" s="33" t="s">
        <v>1530</v>
      </c>
      <c r="C85" s="33" t="s">
        <v>442</v>
      </c>
      <c r="D85" s="14">
        <v>3828</v>
      </c>
      <c r="E85" s="15">
        <v>154.93</v>
      </c>
      <c r="F85" s="16">
        <v>2.3E-3</v>
      </c>
      <c r="G85" s="16"/>
    </row>
    <row r="86" spans="1:7" x14ac:dyDescent="0.35">
      <c r="A86" s="13" t="s">
        <v>1266</v>
      </c>
      <c r="B86" s="33" t="s">
        <v>1267</v>
      </c>
      <c r="C86" s="33" t="s">
        <v>465</v>
      </c>
      <c r="D86" s="14">
        <v>18446</v>
      </c>
      <c r="E86" s="15">
        <v>150.21</v>
      </c>
      <c r="F86" s="16">
        <v>2.2000000000000001E-3</v>
      </c>
      <c r="G86" s="16"/>
    </row>
    <row r="87" spans="1:7" x14ac:dyDescent="0.35">
      <c r="A87" s="13" t="s">
        <v>1331</v>
      </c>
      <c r="B87" s="33" t="s">
        <v>1332</v>
      </c>
      <c r="C87" s="33" t="s">
        <v>376</v>
      </c>
      <c r="D87" s="14">
        <v>130077</v>
      </c>
      <c r="E87" s="15">
        <v>143.74</v>
      </c>
      <c r="F87" s="16">
        <v>2.0999999999999999E-3</v>
      </c>
      <c r="G87" s="16"/>
    </row>
    <row r="88" spans="1:7" x14ac:dyDescent="0.35">
      <c r="A88" s="13" t="s">
        <v>752</v>
      </c>
      <c r="B88" s="33" t="s">
        <v>753</v>
      </c>
      <c r="C88" s="33" t="s">
        <v>399</v>
      </c>
      <c r="D88" s="14">
        <v>3850</v>
      </c>
      <c r="E88" s="15">
        <v>142.07</v>
      </c>
      <c r="F88" s="16">
        <v>2.0999999999999999E-3</v>
      </c>
      <c r="G88" s="16"/>
    </row>
    <row r="89" spans="1:7" x14ac:dyDescent="0.35">
      <c r="A89" s="13" t="s">
        <v>2819</v>
      </c>
      <c r="B89" s="33" t="s">
        <v>2820</v>
      </c>
      <c r="C89" s="33" t="s">
        <v>818</v>
      </c>
      <c r="D89" s="14">
        <v>30876</v>
      </c>
      <c r="E89" s="15">
        <v>139.19999999999999</v>
      </c>
      <c r="F89" s="16">
        <v>2.0999999999999999E-3</v>
      </c>
      <c r="G89" s="16"/>
    </row>
    <row r="90" spans="1:7" x14ac:dyDescent="0.35">
      <c r="A90" s="13" t="s">
        <v>760</v>
      </c>
      <c r="B90" s="33" t="s">
        <v>761</v>
      </c>
      <c r="C90" s="33" t="s">
        <v>411</v>
      </c>
      <c r="D90" s="14">
        <v>389</v>
      </c>
      <c r="E90" s="15">
        <v>138.76</v>
      </c>
      <c r="F90" s="16">
        <v>2.0999999999999999E-3</v>
      </c>
      <c r="G90" s="16"/>
    </row>
    <row r="91" spans="1:7" x14ac:dyDescent="0.35">
      <c r="A91" s="13" t="s">
        <v>461</v>
      </c>
      <c r="B91" s="33" t="s">
        <v>462</v>
      </c>
      <c r="C91" s="33" t="s">
        <v>460</v>
      </c>
      <c r="D91" s="14">
        <v>30000</v>
      </c>
      <c r="E91" s="15">
        <v>136.38</v>
      </c>
      <c r="F91" s="16">
        <v>2E-3</v>
      </c>
      <c r="G91" s="16"/>
    </row>
    <row r="92" spans="1:7" x14ac:dyDescent="0.35">
      <c r="A92" s="13" t="s">
        <v>2841</v>
      </c>
      <c r="B92" s="33" t="s">
        <v>2842</v>
      </c>
      <c r="C92" s="33" t="s">
        <v>460</v>
      </c>
      <c r="D92" s="14">
        <v>56734</v>
      </c>
      <c r="E92" s="15">
        <v>134.78</v>
      </c>
      <c r="F92" s="16">
        <v>2E-3</v>
      </c>
      <c r="G92" s="16"/>
    </row>
    <row r="93" spans="1:7" x14ac:dyDescent="0.35">
      <c r="A93" s="13" t="s">
        <v>1731</v>
      </c>
      <c r="B93" s="33" t="s">
        <v>1732</v>
      </c>
      <c r="C93" s="33" t="s">
        <v>897</v>
      </c>
      <c r="D93" s="14">
        <v>68900</v>
      </c>
      <c r="E93" s="15">
        <v>131.49</v>
      </c>
      <c r="F93" s="16">
        <v>2E-3</v>
      </c>
      <c r="G93" s="16"/>
    </row>
    <row r="94" spans="1:7" x14ac:dyDescent="0.35">
      <c r="A94" s="13" t="s">
        <v>598</v>
      </c>
      <c r="B94" s="33" t="s">
        <v>599</v>
      </c>
      <c r="C94" s="33" t="s">
        <v>476</v>
      </c>
      <c r="D94" s="14">
        <v>16240</v>
      </c>
      <c r="E94" s="15">
        <v>129.03</v>
      </c>
      <c r="F94" s="16">
        <v>1.9E-3</v>
      </c>
      <c r="G94" s="16"/>
    </row>
    <row r="95" spans="1:7" x14ac:dyDescent="0.35">
      <c r="A95" s="13" t="s">
        <v>841</v>
      </c>
      <c r="B95" s="33" t="s">
        <v>842</v>
      </c>
      <c r="C95" s="33" t="s">
        <v>774</v>
      </c>
      <c r="D95" s="14">
        <v>17064</v>
      </c>
      <c r="E95" s="15">
        <v>123.26</v>
      </c>
      <c r="F95" s="16">
        <v>1.8E-3</v>
      </c>
      <c r="G95" s="16"/>
    </row>
    <row r="96" spans="1:7" x14ac:dyDescent="0.35">
      <c r="A96" s="13" t="s">
        <v>616</v>
      </c>
      <c r="B96" s="33" t="s">
        <v>617</v>
      </c>
      <c r="C96" s="33" t="s">
        <v>411</v>
      </c>
      <c r="D96" s="14">
        <v>3597</v>
      </c>
      <c r="E96" s="15">
        <v>121.87</v>
      </c>
      <c r="F96" s="16">
        <v>1.8E-3</v>
      </c>
      <c r="G96" s="16"/>
    </row>
    <row r="97" spans="1:7" x14ac:dyDescent="0.35">
      <c r="A97" s="13" t="s">
        <v>1739</v>
      </c>
      <c r="B97" s="33" t="s">
        <v>1740</v>
      </c>
      <c r="C97" s="33" t="s">
        <v>783</v>
      </c>
      <c r="D97" s="14">
        <v>37400</v>
      </c>
      <c r="E97" s="15">
        <v>117.78</v>
      </c>
      <c r="F97" s="16">
        <v>1.8E-3</v>
      </c>
      <c r="G97" s="16"/>
    </row>
    <row r="98" spans="1:7" x14ac:dyDescent="0.35">
      <c r="A98" s="13" t="s">
        <v>594</v>
      </c>
      <c r="B98" s="33" t="s">
        <v>595</v>
      </c>
      <c r="C98" s="33" t="s">
        <v>411</v>
      </c>
      <c r="D98" s="14">
        <v>6018</v>
      </c>
      <c r="E98" s="15">
        <v>116.63</v>
      </c>
      <c r="F98" s="16">
        <v>1.6999999999999999E-3</v>
      </c>
      <c r="G98" s="16"/>
    </row>
    <row r="99" spans="1:7" x14ac:dyDescent="0.35">
      <c r="A99" s="13" t="s">
        <v>1293</v>
      </c>
      <c r="B99" s="33" t="s">
        <v>1294</v>
      </c>
      <c r="C99" s="33" t="s">
        <v>833</v>
      </c>
      <c r="D99" s="14">
        <v>17615</v>
      </c>
      <c r="E99" s="15">
        <v>116.48</v>
      </c>
      <c r="F99" s="16">
        <v>1.6999999999999999E-3</v>
      </c>
      <c r="G99" s="16"/>
    </row>
    <row r="100" spans="1:7" x14ac:dyDescent="0.35">
      <c r="A100" s="13" t="s">
        <v>1518</v>
      </c>
      <c r="B100" s="33" t="s">
        <v>1519</v>
      </c>
      <c r="C100" s="33" t="s">
        <v>460</v>
      </c>
      <c r="D100" s="14">
        <v>5323</v>
      </c>
      <c r="E100" s="15">
        <v>115.3</v>
      </c>
      <c r="F100" s="16">
        <v>1.6999999999999999E-3</v>
      </c>
      <c r="G100" s="16"/>
    </row>
    <row r="101" spans="1:7" x14ac:dyDescent="0.35">
      <c r="A101" s="13" t="s">
        <v>493</v>
      </c>
      <c r="B101" s="33" t="s">
        <v>494</v>
      </c>
      <c r="C101" s="33" t="s">
        <v>495</v>
      </c>
      <c r="D101" s="14">
        <v>16765</v>
      </c>
      <c r="E101" s="15">
        <v>107.74</v>
      </c>
      <c r="F101" s="16">
        <v>1.6000000000000001E-3</v>
      </c>
      <c r="G101" s="16"/>
    </row>
    <row r="102" spans="1:7" x14ac:dyDescent="0.35">
      <c r="A102" s="13" t="s">
        <v>1733</v>
      </c>
      <c r="B102" s="33" t="s">
        <v>1734</v>
      </c>
      <c r="C102" s="33" t="s">
        <v>774</v>
      </c>
      <c r="D102" s="14">
        <v>12624</v>
      </c>
      <c r="E102" s="15">
        <v>107.25</v>
      </c>
      <c r="F102" s="16">
        <v>1.6000000000000001E-3</v>
      </c>
      <c r="G102" s="16"/>
    </row>
    <row r="103" spans="1:7" x14ac:dyDescent="0.35">
      <c r="A103" s="13" t="s">
        <v>1727</v>
      </c>
      <c r="B103" s="33" t="s">
        <v>1728</v>
      </c>
      <c r="C103" s="33" t="s">
        <v>442</v>
      </c>
      <c r="D103" s="14">
        <v>19708</v>
      </c>
      <c r="E103" s="15">
        <v>102.78</v>
      </c>
      <c r="F103" s="16">
        <v>1.5E-3</v>
      </c>
      <c r="G103" s="16"/>
    </row>
    <row r="104" spans="1:7" x14ac:dyDescent="0.35">
      <c r="A104" s="13" t="s">
        <v>469</v>
      </c>
      <c r="B104" s="33" t="s">
        <v>470</v>
      </c>
      <c r="C104" s="33" t="s">
        <v>471</v>
      </c>
      <c r="D104" s="14">
        <v>6538</v>
      </c>
      <c r="E104" s="15">
        <v>91.51</v>
      </c>
      <c r="F104" s="16">
        <v>1.4E-3</v>
      </c>
      <c r="G104" s="16"/>
    </row>
    <row r="105" spans="1:7" x14ac:dyDescent="0.35">
      <c r="A105" s="13" t="s">
        <v>3137</v>
      </c>
      <c r="B105" s="33" t="s">
        <v>3138</v>
      </c>
      <c r="C105" s="33" t="s">
        <v>399</v>
      </c>
      <c r="D105" s="14">
        <v>5178</v>
      </c>
      <c r="E105" s="15">
        <v>84.84</v>
      </c>
      <c r="F105" s="16">
        <v>1.2999999999999999E-3</v>
      </c>
      <c r="G105" s="16"/>
    </row>
    <row r="106" spans="1:7" x14ac:dyDescent="0.35">
      <c r="A106" s="13" t="s">
        <v>781</v>
      </c>
      <c r="B106" s="33" t="s">
        <v>782</v>
      </c>
      <c r="C106" s="33" t="s">
        <v>783</v>
      </c>
      <c r="D106" s="14">
        <v>7432</v>
      </c>
      <c r="E106" s="15">
        <v>82.48</v>
      </c>
      <c r="F106" s="16">
        <v>1.1999999999999999E-3</v>
      </c>
      <c r="G106" s="16"/>
    </row>
    <row r="107" spans="1:7" x14ac:dyDescent="0.35">
      <c r="A107" s="13" t="s">
        <v>1771</v>
      </c>
      <c r="B107" s="33" t="s">
        <v>1772</v>
      </c>
      <c r="C107" s="33" t="s">
        <v>479</v>
      </c>
      <c r="D107" s="14">
        <v>5525</v>
      </c>
      <c r="E107" s="15">
        <v>71.2</v>
      </c>
      <c r="F107" s="16">
        <v>1.1000000000000001E-3</v>
      </c>
      <c r="G107" s="16"/>
    </row>
    <row r="108" spans="1:7" x14ac:dyDescent="0.35">
      <c r="A108" s="13" t="s">
        <v>414</v>
      </c>
      <c r="B108" s="33" t="s">
        <v>415</v>
      </c>
      <c r="C108" s="33" t="s">
        <v>411</v>
      </c>
      <c r="D108" s="14">
        <v>900</v>
      </c>
      <c r="E108" s="15">
        <v>61.29</v>
      </c>
      <c r="F108" s="16">
        <v>8.9999999999999998E-4</v>
      </c>
      <c r="G108" s="16"/>
    </row>
    <row r="109" spans="1:7" x14ac:dyDescent="0.35">
      <c r="A109" s="13" t="s">
        <v>3139</v>
      </c>
      <c r="B109" s="33" t="s">
        <v>3140</v>
      </c>
      <c r="C109" s="33" t="s">
        <v>783</v>
      </c>
      <c r="D109" s="14">
        <v>12000</v>
      </c>
      <c r="E109" s="15">
        <v>48.01</v>
      </c>
      <c r="F109" s="16">
        <v>6.9999999999999999E-4</v>
      </c>
      <c r="G109" s="16"/>
    </row>
    <row r="110" spans="1:7" x14ac:dyDescent="0.35">
      <c r="A110" s="13" t="s">
        <v>474</v>
      </c>
      <c r="B110" s="33" t="s">
        <v>475</v>
      </c>
      <c r="C110" s="33" t="s">
        <v>476</v>
      </c>
      <c r="D110" s="14">
        <v>6324</v>
      </c>
      <c r="E110" s="15">
        <v>25.6</v>
      </c>
      <c r="F110" s="16">
        <v>4.0000000000000002E-4</v>
      </c>
      <c r="G110" s="16"/>
    </row>
    <row r="111" spans="1:7" x14ac:dyDescent="0.35">
      <c r="A111" s="13" t="s">
        <v>799</v>
      </c>
      <c r="B111" s="33" t="s">
        <v>800</v>
      </c>
      <c r="C111" s="33" t="s">
        <v>783</v>
      </c>
      <c r="D111" s="14">
        <v>825</v>
      </c>
      <c r="E111" s="15">
        <v>19.329999999999998</v>
      </c>
      <c r="F111" s="16">
        <v>2.9999999999999997E-4</v>
      </c>
      <c r="G111" s="16"/>
    </row>
    <row r="112" spans="1:7" x14ac:dyDescent="0.35">
      <c r="A112" s="13" t="s">
        <v>734</v>
      </c>
      <c r="B112" s="33" t="s">
        <v>735</v>
      </c>
      <c r="C112" s="33" t="s">
        <v>460</v>
      </c>
      <c r="D112" s="14">
        <v>595</v>
      </c>
      <c r="E112" s="15">
        <v>9.69</v>
      </c>
      <c r="F112" s="16">
        <v>1E-4</v>
      </c>
      <c r="G112" s="16"/>
    </row>
    <row r="113" spans="1:7" x14ac:dyDescent="0.35">
      <c r="A113" s="13" t="s">
        <v>1741</v>
      </c>
      <c r="B113" s="33" t="s">
        <v>1742</v>
      </c>
      <c r="C113" s="33" t="s">
        <v>468</v>
      </c>
      <c r="D113" s="14">
        <v>5145</v>
      </c>
      <c r="E113" s="15">
        <v>5.17</v>
      </c>
      <c r="F113" s="16">
        <v>1E-4</v>
      </c>
      <c r="G113" s="16"/>
    </row>
    <row r="114" spans="1:7" x14ac:dyDescent="0.35">
      <c r="A114" s="17" t="s">
        <v>180</v>
      </c>
      <c r="B114" s="34"/>
      <c r="C114" s="34"/>
      <c r="D114" s="18"/>
      <c r="E114" s="37">
        <v>44424.01</v>
      </c>
      <c r="F114" s="38">
        <v>0.66290000000000004</v>
      </c>
      <c r="G114" s="21"/>
    </row>
    <row r="115" spans="1:7" x14ac:dyDescent="0.35">
      <c r="A115" s="13"/>
      <c r="B115" s="33"/>
      <c r="C115" s="33"/>
      <c r="D115" s="14"/>
      <c r="E115" s="15"/>
      <c r="F115" s="16"/>
      <c r="G115" s="16"/>
    </row>
    <row r="116" spans="1:7" x14ac:dyDescent="0.35">
      <c r="A116" s="17" t="s">
        <v>445</v>
      </c>
      <c r="B116" s="33"/>
      <c r="C116" s="33"/>
      <c r="D116" s="14"/>
      <c r="E116" s="15"/>
      <c r="F116" s="16"/>
      <c r="G116" s="16"/>
    </row>
    <row r="117" spans="1:7" x14ac:dyDescent="0.35">
      <c r="A117" s="13" t="s">
        <v>559</v>
      </c>
      <c r="B117" s="33" t="s">
        <v>560</v>
      </c>
      <c r="C117" s="33" t="s">
        <v>561</v>
      </c>
      <c r="D117" s="14">
        <v>96067</v>
      </c>
      <c r="E117" s="15">
        <v>384.27</v>
      </c>
      <c r="F117" s="16">
        <v>5.7000000000000002E-3</v>
      </c>
      <c r="G117" s="16"/>
    </row>
    <row r="118" spans="1:7" x14ac:dyDescent="0.35">
      <c r="A118" s="17" t="s">
        <v>180</v>
      </c>
      <c r="B118" s="34"/>
      <c r="C118" s="34"/>
      <c r="D118" s="18"/>
      <c r="E118" s="37">
        <v>384.27</v>
      </c>
      <c r="F118" s="38">
        <v>5.7000000000000002E-3</v>
      </c>
      <c r="G118" s="21"/>
    </row>
    <row r="119" spans="1:7" x14ac:dyDescent="0.35">
      <c r="A119" s="24" t="s">
        <v>191</v>
      </c>
      <c r="B119" s="35"/>
      <c r="C119" s="35"/>
      <c r="D119" s="25"/>
      <c r="E119" s="30">
        <v>44808.28</v>
      </c>
      <c r="F119" s="31">
        <v>0.66859999999999997</v>
      </c>
      <c r="G119" s="21"/>
    </row>
    <row r="120" spans="1:7" x14ac:dyDescent="0.35">
      <c r="A120" s="13"/>
      <c r="B120" s="33"/>
      <c r="C120" s="33"/>
      <c r="D120" s="14"/>
      <c r="E120" s="15"/>
      <c r="F120" s="16"/>
      <c r="G120" s="16"/>
    </row>
    <row r="121" spans="1:7" x14ac:dyDescent="0.35">
      <c r="A121" s="17" t="s">
        <v>562</v>
      </c>
      <c r="B121" s="33"/>
      <c r="C121" s="33"/>
      <c r="D121" s="14"/>
      <c r="E121" s="15"/>
      <c r="F121" s="16"/>
      <c r="G121" s="16"/>
    </row>
    <row r="122" spans="1:7" x14ac:dyDescent="0.35">
      <c r="A122" s="17" t="s">
        <v>563</v>
      </c>
      <c r="B122" s="33"/>
      <c r="C122" s="33"/>
      <c r="D122" s="14"/>
      <c r="E122" s="15"/>
      <c r="F122" s="16"/>
      <c r="G122" s="16"/>
    </row>
    <row r="123" spans="1:7" x14ac:dyDescent="0.35">
      <c r="A123" s="13" t="s">
        <v>1743</v>
      </c>
      <c r="B123" s="33"/>
      <c r="C123" s="33" t="s">
        <v>468</v>
      </c>
      <c r="D123" s="14">
        <v>235000</v>
      </c>
      <c r="E123" s="15">
        <v>237.59</v>
      </c>
      <c r="F123" s="16">
        <v>3.545E-3</v>
      </c>
      <c r="G123" s="16"/>
    </row>
    <row r="124" spans="1:7" x14ac:dyDescent="0.35">
      <c r="A124" s="13" t="s">
        <v>1555</v>
      </c>
      <c r="B124" s="33"/>
      <c r="C124" s="33" t="s">
        <v>460</v>
      </c>
      <c r="D124" s="14">
        <v>10000</v>
      </c>
      <c r="E124" s="15">
        <v>163.03</v>
      </c>
      <c r="F124" s="16">
        <v>2.4329999999999998E-3</v>
      </c>
      <c r="G124" s="16"/>
    </row>
    <row r="125" spans="1:7" x14ac:dyDescent="0.35">
      <c r="A125" s="13" t="s">
        <v>3141</v>
      </c>
      <c r="B125" s="33"/>
      <c r="C125" s="33" t="s">
        <v>376</v>
      </c>
      <c r="D125" s="14">
        <v>5000</v>
      </c>
      <c r="E125" s="15">
        <v>41.07</v>
      </c>
      <c r="F125" s="16">
        <v>6.1200000000000002E-4</v>
      </c>
      <c r="G125" s="16"/>
    </row>
    <row r="126" spans="1:7" x14ac:dyDescent="0.35">
      <c r="A126" s="13" t="s">
        <v>2091</v>
      </c>
      <c r="B126" s="33"/>
      <c r="C126" s="33" t="s">
        <v>818</v>
      </c>
      <c r="D126" s="44">
        <v>-1400</v>
      </c>
      <c r="E126" s="26">
        <v>-9.75</v>
      </c>
      <c r="F126" s="27">
        <v>-1.45E-4</v>
      </c>
      <c r="G126" s="16"/>
    </row>
    <row r="127" spans="1:7" x14ac:dyDescent="0.35">
      <c r="A127" s="13" t="s">
        <v>2929</v>
      </c>
      <c r="B127" s="33"/>
      <c r="C127" s="33" t="s">
        <v>379</v>
      </c>
      <c r="D127" s="44">
        <v>-700</v>
      </c>
      <c r="E127" s="26">
        <v>-12.1</v>
      </c>
      <c r="F127" s="27">
        <v>-1.8000000000000001E-4</v>
      </c>
      <c r="G127" s="16"/>
    </row>
    <row r="128" spans="1:7" x14ac:dyDescent="0.35">
      <c r="A128" s="13" t="s">
        <v>3020</v>
      </c>
      <c r="B128" s="33"/>
      <c r="C128" s="33" t="s">
        <v>783</v>
      </c>
      <c r="D128" s="44">
        <v>-825</v>
      </c>
      <c r="E128" s="26">
        <v>-19.41</v>
      </c>
      <c r="F128" s="27">
        <v>-2.8899999999999998E-4</v>
      </c>
      <c r="G128" s="16"/>
    </row>
    <row r="129" spans="1:7" x14ac:dyDescent="0.35">
      <c r="A129" s="13" t="s">
        <v>3032</v>
      </c>
      <c r="B129" s="33"/>
      <c r="C129" s="33" t="s">
        <v>897</v>
      </c>
      <c r="D129" s="44">
        <v>-18900</v>
      </c>
      <c r="E129" s="26">
        <v>-36.08</v>
      </c>
      <c r="F129" s="27">
        <v>-5.3799999999999996E-4</v>
      </c>
      <c r="G129" s="16"/>
    </row>
    <row r="130" spans="1:7" x14ac:dyDescent="0.35">
      <c r="A130" s="13" t="s">
        <v>2047</v>
      </c>
      <c r="B130" s="33"/>
      <c r="C130" s="33" t="s">
        <v>411</v>
      </c>
      <c r="D130" s="44">
        <v>-2800</v>
      </c>
      <c r="E130" s="26">
        <v>-47.04</v>
      </c>
      <c r="F130" s="27">
        <v>-7.0100000000000002E-4</v>
      </c>
      <c r="G130" s="16"/>
    </row>
    <row r="131" spans="1:7" x14ac:dyDescent="0.35">
      <c r="A131" s="13" t="s">
        <v>2073</v>
      </c>
      <c r="B131" s="33"/>
      <c r="C131" s="33" t="s">
        <v>411</v>
      </c>
      <c r="D131" s="44">
        <v>-900</v>
      </c>
      <c r="E131" s="26">
        <v>-61.27</v>
      </c>
      <c r="F131" s="27">
        <v>-9.1399999999999999E-4</v>
      </c>
      <c r="G131" s="16"/>
    </row>
    <row r="132" spans="1:7" x14ac:dyDescent="0.35">
      <c r="A132" s="13" t="s">
        <v>2074</v>
      </c>
      <c r="B132" s="33"/>
      <c r="C132" s="33" t="s">
        <v>379</v>
      </c>
      <c r="D132" s="44">
        <v>-1925</v>
      </c>
      <c r="E132" s="26">
        <v>-66.709999999999994</v>
      </c>
      <c r="F132" s="27">
        <v>-9.9500000000000001E-4</v>
      </c>
      <c r="G132" s="16"/>
    </row>
    <row r="133" spans="1:7" x14ac:dyDescent="0.35">
      <c r="A133" s="13" t="s">
        <v>2976</v>
      </c>
      <c r="B133" s="33"/>
      <c r="C133" s="33" t="s">
        <v>479</v>
      </c>
      <c r="D133" s="44">
        <v>-5525</v>
      </c>
      <c r="E133" s="26">
        <v>-70.86</v>
      </c>
      <c r="F133" s="27">
        <v>-1.057E-3</v>
      </c>
      <c r="G133" s="16"/>
    </row>
    <row r="134" spans="1:7" x14ac:dyDescent="0.35">
      <c r="A134" s="13" t="s">
        <v>2090</v>
      </c>
      <c r="B134" s="33"/>
      <c r="C134" s="33" t="s">
        <v>411</v>
      </c>
      <c r="D134" s="44">
        <v>-4875</v>
      </c>
      <c r="E134" s="26">
        <v>-73.69</v>
      </c>
      <c r="F134" s="27">
        <v>-1.0989999999999999E-3</v>
      </c>
      <c r="G134" s="16"/>
    </row>
    <row r="135" spans="1:7" x14ac:dyDescent="0.35">
      <c r="A135" s="13" t="s">
        <v>3049</v>
      </c>
      <c r="B135" s="33"/>
      <c r="C135" s="33" t="s">
        <v>1292</v>
      </c>
      <c r="D135" s="44">
        <v>-148500</v>
      </c>
      <c r="E135" s="26">
        <v>-104.37</v>
      </c>
      <c r="F135" s="27">
        <v>-1.557E-3</v>
      </c>
      <c r="G135" s="16"/>
    </row>
    <row r="136" spans="1:7" x14ac:dyDescent="0.35">
      <c r="A136" s="13" t="s">
        <v>3058</v>
      </c>
      <c r="B136" s="33"/>
      <c r="C136" s="33" t="s">
        <v>460</v>
      </c>
      <c r="D136" s="44">
        <v>-26775</v>
      </c>
      <c r="E136" s="26">
        <v>-108.16</v>
      </c>
      <c r="F136" s="27">
        <v>-1.614E-3</v>
      </c>
      <c r="G136" s="16"/>
    </row>
    <row r="137" spans="1:7" x14ac:dyDescent="0.35">
      <c r="A137" s="13" t="s">
        <v>3037</v>
      </c>
      <c r="B137" s="33"/>
      <c r="C137" s="33" t="s">
        <v>471</v>
      </c>
      <c r="D137" s="44">
        <v>-15000</v>
      </c>
      <c r="E137" s="26">
        <v>-114.8</v>
      </c>
      <c r="F137" s="27">
        <v>-1.7129999999999999E-3</v>
      </c>
      <c r="G137" s="16"/>
    </row>
    <row r="138" spans="1:7" x14ac:dyDescent="0.35">
      <c r="A138" s="13" t="s">
        <v>2064</v>
      </c>
      <c r="B138" s="33"/>
      <c r="C138" s="33" t="s">
        <v>402</v>
      </c>
      <c r="D138" s="44">
        <v>-4200</v>
      </c>
      <c r="E138" s="26">
        <v>-122.67</v>
      </c>
      <c r="F138" s="27">
        <v>-1.83E-3</v>
      </c>
      <c r="G138" s="16"/>
    </row>
    <row r="139" spans="1:7" x14ac:dyDescent="0.35">
      <c r="A139" s="13" t="s">
        <v>2048</v>
      </c>
      <c r="B139" s="33"/>
      <c r="C139" s="33" t="s">
        <v>382</v>
      </c>
      <c r="D139" s="44">
        <v>-5700</v>
      </c>
      <c r="E139" s="26">
        <v>-131.6</v>
      </c>
      <c r="F139" s="27">
        <v>-1.9629999999999999E-3</v>
      </c>
      <c r="G139" s="16"/>
    </row>
    <row r="140" spans="1:7" x14ac:dyDescent="0.35">
      <c r="A140" s="13" t="s">
        <v>2050</v>
      </c>
      <c r="B140" s="33"/>
      <c r="C140" s="33" t="s">
        <v>420</v>
      </c>
      <c r="D140" s="44">
        <v>-30750</v>
      </c>
      <c r="E140" s="26">
        <v>-141.54</v>
      </c>
      <c r="F140" s="27">
        <v>-2.1120000000000002E-3</v>
      </c>
      <c r="G140" s="16"/>
    </row>
    <row r="141" spans="1:7" x14ac:dyDescent="0.35">
      <c r="A141" s="13" t="s">
        <v>2085</v>
      </c>
      <c r="B141" s="33"/>
      <c r="C141" s="33" t="s">
        <v>399</v>
      </c>
      <c r="D141" s="44">
        <v>-3850</v>
      </c>
      <c r="E141" s="26">
        <v>-142.16999999999999</v>
      </c>
      <c r="F141" s="27">
        <v>-2.1210000000000001E-3</v>
      </c>
      <c r="G141" s="16"/>
    </row>
    <row r="142" spans="1:7" x14ac:dyDescent="0.35">
      <c r="A142" s="13" t="s">
        <v>2038</v>
      </c>
      <c r="B142" s="33"/>
      <c r="C142" s="33" t="s">
        <v>507</v>
      </c>
      <c r="D142" s="44">
        <v>-188325</v>
      </c>
      <c r="E142" s="26">
        <v>-161.43</v>
      </c>
      <c r="F142" s="27">
        <v>-2.4090000000000001E-3</v>
      </c>
      <c r="G142" s="16"/>
    </row>
    <row r="143" spans="1:7" x14ac:dyDescent="0.35">
      <c r="A143" s="13" t="s">
        <v>2077</v>
      </c>
      <c r="B143" s="33"/>
      <c r="C143" s="33" t="s">
        <v>411</v>
      </c>
      <c r="D143" s="44">
        <v>-14850</v>
      </c>
      <c r="E143" s="26">
        <v>-169.48</v>
      </c>
      <c r="F143" s="27">
        <v>-2.529E-3</v>
      </c>
      <c r="G143" s="16"/>
    </row>
    <row r="144" spans="1:7" x14ac:dyDescent="0.35">
      <c r="A144" s="13" t="s">
        <v>2068</v>
      </c>
      <c r="B144" s="33"/>
      <c r="C144" s="33" t="s">
        <v>460</v>
      </c>
      <c r="D144" s="44">
        <v>-44200</v>
      </c>
      <c r="E144" s="26">
        <v>-189.84</v>
      </c>
      <c r="F144" s="27">
        <v>-2.833E-3</v>
      </c>
      <c r="G144" s="16"/>
    </row>
    <row r="145" spans="1:7" x14ac:dyDescent="0.35">
      <c r="A145" s="13" t="s">
        <v>2055</v>
      </c>
      <c r="B145" s="33"/>
      <c r="C145" s="33" t="s">
        <v>465</v>
      </c>
      <c r="D145" s="44">
        <v>-34225</v>
      </c>
      <c r="E145" s="26">
        <v>-226.14</v>
      </c>
      <c r="F145" s="27">
        <v>-3.3739999999999998E-3</v>
      </c>
      <c r="G145" s="16"/>
    </row>
    <row r="146" spans="1:7" x14ac:dyDescent="0.35">
      <c r="A146" s="13" t="s">
        <v>2093</v>
      </c>
      <c r="B146" s="33"/>
      <c r="C146" s="33" t="s">
        <v>402</v>
      </c>
      <c r="D146" s="44">
        <v>-7400</v>
      </c>
      <c r="E146" s="26">
        <v>-234.83</v>
      </c>
      <c r="F146" s="27">
        <v>-3.5040000000000002E-3</v>
      </c>
      <c r="G146" s="16"/>
    </row>
    <row r="147" spans="1:7" x14ac:dyDescent="0.35">
      <c r="A147" s="13" t="s">
        <v>3048</v>
      </c>
      <c r="B147" s="33"/>
      <c r="C147" s="33" t="s">
        <v>376</v>
      </c>
      <c r="D147" s="44">
        <v>-10800</v>
      </c>
      <c r="E147" s="26">
        <v>-235.06</v>
      </c>
      <c r="F147" s="27">
        <v>-3.5070000000000001E-3</v>
      </c>
      <c r="G147" s="16"/>
    </row>
    <row r="148" spans="1:7" x14ac:dyDescent="0.35">
      <c r="A148" s="13" t="s">
        <v>2057</v>
      </c>
      <c r="B148" s="33"/>
      <c r="C148" s="33" t="s">
        <v>430</v>
      </c>
      <c r="D148" s="44">
        <v>-89250</v>
      </c>
      <c r="E148" s="26">
        <v>-238.12</v>
      </c>
      <c r="F148" s="27">
        <v>-3.5530000000000002E-3</v>
      </c>
      <c r="G148" s="16"/>
    </row>
    <row r="149" spans="1:7" x14ac:dyDescent="0.35">
      <c r="A149" s="13" t="s">
        <v>2054</v>
      </c>
      <c r="B149" s="33"/>
      <c r="C149" s="33" t="s">
        <v>510</v>
      </c>
      <c r="D149" s="44">
        <v>-3750</v>
      </c>
      <c r="E149" s="26">
        <v>-246.94</v>
      </c>
      <c r="F149" s="27">
        <v>-3.6849999999999999E-3</v>
      </c>
      <c r="G149" s="16"/>
    </row>
    <row r="150" spans="1:7" x14ac:dyDescent="0.35">
      <c r="A150" s="13" t="s">
        <v>3044</v>
      </c>
      <c r="B150" s="33"/>
      <c r="C150" s="33" t="s">
        <v>701</v>
      </c>
      <c r="D150" s="44">
        <v>-7175</v>
      </c>
      <c r="E150" s="26">
        <v>-264.74</v>
      </c>
      <c r="F150" s="27">
        <v>-3.9500000000000004E-3</v>
      </c>
      <c r="G150" s="16"/>
    </row>
    <row r="151" spans="1:7" x14ac:dyDescent="0.35">
      <c r="A151" s="13" t="s">
        <v>3003</v>
      </c>
      <c r="B151" s="33"/>
      <c r="C151" s="33" t="s">
        <v>376</v>
      </c>
      <c r="D151" s="44">
        <v>-114075</v>
      </c>
      <c r="E151" s="26">
        <v>-285.27999999999997</v>
      </c>
      <c r="F151" s="27">
        <v>-4.2570000000000004E-3</v>
      </c>
      <c r="G151" s="16"/>
    </row>
    <row r="152" spans="1:7" x14ac:dyDescent="0.35">
      <c r="A152" s="13" t="s">
        <v>3042</v>
      </c>
      <c r="B152" s="33"/>
      <c r="C152" s="33" t="s">
        <v>382</v>
      </c>
      <c r="D152" s="44">
        <v>-70400</v>
      </c>
      <c r="E152" s="26">
        <v>-294.94</v>
      </c>
      <c r="F152" s="27">
        <v>-4.4010000000000004E-3</v>
      </c>
      <c r="G152" s="16"/>
    </row>
    <row r="153" spans="1:7" x14ac:dyDescent="0.35">
      <c r="A153" s="13" t="s">
        <v>3051</v>
      </c>
      <c r="B153" s="33"/>
      <c r="C153" s="33" t="s">
        <v>411</v>
      </c>
      <c r="D153" s="44">
        <v>-17625</v>
      </c>
      <c r="E153" s="26">
        <v>-310.68</v>
      </c>
      <c r="F153" s="27">
        <v>-4.6360000000000004E-3</v>
      </c>
      <c r="G153" s="16"/>
    </row>
    <row r="154" spans="1:7" x14ac:dyDescent="0.35">
      <c r="A154" s="13" t="s">
        <v>3027</v>
      </c>
      <c r="B154" s="33"/>
      <c r="C154" s="33" t="s">
        <v>529</v>
      </c>
      <c r="D154" s="44">
        <v>-130000</v>
      </c>
      <c r="E154" s="26">
        <v>-327.45999999999998</v>
      </c>
      <c r="F154" s="27">
        <v>-4.8859999999999997E-3</v>
      </c>
      <c r="G154" s="16"/>
    </row>
    <row r="155" spans="1:7" x14ac:dyDescent="0.35">
      <c r="A155" s="13" t="s">
        <v>2100</v>
      </c>
      <c r="B155" s="33"/>
      <c r="C155" s="33" t="s">
        <v>1270</v>
      </c>
      <c r="D155" s="44">
        <v>-13200</v>
      </c>
      <c r="E155" s="26">
        <v>-347.38</v>
      </c>
      <c r="F155" s="27">
        <v>-5.1840000000000002E-3</v>
      </c>
      <c r="G155" s="16"/>
    </row>
    <row r="156" spans="1:7" x14ac:dyDescent="0.35">
      <c r="A156" s="13" t="s">
        <v>2102</v>
      </c>
      <c r="B156" s="33"/>
      <c r="C156" s="33" t="s">
        <v>376</v>
      </c>
      <c r="D156" s="44">
        <v>-46500</v>
      </c>
      <c r="E156" s="26">
        <v>-383.44</v>
      </c>
      <c r="F156" s="27">
        <v>-5.7219999999999997E-3</v>
      </c>
      <c r="G156" s="16"/>
    </row>
    <row r="157" spans="1:7" x14ac:dyDescent="0.35">
      <c r="A157" s="13" t="s">
        <v>2107</v>
      </c>
      <c r="B157" s="33"/>
      <c r="C157" s="33" t="s">
        <v>376</v>
      </c>
      <c r="D157" s="44">
        <v>-33125</v>
      </c>
      <c r="E157" s="26">
        <v>-399.39</v>
      </c>
      <c r="F157" s="27">
        <v>-5.96E-3</v>
      </c>
      <c r="G157" s="16"/>
    </row>
    <row r="158" spans="1:7" x14ac:dyDescent="0.35">
      <c r="A158" s="13" t="s">
        <v>2088</v>
      </c>
      <c r="B158" s="33"/>
      <c r="C158" s="33" t="s">
        <v>402</v>
      </c>
      <c r="D158" s="44">
        <v>-59200</v>
      </c>
      <c r="E158" s="26">
        <v>-409.81</v>
      </c>
      <c r="F158" s="27">
        <v>-6.1149999999999998E-3</v>
      </c>
      <c r="G158" s="16"/>
    </row>
    <row r="159" spans="1:7" x14ac:dyDescent="0.35">
      <c r="A159" s="13" t="s">
        <v>2071</v>
      </c>
      <c r="B159" s="33"/>
      <c r="C159" s="33" t="s">
        <v>786</v>
      </c>
      <c r="D159" s="44">
        <v>-40500</v>
      </c>
      <c r="E159" s="26">
        <v>-414.13</v>
      </c>
      <c r="F159" s="27">
        <v>-6.1799999999999997E-3</v>
      </c>
      <c r="G159" s="16"/>
    </row>
    <row r="160" spans="1:7" x14ac:dyDescent="0.35">
      <c r="A160" s="13" t="s">
        <v>2040</v>
      </c>
      <c r="B160" s="33"/>
      <c r="C160" s="33" t="s">
        <v>1552</v>
      </c>
      <c r="D160" s="44">
        <v>-94300</v>
      </c>
      <c r="E160" s="26">
        <v>-436.18</v>
      </c>
      <c r="F160" s="27">
        <v>-6.509E-3</v>
      </c>
      <c r="G160" s="16"/>
    </row>
    <row r="161" spans="1:7" x14ac:dyDescent="0.35">
      <c r="A161" s="13" t="s">
        <v>2103</v>
      </c>
      <c r="B161" s="33"/>
      <c r="C161" s="33" t="s">
        <v>391</v>
      </c>
      <c r="D161" s="44">
        <v>-9000</v>
      </c>
      <c r="E161" s="26">
        <v>-441.02</v>
      </c>
      <c r="F161" s="27">
        <v>-6.581E-3</v>
      </c>
      <c r="G161" s="16"/>
    </row>
    <row r="162" spans="1:7" x14ac:dyDescent="0.35">
      <c r="A162" s="13" t="s">
        <v>2094</v>
      </c>
      <c r="B162" s="33"/>
      <c r="C162" s="33" t="s">
        <v>716</v>
      </c>
      <c r="D162" s="44">
        <v>-4100</v>
      </c>
      <c r="E162" s="26">
        <v>-495.4</v>
      </c>
      <c r="F162" s="27">
        <v>-7.3930000000000003E-3</v>
      </c>
      <c r="G162" s="16"/>
    </row>
    <row r="163" spans="1:7" x14ac:dyDescent="0.35">
      <c r="A163" s="13" t="s">
        <v>2984</v>
      </c>
      <c r="B163" s="33"/>
      <c r="C163" s="33" t="s">
        <v>468</v>
      </c>
      <c r="D163" s="44">
        <v>-121800</v>
      </c>
      <c r="E163" s="26">
        <v>-496.34</v>
      </c>
      <c r="F163" s="27">
        <v>-7.4070000000000004E-3</v>
      </c>
      <c r="G163" s="16"/>
    </row>
    <row r="164" spans="1:7" x14ac:dyDescent="0.35">
      <c r="A164" s="13" t="s">
        <v>2080</v>
      </c>
      <c r="B164" s="33"/>
      <c r="C164" s="33" t="s">
        <v>379</v>
      </c>
      <c r="D164" s="44">
        <v>-31600</v>
      </c>
      <c r="E164" s="26">
        <v>-508.35</v>
      </c>
      <c r="F164" s="27">
        <v>-7.5859999999999999E-3</v>
      </c>
      <c r="G164" s="16"/>
    </row>
    <row r="165" spans="1:7" x14ac:dyDescent="0.35">
      <c r="A165" s="13" t="s">
        <v>2052</v>
      </c>
      <c r="B165" s="33"/>
      <c r="C165" s="33" t="s">
        <v>468</v>
      </c>
      <c r="D165" s="44">
        <v>-151500</v>
      </c>
      <c r="E165" s="26">
        <v>-510.1</v>
      </c>
      <c r="F165" s="27">
        <v>-7.6119999999999998E-3</v>
      </c>
      <c r="G165" s="16"/>
    </row>
    <row r="166" spans="1:7" x14ac:dyDescent="0.35">
      <c r="A166" s="13" t="s">
        <v>2101</v>
      </c>
      <c r="B166" s="33"/>
      <c r="C166" s="33" t="s">
        <v>716</v>
      </c>
      <c r="D166" s="44">
        <v>-19750</v>
      </c>
      <c r="E166" s="26">
        <v>-565.44000000000005</v>
      </c>
      <c r="F166" s="27">
        <v>-8.4379999999999993E-3</v>
      </c>
      <c r="G166" s="16"/>
    </row>
    <row r="167" spans="1:7" x14ac:dyDescent="0.35">
      <c r="A167" s="13" t="s">
        <v>2078</v>
      </c>
      <c r="B167" s="33"/>
      <c r="C167" s="33" t="s">
        <v>376</v>
      </c>
      <c r="D167" s="44">
        <v>-280000</v>
      </c>
      <c r="E167" s="26">
        <v>-597.46</v>
      </c>
      <c r="F167" s="27">
        <v>-8.9160000000000003E-3</v>
      </c>
      <c r="G167" s="16"/>
    </row>
    <row r="168" spans="1:7" x14ac:dyDescent="0.35">
      <c r="A168" s="13" t="s">
        <v>2098</v>
      </c>
      <c r="B168" s="33"/>
      <c r="C168" s="33" t="s">
        <v>376</v>
      </c>
      <c r="D168" s="44">
        <v>-47600</v>
      </c>
      <c r="E168" s="26">
        <v>-691.53</v>
      </c>
      <c r="F168" s="27">
        <v>-1.0319999999999999E-2</v>
      </c>
      <c r="G168" s="16"/>
    </row>
    <row r="169" spans="1:7" x14ac:dyDescent="0.35">
      <c r="A169" s="13" t="s">
        <v>2065</v>
      </c>
      <c r="B169" s="33"/>
      <c r="C169" s="33" t="s">
        <v>376</v>
      </c>
      <c r="D169" s="44">
        <v>-314325</v>
      </c>
      <c r="E169" s="26">
        <v>-784.46</v>
      </c>
      <c r="F169" s="27">
        <v>-1.1707E-2</v>
      </c>
      <c r="G169" s="16"/>
    </row>
    <row r="170" spans="1:7" x14ac:dyDescent="0.35">
      <c r="A170" s="13" t="s">
        <v>2097</v>
      </c>
      <c r="B170" s="33"/>
      <c r="C170" s="33" t="s">
        <v>394</v>
      </c>
      <c r="D170" s="44">
        <v>-207900</v>
      </c>
      <c r="E170" s="26">
        <v>-814.03</v>
      </c>
      <c r="F170" s="27">
        <v>-1.2148000000000001E-2</v>
      </c>
      <c r="G170" s="16"/>
    </row>
    <row r="171" spans="1:7" x14ac:dyDescent="0.35">
      <c r="A171" s="13" t="s">
        <v>2083</v>
      </c>
      <c r="B171" s="33"/>
      <c r="C171" s="33" t="s">
        <v>507</v>
      </c>
      <c r="D171" s="44">
        <v>-70300</v>
      </c>
      <c r="E171" s="26">
        <v>-1022.87</v>
      </c>
      <c r="F171" s="27">
        <v>-1.5264E-2</v>
      </c>
      <c r="G171" s="16"/>
    </row>
    <row r="172" spans="1:7" x14ac:dyDescent="0.35">
      <c r="A172" s="13" t="s">
        <v>2042</v>
      </c>
      <c r="B172" s="33"/>
      <c r="C172" s="33" t="s">
        <v>716</v>
      </c>
      <c r="D172" s="44">
        <v>-186900</v>
      </c>
      <c r="E172" s="26">
        <v>-1083.93</v>
      </c>
      <c r="F172" s="27">
        <v>-1.6175999999999999E-2</v>
      </c>
      <c r="G172" s="16"/>
    </row>
    <row r="173" spans="1:7" x14ac:dyDescent="0.35">
      <c r="A173" s="13" t="s">
        <v>2105</v>
      </c>
      <c r="B173" s="33"/>
      <c r="C173" s="33" t="s">
        <v>457</v>
      </c>
      <c r="D173" s="44">
        <v>-412250</v>
      </c>
      <c r="E173" s="26">
        <v>-1093</v>
      </c>
      <c r="F173" s="27">
        <v>-1.6310999999999999E-2</v>
      </c>
      <c r="G173" s="16"/>
    </row>
    <row r="174" spans="1:7" x14ac:dyDescent="0.35">
      <c r="A174" s="13" t="s">
        <v>2106</v>
      </c>
      <c r="B174" s="33"/>
      <c r="C174" s="33" t="s">
        <v>452</v>
      </c>
      <c r="D174" s="44">
        <v>-15867450</v>
      </c>
      <c r="E174" s="26">
        <v>-1186.8900000000001</v>
      </c>
      <c r="F174" s="27">
        <v>-1.7711999999999999E-2</v>
      </c>
      <c r="G174" s="16"/>
    </row>
    <row r="175" spans="1:7" x14ac:dyDescent="0.35">
      <c r="A175" s="13" t="s">
        <v>2104</v>
      </c>
      <c r="B175" s="33"/>
      <c r="C175" s="33" t="s">
        <v>452</v>
      </c>
      <c r="D175" s="44">
        <v>-99275</v>
      </c>
      <c r="E175" s="26">
        <v>-1991.46</v>
      </c>
      <c r="F175" s="27">
        <v>-2.9718999999999999E-2</v>
      </c>
      <c r="G175" s="16"/>
    </row>
    <row r="176" spans="1:7" x14ac:dyDescent="0.35">
      <c r="A176" s="13" t="s">
        <v>2099</v>
      </c>
      <c r="B176" s="33"/>
      <c r="C176" s="33" t="s">
        <v>376</v>
      </c>
      <c r="D176" s="44">
        <v>-112200</v>
      </c>
      <c r="E176" s="26">
        <v>-2254.1</v>
      </c>
      <c r="F176" s="27">
        <v>-3.3639000000000002E-2</v>
      </c>
      <c r="G176" s="16"/>
    </row>
    <row r="177" spans="1:7" x14ac:dyDescent="0.35">
      <c r="A177" s="13" t="s">
        <v>3000</v>
      </c>
      <c r="B177" s="33"/>
      <c r="C177" s="33" t="s">
        <v>833</v>
      </c>
      <c r="D177" s="44">
        <v>-380755</v>
      </c>
      <c r="E177" s="26">
        <v>-2511.08</v>
      </c>
      <c r="F177" s="27">
        <v>-3.7474E-2</v>
      </c>
      <c r="G177" s="16"/>
    </row>
    <row r="178" spans="1:7" x14ac:dyDescent="0.35">
      <c r="A178" s="13" t="s">
        <v>2108</v>
      </c>
      <c r="B178" s="33"/>
      <c r="C178" s="33" t="s">
        <v>694</v>
      </c>
      <c r="D178" s="44">
        <v>-245500</v>
      </c>
      <c r="E178" s="26">
        <v>-3703.86</v>
      </c>
      <c r="F178" s="27">
        <v>-5.5274999999999998E-2</v>
      </c>
      <c r="G178" s="16"/>
    </row>
    <row r="179" spans="1:7" x14ac:dyDescent="0.35">
      <c r="A179" s="17" t="s">
        <v>180</v>
      </c>
      <c r="B179" s="34"/>
      <c r="C179" s="34"/>
      <c r="D179" s="18"/>
      <c r="E179" s="42">
        <v>-27147.119999999999</v>
      </c>
      <c r="F179" s="43">
        <v>-0.40511000000000003</v>
      </c>
      <c r="G179" s="21"/>
    </row>
    <row r="180" spans="1:7" x14ac:dyDescent="0.35">
      <c r="A180" s="13"/>
      <c r="B180" s="33"/>
      <c r="C180" s="33"/>
      <c r="D180" s="14"/>
      <c r="E180" s="15"/>
      <c r="F180" s="16"/>
      <c r="G180" s="16"/>
    </row>
    <row r="181" spans="1:7" x14ac:dyDescent="0.35">
      <c r="A181" s="13"/>
      <c r="B181" s="33"/>
      <c r="C181" s="33"/>
      <c r="D181" s="14"/>
      <c r="E181" s="15"/>
      <c r="F181" s="16"/>
      <c r="G181" s="16"/>
    </row>
    <row r="182" spans="1:7" x14ac:dyDescent="0.35">
      <c r="A182" s="13"/>
      <c r="B182" s="33"/>
      <c r="C182" s="33"/>
      <c r="D182" s="14"/>
      <c r="E182" s="15"/>
      <c r="F182" s="16"/>
      <c r="G182" s="16"/>
    </row>
    <row r="183" spans="1:7" x14ac:dyDescent="0.35">
      <c r="A183" s="24" t="s">
        <v>191</v>
      </c>
      <c r="B183" s="35"/>
      <c r="C183" s="35"/>
      <c r="D183" s="25"/>
      <c r="E183" s="45">
        <v>-27147.119999999999</v>
      </c>
      <c r="F183" s="46">
        <v>-0.40511000000000003</v>
      </c>
      <c r="G183" s="21"/>
    </row>
    <row r="184" spans="1:7" x14ac:dyDescent="0.35">
      <c r="A184" s="13"/>
      <c r="B184" s="33"/>
      <c r="C184" s="33"/>
      <c r="D184" s="14"/>
      <c r="E184" s="15"/>
      <c r="F184" s="16"/>
      <c r="G184" s="16"/>
    </row>
    <row r="185" spans="1:7" x14ac:dyDescent="0.35">
      <c r="A185" s="17" t="s">
        <v>137</v>
      </c>
      <c r="B185" s="33"/>
      <c r="C185" s="33"/>
      <c r="D185" s="14"/>
      <c r="E185" s="15"/>
      <c r="F185" s="16"/>
      <c r="G185" s="16"/>
    </row>
    <row r="186" spans="1:7" x14ac:dyDescent="0.35">
      <c r="A186" s="17" t="s">
        <v>138</v>
      </c>
      <c r="B186" s="33"/>
      <c r="C186" s="33"/>
      <c r="D186" s="14"/>
      <c r="E186" s="15"/>
      <c r="F186" s="16"/>
      <c r="G186" s="16"/>
    </row>
    <row r="187" spans="1:7" x14ac:dyDescent="0.35">
      <c r="A187" s="13" t="s">
        <v>1747</v>
      </c>
      <c r="B187" s="33" t="s">
        <v>1748</v>
      </c>
      <c r="C187" s="33" t="s">
        <v>144</v>
      </c>
      <c r="D187" s="14">
        <v>2500000</v>
      </c>
      <c r="E187" s="15">
        <v>2524.3000000000002</v>
      </c>
      <c r="F187" s="16">
        <v>3.7699999999999997E-2</v>
      </c>
      <c r="G187" s="16">
        <v>7.1349999999999997E-2</v>
      </c>
    </row>
    <row r="188" spans="1:7" x14ac:dyDescent="0.35">
      <c r="A188" s="13" t="s">
        <v>1099</v>
      </c>
      <c r="B188" s="33" t="s">
        <v>1100</v>
      </c>
      <c r="C188" s="33" t="s">
        <v>144</v>
      </c>
      <c r="D188" s="14">
        <v>1000000</v>
      </c>
      <c r="E188" s="15">
        <v>1004.46</v>
      </c>
      <c r="F188" s="16">
        <v>1.4999999999999999E-2</v>
      </c>
      <c r="G188" s="16">
        <v>6.4100000000000004E-2</v>
      </c>
    </row>
    <row r="189" spans="1:7" x14ac:dyDescent="0.35">
      <c r="A189" s="13" t="s">
        <v>288</v>
      </c>
      <c r="B189" s="33" t="s">
        <v>289</v>
      </c>
      <c r="C189" s="33" t="s">
        <v>144</v>
      </c>
      <c r="D189" s="14">
        <v>500000</v>
      </c>
      <c r="E189" s="15">
        <v>500.68</v>
      </c>
      <c r="F189" s="16">
        <v>7.4999999999999997E-3</v>
      </c>
      <c r="G189" s="16">
        <v>5.9704E-2</v>
      </c>
    </row>
    <row r="190" spans="1:7" x14ac:dyDescent="0.35">
      <c r="A190" s="17" t="s">
        <v>180</v>
      </c>
      <c r="B190" s="34"/>
      <c r="C190" s="34"/>
      <c r="D190" s="18"/>
      <c r="E190" s="37">
        <v>4029.44</v>
      </c>
      <c r="F190" s="38">
        <v>6.0199999999999997E-2</v>
      </c>
      <c r="G190" s="21"/>
    </row>
    <row r="191" spans="1:7" x14ac:dyDescent="0.35">
      <c r="A191" s="13"/>
      <c r="B191" s="33"/>
      <c r="C191" s="33"/>
      <c r="D191" s="14"/>
      <c r="E191" s="15"/>
      <c r="F191" s="16"/>
      <c r="G191" s="16"/>
    </row>
    <row r="192" spans="1:7" x14ac:dyDescent="0.35">
      <c r="A192" s="17" t="s">
        <v>181</v>
      </c>
      <c r="B192" s="33"/>
      <c r="C192" s="33"/>
      <c r="D192" s="14"/>
      <c r="E192" s="15"/>
      <c r="F192" s="16"/>
      <c r="G192" s="16"/>
    </row>
    <row r="193" spans="1:7" x14ac:dyDescent="0.35">
      <c r="A193" s="13" t="s">
        <v>182</v>
      </c>
      <c r="B193" s="33" t="s">
        <v>183</v>
      </c>
      <c r="C193" s="33" t="s">
        <v>184</v>
      </c>
      <c r="D193" s="14">
        <v>2500000</v>
      </c>
      <c r="E193" s="15">
        <v>2620.92</v>
      </c>
      <c r="F193" s="16">
        <v>3.9100000000000003E-2</v>
      </c>
      <c r="G193" s="16">
        <v>6.5076999999999996E-2</v>
      </c>
    </row>
    <row r="194" spans="1:7" x14ac:dyDescent="0.35">
      <c r="A194" s="13" t="s">
        <v>185</v>
      </c>
      <c r="B194" s="33" t="s">
        <v>186</v>
      </c>
      <c r="C194" s="33" t="s">
        <v>184</v>
      </c>
      <c r="D194" s="14">
        <v>1500000</v>
      </c>
      <c r="E194" s="15">
        <v>1568.14</v>
      </c>
      <c r="F194" s="16">
        <v>2.3400000000000001E-2</v>
      </c>
      <c r="G194" s="16">
        <v>6.5155000000000005E-2</v>
      </c>
    </row>
    <row r="195" spans="1:7" x14ac:dyDescent="0.35">
      <c r="A195" s="13" t="s">
        <v>352</v>
      </c>
      <c r="B195" s="33" t="s">
        <v>353</v>
      </c>
      <c r="C195" s="33" t="s">
        <v>184</v>
      </c>
      <c r="D195" s="14">
        <v>1000000</v>
      </c>
      <c r="E195" s="15">
        <v>1036.97</v>
      </c>
      <c r="F195" s="16">
        <v>1.55E-2</v>
      </c>
      <c r="G195" s="16">
        <v>6.0831000000000003E-2</v>
      </c>
    </row>
    <row r="196" spans="1:7" x14ac:dyDescent="0.35">
      <c r="A196" s="17" t="s">
        <v>180</v>
      </c>
      <c r="B196" s="34"/>
      <c r="C196" s="34"/>
      <c r="D196" s="18"/>
      <c r="E196" s="37">
        <v>5226.03</v>
      </c>
      <c r="F196" s="38">
        <v>7.8E-2</v>
      </c>
      <c r="G196" s="21"/>
    </row>
    <row r="197" spans="1:7" x14ac:dyDescent="0.35">
      <c r="A197" s="13"/>
      <c r="B197" s="33"/>
      <c r="C197" s="33"/>
      <c r="D197" s="14"/>
      <c r="E197" s="15"/>
      <c r="F197" s="16"/>
      <c r="G197" s="16"/>
    </row>
    <row r="198" spans="1:7" x14ac:dyDescent="0.35">
      <c r="A198" s="17" t="s">
        <v>189</v>
      </c>
      <c r="B198" s="33"/>
      <c r="C198" s="33"/>
      <c r="D198" s="14"/>
      <c r="E198" s="15"/>
      <c r="F198" s="16"/>
      <c r="G198" s="16"/>
    </row>
    <row r="199" spans="1:7" x14ac:dyDescent="0.35">
      <c r="A199" s="17" t="s">
        <v>180</v>
      </c>
      <c r="B199" s="33"/>
      <c r="C199" s="33"/>
      <c r="D199" s="14"/>
      <c r="E199" s="39" t="s">
        <v>136</v>
      </c>
      <c r="F199" s="40" t="s">
        <v>136</v>
      </c>
      <c r="G199" s="16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17" t="s">
        <v>190</v>
      </c>
      <c r="B201" s="33"/>
      <c r="C201" s="33"/>
      <c r="D201" s="14"/>
      <c r="E201" s="15"/>
      <c r="F201" s="16"/>
      <c r="G201" s="16"/>
    </row>
    <row r="202" spans="1:7" x14ac:dyDescent="0.35">
      <c r="A202" s="17" t="s">
        <v>180</v>
      </c>
      <c r="B202" s="33"/>
      <c r="C202" s="33"/>
      <c r="D202" s="14"/>
      <c r="E202" s="39" t="s">
        <v>136</v>
      </c>
      <c r="F202" s="40" t="s">
        <v>136</v>
      </c>
      <c r="G202" s="16"/>
    </row>
    <row r="203" spans="1:7" x14ac:dyDescent="0.35">
      <c r="A203" s="13"/>
      <c r="B203" s="33"/>
      <c r="C203" s="33"/>
      <c r="D203" s="14"/>
      <c r="E203" s="15"/>
      <c r="F203" s="16"/>
      <c r="G203" s="16"/>
    </row>
    <row r="204" spans="1:7" x14ac:dyDescent="0.35">
      <c r="A204" s="24" t="s">
        <v>191</v>
      </c>
      <c r="B204" s="35"/>
      <c r="C204" s="35"/>
      <c r="D204" s="25"/>
      <c r="E204" s="19">
        <v>9255.4699999999993</v>
      </c>
      <c r="F204" s="20">
        <v>0.13819999999999999</v>
      </c>
      <c r="G204" s="21"/>
    </row>
    <row r="205" spans="1:7" x14ac:dyDescent="0.35">
      <c r="A205" s="13"/>
      <c r="B205" s="33"/>
      <c r="C205" s="33"/>
      <c r="D205" s="14"/>
      <c r="E205" s="15"/>
      <c r="F205" s="16"/>
      <c r="G205" s="16"/>
    </row>
    <row r="206" spans="1:7" x14ac:dyDescent="0.35">
      <c r="A206" s="13"/>
      <c r="B206" s="33"/>
      <c r="C206" s="33"/>
      <c r="D206" s="14"/>
      <c r="E206" s="15"/>
      <c r="F206" s="16"/>
      <c r="G206" s="16"/>
    </row>
    <row r="207" spans="1:7" x14ac:dyDescent="0.35">
      <c r="A207" s="17" t="s">
        <v>195</v>
      </c>
      <c r="B207" s="33"/>
      <c r="C207" s="33"/>
      <c r="D207" s="14"/>
      <c r="E207" s="15"/>
      <c r="F207" s="16"/>
      <c r="G207" s="16"/>
    </row>
    <row r="208" spans="1:7" x14ac:dyDescent="0.35">
      <c r="A208" s="13" t="s">
        <v>196</v>
      </c>
      <c r="B208" s="33"/>
      <c r="C208" s="33"/>
      <c r="D208" s="14"/>
      <c r="E208" s="15">
        <v>665.9</v>
      </c>
      <c r="F208" s="16">
        <v>9.9000000000000008E-3</v>
      </c>
      <c r="G208" s="16">
        <v>5.4115999999999997E-2</v>
      </c>
    </row>
    <row r="209" spans="1:7" x14ac:dyDescent="0.35">
      <c r="A209" s="17" t="s">
        <v>180</v>
      </c>
      <c r="B209" s="34"/>
      <c r="C209" s="34"/>
      <c r="D209" s="18"/>
      <c r="E209" s="37">
        <v>665.9</v>
      </c>
      <c r="F209" s="38">
        <v>9.9000000000000008E-3</v>
      </c>
      <c r="G209" s="21"/>
    </row>
    <row r="210" spans="1:7" x14ac:dyDescent="0.35">
      <c r="A210" s="13"/>
      <c r="B210" s="33"/>
      <c r="C210" s="33"/>
      <c r="D210" s="14"/>
      <c r="E210" s="15"/>
      <c r="F210" s="16"/>
      <c r="G210" s="16"/>
    </row>
    <row r="211" spans="1:7" x14ac:dyDescent="0.35">
      <c r="A211" s="24" t="s">
        <v>191</v>
      </c>
      <c r="B211" s="35"/>
      <c r="C211" s="35"/>
      <c r="D211" s="25"/>
      <c r="E211" s="19">
        <v>665.9</v>
      </c>
      <c r="F211" s="20">
        <v>9.9000000000000008E-3</v>
      </c>
      <c r="G211" s="21"/>
    </row>
    <row r="212" spans="1:7" x14ac:dyDescent="0.35">
      <c r="A212" s="13" t="s">
        <v>197</v>
      </c>
      <c r="B212" s="33"/>
      <c r="C212" s="33"/>
      <c r="D212" s="14"/>
      <c r="E212" s="15">
        <v>293.58942869999998</v>
      </c>
      <c r="F212" s="16">
        <v>4.3810000000000003E-3</v>
      </c>
      <c r="G212" s="16"/>
    </row>
    <row r="213" spans="1:7" x14ac:dyDescent="0.35">
      <c r="A213" s="13" t="s">
        <v>198</v>
      </c>
      <c r="B213" s="33"/>
      <c r="C213" s="33"/>
      <c r="D213" s="14"/>
      <c r="E213" s="15">
        <v>11984.180571299999</v>
      </c>
      <c r="F213" s="16">
        <v>0.17891899999999999</v>
      </c>
      <c r="G213" s="16">
        <v>5.4115000000000003E-2</v>
      </c>
    </row>
    <row r="214" spans="1:7" x14ac:dyDescent="0.35">
      <c r="A214" s="28" t="s">
        <v>199</v>
      </c>
      <c r="B214" s="36"/>
      <c r="C214" s="36"/>
      <c r="D214" s="29"/>
      <c r="E214" s="30">
        <v>67007.42</v>
      </c>
      <c r="F214" s="31">
        <v>1</v>
      </c>
      <c r="G214" s="31"/>
    </row>
    <row r="216" spans="1:7" x14ac:dyDescent="0.35">
      <c r="A216" s="1" t="s">
        <v>568</v>
      </c>
    </row>
    <row r="217" spans="1:7" x14ac:dyDescent="0.35">
      <c r="A217" s="1" t="s">
        <v>200</v>
      </c>
    </row>
    <row r="219" spans="1:7" x14ac:dyDescent="0.35">
      <c r="A219" s="1" t="s">
        <v>201</v>
      </c>
    </row>
    <row r="220" spans="1:7" x14ac:dyDescent="0.35">
      <c r="A220" s="47" t="s">
        <v>202</v>
      </c>
      <c r="B220" s="3" t="s">
        <v>136</v>
      </c>
    </row>
    <row r="221" spans="1:7" x14ac:dyDescent="0.35">
      <c r="A221" t="s">
        <v>203</v>
      </c>
    </row>
    <row r="222" spans="1:7" x14ac:dyDescent="0.35">
      <c r="A222" t="s">
        <v>204</v>
      </c>
      <c r="B222" t="s">
        <v>205</v>
      </c>
      <c r="C222" t="s">
        <v>205</v>
      </c>
    </row>
    <row r="223" spans="1:7" x14ac:dyDescent="0.35">
      <c r="B223" s="48">
        <v>45807</v>
      </c>
      <c r="C223" s="48">
        <v>45838</v>
      </c>
    </row>
    <row r="224" spans="1:7" x14ac:dyDescent="0.35">
      <c r="A224" t="s">
        <v>206</v>
      </c>
      <c r="B224">
        <v>27.3322</v>
      </c>
      <c r="C224">
        <v>27.713899999999999</v>
      </c>
    </row>
    <row r="225" spans="1:4" x14ac:dyDescent="0.35">
      <c r="A225" t="s">
        <v>210</v>
      </c>
      <c r="B225">
        <v>27.320599999999999</v>
      </c>
      <c r="C225">
        <v>27.701699999999999</v>
      </c>
    </row>
    <row r="226" spans="1:4" x14ac:dyDescent="0.35">
      <c r="A226" t="s">
        <v>211</v>
      </c>
      <c r="B226">
        <v>19.8598</v>
      </c>
      <c r="C226">
        <v>20.136800000000001</v>
      </c>
    </row>
    <row r="227" spans="1:4" x14ac:dyDescent="0.35">
      <c r="A227" t="s">
        <v>212</v>
      </c>
      <c r="B227">
        <v>16.149000000000001</v>
      </c>
      <c r="C227">
        <v>16.293600000000001</v>
      </c>
    </row>
    <row r="228" spans="1:4" x14ac:dyDescent="0.35">
      <c r="A228" t="s">
        <v>214</v>
      </c>
      <c r="B228" t="s">
        <v>207</v>
      </c>
      <c r="C228" t="s">
        <v>208</v>
      </c>
    </row>
    <row r="229" spans="1:4" x14ac:dyDescent="0.35">
      <c r="A229" t="s">
        <v>216</v>
      </c>
      <c r="B229">
        <v>24.784099999999999</v>
      </c>
      <c r="C229">
        <v>25.108599999999999</v>
      </c>
    </row>
    <row r="230" spans="1:4" x14ac:dyDescent="0.35">
      <c r="A230" t="s">
        <v>217</v>
      </c>
      <c r="B230">
        <v>17.129300000000001</v>
      </c>
      <c r="C230">
        <v>17.3535</v>
      </c>
    </row>
    <row r="231" spans="1:4" x14ac:dyDescent="0.35">
      <c r="A231" t="s">
        <v>218</v>
      </c>
      <c r="B231">
        <v>14.292199999999999</v>
      </c>
      <c r="C231">
        <v>14.3987</v>
      </c>
    </row>
    <row r="232" spans="1:4" x14ac:dyDescent="0.35">
      <c r="A232" t="s">
        <v>220</v>
      </c>
    </row>
    <row r="234" spans="1:4" x14ac:dyDescent="0.35">
      <c r="A234" t="s">
        <v>1759</v>
      </c>
    </row>
    <row r="236" spans="1:4" x14ac:dyDescent="0.35">
      <c r="A236" s="50" t="s">
        <v>1760</v>
      </c>
      <c r="B236" s="50" t="s">
        <v>1761</v>
      </c>
      <c r="C236" s="50" t="s">
        <v>1762</v>
      </c>
      <c r="D236" s="50" t="s">
        <v>1763</v>
      </c>
    </row>
    <row r="237" spans="1:4" x14ac:dyDescent="0.35">
      <c r="A237" s="50" t="s">
        <v>2688</v>
      </c>
      <c r="B237" s="50"/>
      <c r="C237" s="50">
        <v>0.08</v>
      </c>
      <c r="D237" s="50">
        <v>0.08</v>
      </c>
    </row>
    <row r="238" spans="1:4" x14ac:dyDescent="0.35">
      <c r="A238" s="50" t="s">
        <v>2672</v>
      </c>
      <c r="B238" s="50"/>
      <c r="C238" s="50">
        <v>0.08</v>
      </c>
      <c r="D238" s="50">
        <v>0.08</v>
      </c>
    </row>
    <row r="240" spans="1:4" x14ac:dyDescent="0.35">
      <c r="A240" t="s">
        <v>222</v>
      </c>
      <c r="B240" s="3" t="s">
        <v>136</v>
      </c>
    </row>
    <row r="241" spans="1:4" ht="29" customHeight="1" x14ac:dyDescent="0.35">
      <c r="A241" s="47" t="s">
        <v>223</v>
      </c>
      <c r="B241" s="3" t="s">
        <v>136</v>
      </c>
    </row>
    <row r="242" spans="1:4" ht="29" customHeight="1" x14ac:dyDescent="0.35">
      <c r="A242" s="47" t="s">
        <v>224</v>
      </c>
      <c r="B242" s="3" t="s">
        <v>136</v>
      </c>
    </row>
    <row r="243" spans="1:4" x14ac:dyDescent="0.35">
      <c r="A243" t="s">
        <v>446</v>
      </c>
      <c r="B243" s="49">
        <v>6.9318999999999997</v>
      </c>
    </row>
    <row r="244" spans="1:4" ht="43.5" customHeight="1" x14ac:dyDescent="0.35">
      <c r="A244" s="47" t="s">
        <v>226</v>
      </c>
      <c r="B244" s="3">
        <v>441.685</v>
      </c>
    </row>
    <row r="245" spans="1:4" x14ac:dyDescent="0.35">
      <c r="B245" s="3"/>
    </row>
    <row r="246" spans="1:4" ht="29" customHeight="1" x14ac:dyDescent="0.35">
      <c r="A246" s="47" t="s">
        <v>227</v>
      </c>
      <c r="B246" s="3" t="s">
        <v>136</v>
      </c>
    </row>
    <row r="247" spans="1:4" ht="29" customHeight="1" x14ac:dyDescent="0.35">
      <c r="A247" s="47" t="s">
        <v>228</v>
      </c>
      <c r="B247" t="s">
        <v>136</v>
      </c>
    </row>
    <row r="248" spans="1:4" ht="29" customHeight="1" x14ac:dyDescent="0.35">
      <c r="A248" s="47" t="s">
        <v>229</v>
      </c>
      <c r="B248" s="3" t="s">
        <v>136</v>
      </c>
    </row>
    <row r="249" spans="1:4" ht="29" customHeight="1" x14ac:dyDescent="0.35">
      <c r="A249" s="47" t="s">
        <v>230</v>
      </c>
      <c r="B249" s="3" t="s">
        <v>136</v>
      </c>
    </row>
    <row r="251" spans="1:4" ht="70" customHeight="1" x14ac:dyDescent="0.35">
      <c r="A251" s="72" t="s">
        <v>240</v>
      </c>
      <c r="B251" s="72" t="s">
        <v>241</v>
      </c>
      <c r="C251" s="72" t="s">
        <v>5</v>
      </c>
      <c r="D251" s="72" t="s">
        <v>6</v>
      </c>
    </row>
    <row r="252" spans="1:4" ht="70" customHeight="1" x14ac:dyDescent="0.35">
      <c r="A252" s="72" t="s">
        <v>3142</v>
      </c>
      <c r="B252" s="72"/>
      <c r="C252" s="72" t="s">
        <v>115</v>
      </c>
      <c r="D25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145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3143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3144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374</v>
      </c>
      <c r="B8" s="33" t="s">
        <v>375</v>
      </c>
      <c r="C8" s="33" t="s">
        <v>376</v>
      </c>
      <c r="D8" s="14">
        <v>810455</v>
      </c>
      <c r="E8" s="15">
        <v>16221.26</v>
      </c>
      <c r="F8" s="16">
        <v>5.4899999999999997E-2</v>
      </c>
      <c r="G8" s="16"/>
    </row>
    <row r="9" spans="1:7" x14ac:dyDescent="0.35">
      <c r="A9" s="13" t="s">
        <v>695</v>
      </c>
      <c r="B9" s="33" t="s">
        <v>696</v>
      </c>
      <c r="C9" s="33" t="s">
        <v>376</v>
      </c>
      <c r="D9" s="14">
        <v>766949</v>
      </c>
      <c r="E9" s="15">
        <v>11088.55</v>
      </c>
      <c r="F9" s="16">
        <v>3.7600000000000001E-2</v>
      </c>
      <c r="G9" s="16"/>
    </row>
    <row r="10" spans="1:7" x14ac:dyDescent="0.35">
      <c r="A10" s="13" t="s">
        <v>692</v>
      </c>
      <c r="B10" s="33" t="s">
        <v>693</v>
      </c>
      <c r="C10" s="33" t="s">
        <v>694</v>
      </c>
      <c r="D10" s="14">
        <v>599924</v>
      </c>
      <c r="E10" s="15">
        <v>9002.4599999999991</v>
      </c>
      <c r="F10" s="16">
        <v>3.0499999999999999E-2</v>
      </c>
      <c r="G10" s="16"/>
    </row>
    <row r="11" spans="1:7" x14ac:dyDescent="0.35">
      <c r="A11" s="13" t="s">
        <v>719</v>
      </c>
      <c r="B11" s="33" t="s">
        <v>720</v>
      </c>
      <c r="C11" s="33" t="s">
        <v>543</v>
      </c>
      <c r="D11" s="14">
        <v>91724</v>
      </c>
      <c r="E11" s="15">
        <v>8203.7900000000009</v>
      </c>
      <c r="F11" s="16">
        <v>2.7799999999999998E-2</v>
      </c>
      <c r="G11" s="16"/>
    </row>
    <row r="12" spans="1:7" x14ac:dyDescent="0.35">
      <c r="A12" s="13" t="s">
        <v>721</v>
      </c>
      <c r="B12" s="33" t="s">
        <v>722</v>
      </c>
      <c r="C12" s="33" t="s">
        <v>468</v>
      </c>
      <c r="D12" s="14">
        <v>2173158</v>
      </c>
      <c r="E12" s="15">
        <v>7277.91</v>
      </c>
      <c r="F12" s="16">
        <v>2.46E-2</v>
      </c>
      <c r="G12" s="16"/>
    </row>
    <row r="13" spans="1:7" x14ac:dyDescent="0.35">
      <c r="A13" s="13" t="s">
        <v>383</v>
      </c>
      <c r="B13" s="33" t="s">
        <v>384</v>
      </c>
      <c r="C13" s="33" t="s">
        <v>379</v>
      </c>
      <c r="D13" s="14">
        <v>417468</v>
      </c>
      <c r="E13" s="15">
        <v>6687</v>
      </c>
      <c r="F13" s="16">
        <v>2.2599999999999999E-2</v>
      </c>
      <c r="G13" s="16"/>
    </row>
    <row r="14" spans="1:7" x14ac:dyDescent="0.35">
      <c r="A14" s="13" t="s">
        <v>699</v>
      </c>
      <c r="B14" s="33" t="s">
        <v>700</v>
      </c>
      <c r="C14" s="33" t="s">
        <v>701</v>
      </c>
      <c r="D14" s="14">
        <v>180067</v>
      </c>
      <c r="E14" s="15">
        <v>6608.1</v>
      </c>
      <c r="F14" s="16">
        <v>2.24E-2</v>
      </c>
      <c r="G14" s="16"/>
    </row>
    <row r="15" spans="1:7" x14ac:dyDescent="0.35">
      <c r="A15" s="13" t="s">
        <v>812</v>
      </c>
      <c r="B15" s="33" t="s">
        <v>813</v>
      </c>
      <c r="C15" s="33" t="s">
        <v>420</v>
      </c>
      <c r="D15" s="14">
        <v>248897</v>
      </c>
      <c r="E15" s="15">
        <v>6514.13</v>
      </c>
      <c r="F15" s="16">
        <v>2.2100000000000002E-2</v>
      </c>
      <c r="G15" s="16"/>
    </row>
    <row r="16" spans="1:7" x14ac:dyDescent="0.35">
      <c r="A16" s="13" t="s">
        <v>762</v>
      </c>
      <c r="B16" s="33" t="s">
        <v>763</v>
      </c>
      <c r="C16" s="33" t="s">
        <v>460</v>
      </c>
      <c r="D16" s="14">
        <v>387751</v>
      </c>
      <c r="E16" s="15">
        <v>5345.15</v>
      </c>
      <c r="F16" s="16">
        <v>1.8100000000000002E-2</v>
      </c>
      <c r="G16" s="16"/>
    </row>
    <row r="17" spans="1:7" x14ac:dyDescent="0.35">
      <c r="A17" s="13" t="s">
        <v>1235</v>
      </c>
      <c r="B17" s="33" t="s">
        <v>1236</v>
      </c>
      <c r="C17" s="33" t="s">
        <v>423</v>
      </c>
      <c r="D17" s="14">
        <v>110229</v>
      </c>
      <c r="E17" s="15">
        <v>5313.15</v>
      </c>
      <c r="F17" s="16">
        <v>1.7999999999999999E-2</v>
      </c>
      <c r="G17" s="16"/>
    </row>
    <row r="18" spans="1:7" x14ac:dyDescent="0.35">
      <c r="A18" s="13" t="s">
        <v>697</v>
      </c>
      <c r="B18" s="33" t="s">
        <v>698</v>
      </c>
      <c r="C18" s="33" t="s">
        <v>452</v>
      </c>
      <c r="D18" s="14">
        <v>251398</v>
      </c>
      <c r="E18" s="15">
        <v>5052.09</v>
      </c>
      <c r="F18" s="16">
        <v>1.7100000000000001E-2</v>
      </c>
      <c r="G18" s="16"/>
    </row>
    <row r="19" spans="1:7" x14ac:dyDescent="0.35">
      <c r="A19" s="13" t="s">
        <v>519</v>
      </c>
      <c r="B19" s="33" t="s">
        <v>520</v>
      </c>
      <c r="C19" s="33" t="s">
        <v>373</v>
      </c>
      <c r="D19" s="14">
        <v>654168</v>
      </c>
      <c r="E19" s="15">
        <v>4844.1099999999997</v>
      </c>
      <c r="F19" s="16">
        <v>1.6400000000000001E-2</v>
      </c>
      <c r="G19" s="16"/>
    </row>
    <row r="20" spans="1:7" x14ac:dyDescent="0.35">
      <c r="A20" s="13" t="s">
        <v>770</v>
      </c>
      <c r="B20" s="33" t="s">
        <v>771</v>
      </c>
      <c r="C20" s="33" t="s">
        <v>460</v>
      </c>
      <c r="D20" s="14">
        <v>496530</v>
      </c>
      <c r="E20" s="15">
        <v>4650</v>
      </c>
      <c r="F20" s="16">
        <v>1.5699999999999999E-2</v>
      </c>
      <c r="G20" s="16"/>
    </row>
    <row r="21" spans="1:7" x14ac:dyDescent="0.35">
      <c r="A21" s="13" t="s">
        <v>848</v>
      </c>
      <c r="B21" s="33" t="s">
        <v>849</v>
      </c>
      <c r="C21" s="33" t="s">
        <v>423</v>
      </c>
      <c r="D21" s="14">
        <v>25889</v>
      </c>
      <c r="E21" s="15">
        <v>4555.95</v>
      </c>
      <c r="F21" s="16">
        <v>1.54E-2</v>
      </c>
      <c r="G21" s="16"/>
    </row>
    <row r="22" spans="1:7" x14ac:dyDescent="0.35">
      <c r="A22" s="13" t="s">
        <v>738</v>
      </c>
      <c r="B22" s="33" t="s">
        <v>739</v>
      </c>
      <c r="C22" s="33" t="s">
        <v>379</v>
      </c>
      <c r="D22" s="14">
        <v>223330</v>
      </c>
      <c r="E22" s="15">
        <v>4297.99</v>
      </c>
      <c r="F22" s="16">
        <v>1.46E-2</v>
      </c>
      <c r="G22" s="16"/>
    </row>
    <row r="23" spans="1:7" x14ac:dyDescent="0.35">
      <c r="A23" s="13" t="s">
        <v>2300</v>
      </c>
      <c r="B23" s="33" t="s">
        <v>2301</v>
      </c>
      <c r="C23" s="33" t="s">
        <v>442</v>
      </c>
      <c r="D23" s="14">
        <v>115726</v>
      </c>
      <c r="E23" s="15">
        <v>4263.3500000000004</v>
      </c>
      <c r="F23" s="16">
        <v>1.44E-2</v>
      </c>
      <c r="G23" s="16"/>
    </row>
    <row r="24" spans="1:7" x14ac:dyDescent="0.35">
      <c r="A24" s="13" t="s">
        <v>797</v>
      </c>
      <c r="B24" s="33" t="s">
        <v>798</v>
      </c>
      <c r="C24" s="33" t="s">
        <v>476</v>
      </c>
      <c r="D24" s="14">
        <v>621988</v>
      </c>
      <c r="E24" s="15">
        <v>4189.71</v>
      </c>
      <c r="F24" s="16">
        <v>1.4200000000000001E-2</v>
      </c>
      <c r="G24" s="16"/>
    </row>
    <row r="25" spans="1:7" x14ac:dyDescent="0.35">
      <c r="A25" s="13" t="s">
        <v>706</v>
      </c>
      <c r="B25" s="33" t="s">
        <v>707</v>
      </c>
      <c r="C25" s="33" t="s">
        <v>457</v>
      </c>
      <c r="D25" s="14">
        <v>65738</v>
      </c>
      <c r="E25" s="15">
        <v>4087.26</v>
      </c>
      <c r="F25" s="16">
        <v>1.38E-2</v>
      </c>
      <c r="G25" s="16"/>
    </row>
    <row r="26" spans="1:7" x14ac:dyDescent="0.35">
      <c r="A26" s="13" t="s">
        <v>725</v>
      </c>
      <c r="B26" s="33" t="s">
        <v>726</v>
      </c>
      <c r="C26" s="33" t="s">
        <v>460</v>
      </c>
      <c r="D26" s="14">
        <v>563720</v>
      </c>
      <c r="E26" s="15">
        <v>3984.65</v>
      </c>
      <c r="F26" s="16">
        <v>1.35E-2</v>
      </c>
      <c r="G26" s="16"/>
    </row>
    <row r="27" spans="1:7" x14ac:dyDescent="0.35">
      <c r="A27" s="13" t="s">
        <v>723</v>
      </c>
      <c r="B27" s="33" t="s">
        <v>724</v>
      </c>
      <c r="C27" s="33" t="s">
        <v>376</v>
      </c>
      <c r="D27" s="14">
        <v>1459855</v>
      </c>
      <c r="E27" s="15">
        <v>3905.7</v>
      </c>
      <c r="F27" s="16">
        <v>1.32E-2</v>
      </c>
      <c r="G27" s="16"/>
    </row>
    <row r="28" spans="1:7" x14ac:dyDescent="0.35">
      <c r="A28" s="13" t="s">
        <v>801</v>
      </c>
      <c r="B28" s="33" t="s">
        <v>802</v>
      </c>
      <c r="C28" s="33" t="s">
        <v>803</v>
      </c>
      <c r="D28" s="14">
        <v>895291</v>
      </c>
      <c r="E28" s="15">
        <v>3887.8</v>
      </c>
      <c r="F28" s="16">
        <v>1.32E-2</v>
      </c>
      <c r="G28" s="16"/>
    </row>
    <row r="29" spans="1:7" x14ac:dyDescent="0.35">
      <c r="A29" s="13" t="s">
        <v>414</v>
      </c>
      <c r="B29" s="33" t="s">
        <v>415</v>
      </c>
      <c r="C29" s="33" t="s">
        <v>411</v>
      </c>
      <c r="D29" s="14">
        <v>55707</v>
      </c>
      <c r="E29" s="15">
        <v>3793.37</v>
      </c>
      <c r="F29" s="16">
        <v>1.2800000000000001E-2</v>
      </c>
      <c r="G29" s="16"/>
    </row>
    <row r="30" spans="1:7" x14ac:dyDescent="0.35">
      <c r="A30" s="13" t="s">
        <v>752</v>
      </c>
      <c r="B30" s="33" t="s">
        <v>753</v>
      </c>
      <c r="C30" s="33" t="s">
        <v>399</v>
      </c>
      <c r="D30" s="14">
        <v>99175</v>
      </c>
      <c r="E30" s="15">
        <v>3659.76</v>
      </c>
      <c r="F30" s="16">
        <v>1.24E-2</v>
      </c>
      <c r="G30" s="16"/>
    </row>
    <row r="31" spans="1:7" x14ac:dyDescent="0.35">
      <c r="A31" s="13" t="s">
        <v>1533</v>
      </c>
      <c r="B31" s="33" t="s">
        <v>1534</v>
      </c>
      <c r="C31" s="33" t="s">
        <v>460</v>
      </c>
      <c r="D31" s="14">
        <v>327737</v>
      </c>
      <c r="E31" s="15">
        <v>3635.91</v>
      </c>
      <c r="F31" s="16">
        <v>1.23E-2</v>
      </c>
      <c r="G31" s="16"/>
    </row>
    <row r="32" spans="1:7" x14ac:dyDescent="0.35">
      <c r="A32" s="13" t="s">
        <v>1229</v>
      </c>
      <c r="B32" s="33" t="s">
        <v>1230</v>
      </c>
      <c r="C32" s="33" t="s">
        <v>460</v>
      </c>
      <c r="D32" s="14">
        <v>67027</v>
      </c>
      <c r="E32" s="15">
        <v>3467.64</v>
      </c>
      <c r="F32" s="16">
        <v>1.17E-2</v>
      </c>
      <c r="G32" s="16"/>
    </row>
    <row r="33" spans="1:7" x14ac:dyDescent="0.35">
      <c r="A33" s="13" t="s">
        <v>387</v>
      </c>
      <c r="B33" s="33" t="s">
        <v>388</v>
      </c>
      <c r="C33" s="33" t="s">
        <v>379</v>
      </c>
      <c r="D33" s="14">
        <v>196532</v>
      </c>
      <c r="E33" s="15">
        <v>3397.25</v>
      </c>
      <c r="F33" s="16">
        <v>1.15E-2</v>
      </c>
      <c r="G33" s="16"/>
    </row>
    <row r="34" spans="1:7" x14ac:dyDescent="0.35">
      <c r="A34" s="13" t="s">
        <v>412</v>
      </c>
      <c r="B34" s="33" t="s">
        <v>413</v>
      </c>
      <c r="C34" s="33" t="s">
        <v>379</v>
      </c>
      <c r="D34" s="14">
        <v>193893</v>
      </c>
      <c r="E34" s="15">
        <v>3270.97</v>
      </c>
      <c r="F34" s="16">
        <v>1.11E-2</v>
      </c>
      <c r="G34" s="16"/>
    </row>
    <row r="35" spans="1:7" x14ac:dyDescent="0.35">
      <c r="A35" s="13" t="s">
        <v>2330</v>
      </c>
      <c r="B35" s="33" t="s">
        <v>2331</v>
      </c>
      <c r="C35" s="33" t="s">
        <v>471</v>
      </c>
      <c r="D35" s="14">
        <v>352326</v>
      </c>
      <c r="E35" s="15">
        <v>3246.86</v>
      </c>
      <c r="F35" s="16">
        <v>1.0999999999999999E-2</v>
      </c>
      <c r="G35" s="16"/>
    </row>
    <row r="36" spans="1:7" x14ac:dyDescent="0.35">
      <c r="A36" s="13" t="s">
        <v>586</v>
      </c>
      <c r="B36" s="33" t="s">
        <v>587</v>
      </c>
      <c r="C36" s="33" t="s">
        <v>411</v>
      </c>
      <c r="D36" s="14">
        <v>192950</v>
      </c>
      <c r="E36" s="15">
        <v>3233.26</v>
      </c>
      <c r="F36" s="16">
        <v>1.0999999999999999E-2</v>
      </c>
      <c r="G36" s="16"/>
    </row>
    <row r="37" spans="1:7" x14ac:dyDescent="0.35">
      <c r="A37" s="13" t="s">
        <v>727</v>
      </c>
      <c r="B37" s="33" t="s">
        <v>728</v>
      </c>
      <c r="C37" s="33" t="s">
        <v>379</v>
      </c>
      <c r="D37" s="14">
        <v>53354</v>
      </c>
      <c r="E37" s="15">
        <v>3223.38</v>
      </c>
      <c r="F37" s="16">
        <v>1.09E-2</v>
      </c>
      <c r="G37" s="16"/>
    </row>
    <row r="38" spans="1:7" x14ac:dyDescent="0.35">
      <c r="A38" s="13" t="s">
        <v>742</v>
      </c>
      <c r="B38" s="33" t="s">
        <v>743</v>
      </c>
      <c r="C38" s="33" t="s">
        <v>376</v>
      </c>
      <c r="D38" s="14">
        <v>1461100</v>
      </c>
      <c r="E38" s="15">
        <v>3195.57</v>
      </c>
      <c r="F38" s="16">
        <v>1.0800000000000001E-2</v>
      </c>
      <c r="G38" s="16"/>
    </row>
    <row r="39" spans="1:7" x14ac:dyDescent="0.35">
      <c r="A39" s="13" t="s">
        <v>710</v>
      </c>
      <c r="B39" s="33" t="s">
        <v>711</v>
      </c>
      <c r="C39" s="33" t="s">
        <v>376</v>
      </c>
      <c r="D39" s="14">
        <v>146237</v>
      </c>
      <c r="E39" s="15">
        <v>3163.84</v>
      </c>
      <c r="F39" s="16">
        <v>1.0699999999999999E-2</v>
      </c>
      <c r="G39" s="16"/>
    </row>
    <row r="40" spans="1:7" x14ac:dyDescent="0.35">
      <c r="A40" s="13" t="s">
        <v>823</v>
      </c>
      <c r="B40" s="33" t="s">
        <v>824</v>
      </c>
      <c r="C40" s="33" t="s">
        <v>399</v>
      </c>
      <c r="D40" s="14">
        <v>20999</v>
      </c>
      <c r="E40" s="15">
        <v>3146.28</v>
      </c>
      <c r="F40" s="16">
        <v>1.0699999999999999E-2</v>
      </c>
      <c r="G40" s="16"/>
    </row>
    <row r="41" spans="1:7" x14ac:dyDescent="0.35">
      <c r="A41" s="13" t="s">
        <v>588</v>
      </c>
      <c r="B41" s="33" t="s">
        <v>589</v>
      </c>
      <c r="C41" s="33" t="s">
        <v>476</v>
      </c>
      <c r="D41" s="14">
        <v>243583</v>
      </c>
      <c r="E41" s="15">
        <v>3108.12</v>
      </c>
      <c r="F41" s="16">
        <v>1.0500000000000001E-2</v>
      </c>
      <c r="G41" s="16"/>
    </row>
    <row r="42" spans="1:7" x14ac:dyDescent="0.35">
      <c r="A42" s="13" t="s">
        <v>784</v>
      </c>
      <c r="B42" s="33" t="s">
        <v>785</v>
      </c>
      <c r="C42" s="33" t="s">
        <v>786</v>
      </c>
      <c r="D42" s="14">
        <v>1936620</v>
      </c>
      <c r="E42" s="15">
        <v>3093.94</v>
      </c>
      <c r="F42" s="16">
        <v>1.0500000000000001E-2</v>
      </c>
      <c r="G42" s="16"/>
    </row>
    <row r="43" spans="1:7" x14ac:dyDescent="0.35">
      <c r="A43" s="13" t="s">
        <v>712</v>
      </c>
      <c r="B43" s="33" t="s">
        <v>713</v>
      </c>
      <c r="C43" s="33" t="s">
        <v>402</v>
      </c>
      <c r="D43" s="14">
        <v>97024</v>
      </c>
      <c r="E43" s="15">
        <v>3088.47</v>
      </c>
      <c r="F43" s="16">
        <v>1.0500000000000001E-2</v>
      </c>
      <c r="G43" s="16"/>
    </row>
    <row r="44" spans="1:7" x14ac:dyDescent="0.35">
      <c r="A44" s="13" t="s">
        <v>515</v>
      </c>
      <c r="B44" s="33" t="s">
        <v>516</v>
      </c>
      <c r="C44" s="33" t="s">
        <v>486</v>
      </c>
      <c r="D44" s="14">
        <v>49682</v>
      </c>
      <c r="E44" s="15">
        <v>3028.12</v>
      </c>
      <c r="F44" s="16">
        <v>1.03E-2</v>
      </c>
      <c r="G44" s="16"/>
    </row>
    <row r="45" spans="1:7" x14ac:dyDescent="0.35">
      <c r="A45" s="13" t="s">
        <v>2334</v>
      </c>
      <c r="B45" s="33" t="s">
        <v>2335</v>
      </c>
      <c r="C45" s="33" t="s">
        <v>833</v>
      </c>
      <c r="D45" s="14">
        <v>552522</v>
      </c>
      <c r="E45" s="15">
        <v>2926.16</v>
      </c>
      <c r="F45" s="16">
        <v>9.9000000000000008E-3</v>
      </c>
      <c r="G45" s="16"/>
    </row>
    <row r="46" spans="1:7" x14ac:dyDescent="0.35">
      <c r="A46" s="13" t="s">
        <v>766</v>
      </c>
      <c r="B46" s="33" t="s">
        <v>767</v>
      </c>
      <c r="C46" s="33" t="s">
        <v>402</v>
      </c>
      <c r="D46" s="14">
        <v>99245</v>
      </c>
      <c r="E46" s="15">
        <v>2895.97</v>
      </c>
      <c r="F46" s="16">
        <v>9.7999999999999997E-3</v>
      </c>
      <c r="G46" s="16"/>
    </row>
    <row r="47" spans="1:7" x14ac:dyDescent="0.35">
      <c r="A47" s="13" t="s">
        <v>731</v>
      </c>
      <c r="B47" s="33" t="s">
        <v>732</v>
      </c>
      <c r="C47" s="33" t="s">
        <v>733</v>
      </c>
      <c r="D47" s="14">
        <v>158618</v>
      </c>
      <c r="E47" s="15">
        <v>2893.03</v>
      </c>
      <c r="F47" s="16">
        <v>9.7999999999999997E-3</v>
      </c>
      <c r="G47" s="16"/>
    </row>
    <row r="48" spans="1:7" x14ac:dyDescent="0.35">
      <c r="A48" s="13" t="s">
        <v>2216</v>
      </c>
      <c r="B48" s="33" t="s">
        <v>2217</v>
      </c>
      <c r="C48" s="33" t="s">
        <v>495</v>
      </c>
      <c r="D48" s="14">
        <v>763261</v>
      </c>
      <c r="E48" s="15">
        <v>2859.56</v>
      </c>
      <c r="F48" s="16">
        <v>9.7000000000000003E-3</v>
      </c>
      <c r="G48" s="16"/>
    </row>
    <row r="49" spans="1:7" x14ac:dyDescent="0.35">
      <c r="A49" s="13" t="s">
        <v>389</v>
      </c>
      <c r="B49" s="33" t="s">
        <v>390</v>
      </c>
      <c r="C49" s="33" t="s">
        <v>391</v>
      </c>
      <c r="D49" s="14">
        <v>642113</v>
      </c>
      <c r="E49" s="15">
        <v>2706.51</v>
      </c>
      <c r="F49" s="16">
        <v>9.1999999999999998E-3</v>
      </c>
      <c r="G49" s="16"/>
    </row>
    <row r="50" spans="1:7" x14ac:dyDescent="0.35">
      <c r="A50" s="13" t="s">
        <v>841</v>
      </c>
      <c r="B50" s="33" t="s">
        <v>842</v>
      </c>
      <c r="C50" s="33" t="s">
        <v>774</v>
      </c>
      <c r="D50" s="14">
        <v>373603</v>
      </c>
      <c r="E50" s="15">
        <v>2698.72</v>
      </c>
      <c r="F50" s="16">
        <v>9.1000000000000004E-3</v>
      </c>
      <c r="G50" s="16"/>
    </row>
    <row r="51" spans="1:7" x14ac:dyDescent="0.35">
      <c r="A51" s="13" t="s">
        <v>1276</v>
      </c>
      <c r="B51" s="33" t="s">
        <v>1277</v>
      </c>
      <c r="C51" s="33" t="s">
        <v>465</v>
      </c>
      <c r="D51" s="14">
        <v>157885</v>
      </c>
      <c r="E51" s="15">
        <v>2600.52</v>
      </c>
      <c r="F51" s="16">
        <v>8.8000000000000005E-3</v>
      </c>
      <c r="G51" s="16"/>
    </row>
    <row r="52" spans="1:7" x14ac:dyDescent="0.35">
      <c r="A52" s="13" t="s">
        <v>734</v>
      </c>
      <c r="B52" s="33" t="s">
        <v>735</v>
      </c>
      <c r="C52" s="33" t="s">
        <v>460</v>
      </c>
      <c r="D52" s="14">
        <v>159103</v>
      </c>
      <c r="E52" s="15">
        <v>2590.1999999999998</v>
      </c>
      <c r="F52" s="16">
        <v>8.8000000000000005E-3</v>
      </c>
      <c r="G52" s="16"/>
    </row>
    <row r="53" spans="1:7" x14ac:dyDescent="0.35">
      <c r="A53" s="13" t="s">
        <v>1239</v>
      </c>
      <c r="B53" s="33" t="s">
        <v>1240</v>
      </c>
      <c r="C53" s="33" t="s">
        <v>376</v>
      </c>
      <c r="D53" s="14">
        <v>1214957</v>
      </c>
      <c r="E53" s="15">
        <v>2589.3200000000002</v>
      </c>
      <c r="F53" s="16">
        <v>8.8000000000000005E-3</v>
      </c>
      <c r="G53" s="16"/>
    </row>
    <row r="54" spans="1:7" x14ac:dyDescent="0.35">
      <c r="A54" s="13" t="s">
        <v>400</v>
      </c>
      <c r="B54" s="33" t="s">
        <v>401</v>
      </c>
      <c r="C54" s="33" t="s">
        <v>402</v>
      </c>
      <c r="D54" s="14">
        <v>20353</v>
      </c>
      <c r="E54" s="15">
        <v>2523.77</v>
      </c>
      <c r="F54" s="16">
        <v>8.5000000000000006E-3</v>
      </c>
      <c r="G54" s="16"/>
    </row>
    <row r="55" spans="1:7" x14ac:dyDescent="0.35">
      <c r="A55" s="13" t="s">
        <v>814</v>
      </c>
      <c r="B55" s="33" t="s">
        <v>815</v>
      </c>
      <c r="C55" s="33" t="s">
        <v>430</v>
      </c>
      <c r="D55" s="14">
        <v>360786</v>
      </c>
      <c r="E55" s="15">
        <v>2461.1</v>
      </c>
      <c r="F55" s="16">
        <v>8.3000000000000001E-3</v>
      </c>
      <c r="G55" s="16"/>
    </row>
    <row r="56" spans="1:7" x14ac:dyDescent="0.35">
      <c r="A56" s="13" t="s">
        <v>702</v>
      </c>
      <c r="B56" s="33" t="s">
        <v>703</v>
      </c>
      <c r="C56" s="33" t="s">
        <v>376</v>
      </c>
      <c r="D56" s="14">
        <v>296491</v>
      </c>
      <c r="E56" s="15">
        <v>2432.2600000000002</v>
      </c>
      <c r="F56" s="16">
        <v>8.2000000000000007E-3</v>
      </c>
      <c r="G56" s="16"/>
    </row>
    <row r="57" spans="1:7" x14ac:dyDescent="0.35">
      <c r="A57" s="13" t="s">
        <v>1231</v>
      </c>
      <c r="B57" s="33" t="s">
        <v>1232</v>
      </c>
      <c r="C57" s="33" t="s">
        <v>457</v>
      </c>
      <c r="D57" s="14">
        <v>161825</v>
      </c>
      <c r="E57" s="15">
        <v>2408.44</v>
      </c>
      <c r="F57" s="16">
        <v>8.2000000000000007E-3</v>
      </c>
      <c r="G57" s="16"/>
    </row>
    <row r="58" spans="1:7" x14ac:dyDescent="0.35">
      <c r="A58" s="13" t="s">
        <v>779</v>
      </c>
      <c r="B58" s="33" t="s">
        <v>780</v>
      </c>
      <c r="C58" s="33" t="s">
        <v>510</v>
      </c>
      <c r="D58" s="14">
        <v>61469</v>
      </c>
      <c r="E58" s="15">
        <v>2331.27</v>
      </c>
      <c r="F58" s="16">
        <v>7.9000000000000008E-3</v>
      </c>
      <c r="G58" s="16"/>
    </row>
    <row r="59" spans="1:7" x14ac:dyDescent="0.35">
      <c r="A59" s="13" t="s">
        <v>598</v>
      </c>
      <c r="B59" s="33" t="s">
        <v>599</v>
      </c>
      <c r="C59" s="33" t="s">
        <v>476</v>
      </c>
      <c r="D59" s="14">
        <v>293414</v>
      </c>
      <c r="E59" s="15">
        <v>2331.17</v>
      </c>
      <c r="F59" s="16">
        <v>7.9000000000000008E-3</v>
      </c>
      <c r="G59" s="16"/>
    </row>
    <row r="60" spans="1:7" x14ac:dyDescent="0.35">
      <c r="A60" s="13" t="s">
        <v>594</v>
      </c>
      <c r="B60" s="33" t="s">
        <v>595</v>
      </c>
      <c r="C60" s="33" t="s">
        <v>411</v>
      </c>
      <c r="D60" s="14">
        <v>119113</v>
      </c>
      <c r="E60" s="15">
        <v>2308.41</v>
      </c>
      <c r="F60" s="16">
        <v>7.7999999999999996E-3</v>
      </c>
      <c r="G60" s="16"/>
    </row>
    <row r="61" spans="1:7" x14ac:dyDescent="0.35">
      <c r="A61" s="13" t="s">
        <v>1233</v>
      </c>
      <c r="B61" s="33" t="s">
        <v>1234</v>
      </c>
      <c r="C61" s="33" t="s">
        <v>471</v>
      </c>
      <c r="D61" s="14">
        <v>299738</v>
      </c>
      <c r="E61" s="15">
        <v>2278.91</v>
      </c>
      <c r="F61" s="16">
        <v>7.7000000000000002E-3</v>
      </c>
      <c r="G61" s="16"/>
    </row>
    <row r="62" spans="1:7" x14ac:dyDescent="0.35">
      <c r="A62" s="13" t="s">
        <v>750</v>
      </c>
      <c r="B62" s="33" t="s">
        <v>751</v>
      </c>
      <c r="C62" s="33" t="s">
        <v>376</v>
      </c>
      <c r="D62" s="14">
        <v>354136</v>
      </c>
      <c r="E62" s="15">
        <v>2278.69</v>
      </c>
      <c r="F62" s="16">
        <v>7.7000000000000002E-3</v>
      </c>
      <c r="G62" s="16"/>
    </row>
    <row r="63" spans="1:7" x14ac:dyDescent="0.35">
      <c r="A63" s="13" t="s">
        <v>714</v>
      </c>
      <c r="B63" s="33" t="s">
        <v>715</v>
      </c>
      <c r="C63" s="33" t="s">
        <v>716</v>
      </c>
      <c r="D63" s="14">
        <v>18638</v>
      </c>
      <c r="E63" s="15">
        <v>2253.89</v>
      </c>
      <c r="F63" s="16">
        <v>7.6E-3</v>
      </c>
      <c r="G63" s="16"/>
    </row>
    <row r="64" spans="1:7" x14ac:dyDescent="0.35">
      <c r="A64" s="13" t="s">
        <v>624</v>
      </c>
      <c r="B64" s="33" t="s">
        <v>625</v>
      </c>
      <c r="C64" s="33" t="s">
        <v>411</v>
      </c>
      <c r="D64" s="14">
        <v>86455</v>
      </c>
      <c r="E64" s="15">
        <v>2225.44</v>
      </c>
      <c r="F64" s="16">
        <v>7.4999999999999997E-3</v>
      </c>
      <c r="G64" s="16"/>
    </row>
    <row r="65" spans="1:7" x14ac:dyDescent="0.35">
      <c r="A65" s="13" t="s">
        <v>781</v>
      </c>
      <c r="B65" s="33" t="s">
        <v>782</v>
      </c>
      <c r="C65" s="33" t="s">
        <v>783</v>
      </c>
      <c r="D65" s="14">
        <v>198670</v>
      </c>
      <c r="E65" s="15">
        <v>2204.84</v>
      </c>
      <c r="F65" s="16">
        <v>7.4999999999999997E-3</v>
      </c>
      <c r="G65" s="16"/>
    </row>
    <row r="66" spans="1:7" x14ac:dyDescent="0.35">
      <c r="A66" s="13" t="s">
        <v>799</v>
      </c>
      <c r="B66" s="33" t="s">
        <v>800</v>
      </c>
      <c r="C66" s="33" t="s">
        <v>783</v>
      </c>
      <c r="D66" s="14">
        <v>92703</v>
      </c>
      <c r="E66" s="15">
        <v>2172.12</v>
      </c>
      <c r="F66" s="16">
        <v>7.4000000000000003E-3</v>
      </c>
      <c r="G66" s="16"/>
    </row>
    <row r="67" spans="1:7" x14ac:dyDescent="0.35">
      <c r="A67" s="13" t="s">
        <v>852</v>
      </c>
      <c r="B67" s="33" t="s">
        <v>853</v>
      </c>
      <c r="C67" s="33" t="s">
        <v>543</v>
      </c>
      <c r="D67" s="14">
        <v>41827</v>
      </c>
      <c r="E67" s="15">
        <v>2171.5700000000002</v>
      </c>
      <c r="F67" s="16">
        <v>7.4000000000000003E-3</v>
      </c>
      <c r="G67" s="16"/>
    </row>
    <row r="68" spans="1:7" x14ac:dyDescent="0.35">
      <c r="A68" s="13" t="s">
        <v>626</v>
      </c>
      <c r="B68" s="33" t="s">
        <v>627</v>
      </c>
      <c r="C68" s="33" t="s">
        <v>411</v>
      </c>
      <c r="D68" s="14">
        <v>222573</v>
      </c>
      <c r="E68" s="15">
        <v>2154.2800000000002</v>
      </c>
      <c r="F68" s="16">
        <v>7.3000000000000001E-3</v>
      </c>
      <c r="G68" s="16"/>
    </row>
    <row r="69" spans="1:7" x14ac:dyDescent="0.35">
      <c r="A69" s="13" t="s">
        <v>1518</v>
      </c>
      <c r="B69" s="33" t="s">
        <v>1519</v>
      </c>
      <c r="C69" s="33" t="s">
        <v>460</v>
      </c>
      <c r="D69" s="14">
        <v>90268</v>
      </c>
      <c r="E69" s="15">
        <v>1955.2</v>
      </c>
      <c r="F69" s="16">
        <v>6.6E-3</v>
      </c>
      <c r="G69" s="16"/>
    </row>
    <row r="70" spans="1:7" x14ac:dyDescent="0.35">
      <c r="A70" s="13" t="s">
        <v>385</v>
      </c>
      <c r="B70" s="33" t="s">
        <v>386</v>
      </c>
      <c r="C70" s="33" t="s">
        <v>382</v>
      </c>
      <c r="D70" s="14">
        <v>83499</v>
      </c>
      <c r="E70" s="15">
        <v>1915.97</v>
      </c>
      <c r="F70" s="16">
        <v>6.4999999999999997E-3</v>
      </c>
      <c r="G70" s="16"/>
    </row>
    <row r="71" spans="1:7" x14ac:dyDescent="0.35">
      <c r="A71" s="13" t="s">
        <v>821</v>
      </c>
      <c r="B71" s="33" t="s">
        <v>822</v>
      </c>
      <c r="C71" s="33" t="s">
        <v>783</v>
      </c>
      <c r="D71" s="14">
        <v>118968</v>
      </c>
      <c r="E71" s="15">
        <v>1857.92</v>
      </c>
      <c r="F71" s="16">
        <v>6.3E-3</v>
      </c>
      <c r="G71" s="16"/>
    </row>
    <row r="72" spans="1:7" x14ac:dyDescent="0.35">
      <c r="A72" s="13" t="s">
        <v>610</v>
      </c>
      <c r="B72" s="33" t="s">
        <v>611</v>
      </c>
      <c r="C72" s="33" t="s">
        <v>411</v>
      </c>
      <c r="D72" s="14">
        <v>126975</v>
      </c>
      <c r="E72" s="15">
        <v>1764.7</v>
      </c>
      <c r="F72" s="16">
        <v>6.0000000000000001E-3</v>
      </c>
      <c r="G72" s="16"/>
    </row>
    <row r="73" spans="1:7" x14ac:dyDescent="0.35">
      <c r="A73" s="13" t="s">
        <v>775</v>
      </c>
      <c r="B73" s="33" t="s">
        <v>776</v>
      </c>
      <c r="C73" s="33" t="s">
        <v>442</v>
      </c>
      <c r="D73" s="14">
        <v>63376</v>
      </c>
      <c r="E73" s="15">
        <v>1755.58</v>
      </c>
      <c r="F73" s="16">
        <v>5.8999999999999999E-3</v>
      </c>
      <c r="G73" s="16"/>
    </row>
    <row r="74" spans="1:7" x14ac:dyDescent="0.35">
      <c r="A74" s="13" t="s">
        <v>704</v>
      </c>
      <c r="B74" s="33" t="s">
        <v>705</v>
      </c>
      <c r="C74" s="33" t="s">
        <v>543</v>
      </c>
      <c r="D74" s="14">
        <v>63231</v>
      </c>
      <c r="E74" s="15">
        <v>1751.56</v>
      </c>
      <c r="F74" s="16">
        <v>5.8999999999999999E-3</v>
      </c>
      <c r="G74" s="16"/>
    </row>
    <row r="75" spans="1:7" x14ac:dyDescent="0.35">
      <c r="A75" s="13" t="s">
        <v>864</v>
      </c>
      <c r="B75" s="33" t="s">
        <v>865</v>
      </c>
      <c r="C75" s="33" t="s">
        <v>543</v>
      </c>
      <c r="D75" s="14">
        <v>136579</v>
      </c>
      <c r="E75" s="15">
        <v>1631.44</v>
      </c>
      <c r="F75" s="16">
        <v>5.4999999999999997E-3</v>
      </c>
      <c r="G75" s="16"/>
    </row>
    <row r="76" spans="1:7" x14ac:dyDescent="0.35">
      <c r="A76" s="13" t="s">
        <v>756</v>
      </c>
      <c r="B76" s="33" t="s">
        <v>757</v>
      </c>
      <c r="C76" s="33" t="s">
        <v>379</v>
      </c>
      <c r="D76" s="14">
        <v>57176</v>
      </c>
      <c r="E76" s="15">
        <v>1626.89</v>
      </c>
      <c r="F76" s="16">
        <v>5.4999999999999997E-3</v>
      </c>
      <c r="G76" s="16"/>
    </row>
    <row r="77" spans="1:7" x14ac:dyDescent="0.35">
      <c r="A77" s="13" t="s">
        <v>717</v>
      </c>
      <c r="B77" s="33" t="s">
        <v>718</v>
      </c>
      <c r="C77" s="33" t="s">
        <v>460</v>
      </c>
      <c r="D77" s="14">
        <v>61519</v>
      </c>
      <c r="E77" s="15">
        <v>1614.2</v>
      </c>
      <c r="F77" s="16">
        <v>5.4999999999999997E-3</v>
      </c>
      <c r="G77" s="16"/>
    </row>
    <row r="78" spans="1:7" x14ac:dyDescent="0.35">
      <c r="A78" s="13" t="s">
        <v>806</v>
      </c>
      <c r="B78" s="33" t="s">
        <v>807</v>
      </c>
      <c r="C78" s="33" t="s">
        <v>411</v>
      </c>
      <c r="D78" s="14">
        <v>151977</v>
      </c>
      <c r="E78" s="15">
        <v>1579.19</v>
      </c>
      <c r="F78" s="16">
        <v>5.3E-3</v>
      </c>
      <c r="G78" s="16"/>
    </row>
    <row r="79" spans="1:7" x14ac:dyDescent="0.35">
      <c r="A79" s="13" t="s">
        <v>1309</v>
      </c>
      <c r="B79" s="33" t="s">
        <v>1310</v>
      </c>
      <c r="C79" s="33" t="s">
        <v>538</v>
      </c>
      <c r="D79" s="14">
        <v>134700</v>
      </c>
      <c r="E79" s="15">
        <v>1536.93</v>
      </c>
      <c r="F79" s="16">
        <v>5.1999999999999998E-3</v>
      </c>
      <c r="G79" s="16"/>
    </row>
    <row r="80" spans="1:7" x14ac:dyDescent="0.35">
      <c r="A80" s="13" t="s">
        <v>455</v>
      </c>
      <c r="B80" s="33" t="s">
        <v>456</v>
      </c>
      <c r="C80" s="33" t="s">
        <v>457</v>
      </c>
      <c r="D80" s="14">
        <v>1144052</v>
      </c>
      <c r="E80" s="15">
        <v>1532.8</v>
      </c>
      <c r="F80" s="16">
        <v>5.1999999999999998E-3</v>
      </c>
      <c r="G80" s="16"/>
    </row>
    <row r="81" spans="1:7" x14ac:dyDescent="0.35">
      <c r="A81" s="13" t="s">
        <v>428</v>
      </c>
      <c r="B81" s="33" t="s">
        <v>429</v>
      </c>
      <c r="C81" s="33" t="s">
        <v>430</v>
      </c>
      <c r="D81" s="14">
        <v>24653</v>
      </c>
      <c r="E81" s="15">
        <v>1499.03</v>
      </c>
      <c r="F81" s="16">
        <v>5.1000000000000004E-3</v>
      </c>
      <c r="G81" s="16"/>
    </row>
    <row r="82" spans="1:7" x14ac:dyDescent="0.35">
      <c r="A82" s="13" t="s">
        <v>858</v>
      </c>
      <c r="B82" s="33" t="s">
        <v>859</v>
      </c>
      <c r="C82" s="33" t="s">
        <v>486</v>
      </c>
      <c r="D82" s="14">
        <v>44017</v>
      </c>
      <c r="E82" s="15">
        <v>1428.04</v>
      </c>
      <c r="F82" s="16">
        <v>4.7999999999999996E-3</v>
      </c>
      <c r="G82" s="16"/>
    </row>
    <row r="83" spans="1:7" x14ac:dyDescent="0.35">
      <c r="A83" s="13" t="s">
        <v>1237</v>
      </c>
      <c r="B83" s="33" t="s">
        <v>1238</v>
      </c>
      <c r="C83" s="33" t="s">
        <v>457</v>
      </c>
      <c r="D83" s="14">
        <v>538279</v>
      </c>
      <c r="E83" s="15">
        <v>1421.86</v>
      </c>
      <c r="F83" s="16">
        <v>4.7999999999999996E-3</v>
      </c>
      <c r="G83" s="16"/>
    </row>
    <row r="84" spans="1:7" x14ac:dyDescent="0.35">
      <c r="A84" s="13" t="s">
        <v>1241</v>
      </c>
      <c r="B84" s="33" t="s">
        <v>1242</v>
      </c>
      <c r="C84" s="33" t="s">
        <v>529</v>
      </c>
      <c r="D84" s="14">
        <v>563837</v>
      </c>
      <c r="E84" s="15">
        <v>1414.72</v>
      </c>
      <c r="F84" s="16">
        <v>4.7999999999999996E-3</v>
      </c>
      <c r="G84" s="16"/>
    </row>
    <row r="85" spans="1:7" x14ac:dyDescent="0.35">
      <c r="A85" s="13" t="s">
        <v>2795</v>
      </c>
      <c r="B85" s="33" t="s">
        <v>2796</v>
      </c>
      <c r="C85" s="33" t="s">
        <v>1292</v>
      </c>
      <c r="D85" s="14">
        <v>2019920</v>
      </c>
      <c r="E85" s="15">
        <v>1413.94</v>
      </c>
      <c r="F85" s="16">
        <v>4.7999999999999996E-3</v>
      </c>
      <c r="G85" s="16"/>
    </row>
    <row r="86" spans="1:7" x14ac:dyDescent="0.35">
      <c r="A86" s="13" t="s">
        <v>1701</v>
      </c>
      <c r="B86" s="33" t="s">
        <v>1702</v>
      </c>
      <c r="C86" s="33" t="s">
        <v>430</v>
      </c>
      <c r="D86" s="14">
        <v>227962</v>
      </c>
      <c r="E86" s="15">
        <v>1396.15</v>
      </c>
      <c r="F86" s="16">
        <v>4.7000000000000002E-3</v>
      </c>
      <c r="G86" s="16"/>
    </row>
    <row r="87" spans="1:7" x14ac:dyDescent="0.35">
      <c r="A87" s="13" t="s">
        <v>1245</v>
      </c>
      <c r="B87" s="33" t="s">
        <v>1246</v>
      </c>
      <c r="C87" s="33" t="s">
        <v>529</v>
      </c>
      <c r="D87" s="14">
        <v>41837</v>
      </c>
      <c r="E87" s="15">
        <v>1395.1</v>
      </c>
      <c r="F87" s="16">
        <v>4.7000000000000002E-3</v>
      </c>
      <c r="G87" s="16"/>
    </row>
    <row r="88" spans="1:7" x14ac:dyDescent="0.35">
      <c r="A88" s="13" t="s">
        <v>1297</v>
      </c>
      <c r="B88" s="33" t="s">
        <v>1298</v>
      </c>
      <c r="C88" s="33" t="s">
        <v>391</v>
      </c>
      <c r="D88" s="14">
        <v>70810</v>
      </c>
      <c r="E88" s="15">
        <v>1375.98</v>
      </c>
      <c r="F88" s="16">
        <v>4.7000000000000002E-3</v>
      </c>
      <c r="G88" s="16"/>
    </row>
    <row r="89" spans="1:7" x14ac:dyDescent="0.35">
      <c r="A89" s="13" t="s">
        <v>816</v>
      </c>
      <c r="B89" s="33" t="s">
        <v>817</v>
      </c>
      <c r="C89" s="33" t="s">
        <v>818</v>
      </c>
      <c r="D89" s="14">
        <v>197316</v>
      </c>
      <c r="E89" s="15">
        <v>1367.1</v>
      </c>
      <c r="F89" s="16">
        <v>4.5999999999999999E-3</v>
      </c>
      <c r="G89" s="16"/>
    </row>
    <row r="90" spans="1:7" x14ac:dyDescent="0.35">
      <c r="A90" s="13" t="s">
        <v>407</v>
      </c>
      <c r="B90" s="33" t="s">
        <v>408</v>
      </c>
      <c r="C90" s="33" t="s">
        <v>402</v>
      </c>
      <c r="D90" s="14">
        <v>23474</v>
      </c>
      <c r="E90" s="15">
        <v>1327.81</v>
      </c>
      <c r="F90" s="16">
        <v>4.4999999999999997E-3</v>
      </c>
      <c r="G90" s="16"/>
    </row>
    <row r="91" spans="1:7" x14ac:dyDescent="0.35">
      <c r="A91" s="13" t="s">
        <v>789</v>
      </c>
      <c r="B91" s="33" t="s">
        <v>790</v>
      </c>
      <c r="C91" s="33" t="s">
        <v>411</v>
      </c>
      <c r="D91" s="14">
        <v>76488</v>
      </c>
      <c r="E91" s="15">
        <v>1284.46</v>
      </c>
      <c r="F91" s="16">
        <v>4.4000000000000003E-3</v>
      </c>
      <c r="G91" s="16"/>
    </row>
    <row r="92" spans="1:7" x14ac:dyDescent="0.35">
      <c r="A92" s="13" t="s">
        <v>469</v>
      </c>
      <c r="B92" s="33" t="s">
        <v>470</v>
      </c>
      <c r="C92" s="33" t="s">
        <v>471</v>
      </c>
      <c r="D92" s="14">
        <v>88622</v>
      </c>
      <c r="E92" s="15">
        <v>1240.44</v>
      </c>
      <c r="F92" s="16">
        <v>4.1999999999999997E-3</v>
      </c>
      <c r="G92" s="16"/>
    </row>
    <row r="93" spans="1:7" x14ac:dyDescent="0.35">
      <c r="A93" s="13" t="s">
        <v>736</v>
      </c>
      <c r="B93" s="33" t="s">
        <v>737</v>
      </c>
      <c r="C93" s="33" t="s">
        <v>465</v>
      </c>
      <c r="D93" s="14">
        <v>67029</v>
      </c>
      <c r="E93" s="15">
        <v>1232.19</v>
      </c>
      <c r="F93" s="16">
        <v>4.1999999999999997E-3</v>
      </c>
      <c r="G93" s="16"/>
    </row>
    <row r="94" spans="1:7" x14ac:dyDescent="0.35">
      <c r="A94" s="13" t="s">
        <v>2262</v>
      </c>
      <c r="B94" s="33" t="s">
        <v>2263</v>
      </c>
      <c r="C94" s="33" t="s">
        <v>399</v>
      </c>
      <c r="D94" s="14">
        <v>73317</v>
      </c>
      <c r="E94" s="15">
        <v>1027.46</v>
      </c>
      <c r="F94" s="16">
        <v>3.5000000000000001E-3</v>
      </c>
      <c r="G94" s="16"/>
    </row>
    <row r="95" spans="1:7" x14ac:dyDescent="0.35">
      <c r="A95" s="13" t="s">
        <v>1703</v>
      </c>
      <c r="B95" s="33" t="s">
        <v>1704</v>
      </c>
      <c r="C95" s="33" t="s">
        <v>486</v>
      </c>
      <c r="D95" s="14">
        <v>100767</v>
      </c>
      <c r="E95" s="15">
        <v>950.08</v>
      </c>
      <c r="F95" s="16">
        <v>3.2000000000000002E-3</v>
      </c>
      <c r="G95" s="16"/>
    </row>
    <row r="96" spans="1:7" x14ac:dyDescent="0.35">
      <c r="A96" s="13" t="s">
        <v>793</v>
      </c>
      <c r="B96" s="33" t="s">
        <v>794</v>
      </c>
      <c r="C96" s="33" t="s">
        <v>786</v>
      </c>
      <c r="D96" s="14">
        <v>90992</v>
      </c>
      <c r="E96" s="15">
        <v>928.57</v>
      </c>
      <c r="F96" s="16">
        <v>3.0999999999999999E-3</v>
      </c>
      <c r="G96" s="16"/>
    </row>
    <row r="97" spans="1:7" x14ac:dyDescent="0.35">
      <c r="A97" s="13" t="s">
        <v>1725</v>
      </c>
      <c r="B97" s="33" t="s">
        <v>1726</v>
      </c>
      <c r="C97" s="33" t="s">
        <v>716</v>
      </c>
      <c r="D97" s="14">
        <v>2515</v>
      </c>
      <c r="E97" s="15">
        <v>780.4</v>
      </c>
      <c r="F97" s="16">
        <v>2.5999999999999999E-3</v>
      </c>
      <c r="G97" s="16"/>
    </row>
    <row r="98" spans="1:7" x14ac:dyDescent="0.35">
      <c r="A98" s="13" t="s">
        <v>1249</v>
      </c>
      <c r="B98" s="33" t="s">
        <v>1250</v>
      </c>
      <c r="C98" s="33" t="s">
        <v>457</v>
      </c>
      <c r="D98" s="14">
        <v>90509</v>
      </c>
      <c r="E98" s="15">
        <v>734.25</v>
      </c>
      <c r="F98" s="16">
        <v>2.5000000000000001E-3</v>
      </c>
      <c r="G98" s="16"/>
    </row>
    <row r="99" spans="1:7" x14ac:dyDescent="0.35">
      <c r="A99" s="13" t="s">
        <v>777</v>
      </c>
      <c r="B99" s="33" t="s">
        <v>778</v>
      </c>
      <c r="C99" s="33" t="s">
        <v>479</v>
      </c>
      <c r="D99" s="14">
        <v>37230</v>
      </c>
      <c r="E99" s="15">
        <v>686.97</v>
      </c>
      <c r="F99" s="16">
        <v>2.3E-3</v>
      </c>
      <c r="G99" s="16"/>
    </row>
    <row r="100" spans="1:7" x14ac:dyDescent="0.35">
      <c r="A100" s="13" t="s">
        <v>1779</v>
      </c>
      <c r="B100" s="33" t="s">
        <v>1780</v>
      </c>
      <c r="C100" s="33" t="s">
        <v>1781</v>
      </c>
      <c r="D100" s="14">
        <v>91099</v>
      </c>
      <c r="E100" s="15">
        <v>650.99</v>
      </c>
      <c r="F100" s="16">
        <v>2.2000000000000001E-3</v>
      </c>
      <c r="G100" s="16"/>
    </row>
    <row r="101" spans="1:7" x14ac:dyDescent="0.35">
      <c r="A101" s="13" t="s">
        <v>484</v>
      </c>
      <c r="B101" s="33" t="s">
        <v>485</v>
      </c>
      <c r="C101" s="33" t="s">
        <v>486</v>
      </c>
      <c r="D101" s="14">
        <v>43874</v>
      </c>
      <c r="E101" s="15">
        <v>464.63</v>
      </c>
      <c r="F101" s="16">
        <v>1.6000000000000001E-3</v>
      </c>
      <c r="G101" s="16"/>
    </row>
    <row r="102" spans="1:7" x14ac:dyDescent="0.35">
      <c r="A102" s="13" t="s">
        <v>3145</v>
      </c>
      <c r="B102" s="33" t="s">
        <v>3146</v>
      </c>
      <c r="C102" s="33" t="s">
        <v>716</v>
      </c>
      <c r="D102" s="14">
        <v>24406</v>
      </c>
      <c r="E102" s="15">
        <v>327.63</v>
      </c>
      <c r="F102" s="16">
        <v>1.1000000000000001E-3</v>
      </c>
      <c r="G102" s="16"/>
    </row>
    <row r="103" spans="1:7" x14ac:dyDescent="0.35">
      <c r="A103" s="13" t="s">
        <v>2294</v>
      </c>
      <c r="B103" s="33" t="s">
        <v>2295</v>
      </c>
      <c r="C103" s="33" t="s">
        <v>476</v>
      </c>
      <c r="D103" s="14">
        <v>15600</v>
      </c>
      <c r="E103" s="15">
        <v>243.67</v>
      </c>
      <c r="F103" s="16">
        <v>8.0000000000000004E-4</v>
      </c>
      <c r="G103" s="16"/>
    </row>
    <row r="104" spans="1:7" x14ac:dyDescent="0.35">
      <c r="A104" s="17" t="s">
        <v>180</v>
      </c>
      <c r="B104" s="34"/>
      <c r="C104" s="34"/>
      <c r="D104" s="18"/>
      <c r="E104" s="37">
        <v>287142.84999999998</v>
      </c>
      <c r="F104" s="38">
        <v>0.97219999999999995</v>
      </c>
      <c r="G104" s="21"/>
    </row>
    <row r="105" spans="1:7" x14ac:dyDescent="0.35">
      <c r="A105" s="17" t="s">
        <v>445</v>
      </c>
      <c r="B105" s="33"/>
      <c r="C105" s="33"/>
      <c r="D105" s="14"/>
      <c r="E105" s="15"/>
      <c r="F105" s="16"/>
      <c r="G105" s="16"/>
    </row>
    <row r="106" spans="1:7" x14ac:dyDescent="0.35">
      <c r="A106" s="17" t="s">
        <v>180</v>
      </c>
      <c r="B106" s="33"/>
      <c r="C106" s="33"/>
      <c r="D106" s="14"/>
      <c r="E106" s="39" t="s">
        <v>136</v>
      </c>
      <c r="F106" s="40" t="s">
        <v>136</v>
      </c>
      <c r="G106" s="16"/>
    </row>
    <row r="107" spans="1:7" x14ac:dyDescent="0.35">
      <c r="A107" s="24" t="s">
        <v>191</v>
      </c>
      <c r="B107" s="35"/>
      <c r="C107" s="35"/>
      <c r="D107" s="25"/>
      <c r="E107" s="30">
        <v>287142.84999999998</v>
      </c>
      <c r="F107" s="31">
        <v>0.97219999999999995</v>
      </c>
      <c r="G107" s="21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17" t="s">
        <v>195</v>
      </c>
      <c r="B110" s="33"/>
      <c r="C110" s="33"/>
      <c r="D110" s="14"/>
      <c r="E110" s="15"/>
      <c r="F110" s="16"/>
      <c r="G110" s="16"/>
    </row>
    <row r="111" spans="1:7" x14ac:dyDescent="0.35">
      <c r="A111" s="13" t="s">
        <v>196</v>
      </c>
      <c r="B111" s="33"/>
      <c r="C111" s="33"/>
      <c r="D111" s="14"/>
      <c r="E111" s="15">
        <v>1711.75</v>
      </c>
      <c r="F111" s="16">
        <v>5.7999999999999996E-3</v>
      </c>
      <c r="G111" s="16">
        <v>5.4115999999999997E-2</v>
      </c>
    </row>
    <row r="112" spans="1:7" x14ac:dyDescent="0.35">
      <c r="A112" s="17" t="s">
        <v>180</v>
      </c>
      <c r="B112" s="34"/>
      <c r="C112" s="34"/>
      <c r="D112" s="18"/>
      <c r="E112" s="37">
        <v>1711.75</v>
      </c>
      <c r="F112" s="38">
        <v>5.7999999999999996E-3</v>
      </c>
      <c r="G112" s="21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24" t="s">
        <v>191</v>
      </c>
      <c r="B114" s="35"/>
      <c r="C114" s="35"/>
      <c r="D114" s="25"/>
      <c r="E114" s="19">
        <v>1711.75</v>
      </c>
      <c r="F114" s="20">
        <v>5.7999999999999996E-3</v>
      </c>
      <c r="G114" s="21"/>
    </row>
    <row r="115" spans="1:7" x14ac:dyDescent="0.35">
      <c r="A115" s="13" t="s">
        <v>197</v>
      </c>
      <c r="B115" s="33"/>
      <c r="C115" s="33"/>
      <c r="D115" s="14"/>
      <c r="E115" s="15">
        <v>0.25378869999999998</v>
      </c>
      <c r="F115" s="16">
        <v>0</v>
      </c>
      <c r="G115" s="16"/>
    </row>
    <row r="116" spans="1:7" x14ac:dyDescent="0.35">
      <c r="A116" s="13" t="s">
        <v>198</v>
      </c>
      <c r="B116" s="33"/>
      <c r="C116" s="33"/>
      <c r="D116" s="14"/>
      <c r="E116" s="15">
        <v>6403.9662113000004</v>
      </c>
      <c r="F116" s="16">
        <v>2.1999999999999999E-2</v>
      </c>
      <c r="G116" s="16">
        <v>5.4115999999999997E-2</v>
      </c>
    </row>
    <row r="117" spans="1:7" x14ac:dyDescent="0.35">
      <c r="A117" s="28" t="s">
        <v>199</v>
      </c>
      <c r="B117" s="36"/>
      <c r="C117" s="36"/>
      <c r="D117" s="29"/>
      <c r="E117" s="30">
        <v>295258.82</v>
      </c>
      <c r="F117" s="31">
        <v>1</v>
      </c>
      <c r="G117" s="31"/>
    </row>
    <row r="122" spans="1:7" x14ac:dyDescent="0.35">
      <c r="A122" s="1" t="s">
        <v>201</v>
      </c>
    </row>
    <row r="123" spans="1:7" x14ac:dyDescent="0.35">
      <c r="A123" s="47" t="s">
        <v>202</v>
      </c>
      <c r="B123" s="3" t="s">
        <v>136</v>
      </c>
    </row>
    <row r="124" spans="1:7" x14ac:dyDescent="0.35">
      <c r="A124" t="s">
        <v>203</v>
      </c>
    </row>
    <row r="125" spans="1:7" x14ac:dyDescent="0.35">
      <c r="A125" t="s">
        <v>204</v>
      </c>
      <c r="B125" t="s">
        <v>205</v>
      </c>
      <c r="C125" t="s">
        <v>205</v>
      </c>
    </row>
    <row r="126" spans="1:7" x14ac:dyDescent="0.35">
      <c r="B126" s="48">
        <v>45807</v>
      </c>
      <c r="C126" s="48">
        <v>45838</v>
      </c>
    </row>
    <row r="127" spans="1:7" x14ac:dyDescent="0.35">
      <c r="A127" t="s">
        <v>274</v>
      </c>
      <c r="B127">
        <v>15.0227</v>
      </c>
      <c r="C127">
        <v>15.73</v>
      </c>
    </row>
    <row r="128" spans="1:7" x14ac:dyDescent="0.35">
      <c r="A128" t="s">
        <v>211</v>
      </c>
      <c r="B128">
        <v>15.0227</v>
      </c>
      <c r="C128">
        <v>15.73</v>
      </c>
    </row>
    <row r="129" spans="1:4" x14ac:dyDescent="0.35">
      <c r="A129" t="s">
        <v>275</v>
      </c>
      <c r="B129">
        <v>14.641</v>
      </c>
      <c r="C129">
        <v>15.311</v>
      </c>
    </row>
    <row r="130" spans="1:4" x14ac:dyDescent="0.35">
      <c r="A130" t="s">
        <v>217</v>
      </c>
      <c r="B130">
        <v>14.641</v>
      </c>
      <c r="C130">
        <v>15.311</v>
      </c>
    </row>
    <row r="132" spans="1:4" x14ac:dyDescent="0.35">
      <c r="A132" t="s">
        <v>221</v>
      </c>
      <c r="B132" s="3" t="s">
        <v>136</v>
      </c>
    </row>
    <row r="133" spans="1:4" x14ac:dyDescent="0.35">
      <c r="A133" t="s">
        <v>222</v>
      </c>
      <c r="B133" s="3" t="s">
        <v>136</v>
      </c>
    </row>
    <row r="134" spans="1:4" ht="29" customHeight="1" x14ac:dyDescent="0.35">
      <c r="A134" s="47" t="s">
        <v>223</v>
      </c>
      <c r="B134" s="3" t="s">
        <v>136</v>
      </c>
    </row>
    <row r="135" spans="1:4" ht="29" customHeight="1" x14ac:dyDescent="0.35">
      <c r="A135" s="47" t="s">
        <v>224</v>
      </c>
      <c r="B135" s="3" t="s">
        <v>136</v>
      </c>
    </row>
    <row r="136" spans="1:4" x14ac:dyDescent="0.35">
      <c r="A136" t="s">
        <v>446</v>
      </c>
      <c r="B136" s="49">
        <v>0.44490000000000002</v>
      </c>
    </row>
    <row r="137" spans="1:4" ht="43.5" customHeight="1" x14ac:dyDescent="0.35">
      <c r="A137" s="47" t="s">
        <v>226</v>
      </c>
      <c r="B137" s="3" t="s">
        <v>136</v>
      </c>
    </row>
    <row r="138" spans="1:4" x14ac:dyDescent="0.35">
      <c r="B138" s="3"/>
    </row>
    <row r="139" spans="1:4" ht="29" customHeight="1" x14ac:dyDescent="0.35">
      <c r="A139" s="47" t="s">
        <v>227</v>
      </c>
      <c r="B139" s="3" t="s">
        <v>136</v>
      </c>
    </row>
    <row r="140" spans="1:4" ht="29" customHeight="1" x14ac:dyDescent="0.35">
      <c r="A140" s="47" t="s">
        <v>228</v>
      </c>
      <c r="B140" t="s">
        <v>136</v>
      </c>
    </row>
    <row r="141" spans="1:4" ht="29" customHeight="1" x14ac:dyDescent="0.35">
      <c r="A141" s="47" t="s">
        <v>229</v>
      </c>
      <c r="B141" s="3" t="s">
        <v>136</v>
      </c>
    </row>
    <row r="142" spans="1:4" ht="29" customHeight="1" x14ac:dyDescent="0.35">
      <c r="A142" s="47" t="s">
        <v>230</v>
      </c>
      <c r="B142" s="3" t="s">
        <v>136</v>
      </c>
    </row>
    <row r="144" spans="1:4" ht="70" customHeight="1" x14ac:dyDescent="0.35">
      <c r="A144" s="72" t="s">
        <v>240</v>
      </c>
      <c r="B144" s="72" t="s">
        <v>241</v>
      </c>
      <c r="C144" s="72" t="s">
        <v>5</v>
      </c>
      <c r="D144" s="72" t="s">
        <v>6</v>
      </c>
    </row>
    <row r="145" spans="1:4" ht="70" customHeight="1" x14ac:dyDescent="0.35">
      <c r="A145" s="72" t="s">
        <v>3147</v>
      </c>
      <c r="B145" s="72"/>
      <c r="C145" s="72" t="s">
        <v>3148</v>
      </c>
      <c r="D1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9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368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369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371</v>
      </c>
      <c r="B8" s="33" t="s">
        <v>372</v>
      </c>
      <c r="C8" s="33" t="s">
        <v>373</v>
      </c>
      <c r="D8" s="14">
        <v>31158</v>
      </c>
      <c r="E8" s="15">
        <v>768.14</v>
      </c>
      <c r="F8" s="16">
        <v>5.0900000000000001E-2</v>
      </c>
      <c r="G8" s="16"/>
    </row>
    <row r="9" spans="1:7" x14ac:dyDescent="0.35">
      <c r="A9" s="13" t="s">
        <v>374</v>
      </c>
      <c r="B9" s="33" t="s">
        <v>375</v>
      </c>
      <c r="C9" s="33" t="s">
        <v>376</v>
      </c>
      <c r="D9" s="14">
        <v>37833</v>
      </c>
      <c r="E9" s="15">
        <v>757.23</v>
      </c>
      <c r="F9" s="16">
        <v>5.0200000000000002E-2</v>
      </c>
      <c r="G9" s="16"/>
    </row>
    <row r="10" spans="1:7" x14ac:dyDescent="0.35">
      <c r="A10" s="13" t="s">
        <v>377</v>
      </c>
      <c r="B10" s="33" t="s">
        <v>378</v>
      </c>
      <c r="C10" s="33" t="s">
        <v>379</v>
      </c>
      <c r="D10" s="14">
        <v>21747</v>
      </c>
      <c r="E10" s="15">
        <v>752.88</v>
      </c>
      <c r="F10" s="16">
        <v>4.99E-2</v>
      </c>
      <c r="G10" s="16"/>
    </row>
    <row r="11" spans="1:7" x14ac:dyDescent="0.35">
      <c r="A11" s="13" t="s">
        <v>380</v>
      </c>
      <c r="B11" s="33" t="s">
        <v>381</v>
      </c>
      <c r="C11" s="33" t="s">
        <v>382</v>
      </c>
      <c r="D11" s="14">
        <v>179935</v>
      </c>
      <c r="E11" s="15">
        <v>749.34</v>
      </c>
      <c r="F11" s="16">
        <v>4.9700000000000001E-2</v>
      </c>
      <c r="G11" s="16"/>
    </row>
    <row r="12" spans="1:7" x14ac:dyDescent="0.35">
      <c r="A12" s="13" t="s">
        <v>383</v>
      </c>
      <c r="B12" s="33" t="s">
        <v>384</v>
      </c>
      <c r="C12" s="33" t="s">
        <v>379</v>
      </c>
      <c r="D12" s="14">
        <v>46390</v>
      </c>
      <c r="E12" s="15">
        <v>743.08</v>
      </c>
      <c r="F12" s="16">
        <v>4.9200000000000001E-2</v>
      </c>
      <c r="G12" s="16"/>
    </row>
    <row r="13" spans="1:7" x14ac:dyDescent="0.35">
      <c r="A13" s="13" t="s">
        <v>385</v>
      </c>
      <c r="B13" s="33" t="s">
        <v>386</v>
      </c>
      <c r="C13" s="33" t="s">
        <v>382</v>
      </c>
      <c r="D13" s="14">
        <v>31894</v>
      </c>
      <c r="E13" s="15">
        <v>731.84</v>
      </c>
      <c r="F13" s="16">
        <v>4.8500000000000001E-2</v>
      </c>
      <c r="G13" s="16"/>
    </row>
    <row r="14" spans="1:7" x14ac:dyDescent="0.35">
      <c r="A14" s="13" t="s">
        <v>387</v>
      </c>
      <c r="B14" s="33" t="s">
        <v>388</v>
      </c>
      <c r="C14" s="33" t="s">
        <v>379</v>
      </c>
      <c r="D14" s="14">
        <v>42231</v>
      </c>
      <c r="E14" s="15">
        <v>730.01</v>
      </c>
      <c r="F14" s="16">
        <v>4.8399999999999999E-2</v>
      </c>
      <c r="G14" s="16"/>
    </row>
    <row r="15" spans="1:7" x14ac:dyDescent="0.35">
      <c r="A15" s="13" t="s">
        <v>389</v>
      </c>
      <c r="B15" s="33" t="s">
        <v>390</v>
      </c>
      <c r="C15" s="33" t="s">
        <v>391</v>
      </c>
      <c r="D15" s="14">
        <v>167505</v>
      </c>
      <c r="E15" s="15">
        <v>706.03</v>
      </c>
      <c r="F15" s="16">
        <v>4.6800000000000001E-2</v>
      </c>
      <c r="G15" s="16"/>
    </row>
    <row r="16" spans="1:7" x14ac:dyDescent="0.35">
      <c r="A16" s="13" t="s">
        <v>392</v>
      </c>
      <c r="B16" s="33" t="s">
        <v>393</v>
      </c>
      <c r="C16" s="33" t="s">
        <v>394</v>
      </c>
      <c r="D16" s="14">
        <v>173503</v>
      </c>
      <c r="E16" s="15">
        <v>680.05</v>
      </c>
      <c r="F16" s="16">
        <v>4.5100000000000001E-2</v>
      </c>
      <c r="G16" s="16"/>
    </row>
    <row r="17" spans="1:7" x14ac:dyDescent="0.35">
      <c r="A17" s="13" t="s">
        <v>395</v>
      </c>
      <c r="B17" s="33" t="s">
        <v>396</v>
      </c>
      <c r="C17" s="33" t="s">
        <v>373</v>
      </c>
      <c r="D17" s="14">
        <v>10731</v>
      </c>
      <c r="E17" s="15">
        <v>627.87</v>
      </c>
      <c r="F17" s="16">
        <v>4.1599999999999998E-2</v>
      </c>
      <c r="G17" s="16"/>
    </row>
    <row r="18" spans="1:7" x14ac:dyDescent="0.35">
      <c r="A18" s="13" t="s">
        <v>397</v>
      </c>
      <c r="B18" s="33" t="s">
        <v>398</v>
      </c>
      <c r="C18" s="33" t="s">
        <v>399</v>
      </c>
      <c r="D18" s="14">
        <v>25756</v>
      </c>
      <c r="E18" s="15">
        <v>602.97</v>
      </c>
      <c r="F18" s="16">
        <v>0.04</v>
      </c>
      <c r="G18" s="16"/>
    </row>
    <row r="19" spans="1:7" x14ac:dyDescent="0.35">
      <c r="A19" s="13" t="s">
        <v>400</v>
      </c>
      <c r="B19" s="33" t="s">
        <v>401</v>
      </c>
      <c r="C19" s="33" t="s">
        <v>402</v>
      </c>
      <c r="D19" s="14">
        <v>4853</v>
      </c>
      <c r="E19" s="15">
        <v>601.77</v>
      </c>
      <c r="F19" s="16">
        <v>3.9899999999999998E-2</v>
      </c>
      <c r="G19" s="16"/>
    </row>
    <row r="20" spans="1:7" x14ac:dyDescent="0.35">
      <c r="A20" s="13" t="s">
        <v>403</v>
      </c>
      <c r="B20" s="33" t="s">
        <v>404</v>
      </c>
      <c r="C20" s="33" t="s">
        <v>402</v>
      </c>
      <c r="D20" s="14">
        <v>6444</v>
      </c>
      <c r="E20" s="15">
        <v>539.75</v>
      </c>
      <c r="F20" s="16">
        <v>3.5799999999999998E-2</v>
      </c>
      <c r="G20" s="16"/>
    </row>
    <row r="21" spans="1:7" x14ac:dyDescent="0.35">
      <c r="A21" s="13" t="s">
        <v>405</v>
      </c>
      <c r="B21" s="33" t="s">
        <v>406</v>
      </c>
      <c r="C21" s="33" t="s">
        <v>391</v>
      </c>
      <c r="D21" s="14">
        <v>10412</v>
      </c>
      <c r="E21" s="15">
        <v>507.04</v>
      </c>
      <c r="F21" s="16">
        <v>3.3599999999999998E-2</v>
      </c>
      <c r="G21" s="16"/>
    </row>
    <row r="22" spans="1:7" x14ac:dyDescent="0.35">
      <c r="A22" s="13" t="s">
        <v>407</v>
      </c>
      <c r="B22" s="33" t="s">
        <v>408</v>
      </c>
      <c r="C22" s="33" t="s">
        <v>402</v>
      </c>
      <c r="D22" s="14">
        <v>8142</v>
      </c>
      <c r="E22" s="15">
        <v>460.55</v>
      </c>
      <c r="F22" s="16">
        <v>3.0499999999999999E-2</v>
      </c>
      <c r="G22" s="16"/>
    </row>
    <row r="23" spans="1:7" x14ac:dyDescent="0.35">
      <c r="A23" s="13" t="s">
        <v>409</v>
      </c>
      <c r="B23" s="33" t="s">
        <v>410</v>
      </c>
      <c r="C23" s="33" t="s">
        <v>411</v>
      </c>
      <c r="D23" s="14">
        <v>33721</v>
      </c>
      <c r="E23" s="15">
        <v>432.74</v>
      </c>
      <c r="F23" s="16">
        <v>2.87E-2</v>
      </c>
      <c r="G23" s="16"/>
    </row>
    <row r="24" spans="1:7" x14ac:dyDescent="0.35">
      <c r="A24" s="13" t="s">
        <v>412</v>
      </c>
      <c r="B24" s="33" t="s">
        <v>413</v>
      </c>
      <c r="C24" s="33" t="s">
        <v>379</v>
      </c>
      <c r="D24" s="14">
        <v>24765</v>
      </c>
      <c r="E24" s="15">
        <v>417.79</v>
      </c>
      <c r="F24" s="16">
        <v>2.7699999999999999E-2</v>
      </c>
      <c r="G24" s="16"/>
    </row>
    <row r="25" spans="1:7" x14ac:dyDescent="0.35">
      <c r="A25" s="13" t="s">
        <v>414</v>
      </c>
      <c r="B25" s="33" t="s">
        <v>415</v>
      </c>
      <c r="C25" s="33" t="s">
        <v>411</v>
      </c>
      <c r="D25" s="14">
        <v>6092</v>
      </c>
      <c r="E25" s="15">
        <v>414.83</v>
      </c>
      <c r="F25" s="16">
        <v>2.75E-2</v>
      </c>
      <c r="G25" s="16"/>
    </row>
    <row r="26" spans="1:7" x14ac:dyDescent="0.35">
      <c r="A26" s="13" t="s">
        <v>416</v>
      </c>
      <c r="B26" s="33" t="s">
        <v>417</v>
      </c>
      <c r="C26" s="33" t="s">
        <v>402</v>
      </c>
      <c r="D26" s="14">
        <v>9184</v>
      </c>
      <c r="E26" s="15">
        <v>389.14</v>
      </c>
      <c r="F26" s="16">
        <v>2.58E-2</v>
      </c>
      <c r="G26" s="16"/>
    </row>
    <row r="27" spans="1:7" x14ac:dyDescent="0.35">
      <c r="A27" s="13" t="s">
        <v>418</v>
      </c>
      <c r="B27" s="33" t="s">
        <v>419</v>
      </c>
      <c r="C27" s="33" t="s">
        <v>420</v>
      </c>
      <c r="D27" s="14">
        <v>83073</v>
      </c>
      <c r="E27" s="15">
        <v>380.1</v>
      </c>
      <c r="F27" s="16">
        <v>2.52E-2</v>
      </c>
      <c r="G27" s="16"/>
    </row>
    <row r="28" spans="1:7" x14ac:dyDescent="0.35">
      <c r="A28" s="13" t="s">
        <v>421</v>
      </c>
      <c r="B28" s="33" t="s">
        <v>422</v>
      </c>
      <c r="C28" s="33" t="s">
        <v>423</v>
      </c>
      <c r="D28" s="14">
        <v>12054</v>
      </c>
      <c r="E28" s="15">
        <v>368.18</v>
      </c>
      <c r="F28" s="16">
        <v>2.4400000000000002E-2</v>
      </c>
      <c r="G28" s="16"/>
    </row>
    <row r="29" spans="1:7" x14ac:dyDescent="0.35">
      <c r="A29" s="13" t="s">
        <v>424</v>
      </c>
      <c r="B29" s="33" t="s">
        <v>425</v>
      </c>
      <c r="C29" s="33" t="s">
        <v>379</v>
      </c>
      <c r="D29" s="14">
        <v>137208</v>
      </c>
      <c r="E29" s="15">
        <v>364.95</v>
      </c>
      <c r="F29" s="16">
        <v>2.4199999999999999E-2</v>
      </c>
      <c r="G29" s="16"/>
    </row>
    <row r="30" spans="1:7" x14ac:dyDescent="0.35">
      <c r="A30" s="13" t="s">
        <v>426</v>
      </c>
      <c r="B30" s="33" t="s">
        <v>427</v>
      </c>
      <c r="C30" s="33" t="s">
        <v>379</v>
      </c>
      <c r="D30" s="14">
        <v>6513</v>
      </c>
      <c r="E30" s="15">
        <v>346.3</v>
      </c>
      <c r="F30" s="16">
        <v>2.29E-2</v>
      </c>
      <c r="G30" s="16"/>
    </row>
    <row r="31" spans="1:7" x14ac:dyDescent="0.35">
      <c r="A31" s="13" t="s">
        <v>428</v>
      </c>
      <c r="B31" s="33" t="s">
        <v>429</v>
      </c>
      <c r="C31" s="33" t="s">
        <v>430</v>
      </c>
      <c r="D31" s="14">
        <v>5405</v>
      </c>
      <c r="E31" s="15">
        <v>328.65</v>
      </c>
      <c r="F31" s="16">
        <v>2.18E-2</v>
      </c>
      <c r="G31" s="16"/>
    </row>
    <row r="32" spans="1:7" x14ac:dyDescent="0.35">
      <c r="A32" s="13" t="s">
        <v>431</v>
      </c>
      <c r="B32" s="33" t="s">
        <v>432</v>
      </c>
      <c r="C32" s="33" t="s">
        <v>420</v>
      </c>
      <c r="D32" s="14">
        <v>22239</v>
      </c>
      <c r="E32" s="15">
        <v>317.60000000000002</v>
      </c>
      <c r="F32" s="16">
        <v>2.1000000000000001E-2</v>
      </c>
      <c r="G32" s="16"/>
    </row>
    <row r="33" spans="1:7" x14ac:dyDescent="0.35">
      <c r="A33" s="13" t="s">
        <v>433</v>
      </c>
      <c r="B33" s="33" t="s">
        <v>434</v>
      </c>
      <c r="C33" s="33" t="s">
        <v>399</v>
      </c>
      <c r="D33" s="14">
        <v>19545</v>
      </c>
      <c r="E33" s="15">
        <v>303.16000000000003</v>
      </c>
      <c r="F33" s="16">
        <v>2.01E-2</v>
      </c>
      <c r="G33" s="16"/>
    </row>
    <row r="34" spans="1:7" x14ac:dyDescent="0.35">
      <c r="A34" s="13" t="s">
        <v>435</v>
      </c>
      <c r="B34" s="33" t="s">
        <v>436</v>
      </c>
      <c r="C34" s="33" t="s">
        <v>437</v>
      </c>
      <c r="D34" s="14">
        <v>24026</v>
      </c>
      <c r="E34" s="15">
        <v>283.12</v>
      </c>
      <c r="F34" s="16">
        <v>1.8800000000000001E-2</v>
      </c>
      <c r="G34" s="16"/>
    </row>
    <row r="35" spans="1:7" x14ac:dyDescent="0.35">
      <c r="A35" s="13" t="s">
        <v>438</v>
      </c>
      <c r="B35" s="33" t="s">
        <v>439</v>
      </c>
      <c r="C35" s="33" t="s">
        <v>437</v>
      </c>
      <c r="D35" s="14">
        <v>52581</v>
      </c>
      <c r="E35" s="15">
        <v>255.15</v>
      </c>
      <c r="F35" s="16">
        <v>1.6899999999999998E-2</v>
      </c>
      <c r="G35" s="16"/>
    </row>
    <row r="36" spans="1:7" x14ac:dyDescent="0.35">
      <c r="A36" s="13" t="s">
        <v>440</v>
      </c>
      <c r="B36" s="33" t="s">
        <v>441</v>
      </c>
      <c r="C36" s="33" t="s">
        <v>442</v>
      </c>
      <c r="D36" s="14">
        <v>770</v>
      </c>
      <c r="E36" s="15">
        <v>251.64</v>
      </c>
      <c r="F36" s="16">
        <v>1.67E-2</v>
      </c>
      <c r="G36" s="16"/>
    </row>
    <row r="37" spans="1:7" x14ac:dyDescent="0.35">
      <c r="A37" s="13" t="s">
        <v>443</v>
      </c>
      <c r="B37" s="33" t="s">
        <v>444</v>
      </c>
      <c r="C37" s="33" t="s">
        <v>411</v>
      </c>
      <c r="D37" s="14">
        <v>24484</v>
      </c>
      <c r="E37" s="15">
        <v>242.38</v>
      </c>
      <c r="F37" s="16">
        <v>1.61E-2</v>
      </c>
      <c r="G37" s="16"/>
    </row>
    <row r="38" spans="1:7" x14ac:dyDescent="0.35">
      <c r="A38" s="17" t="s">
        <v>180</v>
      </c>
      <c r="B38" s="34"/>
      <c r="C38" s="34"/>
      <c r="D38" s="18"/>
      <c r="E38" s="37">
        <v>15054.28</v>
      </c>
      <c r="F38" s="38">
        <v>0.99790000000000001</v>
      </c>
      <c r="G38" s="21"/>
    </row>
    <row r="39" spans="1:7" x14ac:dyDescent="0.35">
      <c r="A39" s="17" t="s">
        <v>445</v>
      </c>
      <c r="B39" s="33"/>
      <c r="C39" s="33"/>
      <c r="D39" s="14"/>
      <c r="E39" s="15"/>
      <c r="F39" s="16"/>
      <c r="G39" s="16"/>
    </row>
    <row r="40" spans="1:7" x14ac:dyDescent="0.35">
      <c r="A40" s="17" t="s">
        <v>180</v>
      </c>
      <c r="B40" s="33"/>
      <c r="C40" s="33"/>
      <c r="D40" s="14"/>
      <c r="E40" s="39" t="s">
        <v>136</v>
      </c>
      <c r="F40" s="40" t="s">
        <v>136</v>
      </c>
      <c r="G40" s="16"/>
    </row>
    <row r="41" spans="1:7" x14ac:dyDescent="0.35">
      <c r="A41" s="24" t="s">
        <v>191</v>
      </c>
      <c r="B41" s="35"/>
      <c r="C41" s="35"/>
      <c r="D41" s="25"/>
      <c r="E41" s="30">
        <v>15054.28</v>
      </c>
      <c r="F41" s="31">
        <v>0.99790000000000001</v>
      </c>
      <c r="G41" s="21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195</v>
      </c>
      <c r="B44" s="33"/>
      <c r="C44" s="33"/>
      <c r="D44" s="14"/>
      <c r="E44" s="15"/>
      <c r="F44" s="16"/>
      <c r="G44" s="16"/>
    </row>
    <row r="45" spans="1:7" x14ac:dyDescent="0.35">
      <c r="A45" s="13" t="s">
        <v>196</v>
      </c>
      <c r="B45" s="33"/>
      <c r="C45" s="33"/>
      <c r="D45" s="14"/>
      <c r="E45" s="15">
        <v>43.99</v>
      </c>
      <c r="F45" s="16">
        <v>2.8999999999999998E-3</v>
      </c>
      <c r="G45" s="16">
        <v>5.4115999999999997E-2</v>
      </c>
    </row>
    <row r="46" spans="1:7" x14ac:dyDescent="0.35">
      <c r="A46" s="17" t="s">
        <v>180</v>
      </c>
      <c r="B46" s="34"/>
      <c r="C46" s="34"/>
      <c r="D46" s="18"/>
      <c r="E46" s="37">
        <v>43.99</v>
      </c>
      <c r="F46" s="38">
        <v>2.8999999999999998E-3</v>
      </c>
      <c r="G46" s="21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191</v>
      </c>
      <c r="B48" s="35"/>
      <c r="C48" s="35"/>
      <c r="D48" s="25"/>
      <c r="E48" s="19">
        <v>43.99</v>
      </c>
      <c r="F48" s="20">
        <v>2.8999999999999998E-3</v>
      </c>
      <c r="G48" s="21"/>
    </row>
    <row r="49" spans="1:7" x14ac:dyDescent="0.35">
      <c r="A49" s="13" t="s">
        <v>197</v>
      </c>
      <c r="B49" s="33"/>
      <c r="C49" s="33"/>
      <c r="D49" s="14"/>
      <c r="E49" s="15">
        <v>6.5225999999999999E-3</v>
      </c>
      <c r="F49" s="16">
        <v>0</v>
      </c>
      <c r="G49" s="16"/>
    </row>
    <row r="50" spans="1:7" x14ac:dyDescent="0.35">
      <c r="A50" s="13" t="s">
        <v>198</v>
      </c>
      <c r="B50" s="33"/>
      <c r="C50" s="33"/>
      <c r="D50" s="14"/>
      <c r="E50" s="26">
        <v>-7.8565225999999999</v>
      </c>
      <c r="F50" s="27">
        <v>-8.0000000000000004E-4</v>
      </c>
      <c r="G50" s="16">
        <v>5.4115999999999997E-2</v>
      </c>
    </row>
    <row r="51" spans="1:7" x14ac:dyDescent="0.35">
      <c r="A51" s="28" t="s">
        <v>199</v>
      </c>
      <c r="B51" s="36"/>
      <c r="C51" s="36"/>
      <c r="D51" s="29"/>
      <c r="E51" s="30">
        <v>15090.42</v>
      </c>
      <c r="F51" s="31">
        <v>1</v>
      </c>
      <c r="G51" s="31"/>
    </row>
    <row r="56" spans="1:7" x14ac:dyDescent="0.35">
      <c r="A56" s="1" t="s">
        <v>201</v>
      </c>
    </row>
    <row r="57" spans="1:7" x14ac:dyDescent="0.35">
      <c r="A57" s="47" t="s">
        <v>202</v>
      </c>
      <c r="B57" s="3" t="s">
        <v>136</v>
      </c>
    </row>
    <row r="58" spans="1:7" x14ac:dyDescent="0.35">
      <c r="A58" t="s">
        <v>203</v>
      </c>
    </row>
    <row r="59" spans="1:7" x14ac:dyDescent="0.35">
      <c r="A59" t="s">
        <v>204</v>
      </c>
      <c r="B59" t="s">
        <v>205</v>
      </c>
      <c r="C59" t="s">
        <v>205</v>
      </c>
    </row>
    <row r="60" spans="1:7" x14ac:dyDescent="0.35">
      <c r="B60" s="48">
        <v>45807</v>
      </c>
      <c r="C60" s="48">
        <v>45838</v>
      </c>
    </row>
    <row r="61" spans="1:7" x14ac:dyDescent="0.35">
      <c r="A61" t="s">
        <v>210</v>
      </c>
      <c r="B61">
        <v>14.3567</v>
      </c>
      <c r="C61">
        <v>14.676500000000001</v>
      </c>
    </row>
    <row r="62" spans="1:7" x14ac:dyDescent="0.35">
      <c r="A62" t="s">
        <v>211</v>
      </c>
      <c r="B62">
        <v>14.155900000000001</v>
      </c>
      <c r="C62">
        <v>14.4712</v>
      </c>
    </row>
    <row r="63" spans="1:7" x14ac:dyDescent="0.35">
      <c r="A63" t="s">
        <v>216</v>
      </c>
      <c r="B63">
        <v>14.030200000000001</v>
      </c>
      <c r="C63">
        <v>14.336</v>
      </c>
    </row>
    <row r="64" spans="1:7" x14ac:dyDescent="0.35">
      <c r="A64" t="s">
        <v>217</v>
      </c>
      <c r="B64">
        <v>14.029299999999999</v>
      </c>
      <c r="C64">
        <v>14.335100000000001</v>
      </c>
    </row>
    <row r="66" spans="1:4" x14ac:dyDescent="0.35">
      <c r="A66" t="s">
        <v>221</v>
      </c>
      <c r="B66" s="3" t="s">
        <v>136</v>
      </c>
    </row>
    <row r="67" spans="1:4" x14ac:dyDescent="0.35">
      <c r="A67" t="s">
        <v>222</v>
      </c>
      <c r="B67" s="3" t="s">
        <v>136</v>
      </c>
    </row>
    <row r="68" spans="1:4" ht="29" customHeight="1" x14ac:dyDescent="0.35">
      <c r="A68" s="47" t="s">
        <v>223</v>
      </c>
      <c r="B68" s="3" t="s">
        <v>136</v>
      </c>
    </row>
    <row r="69" spans="1:4" ht="29" customHeight="1" x14ac:dyDescent="0.35">
      <c r="A69" s="47" t="s">
        <v>224</v>
      </c>
      <c r="B69" s="3" t="s">
        <v>136</v>
      </c>
    </row>
    <row r="70" spans="1:4" x14ac:dyDescent="0.35">
      <c r="A70" t="s">
        <v>446</v>
      </c>
      <c r="B70" s="49">
        <v>0.67779999999999996</v>
      </c>
    </row>
    <row r="71" spans="1:4" ht="43.5" customHeight="1" x14ac:dyDescent="0.35">
      <c r="A71" s="47" t="s">
        <v>226</v>
      </c>
      <c r="B71" s="3" t="s">
        <v>136</v>
      </c>
    </row>
    <row r="72" spans="1:4" x14ac:dyDescent="0.35">
      <c r="B72" s="3"/>
    </row>
    <row r="73" spans="1:4" ht="29" customHeight="1" x14ac:dyDescent="0.35">
      <c r="A73" s="47" t="s">
        <v>227</v>
      </c>
      <c r="B73" s="3" t="s">
        <v>136</v>
      </c>
    </row>
    <row r="74" spans="1:4" ht="29" customHeight="1" x14ac:dyDescent="0.35">
      <c r="A74" s="47" t="s">
        <v>228</v>
      </c>
      <c r="B74" t="s">
        <v>136</v>
      </c>
    </row>
    <row r="75" spans="1:4" ht="29" customHeight="1" x14ac:dyDescent="0.35">
      <c r="A75" s="47" t="s">
        <v>229</v>
      </c>
      <c r="B75" s="3" t="s">
        <v>136</v>
      </c>
    </row>
    <row r="76" spans="1:4" ht="29" customHeight="1" x14ac:dyDescent="0.35">
      <c r="A76" s="47" t="s">
        <v>230</v>
      </c>
      <c r="B76" s="3" t="s">
        <v>136</v>
      </c>
    </row>
    <row r="78" spans="1:4" ht="70" customHeight="1" x14ac:dyDescent="0.35">
      <c r="A78" s="72" t="s">
        <v>240</v>
      </c>
      <c r="B78" s="72" t="s">
        <v>241</v>
      </c>
      <c r="C78" s="72" t="s">
        <v>5</v>
      </c>
      <c r="D78" s="72" t="s">
        <v>6</v>
      </c>
    </row>
    <row r="79" spans="1:4" ht="70" customHeight="1" x14ac:dyDescent="0.35">
      <c r="A79" s="72" t="s">
        <v>447</v>
      </c>
      <c r="B79" s="72"/>
      <c r="C79" s="72" t="s">
        <v>18</v>
      </c>
      <c r="D7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12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3149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3150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727</v>
      </c>
      <c r="B8" s="33" t="s">
        <v>728</v>
      </c>
      <c r="C8" s="33" t="s">
        <v>379</v>
      </c>
      <c r="D8" s="14">
        <v>662031</v>
      </c>
      <c r="E8" s="15">
        <v>39996.6</v>
      </c>
      <c r="F8" s="16">
        <v>3.6400000000000002E-2</v>
      </c>
      <c r="G8" s="16"/>
    </row>
    <row r="9" spans="1:7" x14ac:dyDescent="0.35">
      <c r="A9" s="13" t="s">
        <v>588</v>
      </c>
      <c r="B9" s="33" t="s">
        <v>589</v>
      </c>
      <c r="C9" s="33" t="s">
        <v>476</v>
      </c>
      <c r="D9" s="14">
        <v>2981836</v>
      </c>
      <c r="E9" s="15">
        <v>38048.230000000003</v>
      </c>
      <c r="F9" s="16">
        <v>3.4599999999999999E-2</v>
      </c>
      <c r="G9" s="16"/>
    </row>
    <row r="10" spans="1:7" x14ac:dyDescent="0.35">
      <c r="A10" s="13" t="s">
        <v>738</v>
      </c>
      <c r="B10" s="33" t="s">
        <v>739</v>
      </c>
      <c r="C10" s="33" t="s">
        <v>379</v>
      </c>
      <c r="D10" s="14">
        <v>1908695</v>
      </c>
      <c r="E10" s="15">
        <v>36732.839999999997</v>
      </c>
      <c r="F10" s="16">
        <v>3.3399999999999999E-2</v>
      </c>
      <c r="G10" s="16"/>
    </row>
    <row r="11" spans="1:7" x14ac:dyDescent="0.35">
      <c r="A11" s="13" t="s">
        <v>848</v>
      </c>
      <c r="B11" s="33" t="s">
        <v>849</v>
      </c>
      <c r="C11" s="33" t="s">
        <v>423</v>
      </c>
      <c r="D11" s="14">
        <v>197880</v>
      </c>
      <c r="E11" s="15">
        <v>34822.92</v>
      </c>
      <c r="F11" s="16">
        <v>3.1699999999999999E-2</v>
      </c>
      <c r="G11" s="16"/>
    </row>
    <row r="12" spans="1:7" x14ac:dyDescent="0.35">
      <c r="A12" s="13" t="s">
        <v>841</v>
      </c>
      <c r="B12" s="33" t="s">
        <v>842</v>
      </c>
      <c r="C12" s="33" t="s">
        <v>774</v>
      </c>
      <c r="D12" s="14">
        <v>4048052</v>
      </c>
      <c r="E12" s="15">
        <v>29241.1</v>
      </c>
      <c r="F12" s="16">
        <v>2.6599999999999999E-2</v>
      </c>
      <c r="G12" s="16"/>
    </row>
    <row r="13" spans="1:7" x14ac:dyDescent="0.35">
      <c r="A13" s="13" t="s">
        <v>856</v>
      </c>
      <c r="B13" s="33" t="s">
        <v>857</v>
      </c>
      <c r="C13" s="33" t="s">
        <v>538</v>
      </c>
      <c r="D13" s="14">
        <v>50249</v>
      </c>
      <c r="E13" s="15">
        <v>24828.03</v>
      </c>
      <c r="F13" s="16">
        <v>2.2599999999999999E-2</v>
      </c>
      <c r="G13" s="16"/>
    </row>
    <row r="14" spans="1:7" x14ac:dyDescent="0.35">
      <c r="A14" s="13" t="s">
        <v>731</v>
      </c>
      <c r="B14" s="33" t="s">
        <v>732</v>
      </c>
      <c r="C14" s="33" t="s">
        <v>733</v>
      </c>
      <c r="D14" s="14">
        <v>1324191</v>
      </c>
      <c r="E14" s="15">
        <v>24151.919999999998</v>
      </c>
      <c r="F14" s="16">
        <v>2.1999999999999999E-2</v>
      </c>
      <c r="G14" s="16"/>
    </row>
    <row r="15" spans="1:7" x14ac:dyDescent="0.35">
      <c r="A15" s="13" t="s">
        <v>750</v>
      </c>
      <c r="B15" s="33" t="s">
        <v>751</v>
      </c>
      <c r="C15" s="33" t="s">
        <v>376</v>
      </c>
      <c r="D15" s="14">
        <v>3665623</v>
      </c>
      <c r="E15" s="15">
        <v>23586.45</v>
      </c>
      <c r="F15" s="16">
        <v>2.1499999999999998E-2</v>
      </c>
      <c r="G15" s="16"/>
    </row>
    <row r="16" spans="1:7" x14ac:dyDescent="0.35">
      <c r="A16" s="13" t="s">
        <v>768</v>
      </c>
      <c r="B16" s="33" t="s">
        <v>769</v>
      </c>
      <c r="C16" s="33" t="s">
        <v>442</v>
      </c>
      <c r="D16" s="14">
        <v>2120902</v>
      </c>
      <c r="E16" s="15">
        <v>23421.119999999999</v>
      </c>
      <c r="F16" s="16">
        <v>2.1299999999999999E-2</v>
      </c>
      <c r="G16" s="16"/>
    </row>
    <row r="17" spans="1:7" x14ac:dyDescent="0.35">
      <c r="A17" s="13" t="s">
        <v>598</v>
      </c>
      <c r="B17" s="33" t="s">
        <v>599</v>
      </c>
      <c r="C17" s="33" t="s">
        <v>476</v>
      </c>
      <c r="D17" s="14">
        <v>2865466</v>
      </c>
      <c r="E17" s="15">
        <v>22766.13</v>
      </c>
      <c r="F17" s="16">
        <v>2.07E-2</v>
      </c>
      <c r="G17" s="16"/>
    </row>
    <row r="18" spans="1:7" x14ac:dyDescent="0.35">
      <c r="A18" s="13" t="s">
        <v>823</v>
      </c>
      <c r="B18" s="33" t="s">
        <v>824</v>
      </c>
      <c r="C18" s="33" t="s">
        <v>399</v>
      </c>
      <c r="D18" s="14">
        <v>146827</v>
      </c>
      <c r="E18" s="15">
        <v>21999.09</v>
      </c>
      <c r="F18" s="16">
        <v>0.02</v>
      </c>
      <c r="G18" s="16"/>
    </row>
    <row r="19" spans="1:7" x14ac:dyDescent="0.35">
      <c r="A19" s="13" t="s">
        <v>814</v>
      </c>
      <c r="B19" s="33" t="s">
        <v>815</v>
      </c>
      <c r="C19" s="33" t="s">
        <v>430</v>
      </c>
      <c r="D19" s="14">
        <v>3218245</v>
      </c>
      <c r="E19" s="15">
        <v>21953.26</v>
      </c>
      <c r="F19" s="16">
        <v>0.02</v>
      </c>
      <c r="G19" s="16"/>
    </row>
    <row r="20" spans="1:7" x14ac:dyDescent="0.35">
      <c r="A20" s="13" t="s">
        <v>704</v>
      </c>
      <c r="B20" s="33" t="s">
        <v>705</v>
      </c>
      <c r="C20" s="33" t="s">
        <v>543</v>
      </c>
      <c r="D20" s="14">
        <v>788259</v>
      </c>
      <c r="E20" s="15">
        <v>21835.56</v>
      </c>
      <c r="F20" s="16">
        <v>1.9900000000000001E-2</v>
      </c>
      <c r="G20" s="16"/>
    </row>
    <row r="21" spans="1:7" x14ac:dyDescent="0.35">
      <c r="A21" s="13" t="s">
        <v>1233</v>
      </c>
      <c r="B21" s="33" t="s">
        <v>1234</v>
      </c>
      <c r="C21" s="33" t="s">
        <v>471</v>
      </c>
      <c r="D21" s="14">
        <v>2710114</v>
      </c>
      <c r="E21" s="15">
        <v>20605</v>
      </c>
      <c r="F21" s="16">
        <v>1.8800000000000001E-2</v>
      </c>
      <c r="G21" s="16"/>
    </row>
    <row r="22" spans="1:7" x14ac:dyDescent="0.35">
      <c r="A22" s="13" t="s">
        <v>1239</v>
      </c>
      <c r="B22" s="33" t="s">
        <v>1240</v>
      </c>
      <c r="C22" s="33" t="s">
        <v>376</v>
      </c>
      <c r="D22" s="14">
        <v>9613551</v>
      </c>
      <c r="E22" s="15">
        <v>20488.400000000001</v>
      </c>
      <c r="F22" s="16">
        <v>1.8599999999999998E-2</v>
      </c>
      <c r="G22" s="16"/>
    </row>
    <row r="23" spans="1:7" x14ac:dyDescent="0.35">
      <c r="A23" s="13" t="s">
        <v>719</v>
      </c>
      <c r="B23" s="33" t="s">
        <v>720</v>
      </c>
      <c r="C23" s="33" t="s">
        <v>543</v>
      </c>
      <c r="D23" s="14">
        <v>228292</v>
      </c>
      <c r="E23" s="15">
        <v>20418.439999999999</v>
      </c>
      <c r="F23" s="16">
        <v>1.8599999999999998E-2</v>
      </c>
      <c r="G23" s="16"/>
    </row>
    <row r="24" spans="1:7" x14ac:dyDescent="0.35">
      <c r="A24" s="13" t="s">
        <v>810</v>
      </c>
      <c r="B24" s="33" t="s">
        <v>811</v>
      </c>
      <c r="C24" s="33" t="s">
        <v>510</v>
      </c>
      <c r="D24" s="14">
        <v>1169665</v>
      </c>
      <c r="E24" s="15">
        <v>20341.64</v>
      </c>
      <c r="F24" s="16">
        <v>1.8499999999999999E-2</v>
      </c>
      <c r="G24" s="16"/>
    </row>
    <row r="25" spans="1:7" x14ac:dyDescent="0.35">
      <c r="A25" s="13" t="s">
        <v>594</v>
      </c>
      <c r="B25" s="33" t="s">
        <v>595</v>
      </c>
      <c r="C25" s="33" t="s">
        <v>411</v>
      </c>
      <c r="D25" s="14">
        <v>1031626</v>
      </c>
      <c r="E25" s="15">
        <v>19992.91</v>
      </c>
      <c r="F25" s="16">
        <v>1.8200000000000001E-2</v>
      </c>
      <c r="G25" s="16"/>
    </row>
    <row r="26" spans="1:7" x14ac:dyDescent="0.35">
      <c r="A26" s="13" t="s">
        <v>1229</v>
      </c>
      <c r="B26" s="33" t="s">
        <v>1230</v>
      </c>
      <c r="C26" s="33" t="s">
        <v>460</v>
      </c>
      <c r="D26" s="14">
        <v>356893</v>
      </c>
      <c r="E26" s="15">
        <v>18463.86</v>
      </c>
      <c r="F26" s="16">
        <v>1.6799999999999999E-2</v>
      </c>
      <c r="G26" s="16"/>
    </row>
    <row r="27" spans="1:7" x14ac:dyDescent="0.35">
      <c r="A27" s="13" t="s">
        <v>717</v>
      </c>
      <c r="B27" s="33" t="s">
        <v>718</v>
      </c>
      <c r="C27" s="33" t="s">
        <v>460</v>
      </c>
      <c r="D27" s="14">
        <v>695484</v>
      </c>
      <c r="E27" s="15">
        <v>18248.8</v>
      </c>
      <c r="F27" s="16">
        <v>1.66E-2</v>
      </c>
      <c r="G27" s="16"/>
    </row>
    <row r="28" spans="1:7" x14ac:dyDescent="0.35">
      <c r="A28" s="13" t="s">
        <v>852</v>
      </c>
      <c r="B28" s="33" t="s">
        <v>853</v>
      </c>
      <c r="C28" s="33" t="s">
        <v>543</v>
      </c>
      <c r="D28" s="14">
        <v>348420</v>
      </c>
      <c r="E28" s="15">
        <v>18089.27</v>
      </c>
      <c r="F28" s="16">
        <v>1.6500000000000001E-2</v>
      </c>
      <c r="G28" s="16"/>
    </row>
    <row r="29" spans="1:7" x14ac:dyDescent="0.35">
      <c r="A29" s="13" t="s">
        <v>455</v>
      </c>
      <c r="B29" s="33" t="s">
        <v>456</v>
      </c>
      <c r="C29" s="33" t="s">
        <v>457</v>
      </c>
      <c r="D29" s="14">
        <v>13455523</v>
      </c>
      <c r="E29" s="15">
        <v>18027.71</v>
      </c>
      <c r="F29" s="16">
        <v>1.6400000000000001E-2</v>
      </c>
      <c r="G29" s="16"/>
    </row>
    <row r="30" spans="1:7" x14ac:dyDescent="0.35">
      <c r="A30" s="13" t="s">
        <v>1282</v>
      </c>
      <c r="B30" s="33" t="s">
        <v>1283</v>
      </c>
      <c r="C30" s="33" t="s">
        <v>716</v>
      </c>
      <c r="D30" s="14">
        <v>280726</v>
      </c>
      <c r="E30" s="15">
        <v>17264.650000000001</v>
      </c>
      <c r="F30" s="16">
        <v>1.5699999999999999E-2</v>
      </c>
      <c r="G30" s="16"/>
    </row>
    <row r="31" spans="1:7" x14ac:dyDescent="0.35">
      <c r="A31" s="13" t="s">
        <v>812</v>
      </c>
      <c r="B31" s="33" t="s">
        <v>813</v>
      </c>
      <c r="C31" s="33" t="s">
        <v>420</v>
      </c>
      <c r="D31" s="14">
        <v>657635</v>
      </c>
      <c r="E31" s="15">
        <v>17211.62</v>
      </c>
      <c r="F31" s="16">
        <v>1.5699999999999999E-2</v>
      </c>
      <c r="G31" s="16"/>
    </row>
    <row r="32" spans="1:7" x14ac:dyDescent="0.35">
      <c r="A32" s="13" t="s">
        <v>1276</v>
      </c>
      <c r="B32" s="33" t="s">
        <v>1277</v>
      </c>
      <c r="C32" s="33" t="s">
        <v>465</v>
      </c>
      <c r="D32" s="14">
        <v>1009411</v>
      </c>
      <c r="E32" s="15">
        <v>16626.009999999998</v>
      </c>
      <c r="F32" s="16">
        <v>1.5100000000000001E-2</v>
      </c>
      <c r="G32" s="16"/>
    </row>
    <row r="33" spans="1:7" x14ac:dyDescent="0.35">
      <c r="A33" s="13" t="s">
        <v>610</v>
      </c>
      <c r="B33" s="33" t="s">
        <v>611</v>
      </c>
      <c r="C33" s="33" t="s">
        <v>411</v>
      </c>
      <c r="D33" s="14">
        <v>1137434</v>
      </c>
      <c r="E33" s="15">
        <v>15808.06</v>
      </c>
      <c r="F33" s="16">
        <v>1.44E-2</v>
      </c>
      <c r="G33" s="16"/>
    </row>
    <row r="34" spans="1:7" x14ac:dyDescent="0.35">
      <c r="A34" s="13" t="s">
        <v>799</v>
      </c>
      <c r="B34" s="33" t="s">
        <v>800</v>
      </c>
      <c r="C34" s="33" t="s">
        <v>783</v>
      </c>
      <c r="D34" s="14">
        <v>670377</v>
      </c>
      <c r="E34" s="15">
        <v>15707.6</v>
      </c>
      <c r="F34" s="16">
        <v>1.43E-2</v>
      </c>
      <c r="G34" s="16"/>
    </row>
    <row r="35" spans="1:7" x14ac:dyDescent="0.35">
      <c r="A35" s="13" t="s">
        <v>389</v>
      </c>
      <c r="B35" s="33" t="s">
        <v>390</v>
      </c>
      <c r="C35" s="33" t="s">
        <v>391</v>
      </c>
      <c r="D35" s="14">
        <v>3676981</v>
      </c>
      <c r="E35" s="15">
        <v>15498.47</v>
      </c>
      <c r="F35" s="16">
        <v>1.41E-2</v>
      </c>
      <c r="G35" s="16"/>
    </row>
    <row r="36" spans="1:7" x14ac:dyDescent="0.35">
      <c r="A36" s="13" t="s">
        <v>775</v>
      </c>
      <c r="B36" s="33" t="s">
        <v>776</v>
      </c>
      <c r="C36" s="33" t="s">
        <v>442</v>
      </c>
      <c r="D36" s="14">
        <v>554006</v>
      </c>
      <c r="E36" s="15">
        <v>15346.52</v>
      </c>
      <c r="F36" s="16">
        <v>1.4E-2</v>
      </c>
      <c r="G36" s="16"/>
    </row>
    <row r="37" spans="1:7" x14ac:dyDescent="0.35">
      <c r="A37" s="13" t="s">
        <v>801</v>
      </c>
      <c r="B37" s="33" t="s">
        <v>802</v>
      </c>
      <c r="C37" s="33" t="s">
        <v>803</v>
      </c>
      <c r="D37" s="14">
        <v>3406740</v>
      </c>
      <c r="E37" s="15">
        <v>14793.77</v>
      </c>
      <c r="F37" s="16">
        <v>1.35E-2</v>
      </c>
      <c r="G37" s="16"/>
    </row>
    <row r="38" spans="1:7" x14ac:dyDescent="0.35">
      <c r="A38" s="13" t="s">
        <v>725</v>
      </c>
      <c r="B38" s="33" t="s">
        <v>726</v>
      </c>
      <c r="C38" s="33" t="s">
        <v>460</v>
      </c>
      <c r="D38" s="14">
        <v>2071628</v>
      </c>
      <c r="E38" s="15">
        <v>14643.3</v>
      </c>
      <c r="F38" s="16">
        <v>1.3299999999999999E-2</v>
      </c>
      <c r="G38" s="16"/>
    </row>
    <row r="39" spans="1:7" x14ac:dyDescent="0.35">
      <c r="A39" s="13" t="s">
        <v>706</v>
      </c>
      <c r="B39" s="33" t="s">
        <v>707</v>
      </c>
      <c r="C39" s="33" t="s">
        <v>457</v>
      </c>
      <c r="D39" s="14">
        <v>225230</v>
      </c>
      <c r="E39" s="15">
        <v>14003.68</v>
      </c>
      <c r="F39" s="16">
        <v>1.2699999999999999E-2</v>
      </c>
      <c r="G39" s="16"/>
    </row>
    <row r="40" spans="1:7" x14ac:dyDescent="0.35">
      <c r="A40" s="13" t="s">
        <v>825</v>
      </c>
      <c r="B40" s="33" t="s">
        <v>826</v>
      </c>
      <c r="C40" s="33" t="s">
        <v>423</v>
      </c>
      <c r="D40" s="14">
        <v>420595</v>
      </c>
      <c r="E40" s="15">
        <v>13636.11</v>
      </c>
      <c r="F40" s="16">
        <v>1.24E-2</v>
      </c>
      <c r="G40" s="16"/>
    </row>
    <row r="41" spans="1:7" x14ac:dyDescent="0.35">
      <c r="A41" s="13" t="s">
        <v>762</v>
      </c>
      <c r="B41" s="33" t="s">
        <v>763</v>
      </c>
      <c r="C41" s="33" t="s">
        <v>460</v>
      </c>
      <c r="D41" s="14">
        <v>955902</v>
      </c>
      <c r="E41" s="15">
        <v>13177.11</v>
      </c>
      <c r="F41" s="16">
        <v>1.2E-2</v>
      </c>
      <c r="G41" s="16"/>
    </row>
    <row r="42" spans="1:7" x14ac:dyDescent="0.35">
      <c r="A42" s="13" t="s">
        <v>1301</v>
      </c>
      <c r="B42" s="33" t="s">
        <v>1302</v>
      </c>
      <c r="C42" s="33" t="s">
        <v>471</v>
      </c>
      <c r="D42" s="14">
        <v>1832300</v>
      </c>
      <c r="E42" s="15">
        <v>12859.08</v>
      </c>
      <c r="F42" s="16">
        <v>1.17E-2</v>
      </c>
      <c r="G42" s="16"/>
    </row>
    <row r="43" spans="1:7" x14ac:dyDescent="0.35">
      <c r="A43" s="13" t="s">
        <v>779</v>
      </c>
      <c r="B43" s="33" t="s">
        <v>780</v>
      </c>
      <c r="C43" s="33" t="s">
        <v>510</v>
      </c>
      <c r="D43" s="14">
        <v>316637</v>
      </c>
      <c r="E43" s="15">
        <v>12008.77</v>
      </c>
      <c r="F43" s="16">
        <v>1.09E-2</v>
      </c>
      <c r="G43" s="16"/>
    </row>
    <row r="44" spans="1:7" x14ac:dyDescent="0.35">
      <c r="A44" s="13" t="s">
        <v>734</v>
      </c>
      <c r="B44" s="33" t="s">
        <v>735</v>
      </c>
      <c r="C44" s="33" t="s">
        <v>460</v>
      </c>
      <c r="D44" s="14">
        <v>737628</v>
      </c>
      <c r="E44" s="15">
        <v>12008.58</v>
      </c>
      <c r="F44" s="16">
        <v>1.09E-2</v>
      </c>
      <c r="G44" s="16"/>
    </row>
    <row r="45" spans="1:7" x14ac:dyDescent="0.35">
      <c r="A45" s="13" t="s">
        <v>450</v>
      </c>
      <c r="B45" s="33" t="s">
        <v>451</v>
      </c>
      <c r="C45" s="33" t="s">
        <v>452</v>
      </c>
      <c r="D45" s="14">
        <v>599298</v>
      </c>
      <c r="E45" s="15">
        <v>11702.49</v>
      </c>
      <c r="F45" s="16">
        <v>1.0699999999999999E-2</v>
      </c>
      <c r="G45" s="16"/>
    </row>
    <row r="46" spans="1:7" x14ac:dyDescent="0.35">
      <c r="A46" s="13" t="s">
        <v>723</v>
      </c>
      <c r="B46" s="33" t="s">
        <v>724</v>
      </c>
      <c r="C46" s="33" t="s">
        <v>376</v>
      </c>
      <c r="D46" s="14">
        <v>4242064</v>
      </c>
      <c r="E46" s="15">
        <v>11349.22</v>
      </c>
      <c r="F46" s="16">
        <v>1.03E-2</v>
      </c>
      <c r="G46" s="16"/>
    </row>
    <row r="47" spans="1:7" x14ac:dyDescent="0.35">
      <c r="A47" s="13" t="s">
        <v>742</v>
      </c>
      <c r="B47" s="33" t="s">
        <v>743</v>
      </c>
      <c r="C47" s="33" t="s">
        <v>376</v>
      </c>
      <c r="D47" s="14">
        <v>5124284</v>
      </c>
      <c r="E47" s="15">
        <v>11207.32</v>
      </c>
      <c r="F47" s="16">
        <v>1.0200000000000001E-2</v>
      </c>
      <c r="G47" s="16"/>
    </row>
    <row r="48" spans="1:7" x14ac:dyDescent="0.35">
      <c r="A48" s="13" t="s">
        <v>821</v>
      </c>
      <c r="B48" s="33" t="s">
        <v>822</v>
      </c>
      <c r="C48" s="33" t="s">
        <v>783</v>
      </c>
      <c r="D48" s="14">
        <v>691563</v>
      </c>
      <c r="E48" s="15">
        <v>10800.14</v>
      </c>
      <c r="F48" s="16">
        <v>9.7999999999999997E-3</v>
      </c>
      <c r="G48" s="16"/>
    </row>
    <row r="49" spans="1:7" x14ac:dyDescent="0.35">
      <c r="A49" s="13" t="s">
        <v>519</v>
      </c>
      <c r="B49" s="33" t="s">
        <v>520</v>
      </c>
      <c r="C49" s="33" t="s">
        <v>373</v>
      </c>
      <c r="D49" s="14">
        <v>1416457</v>
      </c>
      <c r="E49" s="15">
        <v>10488.86</v>
      </c>
      <c r="F49" s="16">
        <v>9.4999999999999998E-3</v>
      </c>
      <c r="G49" s="16"/>
    </row>
    <row r="50" spans="1:7" x14ac:dyDescent="0.35">
      <c r="A50" s="13" t="s">
        <v>1251</v>
      </c>
      <c r="B50" s="33" t="s">
        <v>1252</v>
      </c>
      <c r="C50" s="33" t="s">
        <v>510</v>
      </c>
      <c r="D50" s="14">
        <v>306836</v>
      </c>
      <c r="E50" s="15">
        <v>10430.58</v>
      </c>
      <c r="F50" s="16">
        <v>9.4999999999999998E-3</v>
      </c>
      <c r="G50" s="16"/>
    </row>
    <row r="51" spans="1:7" x14ac:dyDescent="0.35">
      <c r="A51" s="13" t="s">
        <v>744</v>
      </c>
      <c r="B51" s="33" t="s">
        <v>745</v>
      </c>
      <c r="C51" s="33" t="s">
        <v>694</v>
      </c>
      <c r="D51" s="14">
        <v>2364909</v>
      </c>
      <c r="E51" s="15">
        <v>10359.48</v>
      </c>
      <c r="F51" s="16">
        <v>9.4000000000000004E-3</v>
      </c>
      <c r="G51" s="16"/>
    </row>
    <row r="52" spans="1:7" x14ac:dyDescent="0.35">
      <c r="A52" s="13" t="s">
        <v>2795</v>
      </c>
      <c r="B52" s="33" t="s">
        <v>2796</v>
      </c>
      <c r="C52" s="33" t="s">
        <v>1292</v>
      </c>
      <c r="D52" s="14">
        <v>14769942</v>
      </c>
      <c r="E52" s="15">
        <v>10338.959999999999</v>
      </c>
      <c r="F52" s="16">
        <v>9.4000000000000004E-3</v>
      </c>
      <c r="G52" s="16"/>
    </row>
    <row r="53" spans="1:7" x14ac:dyDescent="0.35">
      <c r="A53" s="13" t="s">
        <v>1725</v>
      </c>
      <c r="B53" s="33" t="s">
        <v>1726</v>
      </c>
      <c r="C53" s="33" t="s">
        <v>716</v>
      </c>
      <c r="D53" s="14">
        <v>32934</v>
      </c>
      <c r="E53" s="15">
        <v>10219.42</v>
      </c>
      <c r="F53" s="16">
        <v>9.2999999999999992E-3</v>
      </c>
      <c r="G53" s="16"/>
    </row>
    <row r="54" spans="1:7" x14ac:dyDescent="0.35">
      <c r="A54" s="13" t="s">
        <v>1235</v>
      </c>
      <c r="B54" s="33" t="s">
        <v>1236</v>
      </c>
      <c r="C54" s="33" t="s">
        <v>423</v>
      </c>
      <c r="D54" s="14">
        <v>208549</v>
      </c>
      <c r="E54" s="15">
        <v>10052.27</v>
      </c>
      <c r="F54" s="16">
        <v>9.1000000000000004E-3</v>
      </c>
      <c r="G54" s="16"/>
    </row>
    <row r="55" spans="1:7" x14ac:dyDescent="0.35">
      <c r="A55" s="13" t="s">
        <v>2300</v>
      </c>
      <c r="B55" s="33" t="s">
        <v>2301</v>
      </c>
      <c r="C55" s="33" t="s">
        <v>442</v>
      </c>
      <c r="D55" s="14">
        <v>271799</v>
      </c>
      <c r="E55" s="15">
        <v>10013.08</v>
      </c>
      <c r="F55" s="16">
        <v>9.1000000000000004E-3</v>
      </c>
      <c r="G55" s="16"/>
    </row>
    <row r="56" spans="1:7" x14ac:dyDescent="0.35">
      <c r="A56" s="13" t="s">
        <v>1245</v>
      </c>
      <c r="B56" s="33" t="s">
        <v>1246</v>
      </c>
      <c r="C56" s="33" t="s">
        <v>529</v>
      </c>
      <c r="D56" s="14">
        <v>297264</v>
      </c>
      <c r="E56" s="15">
        <v>9912.57</v>
      </c>
      <c r="F56" s="16">
        <v>8.9999999999999993E-3</v>
      </c>
      <c r="G56" s="16"/>
    </row>
    <row r="57" spans="1:7" x14ac:dyDescent="0.35">
      <c r="A57" s="13" t="s">
        <v>1297</v>
      </c>
      <c r="B57" s="33" t="s">
        <v>1298</v>
      </c>
      <c r="C57" s="33" t="s">
        <v>391</v>
      </c>
      <c r="D57" s="14">
        <v>508381</v>
      </c>
      <c r="E57" s="15">
        <v>9878.86</v>
      </c>
      <c r="F57" s="16">
        <v>8.9999999999999993E-3</v>
      </c>
      <c r="G57" s="16"/>
    </row>
    <row r="58" spans="1:7" x14ac:dyDescent="0.35">
      <c r="A58" s="13" t="s">
        <v>2797</v>
      </c>
      <c r="B58" s="33" t="s">
        <v>2798</v>
      </c>
      <c r="C58" s="33" t="s">
        <v>786</v>
      </c>
      <c r="D58" s="14">
        <v>1358379</v>
      </c>
      <c r="E58" s="15">
        <v>9577.93</v>
      </c>
      <c r="F58" s="16">
        <v>8.6999999999999994E-3</v>
      </c>
      <c r="G58" s="16"/>
    </row>
    <row r="59" spans="1:7" x14ac:dyDescent="0.35">
      <c r="A59" s="13" t="s">
        <v>2733</v>
      </c>
      <c r="B59" s="33" t="s">
        <v>2734</v>
      </c>
      <c r="C59" s="33" t="s">
        <v>783</v>
      </c>
      <c r="D59" s="14">
        <v>494047</v>
      </c>
      <c r="E59" s="15">
        <v>9414.56</v>
      </c>
      <c r="F59" s="16">
        <v>8.6E-3</v>
      </c>
      <c r="G59" s="16"/>
    </row>
    <row r="60" spans="1:7" x14ac:dyDescent="0.35">
      <c r="A60" s="13" t="s">
        <v>624</v>
      </c>
      <c r="B60" s="33" t="s">
        <v>625</v>
      </c>
      <c r="C60" s="33" t="s">
        <v>411</v>
      </c>
      <c r="D60" s="14">
        <v>363376</v>
      </c>
      <c r="E60" s="15">
        <v>9353.66</v>
      </c>
      <c r="F60" s="16">
        <v>8.5000000000000006E-3</v>
      </c>
      <c r="G60" s="16"/>
    </row>
    <row r="61" spans="1:7" x14ac:dyDescent="0.35">
      <c r="A61" s="13" t="s">
        <v>1241</v>
      </c>
      <c r="B61" s="33" t="s">
        <v>1242</v>
      </c>
      <c r="C61" s="33" t="s">
        <v>529</v>
      </c>
      <c r="D61" s="14">
        <v>3673736</v>
      </c>
      <c r="E61" s="15">
        <v>9217.77</v>
      </c>
      <c r="F61" s="16">
        <v>8.3999999999999995E-3</v>
      </c>
      <c r="G61" s="16"/>
    </row>
    <row r="62" spans="1:7" x14ac:dyDescent="0.35">
      <c r="A62" s="13" t="s">
        <v>756</v>
      </c>
      <c r="B62" s="33" t="s">
        <v>757</v>
      </c>
      <c r="C62" s="33" t="s">
        <v>379</v>
      </c>
      <c r="D62" s="14">
        <v>313502</v>
      </c>
      <c r="E62" s="15">
        <v>8920.39</v>
      </c>
      <c r="F62" s="16">
        <v>8.0999999999999996E-3</v>
      </c>
      <c r="G62" s="16"/>
    </row>
    <row r="63" spans="1:7" x14ac:dyDescent="0.35">
      <c r="A63" s="13" t="s">
        <v>766</v>
      </c>
      <c r="B63" s="33" t="s">
        <v>767</v>
      </c>
      <c r="C63" s="33" t="s">
        <v>402</v>
      </c>
      <c r="D63" s="14">
        <v>293975</v>
      </c>
      <c r="E63" s="15">
        <v>8578.19</v>
      </c>
      <c r="F63" s="16">
        <v>7.7999999999999996E-3</v>
      </c>
      <c r="G63" s="16"/>
    </row>
    <row r="64" spans="1:7" x14ac:dyDescent="0.35">
      <c r="A64" s="13" t="s">
        <v>2791</v>
      </c>
      <c r="B64" s="33" t="s">
        <v>2792</v>
      </c>
      <c r="C64" s="33" t="s">
        <v>468</v>
      </c>
      <c r="D64" s="14">
        <v>545544</v>
      </c>
      <c r="E64" s="15">
        <v>8006.4</v>
      </c>
      <c r="F64" s="16">
        <v>7.3000000000000001E-3</v>
      </c>
      <c r="G64" s="16"/>
    </row>
    <row r="65" spans="1:7" x14ac:dyDescent="0.35">
      <c r="A65" s="13" t="s">
        <v>1701</v>
      </c>
      <c r="B65" s="33" t="s">
        <v>1702</v>
      </c>
      <c r="C65" s="33" t="s">
        <v>430</v>
      </c>
      <c r="D65" s="14">
        <v>1212600</v>
      </c>
      <c r="E65" s="15">
        <v>7426.57</v>
      </c>
      <c r="F65" s="16">
        <v>6.7999999999999996E-3</v>
      </c>
      <c r="G65" s="16"/>
    </row>
    <row r="66" spans="1:7" x14ac:dyDescent="0.35">
      <c r="A66" s="13" t="s">
        <v>1231</v>
      </c>
      <c r="B66" s="33" t="s">
        <v>1232</v>
      </c>
      <c r="C66" s="33" t="s">
        <v>457</v>
      </c>
      <c r="D66" s="14">
        <v>451660</v>
      </c>
      <c r="E66" s="15">
        <v>6722.06</v>
      </c>
      <c r="F66" s="16">
        <v>6.1000000000000004E-3</v>
      </c>
      <c r="G66" s="16"/>
    </row>
    <row r="67" spans="1:7" x14ac:dyDescent="0.35">
      <c r="A67" s="13" t="s">
        <v>858</v>
      </c>
      <c r="B67" s="33" t="s">
        <v>859</v>
      </c>
      <c r="C67" s="33" t="s">
        <v>486</v>
      </c>
      <c r="D67" s="14">
        <v>196458</v>
      </c>
      <c r="E67" s="15">
        <v>6373.69</v>
      </c>
      <c r="F67" s="16">
        <v>5.7999999999999996E-3</v>
      </c>
      <c r="G67" s="16"/>
    </row>
    <row r="68" spans="1:7" x14ac:dyDescent="0.35">
      <c r="A68" s="13" t="s">
        <v>1529</v>
      </c>
      <c r="B68" s="33" t="s">
        <v>1530</v>
      </c>
      <c r="C68" s="33" t="s">
        <v>442</v>
      </c>
      <c r="D68" s="14">
        <v>153049</v>
      </c>
      <c r="E68" s="15">
        <v>6194.35</v>
      </c>
      <c r="F68" s="16">
        <v>5.5999999999999999E-3</v>
      </c>
      <c r="G68" s="16"/>
    </row>
    <row r="69" spans="1:7" x14ac:dyDescent="0.35">
      <c r="A69" s="13" t="s">
        <v>1288</v>
      </c>
      <c r="B69" s="33" t="s">
        <v>1289</v>
      </c>
      <c r="C69" s="33" t="s">
        <v>452</v>
      </c>
      <c r="D69" s="14">
        <v>1469960</v>
      </c>
      <c r="E69" s="15">
        <v>6190</v>
      </c>
      <c r="F69" s="16">
        <v>5.5999999999999999E-3</v>
      </c>
      <c r="G69" s="16"/>
    </row>
    <row r="70" spans="1:7" x14ac:dyDescent="0.35">
      <c r="A70" s="13" t="s">
        <v>2216</v>
      </c>
      <c r="B70" s="33" t="s">
        <v>2217</v>
      </c>
      <c r="C70" s="33" t="s">
        <v>495</v>
      </c>
      <c r="D70" s="14">
        <v>1587835</v>
      </c>
      <c r="E70" s="15">
        <v>5948.82</v>
      </c>
      <c r="F70" s="16">
        <v>5.4000000000000003E-3</v>
      </c>
      <c r="G70" s="16"/>
    </row>
    <row r="71" spans="1:7" x14ac:dyDescent="0.35">
      <c r="A71" s="13" t="s">
        <v>864</v>
      </c>
      <c r="B71" s="33" t="s">
        <v>865</v>
      </c>
      <c r="C71" s="33" t="s">
        <v>543</v>
      </c>
      <c r="D71" s="14">
        <v>465178</v>
      </c>
      <c r="E71" s="15">
        <v>5556.55</v>
      </c>
      <c r="F71" s="16">
        <v>5.1000000000000004E-3</v>
      </c>
      <c r="G71" s="16"/>
    </row>
    <row r="72" spans="1:7" x14ac:dyDescent="0.35">
      <c r="A72" s="13" t="s">
        <v>2334</v>
      </c>
      <c r="B72" s="33" t="s">
        <v>2335</v>
      </c>
      <c r="C72" s="33" t="s">
        <v>833</v>
      </c>
      <c r="D72" s="14">
        <v>1012803</v>
      </c>
      <c r="E72" s="15">
        <v>5363.8</v>
      </c>
      <c r="F72" s="16">
        <v>4.8999999999999998E-3</v>
      </c>
      <c r="G72" s="16"/>
    </row>
    <row r="73" spans="1:7" x14ac:dyDescent="0.35">
      <c r="A73" s="13" t="s">
        <v>1533</v>
      </c>
      <c r="B73" s="33" t="s">
        <v>1534</v>
      </c>
      <c r="C73" s="33" t="s">
        <v>460</v>
      </c>
      <c r="D73" s="14">
        <v>481451</v>
      </c>
      <c r="E73" s="15">
        <v>5341.22</v>
      </c>
      <c r="F73" s="16">
        <v>4.8999999999999998E-3</v>
      </c>
      <c r="G73" s="16"/>
    </row>
    <row r="74" spans="1:7" x14ac:dyDescent="0.35">
      <c r="A74" s="13" t="s">
        <v>1721</v>
      </c>
      <c r="B74" s="33" t="s">
        <v>1722</v>
      </c>
      <c r="C74" s="33" t="s">
        <v>510</v>
      </c>
      <c r="D74" s="14">
        <v>353375</v>
      </c>
      <c r="E74" s="15">
        <v>5324.65</v>
      </c>
      <c r="F74" s="16">
        <v>4.7999999999999996E-3</v>
      </c>
      <c r="G74" s="16"/>
    </row>
    <row r="75" spans="1:7" x14ac:dyDescent="0.35">
      <c r="A75" s="13" t="s">
        <v>1284</v>
      </c>
      <c r="B75" s="33" t="s">
        <v>1285</v>
      </c>
      <c r="C75" s="33" t="s">
        <v>430</v>
      </c>
      <c r="D75" s="14">
        <v>24985</v>
      </c>
      <c r="E75" s="15">
        <v>4998.75</v>
      </c>
      <c r="F75" s="16">
        <v>4.4999999999999997E-3</v>
      </c>
      <c r="G75" s="16"/>
    </row>
    <row r="76" spans="1:7" x14ac:dyDescent="0.35">
      <c r="A76" s="13" t="s">
        <v>819</v>
      </c>
      <c r="B76" s="33" t="s">
        <v>820</v>
      </c>
      <c r="C76" s="33" t="s">
        <v>442</v>
      </c>
      <c r="D76" s="14">
        <v>202831</v>
      </c>
      <c r="E76" s="15">
        <v>4959.83</v>
      </c>
      <c r="F76" s="16">
        <v>4.4999999999999997E-3</v>
      </c>
      <c r="G76" s="16"/>
    </row>
    <row r="77" spans="1:7" x14ac:dyDescent="0.35">
      <c r="A77" s="13" t="s">
        <v>515</v>
      </c>
      <c r="B77" s="33" t="s">
        <v>516</v>
      </c>
      <c r="C77" s="33" t="s">
        <v>486</v>
      </c>
      <c r="D77" s="14">
        <v>79853</v>
      </c>
      <c r="E77" s="15">
        <v>4867.04</v>
      </c>
      <c r="F77" s="16">
        <v>4.4000000000000003E-3</v>
      </c>
      <c r="G77" s="16"/>
    </row>
    <row r="78" spans="1:7" x14ac:dyDescent="0.35">
      <c r="A78" s="13" t="s">
        <v>2781</v>
      </c>
      <c r="B78" s="33" t="s">
        <v>2782</v>
      </c>
      <c r="C78" s="33" t="s">
        <v>442</v>
      </c>
      <c r="D78" s="14">
        <v>366792</v>
      </c>
      <c r="E78" s="15">
        <v>4798.01</v>
      </c>
      <c r="F78" s="16">
        <v>4.4000000000000003E-3</v>
      </c>
      <c r="G78" s="16"/>
    </row>
    <row r="79" spans="1:7" x14ac:dyDescent="0.35">
      <c r="A79" s="13" t="s">
        <v>827</v>
      </c>
      <c r="B79" s="33" t="s">
        <v>828</v>
      </c>
      <c r="C79" s="33" t="s">
        <v>543</v>
      </c>
      <c r="D79" s="14">
        <v>316554</v>
      </c>
      <c r="E79" s="15">
        <v>4266.2</v>
      </c>
      <c r="F79" s="16">
        <v>3.8999999999999998E-3</v>
      </c>
      <c r="G79" s="16"/>
    </row>
    <row r="80" spans="1:7" x14ac:dyDescent="0.35">
      <c r="A80" s="13" t="s">
        <v>2731</v>
      </c>
      <c r="B80" s="33" t="s">
        <v>2732</v>
      </c>
      <c r="C80" s="33" t="s">
        <v>399</v>
      </c>
      <c r="D80" s="14">
        <v>250243</v>
      </c>
      <c r="E80" s="15">
        <v>4092.97</v>
      </c>
      <c r="F80" s="16">
        <v>3.7000000000000002E-3</v>
      </c>
      <c r="G80" s="16"/>
    </row>
    <row r="81" spans="1:7" x14ac:dyDescent="0.35">
      <c r="A81" s="13" t="s">
        <v>806</v>
      </c>
      <c r="B81" s="33" t="s">
        <v>807</v>
      </c>
      <c r="C81" s="33" t="s">
        <v>411</v>
      </c>
      <c r="D81" s="14">
        <v>337384</v>
      </c>
      <c r="E81" s="15">
        <v>3505.76</v>
      </c>
      <c r="F81" s="16">
        <v>3.2000000000000002E-3</v>
      </c>
      <c r="G81" s="16"/>
    </row>
    <row r="82" spans="1:7" x14ac:dyDescent="0.35">
      <c r="A82" s="13" t="s">
        <v>1510</v>
      </c>
      <c r="B82" s="33" t="s">
        <v>1511</v>
      </c>
      <c r="C82" s="33" t="s">
        <v>430</v>
      </c>
      <c r="D82" s="14">
        <v>129396</v>
      </c>
      <c r="E82" s="15">
        <v>3055.17</v>
      </c>
      <c r="F82" s="16">
        <v>2.8E-3</v>
      </c>
      <c r="G82" s="16"/>
    </row>
    <row r="83" spans="1:7" x14ac:dyDescent="0.35">
      <c r="A83" s="13" t="s">
        <v>791</v>
      </c>
      <c r="B83" s="33" t="s">
        <v>792</v>
      </c>
      <c r="C83" s="33" t="s">
        <v>411</v>
      </c>
      <c r="D83" s="14">
        <v>148815</v>
      </c>
      <c r="E83" s="15">
        <v>2737.6</v>
      </c>
      <c r="F83" s="16">
        <v>2.5000000000000001E-3</v>
      </c>
      <c r="G83" s="16"/>
    </row>
    <row r="84" spans="1:7" x14ac:dyDescent="0.35">
      <c r="A84" s="13" t="s">
        <v>1249</v>
      </c>
      <c r="B84" s="33" t="s">
        <v>1250</v>
      </c>
      <c r="C84" s="33" t="s">
        <v>457</v>
      </c>
      <c r="D84" s="14">
        <v>312626</v>
      </c>
      <c r="E84" s="15">
        <v>2536.1799999999998</v>
      </c>
      <c r="F84" s="16">
        <v>2.3E-3</v>
      </c>
      <c r="G84" s="16"/>
    </row>
    <row r="85" spans="1:7" x14ac:dyDescent="0.35">
      <c r="A85" s="17" t="s">
        <v>180</v>
      </c>
      <c r="B85" s="34"/>
      <c r="C85" s="34"/>
      <c r="D85" s="18"/>
      <c r="E85" s="37">
        <v>1058733.98</v>
      </c>
      <c r="F85" s="38">
        <v>0.96330000000000005</v>
      </c>
      <c r="G85" s="21"/>
    </row>
    <row r="86" spans="1:7" x14ac:dyDescent="0.35">
      <c r="A86" s="17" t="s">
        <v>445</v>
      </c>
      <c r="B86" s="33"/>
      <c r="C86" s="33"/>
      <c r="D86" s="14"/>
      <c r="E86" s="15"/>
      <c r="F86" s="16"/>
      <c r="G86" s="16"/>
    </row>
    <row r="87" spans="1:7" x14ac:dyDescent="0.35">
      <c r="A87" s="17" t="s">
        <v>180</v>
      </c>
      <c r="B87" s="33"/>
      <c r="C87" s="33"/>
      <c r="D87" s="14"/>
      <c r="E87" s="39" t="s">
        <v>136</v>
      </c>
      <c r="F87" s="40" t="s">
        <v>136</v>
      </c>
      <c r="G87" s="16"/>
    </row>
    <row r="88" spans="1:7" x14ac:dyDescent="0.35">
      <c r="A88" s="24" t="s">
        <v>191</v>
      </c>
      <c r="B88" s="35"/>
      <c r="C88" s="35"/>
      <c r="D88" s="25"/>
      <c r="E88" s="30">
        <v>1058733.98</v>
      </c>
      <c r="F88" s="31">
        <v>0.96330000000000005</v>
      </c>
      <c r="G88" s="21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7" t="s">
        <v>195</v>
      </c>
      <c r="B91" s="33"/>
      <c r="C91" s="33"/>
      <c r="D91" s="14"/>
      <c r="E91" s="15"/>
      <c r="F91" s="16"/>
      <c r="G91" s="16"/>
    </row>
    <row r="92" spans="1:7" x14ac:dyDescent="0.35">
      <c r="A92" s="13" t="s">
        <v>196</v>
      </c>
      <c r="B92" s="33"/>
      <c r="C92" s="33"/>
      <c r="D92" s="14"/>
      <c r="E92" s="15">
        <v>8714.7099999999991</v>
      </c>
      <c r="F92" s="16">
        <v>7.9000000000000008E-3</v>
      </c>
      <c r="G92" s="16">
        <v>5.4115999999999997E-2</v>
      </c>
    </row>
    <row r="93" spans="1:7" x14ac:dyDescent="0.35">
      <c r="A93" s="17" t="s">
        <v>180</v>
      </c>
      <c r="B93" s="34"/>
      <c r="C93" s="34"/>
      <c r="D93" s="18"/>
      <c r="E93" s="37">
        <v>8714.7099999999991</v>
      </c>
      <c r="F93" s="38">
        <v>7.9000000000000008E-3</v>
      </c>
      <c r="G93" s="21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24" t="s">
        <v>191</v>
      </c>
      <c r="B95" s="35"/>
      <c r="C95" s="35"/>
      <c r="D95" s="25"/>
      <c r="E95" s="19">
        <v>8714.7099999999991</v>
      </c>
      <c r="F95" s="20">
        <v>7.9000000000000008E-3</v>
      </c>
      <c r="G95" s="21"/>
    </row>
    <row r="96" spans="1:7" x14ac:dyDescent="0.35">
      <c r="A96" s="13" t="s">
        <v>197</v>
      </c>
      <c r="B96" s="33"/>
      <c r="C96" s="33"/>
      <c r="D96" s="14"/>
      <c r="E96" s="15">
        <v>1.2920689000000001</v>
      </c>
      <c r="F96" s="16">
        <v>9.9999999999999995E-7</v>
      </c>
      <c r="G96" s="16"/>
    </row>
    <row r="97" spans="1:7" x14ac:dyDescent="0.35">
      <c r="A97" s="13" t="s">
        <v>198</v>
      </c>
      <c r="B97" s="33"/>
      <c r="C97" s="33"/>
      <c r="D97" s="14"/>
      <c r="E97" s="15">
        <v>31366.2179311</v>
      </c>
      <c r="F97" s="16">
        <v>2.8799000000000002E-2</v>
      </c>
      <c r="G97" s="16">
        <v>5.4115000000000003E-2</v>
      </c>
    </row>
    <row r="98" spans="1:7" x14ac:dyDescent="0.35">
      <c r="A98" s="28" t="s">
        <v>199</v>
      </c>
      <c r="B98" s="36"/>
      <c r="C98" s="36"/>
      <c r="D98" s="29"/>
      <c r="E98" s="30">
        <v>1098816.2</v>
      </c>
      <c r="F98" s="31">
        <v>1</v>
      </c>
      <c r="G98" s="31"/>
    </row>
    <row r="103" spans="1:7" x14ac:dyDescent="0.35">
      <c r="A103" s="1" t="s">
        <v>201</v>
      </c>
    </row>
    <row r="104" spans="1:7" x14ac:dyDescent="0.35">
      <c r="A104" s="47" t="s">
        <v>202</v>
      </c>
      <c r="B104" s="3" t="s">
        <v>136</v>
      </c>
    </row>
    <row r="105" spans="1:7" x14ac:dyDescent="0.35">
      <c r="A105" t="s">
        <v>203</v>
      </c>
    </row>
    <row r="106" spans="1:7" x14ac:dyDescent="0.35">
      <c r="A106" t="s">
        <v>204</v>
      </c>
      <c r="B106" t="s">
        <v>205</v>
      </c>
      <c r="C106" t="s">
        <v>205</v>
      </c>
    </row>
    <row r="107" spans="1:7" x14ac:dyDescent="0.35">
      <c r="B107" s="48">
        <v>45807</v>
      </c>
      <c r="C107" s="48">
        <v>45838</v>
      </c>
    </row>
    <row r="108" spans="1:7" x14ac:dyDescent="0.35">
      <c r="A108" t="s">
        <v>210</v>
      </c>
      <c r="B108">
        <v>114.029</v>
      </c>
      <c r="C108">
        <v>121.004</v>
      </c>
    </row>
    <row r="109" spans="1:7" x14ac:dyDescent="0.35">
      <c r="A109" t="s">
        <v>211</v>
      </c>
      <c r="B109">
        <v>83.147000000000006</v>
      </c>
      <c r="C109">
        <v>88.233000000000004</v>
      </c>
    </row>
    <row r="110" spans="1:7" x14ac:dyDescent="0.35">
      <c r="A110" t="s">
        <v>216</v>
      </c>
      <c r="B110">
        <v>97.843999999999994</v>
      </c>
      <c r="C110">
        <v>103.715</v>
      </c>
    </row>
    <row r="111" spans="1:7" x14ac:dyDescent="0.35">
      <c r="A111" t="s">
        <v>217</v>
      </c>
      <c r="B111">
        <v>56.41</v>
      </c>
      <c r="C111">
        <v>59.793999999999997</v>
      </c>
    </row>
    <row r="113" spans="1:4" x14ac:dyDescent="0.35">
      <c r="A113" t="s">
        <v>221</v>
      </c>
      <c r="B113" s="3" t="s">
        <v>136</v>
      </c>
    </row>
    <row r="114" spans="1:4" x14ac:dyDescent="0.35">
      <c r="A114" t="s">
        <v>222</v>
      </c>
      <c r="B114" s="3" t="s">
        <v>136</v>
      </c>
    </row>
    <row r="115" spans="1:4" ht="29" customHeight="1" x14ac:dyDescent="0.35">
      <c r="A115" s="47" t="s">
        <v>223</v>
      </c>
      <c r="B115" s="3" t="s">
        <v>136</v>
      </c>
    </row>
    <row r="116" spans="1:4" ht="29" customHeight="1" x14ac:dyDescent="0.35">
      <c r="A116" s="47" t="s">
        <v>224</v>
      </c>
      <c r="B116" s="3" t="s">
        <v>136</v>
      </c>
    </row>
    <row r="117" spans="1:4" x14ac:dyDescent="0.35">
      <c r="A117" t="s">
        <v>446</v>
      </c>
      <c r="B117" s="49">
        <v>0.49199999999999999</v>
      </c>
    </row>
    <row r="118" spans="1:4" ht="43.5" customHeight="1" x14ac:dyDescent="0.35">
      <c r="A118" s="47" t="s">
        <v>226</v>
      </c>
      <c r="B118" s="3" t="s">
        <v>136</v>
      </c>
    </row>
    <row r="119" spans="1:4" x14ac:dyDescent="0.35">
      <c r="B119" s="3"/>
    </row>
    <row r="120" spans="1:4" ht="29" customHeight="1" x14ac:dyDescent="0.35">
      <c r="A120" s="47" t="s">
        <v>227</v>
      </c>
      <c r="B120" s="3" t="s">
        <v>136</v>
      </c>
    </row>
    <row r="121" spans="1:4" ht="29" customHeight="1" x14ac:dyDescent="0.35">
      <c r="A121" s="47" t="s">
        <v>228</v>
      </c>
      <c r="B121" t="s">
        <v>136</v>
      </c>
    </row>
    <row r="122" spans="1:4" ht="29" customHeight="1" x14ac:dyDescent="0.35">
      <c r="A122" s="47" t="s">
        <v>229</v>
      </c>
      <c r="B122" s="3" t="s">
        <v>136</v>
      </c>
    </row>
    <row r="123" spans="1:4" ht="29" customHeight="1" x14ac:dyDescent="0.35">
      <c r="A123" s="47" t="s">
        <v>230</v>
      </c>
      <c r="B123" s="3" t="s">
        <v>136</v>
      </c>
    </row>
    <row r="125" spans="1:4" ht="70" customHeight="1" x14ac:dyDescent="0.35">
      <c r="A125" s="72" t="s">
        <v>240</v>
      </c>
      <c r="B125" s="72" t="s">
        <v>241</v>
      </c>
      <c r="C125" s="72" t="s">
        <v>5</v>
      </c>
      <c r="D125" s="72" t="s">
        <v>6</v>
      </c>
    </row>
    <row r="126" spans="1:4" ht="70" customHeight="1" x14ac:dyDescent="0.35">
      <c r="A126" s="72" t="s">
        <v>3151</v>
      </c>
      <c r="B126" s="72"/>
      <c r="C126" s="72" t="s">
        <v>119</v>
      </c>
      <c r="D12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3152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3153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3154</v>
      </c>
      <c r="B9" s="33" t="s">
        <v>3155</v>
      </c>
      <c r="C9" s="33"/>
      <c r="D9" s="14">
        <v>62604.642999999996</v>
      </c>
      <c r="E9" s="15">
        <v>10660.01</v>
      </c>
      <c r="F9" s="16">
        <v>0.98250000000000004</v>
      </c>
      <c r="G9" s="16"/>
    </row>
    <row r="10" spans="1:7" x14ac:dyDescent="0.35">
      <c r="A10" s="17" t="s">
        <v>180</v>
      </c>
      <c r="B10" s="34"/>
      <c r="C10" s="34"/>
      <c r="D10" s="18"/>
      <c r="E10" s="19">
        <v>10660.01</v>
      </c>
      <c r="F10" s="20">
        <v>0.98250000000000004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10660.01</v>
      </c>
      <c r="F12" s="20">
        <v>0.98250000000000004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197.97</v>
      </c>
      <c r="F15" s="16">
        <v>1.8200000000000001E-2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197.97</v>
      </c>
      <c r="F16" s="20">
        <v>1.8200000000000001E-2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197.97</v>
      </c>
      <c r="F18" s="20">
        <v>1.8200000000000001E-2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2.9351700000000001E-2</v>
      </c>
      <c r="F19" s="16">
        <v>1.9999999999999999E-6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-8.6193516999999993</v>
      </c>
      <c r="F20" s="27">
        <v>-7.0200000000000004E-4</v>
      </c>
      <c r="G20" s="16">
        <v>5.4115999999999997E-2</v>
      </c>
    </row>
    <row r="21" spans="1:7" x14ac:dyDescent="0.35">
      <c r="A21" s="28" t="s">
        <v>199</v>
      </c>
      <c r="B21" s="36"/>
      <c r="C21" s="36"/>
      <c r="D21" s="29"/>
      <c r="E21" s="30">
        <v>10849.39</v>
      </c>
      <c r="F21" s="31">
        <v>1</v>
      </c>
      <c r="G21" s="31"/>
    </row>
    <row r="26" spans="1:7" x14ac:dyDescent="0.35">
      <c r="A26" s="1" t="s">
        <v>201</v>
      </c>
    </row>
    <row r="27" spans="1:7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32.459000000000003</v>
      </c>
      <c r="C31">
        <v>32.17</v>
      </c>
    </row>
    <row r="32" spans="1:7" x14ac:dyDescent="0.35">
      <c r="A32" t="s">
        <v>216</v>
      </c>
      <c r="B32">
        <v>29.106000000000002</v>
      </c>
      <c r="C32">
        <v>28.83</v>
      </c>
    </row>
    <row r="34" spans="1:4" x14ac:dyDescent="0.35">
      <c r="A34" t="s">
        <v>221</v>
      </c>
      <c r="B34" s="3" t="s">
        <v>136</v>
      </c>
    </row>
    <row r="35" spans="1:4" x14ac:dyDescent="0.35">
      <c r="A35" t="s">
        <v>222</v>
      </c>
      <c r="B35" s="3" t="s">
        <v>136</v>
      </c>
    </row>
    <row r="36" spans="1:4" ht="29" customHeight="1" x14ac:dyDescent="0.35">
      <c r="A36" s="47" t="s">
        <v>223</v>
      </c>
      <c r="B36" s="3" t="s">
        <v>136</v>
      </c>
    </row>
    <row r="37" spans="1:4" ht="29" customHeight="1" x14ac:dyDescent="0.35">
      <c r="A37" s="47" t="s">
        <v>224</v>
      </c>
      <c r="B37" s="49">
        <v>10660.0139108</v>
      </c>
    </row>
    <row r="38" spans="1:4" ht="43.5" customHeight="1" x14ac:dyDescent="0.35">
      <c r="A38" s="47" t="s">
        <v>578</v>
      </c>
      <c r="B38" s="3" t="s">
        <v>136</v>
      </c>
    </row>
    <row r="39" spans="1:4" x14ac:dyDescent="0.35">
      <c r="B39" s="3"/>
    </row>
    <row r="40" spans="1:4" ht="29" customHeight="1" x14ac:dyDescent="0.35">
      <c r="A40" s="47" t="s">
        <v>579</v>
      </c>
      <c r="B40" s="3" t="s">
        <v>136</v>
      </c>
    </row>
    <row r="41" spans="1:4" ht="29" customHeight="1" x14ac:dyDescent="0.35">
      <c r="A41" s="47" t="s">
        <v>580</v>
      </c>
      <c r="B41" t="s">
        <v>136</v>
      </c>
    </row>
    <row r="42" spans="1:4" ht="29" customHeight="1" x14ac:dyDescent="0.35">
      <c r="A42" s="47" t="s">
        <v>581</v>
      </c>
      <c r="B42" s="3" t="s">
        <v>136</v>
      </c>
    </row>
    <row r="43" spans="1:4" ht="29" customHeight="1" x14ac:dyDescent="0.35">
      <c r="A43" s="47" t="s">
        <v>582</v>
      </c>
      <c r="B43" s="3" t="s">
        <v>136</v>
      </c>
    </row>
    <row r="45" spans="1:4" ht="70" customHeight="1" x14ac:dyDescent="0.35">
      <c r="A45" s="72" t="s">
        <v>240</v>
      </c>
      <c r="B45" s="72" t="s">
        <v>241</v>
      </c>
      <c r="C45" s="72" t="s">
        <v>5</v>
      </c>
      <c r="D45" s="72" t="s">
        <v>6</v>
      </c>
    </row>
    <row r="46" spans="1:4" ht="70" customHeight="1" x14ac:dyDescent="0.35">
      <c r="A46" s="72" t="s">
        <v>3156</v>
      </c>
      <c r="B46" s="72"/>
      <c r="C46" s="72" t="s">
        <v>121</v>
      </c>
      <c r="D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46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3157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3158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3159</v>
      </c>
      <c r="B9" s="33" t="s">
        <v>3160</v>
      </c>
      <c r="C9" s="33"/>
      <c r="D9" s="14">
        <v>49493.455999999998</v>
      </c>
      <c r="E9" s="15">
        <v>16445.169999999998</v>
      </c>
      <c r="F9" s="16">
        <v>0.99319999999999997</v>
      </c>
      <c r="G9" s="16"/>
    </row>
    <row r="10" spans="1:7" x14ac:dyDescent="0.35">
      <c r="A10" s="17" t="s">
        <v>180</v>
      </c>
      <c r="B10" s="34"/>
      <c r="C10" s="34"/>
      <c r="D10" s="18"/>
      <c r="E10" s="19">
        <v>16445.169999999998</v>
      </c>
      <c r="F10" s="20">
        <v>0.99319999999999997</v>
      </c>
      <c r="G10" s="21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191</v>
      </c>
      <c r="B12" s="35"/>
      <c r="C12" s="35"/>
      <c r="D12" s="25"/>
      <c r="E12" s="19">
        <v>16445.169999999998</v>
      </c>
      <c r="F12" s="20">
        <v>0.99319999999999997</v>
      </c>
      <c r="G12" s="21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195</v>
      </c>
      <c r="B14" s="33"/>
      <c r="C14" s="33"/>
      <c r="D14" s="14"/>
      <c r="E14" s="15"/>
      <c r="F14" s="16"/>
      <c r="G14" s="16"/>
    </row>
    <row r="15" spans="1:7" x14ac:dyDescent="0.35">
      <c r="A15" s="13" t="s">
        <v>196</v>
      </c>
      <c r="B15" s="33"/>
      <c r="C15" s="33"/>
      <c r="D15" s="14"/>
      <c r="E15" s="15">
        <v>132.97999999999999</v>
      </c>
      <c r="F15" s="16">
        <v>8.0000000000000002E-3</v>
      </c>
      <c r="G15" s="16">
        <v>5.4115999999999997E-2</v>
      </c>
    </row>
    <row r="16" spans="1:7" x14ac:dyDescent="0.35">
      <c r="A16" s="17" t="s">
        <v>180</v>
      </c>
      <c r="B16" s="34"/>
      <c r="C16" s="34"/>
      <c r="D16" s="18"/>
      <c r="E16" s="19">
        <v>132.97999999999999</v>
      </c>
      <c r="F16" s="20">
        <v>8.0000000000000002E-3</v>
      </c>
      <c r="G16" s="21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191</v>
      </c>
      <c r="B18" s="35"/>
      <c r="C18" s="35"/>
      <c r="D18" s="25"/>
      <c r="E18" s="19">
        <v>132.97999999999999</v>
      </c>
      <c r="F18" s="20">
        <v>8.0000000000000002E-3</v>
      </c>
      <c r="G18" s="21"/>
    </row>
    <row r="19" spans="1:7" x14ac:dyDescent="0.35">
      <c r="A19" s="13" t="s">
        <v>197</v>
      </c>
      <c r="B19" s="33"/>
      <c r="C19" s="33"/>
      <c r="D19" s="14"/>
      <c r="E19" s="15">
        <v>1.97161E-2</v>
      </c>
      <c r="F19" s="16">
        <v>9.9999999999999995E-7</v>
      </c>
      <c r="G19" s="16"/>
    </row>
    <row r="20" spans="1:7" x14ac:dyDescent="0.35">
      <c r="A20" s="13" t="s">
        <v>198</v>
      </c>
      <c r="B20" s="33"/>
      <c r="C20" s="33"/>
      <c r="D20" s="14"/>
      <c r="E20" s="26">
        <v>-20.239716099999999</v>
      </c>
      <c r="F20" s="27">
        <v>-1.201E-3</v>
      </c>
      <c r="G20" s="16">
        <v>5.4115999999999997E-2</v>
      </c>
    </row>
    <row r="21" spans="1:7" x14ac:dyDescent="0.35">
      <c r="A21" s="28" t="s">
        <v>199</v>
      </c>
      <c r="B21" s="36"/>
      <c r="C21" s="36"/>
      <c r="D21" s="29"/>
      <c r="E21" s="30">
        <v>16557.93</v>
      </c>
      <c r="F21" s="31">
        <v>1</v>
      </c>
      <c r="G21" s="31"/>
    </row>
    <row r="26" spans="1:7" x14ac:dyDescent="0.35">
      <c r="A26" s="1" t="s">
        <v>201</v>
      </c>
    </row>
    <row r="27" spans="1:7" x14ac:dyDescent="0.35">
      <c r="A27" s="47" t="s">
        <v>202</v>
      </c>
      <c r="B27" s="3" t="s">
        <v>136</v>
      </c>
    </row>
    <row r="28" spans="1:7" x14ac:dyDescent="0.35">
      <c r="A28" t="s">
        <v>203</v>
      </c>
    </row>
    <row r="29" spans="1:7" x14ac:dyDescent="0.35">
      <c r="A29" t="s">
        <v>204</v>
      </c>
      <c r="B29" t="s">
        <v>205</v>
      </c>
      <c r="C29" t="s">
        <v>205</v>
      </c>
    </row>
    <row r="30" spans="1:7" x14ac:dyDescent="0.35">
      <c r="B30" s="48">
        <v>45807</v>
      </c>
      <c r="C30" s="48">
        <v>45838</v>
      </c>
    </row>
    <row r="31" spans="1:7" x14ac:dyDescent="0.35">
      <c r="A31" t="s">
        <v>210</v>
      </c>
      <c r="B31">
        <v>34.066899999999997</v>
      </c>
      <c r="C31">
        <v>35.566499999999998</v>
      </c>
    </row>
    <row r="32" spans="1:7" x14ac:dyDescent="0.35">
      <c r="A32" t="s">
        <v>216</v>
      </c>
      <c r="B32">
        <v>30.854700000000001</v>
      </c>
      <c r="C32">
        <v>32.188299999999998</v>
      </c>
    </row>
    <row r="34" spans="1:4" x14ac:dyDescent="0.35">
      <c r="A34" t="s">
        <v>221</v>
      </c>
      <c r="B34" s="3" t="s">
        <v>136</v>
      </c>
    </row>
    <row r="35" spans="1:4" x14ac:dyDescent="0.35">
      <c r="A35" t="s">
        <v>222</v>
      </c>
      <c r="B35" s="3" t="s">
        <v>136</v>
      </c>
    </row>
    <row r="36" spans="1:4" ht="29" customHeight="1" x14ac:dyDescent="0.35">
      <c r="A36" s="47" t="s">
        <v>223</v>
      </c>
      <c r="B36" s="3" t="s">
        <v>136</v>
      </c>
    </row>
    <row r="37" spans="1:4" ht="29" customHeight="1" x14ac:dyDescent="0.35">
      <c r="A37" s="47" t="s">
        <v>224</v>
      </c>
      <c r="B37" s="49">
        <v>16445.171638899999</v>
      </c>
    </row>
    <row r="38" spans="1:4" ht="43.5" customHeight="1" x14ac:dyDescent="0.35">
      <c r="A38" s="47" t="s">
        <v>578</v>
      </c>
      <c r="B38" s="3" t="s">
        <v>136</v>
      </c>
    </row>
    <row r="39" spans="1:4" x14ac:dyDescent="0.35">
      <c r="B39" s="3"/>
    </row>
    <row r="40" spans="1:4" ht="29" customHeight="1" x14ac:dyDescent="0.35">
      <c r="A40" s="47" t="s">
        <v>579</v>
      </c>
      <c r="B40" s="3" t="s">
        <v>136</v>
      </c>
    </row>
    <row r="41" spans="1:4" ht="29" customHeight="1" x14ac:dyDescent="0.35">
      <c r="A41" s="47" t="s">
        <v>580</v>
      </c>
      <c r="B41" t="s">
        <v>136</v>
      </c>
    </row>
    <row r="42" spans="1:4" ht="29" customHeight="1" x14ac:dyDescent="0.35">
      <c r="A42" s="47" t="s">
        <v>581</v>
      </c>
      <c r="B42" s="3" t="s">
        <v>136</v>
      </c>
    </row>
    <row r="43" spans="1:4" ht="29" customHeight="1" x14ac:dyDescent="0.35">
      <c r="A43" s="47" t="s">
        <v>582</v>
      </c>
      <c r="B43" s="3" t="s">
        <v>136</v>
      </c>
    </row>
    <row r="45" spans="1:4" ht="70" customHeight="1" x14ac:dyDescent="0.35">
      <c r="A45" s="72" t="s">
        <v>240</v>
      </c>
      <c r="B45" s="72" t="s">
        <v>241</v>
      </c>
      <c r="C45" s="72" t="s">
        <v>5</v>
      </c>
      <c r="D45" s="72" t="s">
        <v>6</v>
      </c>
    </row>
    <row r="46" spans="1:4" ht="70" customHeight="1" x14ac:dyDescent="0.35">
      <c r="A46" s="72" t="s">
        <v>3161</v>
      </c>
      <c r="B46" s="72"/>
      <c r="C46" s="72" t="s">
        <v>123</v>
      </c>
      <c r="D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4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3162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3163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53" t="s">
        <v>191</v>
      </c>
      <c r="B8" s="54"/>
      <c r="C8" s="54"/>
      <c r="D8" s="55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18"/>
      <c r="E9" s="41"/>
      <c r="F9" s="21"/>
      <c r="G9" s="16"/>
    </row>
    <row r="10" spans="1:7" x14ac:dyDescent="0.35">
      <c r="A10" s="17" t="s">
        <v>2141</v>
      </c>
      <c r="B10" s="34"/>
      <c r="C10" s="34"/>
      <c r="D10" s="18"/>
      <c r="E10" s="41"/>
      <c r="F10" s="21"/>
      <c r="G10" s="16"/>
    </row>
    <row r="11" spans="1:7" x14ac:dyDescent="0.35">
      <c r="A11" s="17" t="s">
        <v>3164</v>
      </c>
      <c r="B11" s="34"/>
      <c r="C11" s="34"/>
      <c r="D11" s="18"/>
      <c r="E11" s="41"/>
      <c r="F11" s="21"/>
      <c r="G11" s="16"/>
    </row>
    <row r="12" spans="1:7" x14ac:dyDescent="0.35">
      <c r="A12" s="56" t="s">
        <v>2146</v>
      </c>
      <c r="B12" s="57" t="s">
        <v>2147</v>
      </c>
      <c r="C12" s="34"/>
      <c r="D12" s="58">
        <v>18812.067599999998</v>
      </c>
      <c r="E12" s="41">
        <v>19888.117866699999</v>
      </c>
      <c r="F12" s="21">
        <f>+E12/E24</f>
        <v>0.97478684588136866</v>
      </c>
      <c r="G12" s="16"/>
    </row>
    <row r="13" spans="1:7" x14ac:dyDescent="0.35">
      <c r="A13" s="53" t="s">
        <v>191</v>
      </c>
      <c r="B13" s="54"/>
      <c r="C13" s="54"/>
      <c r="D13" s="55"/>
      <c r="E13" s="37">
        <f>SUM(E12)</f>
        <v>19888.117866699999</v>
      </c>
      <c r="F13" s="38">
        <f>SUM(F12)</f>
        <v>0.97478684588136866</v>
      </c>
      <c r="G13" s="16"/>
    </row>
    <row r="14" spans="1:7" x14ac:dyDescent="0.35">
      <c r="A14" s="17"/>
      <c r="B14" s="34"/>
      <c r="C14" s="34"/>
      <c r="D14" s="18"/>
      <c r="E14" s="41"/>
      <c r="F14" s="21"/>
      <c r="G14" s="16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195</v>
      </c>
      <c r="B17" s="33"/>
      <c r="C17" s="33"/>
      <c r="D17" s="14"/>
      <c r="E17" s="15"/>
      <c r="F17" s="16"/>
      <c r="G17" s="16"/>
    </row>
    <row r="18" spans="1:7" x14ac:dyDescent="0.35">
      <c r="A18" s="13" t="s">
        <v>196</v>
      </c>
      <c r="B18" s="33"/>
      <c r="C18" s="33"/>
      <c r="D18" s="14"/>
      <c r="E18" s="15">
        <v>20</v>
      </c>
      <c r="F18" s="16">
        <v>9.7999999999999997E-4</v>
      </c>
      <c r="G18" s="16">
        <v>5.4115999999999997E-2</v>
      </c>
    </row>
    <row r="19" spans="1:7" x14ac:dyDescent="0.35">
      <c r="A19" s="17" t="s">
        <v>180</v>
      </c>
      <c r="B19" s="34"/>
      <c r="C19" s="34"/>
      <c r="D19" s="18"/>
      <c r="E19" s="19">
        <v>20</v>
      </c>
      <c r="F19" s="20">
        <v>9.7999999999999997E-4</v>
      </c>
      <c r="G19" s="21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24" t="s">
        <v>191</v>
      </c>
      <c r="B21" s="35"/>
      <c r="C21" s="35"/>
      <c r="D21" s="25"/>
      <c r="E21" s="19">
        <v>20</v>
      </c>
      <c r="F21" s="20">
        <v>9.7999999999999997E-4</v>
      </c>
      <c r="G21" s="21"/>
    </row>
    <row r="22" spans="1:7" x14ac:dyDescent="0.35">
      <c r="A22" s="13" t="s">
        <v>197</v>
      </c>
      <c r="B22" s="33"/>
      <c r="C22" s="33"/>
      <c r="D22" s="14"/>
      <c r="E22" s="15">
        <v>2.9648000000000001E-3</v>
      </c>
      <c r="F22" s="16">
        <v>0</v>
      </c>
      <c r="G22" s="16"/>
    </row>
    <row r="23" spans="1:7" x14ac:dyDescent="0.35">
      <c r="A23" s="13" t="s">
        <v>198</v>
      </c>
      <c r="B23" s="33"/>
      <c r="C23" s="33"/>
      <c r="D23" s="14"/>
      <c r="E23" s="15">
        <v>494.4070352</v>
      </c>
      <c r="F23" s="16">
        <v>2.4199999999999999E-2</v>
      </c>
      <c r="G23" s="16">
        <v>5.4115999999999997E-2</v>
      </c>
    </row>
    <row r="24" spans="1:7" x14ac:dyDescent="0.35">
      <c r="A24" s="28" t="s">
        <v>199</v>
      </c>
      <c r="B24" s="36"/>
      <c r="C24" s="36"/>
      <c r="D24" s="29"/>
      <c r="E24" s="30">
        <v>20402.53</v>
      </c>
      <c r="F24" s="31">
        <v>1</v>
      </c>
      <c r="G24" s="31"/>
    </row>
    <row r="29" spans="1:7" x14ac:dyDescent="0.35">
      <c r="A29" s="1" t="s">
        <v>201</v>
      </c>
    </row>
    <row r="30" spans="1:7" x14ac:dyDescent="0.35">
      <c r="A30" s="47" t="s">
        <v>202</v>
      </c>
      <c r="B30" s="3" t="s">
        <v>136</v>
      </c>
    </row>
    <row r="31" spans="1:7" x14ac:dyDescent="0.35">
      <c r="A31" t="s">
        <v>203</v>
      </c>
    </row>
    <row r="32" spans="1:7" x14ac:dyDescent="0.35">
      <c r="A32" t="s">
        <v>204</v>
      </c>
      <c r="B32" t="s">
        <v>205</v>
      </c>
      <c r="C32" t="s">
        <v>205</v>
      </c>
    </row>
    <row r="33" spans="1:4" x14ac:dyDescent="0.35">
      <c r="B33" s="48">
        <v>45807</v>
      </c>
      <c r="C33" s="48">
        <v>45838</v>
      </c>
    </row>
    <row r="34" spans="1:4" x14ac:dyDescent="0.35">
      <c r="A34" t="s">
        <v>275</v>
      </c>
      <c r="B34">
        <v>98.585400000000007</v>
      </c>
      <c r="C34">
        <v>106.892</v>
      </c>
    </row>
    <row r="36" spans="1:4" x14ac:dyDescent="0.35">
      <c r="A36" t="s">
        <v>221</v>
      </c>
      <c r="B36" s="3" t="s">
        <v>136</v>
      </c>
    </row>
    <row r="37" spans="1:4" x14ac:dyDescent="0.35">
      <c r="A37" t="s">
        <v>222</v>
      </c>
      <c r="B37" s="3" t="s">
        <v>136</v>
      </c>
    </row>
    <row r="38" spans="1:4" ht="29" customHeight="1" x14ac:dyDescent="0.35">
      <c r="A38" s="47" t="s">
        <v>223</v>
      </c>
      <c r="B38" s="3" t="s">
        <v>136</v>
      </c>
    </row>
    <row r="39" spans="1:4" ht="29" customHeight="1" x14ac:dyDescent="0.35">
      <c r="A39" s="47" t="s">
        <v>224</v>
      </c>
      <c r="B39" s="3" t="s">
        <v>136</v>
      </c>
    </row>
    <row r="40" spans="1:4" ht="43.5" customHeight="1" x14ac:dyDescent="0.35">
      <c r="A40" s="47" t="s">
        <v>226</v>
      </c>
      <c r="B40" s="3" t="s">
        <v>136</v>
      </c>
    </row>
    <row r="41" spans="1:4" x14ac:dyDescent="0.35">
      <c r="B41" s="3"/>
    </row>
    <row r="42" spans="1:4" ht="29" customHeight="1" x14ac:dyDescent="0.35">
      <c r="A42" s="47" t="s">
        <v>227</v>
      </c>
      <c r="B42" s="3" t="s">
        <v>136</v>
      </c>
    </row>
    <row r="43" spans="1:4" ht="29" customHeight="1" x14ac:dyDescent="0.35">
      <c r="A43" s="47" t="s">
        <v>228</v>
      </c>
      <c r="B43">
        <v>19865.8</v>
      </c>
    </row>
    <row r="44" spans="1:4" ht="29" customHeight="1" x14ac:dyDescent="0.35">
      <c r="A44" s="47" t="s">
        <v>229</v>
      </c>
      <c r="B44" s="3" t="s">
        <v>136</v>
      </c>
    </row>
    <row r="45" spans="1:4" ht="29" customHeight="1" x14ac:dyDescent="0.35">
      <c r="A45" s="47" t="s">
        <v>230</v>
      </c>
      <c r="B45" s="3" t="s">
        <v>136</v>
      </c>
    </row>
    <row r="47" spans="1:4" ht="70" customHeight="1" x14ac:dyDescent="0.35">
      <c r="A47" s="72" t="s">
        <v>240</v>
      </c>
      <c r="B47" s="72" t="s">
        <v>241</v>
      </c>
      <c r="C47" s="72" t="s">
        <v>5</v>
      </c>
      <c r="D47" s="72" t="s">
        <v>6</v>
      </c>
    </row>
    <row r="48" spans="1:4" ht="70" customHeight="1" x14ac:dyDescent="0.35">
      <c r="A48" s="72" t="s">
        <v>3165</v>
      </c>
      <c r="B48" s="72"/>
      <c r="C48" s="72" t="s">
        <v>125</v>
      </c>
      <c r="D4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4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448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449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450</v>
      </c>
      <c r="B8" s="33" t="s">
        <v>451</v>
      </c>
      <c r="C8" s="33" t="s">
        <v>452</v>
      </c>
      <c r="D8" s="14">
        <v>260000</v>
      </c>
      <c r="E8" s="15">
        <v>5077.0200000000004</v>
      </c>
      <c r="F8" s="16">
        <v>5.5199999999999999E-2</v>
      </c>
      <c r="G8" s="16"/>
    </row>
    <row r="9" spans="1:7" x14ac:dyDescent="0.35">
      <c r="A9" s="13" t="s">
        <v>453</v>
      </c>
      <c r="B9" s="33" t="s">
        <v>454</v>
      </c>
      <c r="C9" s="33" t="s">
        <v>402</v>
      </c>
      <c r="D9" s="14">
        <v>207086</v>
      </c>
      <c r="E9" s="15">
        <v>4596.6899999999996</v>
      </c>
      <c r="F9" s="16">
        <v>0.05</v>
      </c>
      <c r="G9" s="16"/>
    </row>
    <row r="10" spans="1:7" x14ac:dyDescent="0.35">
      <c r="A10" s="13" t="s">
        <v>455</v>
      </c>
      <c r="B10" s="33" t="s">
        <v>456</v>
      </c>
      <c r="C10" s="33" t="s">
        <v>457</v>
      </c>
      <c r="D10" s="14">
        <v>3200000</v>
      </c>
      <c r="E10" s="15">
        <v>4287.3599999999997</v>
      </c>
      <c r="F10" s="16">
        <v>4.6600000000000003E-2</v>
      </c>
      <c r="G10" s="16"/>
    </row>
    <row r="11" spans="1:7" x14ac:dyDescent="0.35">
      <c r="A11" s="13" t="s">
        <v>458</v>
      </c>
      <c r="B11" s="33" t="s">
        <v>459</v>
      </c>
      <c r="C11" s="33" t="s">
        <v>460</v>
      </c>
      <c r="D11" s="14">
        <v>3300000</v>
      </c>
      <c r="E11" s="15">
        <v>4021.05</v>
      </c>
      <c r="F11" s="16">
        <v>4.3700000000000003E-2</v>
      </c>
      <c r="G11" s="16"/>
    </row>
    <row r="12" spans="1:7" x14ac:dyDescent="0.35">
      <c r="A12" s="13" t="s">
        <v>461</v>
      </c>
      <c r="B12" s="33" t="s">
        <v>462</v>
      </c>
      <c r="C12" s="33" t="s">
        <v>460</v>
      </c>
      <c r="D12" s="14">
        <v>800000</v>
      </c>
      <c r="E12" s="15">
        <v>3636.8</v>
      </c>
      <c r="F12" s="16">
        <v>3.9600000000000003E-2</v>
      </c>
      <c r="G12" s="16"/>
    </row>
    <row r="13" spans="1:7" x14ac:dyDescent="0.35">
      <c r="A13" s="13" t="s">
        <v>463</v>
      </c>
      <c r="B13" s="33" t="s">
        <v>464</v>
      </c>
      <c r="C13" s="33" t="s">
        <v>465</v>
      </c>
      <c r="D13" s="14">
        <v>975000</v>
      </c>
      <c r="E13" s="15">
        <v>3510</v>
      </c>
      <c r="F13" s="16">
        <v>3.8199999999999998E-2</v>
      </c>
      <c r="G13" s="16"/>
    </row>
    <row r="14" spans="1:7" x14ac:dyDescent="0.35">
      <c r="A14" s="13" t="s">
        <v>466</v>
      </c>
      <c r="B14" s="33" t="s">
        <v>467</v>
      </c>
      <c r="C14" s="33" t="s">
        <v>468</v>
      </c>
      <c r="D14" s="14">
        <v>3350000</v>
      </c>
      <c r="E14" s="15">
        <v>3507.12</v>
      </c>
      <c r="F14" s="16">
        <v>3.8199999999999998E-2</v>
      </c>
      <c r="G14" s="16"/>
    </row>
    <row r="15" spans="1:7" x14ac:dyDescent="0.35">
      <c r="A15" s="13" t="s">
        <v>469</v>
      </c>
      <c r="B15" s="33" t="s">
        <v>470</v>
      </c>
      <c r="C15" s="33" t="s">
        <v>471</v>
      </c>
      <c r="D15" s="14">
        <v>250000</v>
      </c>
      <c r="E15" s="15">
        <v>3499.25</v>
      </c>
      <c r="F15" s="16">
        <v>3.8100000000000002E-2</v>
      </c>
      <c r="G15" s="16"/>
    </row>
    <row r="16" spans="1:7" x14ac:dyDescent="0.35">
      <c r="A16" s="13" t="s">
        <v>472</v>
      </c>
      <c r="B16" s="33" t="s">
        <v>473</v>
      </c>
      <c r="C16" s="33" t="s">
        <v>430</v>
      </c>
      <c r="D16" s="14">
        <v>310000</v>
      </c>
      <c r="E16" s="15">
        <v>3289.41</v>
      </c>
      <c r="F16" s="16">
        <v>3.5799999999999998E-2</v>
      </c>
      <c r="G16" s="16"/>
    </row>
    <row r="17" spans="1:7" x14ac:dyDescent="0.35">
      <c r="A17" s="13" t="s">
        <v>474</v>
      </c>
      <c r="B17" s="33" t="s">
        <v>475</v>
      </c>
      <c r="C17" s="33" t="s">
        <v>476</v>
      </c>
      <c r="D17" s="14">
        <v>770000</v>
      </c>
      <c r="E17" s="15">
        <v>3116.96</v>
      </c>
      <c r="F17" s="16">
        <v>3.39E-2</v>
      </c>
      <c r="G17" s="16"/>
    </row>
    <row r="18" spans="1:7" x14ac:dyDescent="0.35">
      <c r="A18" s="13" t="s">
        <v>477</v>
      </c>
      <c r="B18" s="33" t="s">
        <v>478</v>
      </c>
      <c r="C18" s="33" t="s">
        <v>479</v>
      </c>
      <c r="D18" s="14">
        <v>7125473</v>
      </c>
      <c r="E18" s="15">
        <v>2936.41</v>
      </c>
      <c r="F18" s="16">
        <v>3.1899999999999998E-2</v>
      </c>
      <c r="G18" s="16"/>
    </row>
    <row r="19" spans="1:7" x14ac:dyDescent="0.35">
      <c r="A19" s="13" t="s">
        <v>480</v>
      </c>
      <c r="B19" s="33" t="s">
        <v>481</v>
      </c>
      <c r="C19" s="33" t="s">
        <v>457</v>
      </c>
      <c r="D19" s="14">
        <v>630000</v>
      </c>
      <c r="E19" s="15">
        <v>2522.52</v>
      </c>
      <c r="F19" s="16">
        <v>2.7400000000000001E-2</v>
      </c>
      <c r="G19" s="16"/>
    </row>
    <row r="20" spans="1:7" x14ac:dyDescent="0.35">
      <c r="A20" s="13" t="s">
        <v>482</v>
      </c>
      <c r="B20" s="33" t="s">
        <v>483</v>
      </c>
      <c r="C20" s="33" t="s">
        <v>411</v>
      </c>
      <c r="D20" s="14">
        <v>300000</v>
      </c>
      <c r="E20" s="15">
        <v>2320.5</v>
      </c>
      <c r="F20" s="16">
        <v>2.52E-2</v>
      </c>
      <c r="G20" s="16"/>
    </row>
    <row r="21" spans="1:7" x14ac:dyDescent="0.35">
      <c r="A21" s="13" t="s">
        <v>484</v>
      </c>
      <c r="B21" s="33" t="s">
        <v>485</v>
      </c>
      <c r="C21" s="33" t="s">
        <v>486</v>
      </c>
      <c r="D21" s="14">
        <v>200000</v>
      </c>
      <c r="E21" s="15">
        <v>2118</v>
      </c>
      <c r="F21" s="16">
        <v>2.3E-2</v>
      </c>
      <c r="G21" s="16"/>
    </row>
    <row r="22" spans="1:7" x14ac:dyDescent="0.35">
      <c r="A22" s="13" t="s">
        <v>487</v>
      </c>
      <c r="B22" s="33" t="s">
        <v>488</v>
      </c>
      <c r="C22" s="33" t="s">
        <v>468</v>
      </c>
      <c r="D22" s="14">
        <v>830000</v>
      </c>
      <c r="E22" s="15">
        <v>2068.36</v>
      </c>
      <c r="F22" s="16">
        <v>2.2499999999999999E-2</v>
      </c>
      <c r="G22" s="16"/>
    </row>
    <row r="23" spans="1:7" x14ac:dyDescent="0.35">
      <c r="A23" s="13" t="s">
        <v>489</v>
      </c>
      <c r="B23" s="33" t="s">
        <v>490</v>
      </c>
      <c r="C23" s="33" t="s">
        <v>457</v>
      </c>
      <c r="D23" s="14">
        <v>660000</v>
      </c>
      <c r="E23" s="15">
        <v>2062.83</v>
      </c>
      <c r="F23" s="16">
        <v>2.24E-2</v>
      </c>
      <c r="G23" s="16"/>
    </row>
    <row r="24" spans="1:7" x14ac:dyDescent="0.35">
      <c r="A24" s="13" t="s">
        <v>491</v>
      </c>
      <c r="B24" s="33" t="s">
        <v>492</v>
      </c>
      <c r="C24" s="33" t="s">
        <v>479</v>
      </c>
      <c r="D24" s="14">
        <v>123350</v>
      </c>
      <c r="E24" s="15">
        <v>1986.06</v>
      </c>
      <c r="F24" s="16">
        <v>2.1600000000000001E-2</v>
      </c>
      <c r="G24" s="16"/>
    </row>
    <row r="25" spans="1:7" x14ac:dyDescent="0.35">
      <c r="A25" s="13" t="s">
        <v>493</v>
      </c>
      <c r="B25" s="33" t="s">
        <v>494</v>
      </c>
      <c r="C25" s="33" t="s">
        <v>495</v>
      </c>
      <c r="D25" s="14">
        <v>300000</v>
      </c>
      <c r="E25" s="15">
        <v>1927.95</v>
      </c>
      <c r="F25" s="16">
        <v>2.1000000000000001E-2</v>
      </c>
      <c r="G25" s="16"/>
    </row>
    <row r="26" spans="1:7" x14ac:dyDescent="0.35">
      <c r="A26" s="13" t="s">
        <v>496</v>
      </c>
      <c r="B26" s="33" t="s">
        <v>497</v>
      </c>
      <c r="C26" s="33" t="s">
        <v>498</v>
      </c>
      <c r="D26" s="14">
        <v>71050</v>
      </c>
      <c r="E26" s="15">
        <v>1790.25</v>
      </c>
      <c r="F26" s="16">
        <v>1.95E-2</v>
      </c>
      <c r="G26" s="16"/>
    </row>
    <row r="27" spans="1:7" x14ac:dyDescent="0.35">
      <c r="A27" s="13" t="s">
        <v>499</v>
      </c>
      <c r="B27" s="33" t="s">
        <v>500</v>
      </c>
      <c r="C27" s="33" t="s">
        <v>430</v>
      </c>
      <c r="D27" s="14">
        <v>100000</v>
      </c>
      <c r="E27" s="15">
        <v>1664.6</v>
      </c>
      <c r="F27" s="16">
        <v>1.8100000000000002E-2</v>
      </c>
      <c r="G27" s="16"/>
    </row>
    <row r="28" spans="1:7" x14ac:dyDescent="0.35">
      <c r="A28" s="13" t="s">
        <v>501</v>
      </c>
      <c r="B28" s="33" t="s">
        <v>502</v>
      </c>
      <c r="C28" s="33" t="s">
        <v>476</v>
      </c>
      <c r="D28" s="14">
        <v>280000</v>
      </c>
      <c r="E28" s="15">
        <v>1609.02</v>
      </c>
      <c r="F28" s="16">
        <v>1.7500000000000002E-2</v>
      </c>
      <c r="G28" s="16"/>
    </row>
    <row r="29" spans="1:7" x14ac:dyDescent="0.35">
      <c r="A29" s="13" t="s">
        <v>503</v>
      </c>
      <c r="B29" s="33" t="s">
        <v>504</v>
      </c>
      <c r="C29" s="33" t="s">
        <v>442</v>
      </c>
      <c r="D29" s="14">
        <v>300000</v>
      </c>
      <c r="E29" s="15">
        <v>1603.5</v>
      </c>
      <c r="F29" s="16">
        <v>1.7399999999999999E-2</v>
      </c>
      <c r="G29" s="16"/>
    </row>
    <row r="30" spans="1:7" x14ac:dyDescent="0.35">
      <c r="A30" s="13" t="s">
        <v>505</v>
      </c>
      <c r="B30" s="33" t="s">
        <v>506</v>
      </c>
      <c r="C30" s="33" t="s">
        <v>507</v>
      </c>
      <c r="D30" s="14">
        <v>500000</v>
      </c>
      <c r="E30" s="15">
        <v>1565.5</v>
      </c>
      <c r="F30" s="16">
        <v>1.7000000000000001E-2</v>
      </c>
      <c r="G30" s="16"/>
    </row>
    <row r="31" spans="1:7" x14ac:dyDescent="0.35">
      <c r="A31" s="13" t="s">
        <v>508</v>
      </c>
      <c r="B31" s="33" t="s">
        <v>509</v>
      </c>
      <c r="C31" s="33" t="s">
        <v>510</v>
      </c>
      <c r="D31" s="14">
        <v>380000</v>
      </c>
      <c r="E31" s="15">
        <v>1483.9</v>
      </c>
      <c r="F31" s="16">
        <v>1.61E-2</v>
      </c>
      <c r="G31" s="16"/>
    </row>
    <row r="32" spans="1:7" x14ac:dyDescent="0.35">
      <c r="A32" s="13" t="s">
        <v>511</v>
      </c>
      <c r="B32" s="33" t="s">
        <v>512</v>
      </c>
      <c r="C32" s="33" t="s">
        <v>379</v>
      </c>
      <c r="D32" s="14">
        <v>170000</v>
      </c>
      <c r="E32" s="15">
        <v>1445.94</v>
      </c>
      <c r="F32" s="16">
        <v>1.5699999999999999E-2</v>
      </c>
      <c r="G32" s="16"/>
    </row>
    <row r="33" spans="1:7" x14ac:dyDescent="0.35">
      <c r="A33" s="13" t="s">
        <v>513</v>
      </c>
      <c r="B33" s="33" t="s">
        <v>514</v>
      </c>
      <c r="C33" s="33" t="s">
        <v>391</v>
      </c>
      <c r="D33" s="14">
        <v>110000</v>
      </c>
      <c r="E33" s="15">
        <v>1434.29</v>
      </c>
      <c r="F33" s="16">
        <v>1.5599999999999999E-2</v>
      </c>
      <c r="G33" s="16"/>
    </row>
    <row r="34" spans="1:7" x14ac:dyDescent="0.35">
      <c r="A34" s="13" t="s">
        <v>515</v>
      </c>
      <c r="B34" s="33" t="s">
        <v>516</v>
      </c>
      <c r="C34" s="33" t="s">
        <v>486</v>
      </c>
      <c r="D34" s="14">
        <v>23000</v>
      </c>
      <c r="E34" s="15">
        <v>1401.85</v>
      </c>
      <c r="F34" s="16">
        <v>1.5299999999999999E-2</v>
      </c>
      <c r="G34" s="16"/>
    </row>
    <row r="35" spans="1:7" x14ac:dyDescent="0.35">
      <c r="A35" s="13" t="s">
        <v>517</v>
      </c>
      <c r="B35" s="33" t="s">
        <v>518</v>
      </c>
      <c r="C35" s="33" t="s">
        <v>399</v>
      </c>
      <c r="D35" s="14">
        <v>233283</v>
      </c>
      <c r="E35" s="15">
        <v>1354.67</v>
      </c>
      <c r="F35" s="16">
        <v>1.47E-2</v>
      </c>
      <c r="G35" s="16"/>
    </row>
    <row r="36" spans="1:7" x14ac:dyDescent="0.35">
      <c r="A36" s="13" t="s">
        <v>519</v>
      </c>
      <c r="B36" s="33" t="s">
        <v>520</v>
      </c>
      <c r="C36" s="33" t="s">
        <v>373</v>
      </c>
      <c r="D36" s="14">
        <v>180000</v>
      </c>
      <c r="E36" s="15">
        <v>1332.9</v>
      </c>
      <c r="F36" s="16">
        <v>1.4500000000000001E-2</v>
      </c>
      <c r="G36" s="16"/>
    </row>
    <row r="37" spans="1:7" x14ac:dyDescent="0.35">
      <c r="A37" s="13" t="s">
        <v>521</v>
      </c>
      <c r="B37" s="33" t="s">
        <v>522</v>
      </c>
      <c r="C37" s="33" t="s">
        <v>411</v>
      </c>
      <c r="D37" s="14">
        <v>93870</v>
      </c>
      <c r="E37" s="15">
        <v>1214.49</v>
      </c>
      <c r="F37" s="16">
        <v>1.32E-2</v>
      </c>
      <c r="G37" s="16"/>
    </row>
    <row r="38" spans="1:7" x14ac:dyDescent="0.35">
      <c r="A38" s="13" t="s">
        <v>523</v>
      </c>
      <c r="B38" s="33" t="s">
        <v>524</v>
      </c>
      <c r="C38" s="33" t="s">
        <v>510</v>
      </c>
      <c r="D38" s="14">
        <v>160844</v>
      </c>
      <c r="E38" s="15">
        <v>1132.82</v>
      </c>
      <c r="F38" s="16">
        <v>1.23E-2</v>
      </c>
      <c r="G38" s="16"/>
    </row>
    <row r="39" spans="1:7" x14ac:dyDescent="0.35">
      <c r="A39" s="13" t="s">
        <v>525</v>
      </c>
      <c r="B39" s="33" t="s">
        <v>526</v>
      </c>
      <c r="C39" s="33" t="s">
        <v>495</v>
      </c>
      <c r="D39" s="14">
        <v>293400</v>
      </c>
      <c r="E39" s="15">
        <v>1109.49</v>
      </c>
      <c r="F39" s="16">
        <v>1.21E-2</v>
      </c>
      <c r="G39" s="16"/>
    </row>
    <row r="40" spans="1:7" x14ac:dyDescent="0.35">
      <c r="A40" s="13" t="s">
        <v>527</v>
      </c>
      <c r="B40" s="33" t="s">
        <v>528</v>
      </c>
      <c r="C40" s="33" t="s">
        <v>529</v>
      </c>
      <c r="D40" s="14">
        <v>165382</v>
      </c>
      <c r="E40" s="15">
        <v>1043.73</v>
      </c>
      <c r="F40" s="16">
        <v>1.14E-2</v>
      </c>
      <c r="G40" s="16"/>
    </row>
    <row r="41" spans="1:7" x14ac:dyDescent="0.35">
      <c r="A41" s="13" t="s">
        <v>530</v>
      </c>
      <c r="B41" s="33" t="s">
        <v>531</v>
      </c>
      <c r="C41" s="33" t="s">
        <v>430</v>
      </c>
      <c r="D41" s="14">
        <v>32340</v>
      </c>
      <c r="E41" s="15">
        <v>1015.28</v>
      </c>
      <c r="F41" s="16">
        <v>1.0999999999999999E-2</v>
      </c>
      <c r="G41" s="16"/>
    </row>
    <row r="42" spans="1:7" x14ac:dyDescent="0.35">
      <c r="A42" s="13" t="s">
        <v>532</v>
      </c>
      <c r="B42" s="33" t="s">
        <v>533</v>
      </c>
      <c r="C42" s="33" t="s">
        <v>442</v>
      </c>
      <c r="D42" s="14">
        <v>508382</v>
      </c>
      <c r="E42" s="15">
        <v>999.02</v>
      </c>
      <c r="F42" s="16">
        <v>1.09E-2</v>
      </c>
      <c r="G42" s="16"/>
    </row>
    <row r="43" spans="1:7" x14ac:dyDescent="0.35">
      <c r="A43" s="13" t="s">
        <v>534</v>
      </c>
      <c r="B43" s="33" t="s">
        <v>535</v>
      </c>
      <c r="C43" s="33" t="s">
        <v>510</v>
      </c>
      <c r="D43" s="14">
        <v>100000</v>
      </c>
      <c r="E43" s="15">
        <v>960.8</v>
      </c>
      <c r="F43" s="16">
        <v>1.0500000000000001E-2</v>
      </c>
      <c r="G43" s="16"/>
    </row>
    <row r="44" spans="1:7" x14ac:dyDescent="0.35">
      <c r="A44" s="13" t="s">
        <v>536</v>
      </c>
      <c r="B44" s="33" t="s">
        <v>537</v>
      </c>
      <c r="C44" s="33" t="s">
        <v>538</v>
      </c>
      <c r="D44" s="14">
        <v>200000</v>
      </c>
      <c r="E44" s="15">
        <v>960.4</v>
      </c>
      <c r="F44" s="16">
        <v>1.04E-2</v>
      </c>
      <c r="G44" s="16"/>
    </row>
    <row r="45" spans="1:7" x14ac:dyDescent="0.35">
      <c r="A45" s="13" t="s">
        <v>539</v>
      </c>
      <c r="B45" s="33" t="s">
        <v>540</v>
      </c>
      <c r="C45" s="33" t="s">
        <v>442</v>
      </c>
      <c r="D45" s="14">
        <v>856633</v>
      </c>
      <c r="E45" s="15">
        <v>900.84</v>
      </c>
      <c r="F45" s="16">
        <v>9.7999999999999997E-3</v>
      </c>
      <c r="G45" s="16"/>
    </row>
    <row r="46" spans="1:7" x14ac:dyDescent="0.35">
      <c r="A46" s="13" t="s">
        <v>541</v>
      </c>
      <c r="B46" s="33" t="s">
        <v>542</v>
      </c>
      <c r="C46" s="33" t="s">
        <v>543</v>
      </c>
      <c r="D46" s="14">
        <v>320000</v>
      </c>
      <c r="E46" s="15">
        <v>820.48</v>
      </c>
      <c r="F46" s="16">
        <v>8.8999999999999999E-3</v>
      </c>
      <c r="G46" s="16"/>
    </row>
    <row r="47" spans="1:7" x14ac:dyDescent="0.35">
      <c r="A47" s="13" t="s">
        <v>544</v>
      </c>
      <c r="B47" s="33" t="s">
        <v>545</v>
      </c>
      <c r="C47" s="33" t="s">
        <v>442</v>
      </c>
      <c r="D47" s="14">
        <v>180000</v>
      </c>
      <c r="E47" s="15">
        <v>819.72</v>
      </c>
      <c r="F47" s="16">
        <v>8.8999999999999999E-3</v>
      </c>
      <c r="G47" s="16"/>
    </row>
    <row r="48" spans="1:7" x14ac:dyDescent="0.35">
      <c r="A48" s="13" t="s">
        <v>546</v>
      </c>
      <c r="B48" s="33" t="s">
        <v>547</v>
      </c>
      <c r="C48" s="33" t="s">
        <v>548</v>
      </c>
      <c r="D48" s="14">
        <v>240000</v>
      </c>
      <c r="E48" s="15">
        <v>743.16</v>
      </c>
      <c r="F48" s="16">
        <v>8.0999999999999996E-3</v>
      </c>
      <c r="G48" s="16"/>
    </row>
    <row r="49" spans="1:7" x14ac:dyDescent="0.35">
      <c r="A49" s="13" t="s">
        <v>549</v>
      </c>
      <c r="B49" s="33" t="s">
        <v>550</v>
      </c>
      <c r="C49" s="33" t="s">
        <v>548</v>
      </c>
      <c r="D49" s="14">
        <v>150000</v>
      </c>
      <c r="E49" s="15">
        <v>654</v>
      </c>
      <c r="F49" s="16">
        <v>7.1000000000000004E-3</v>
      </c>
      <c r="G49" s="16"/>
    </row>
    <row r="50" spans="1:7" x14ac:dyDescent="0.35">
      <c r="A50" s="13" t="s">
        <v>551</v>
      </c>
      <c r="B50" s="33" t="s">
        <v>552</v>
      </c>
      <c r="C50" s="33" t="s">
        <v>382</v>
      </c>
      <c r="D50" s="14">
        <v>255654</v>
      </c>
      <c r="E50" s="15">
        <v>635.29999999999995</v>
      </c>
      <c r="F50" s="16">
        <v>6.8999999999999999E-3</v>
      </c>
      <c r="G50" s="16"/>
    </row>
    <row r="51" spans="1:7" x14ac:dyDescent="0.35">
      <c r="A51" s="13" t="s">
        <v>553</v>
      </c>
      <c r="B51" s="33" t="s">
        <v>554</v>
      </c>
      <c r="C51" s="33" t="s">
        <v>402</v>
      </c>
      <c r="D51" s="14">
        <v>135000</v>
      </c>
      <c r="E51" s="15">
        <v>448.61</v>
      </c>
      <c r="F51" s="16">
        <v>4.8999999999999998E-3</v>
      </c>
      <c r="G51" s="16"/>
    </row>
    <row r="52" spans="1:7" x14ac:dyDescent="0.35">
      <c r="A52" s="13" t="s">
        <v>555</v>
      </c>
      <c r="B52" s="33" t="s">
        <v>556</v>
      </c>
      <c r="C52" s="33" t="s">
        <v>486</v>
      </c>
      <c r="D52" s="14">
        <v>128062</v>
      </c>
      <c r="E52" s="15">
        <v>446.62</v>
      </c>
      <c r="F52" s="16">
        <v>4.8999999999999998E-3</v>
      </c>
      <c r="G52" s="16"/>
    </row>
    <row r="53" spans="1:7" x14ac:dyDescent="0.35">
      <c r="A53" s="13" t="s">
        <v>557</v>
      </c>
      <c r="B53" s="33" t="s">
        <v>558</v>
      </c>
      <c r="C53" s="33" t="s">
        <v>411</v>
      </c>
      <c r="D53" s="14">
        <v>43986</v>
      </c>
      <c r="E53" s="15">
        <v>257.49</v>
      </c>
      <c r="F53" s="16">
        <v>2.8E-3</v>
      </c>
      <c r="G53" s="16"/>
    </row>
    <row r="54" spans="1:7" x14ac:dyDescent="0.35">
      <c r="A54" s="17" t="s">
        <v>180</v>
      </c>
      <c r="B54" s="34"/>
      <c r="C54" s="34"/>
      <c r="D54" s="18"/>
      <c r="E54" s="37">
        <v>87332.96</v>
      </c>
      <c r="F54" s="38">
        <v>0.94979999999999998</v>
      </c>
      <c r="G54" s="21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17" t="s">
        <v>445</v>
      </c>
      <c r="B56" s="33"/>
      <c r="C56" s="33"/>
      <c r="D56" s="14"/>
      <c r="E56" s="15"/>
      <c r="F56" s="16"/>
      <c r="G56" s="16"/>
    </row>
    <row r="57" spans="1:7" x14ac:dyDescent="0.35">
      <c r="A57" s="13" t="s">
        <v>559</v>
      </c>
      <c r="B57" s="33" t="s">
        <v>560</v>
      </c>
      <c r="C57" s="33" t="s">
        <v>561</v>
      </c>
      <c r="D57" s="14">
        <v>96066</v>
      </c>
      <c r="E57" s="15">
        <v>384.26</v>
      </c>
      <c r="F57" s="16">
        <v>4.1999999999999997E-3</v>
      </c>
      <c r="G57" s="16"/>
    </row>
    <row r="58" spans="1:7" x14ac:dyDescent="0.35">
      <c r="A58" s="17" t="s">
        <v>180</v>
      </c>
      <c r="B58" s="34"/>
      <c r="C58" s="34"/>
      <c r="D58" s="18"/>
      <c r="E58" s="37">
        <v>384.26</v>
      </c>
      <c r="F58" s="38">
        <v>4.1999999999999997E-3</v>
      </c>
      <c r="G58" s="21"/>
    </row>
    <row r="59" spans="1:7" x14ac:dyDescent="0.35">
      <c r="A59" s="24" t="s">
        <v>191</v>
      </c>
      <c r="B59" s="35"/>
      <c r="C59" s="35"/>
      <c r="D59" s="25"/>
      <c r="E59" s="30">
        <v>87717.22</v>
      </c>
      <c r="F59" s="31">
        <v>0.95399999999999996</v>
      </c>
      <c r="G59" s="21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562</v>
      </c>
      <c r="B61" s="33"/>
      <c r="C61" s="33"/>
      <c r="D61" s="14"/>
      <c r="E61" s="15"/>
      <c r="F61" s="16"/>
      <c r="G61" s="16"/>
    </row>
    <row r="62" spans="1:7" x14ac:dyDescent="0.35">
      <c r="A62" s="17" t="s">
        <v>563</v>
      </c>
      <c r="B62" s="33"/>
      <c r="C62" s="33"/>
      <c r="D62" s="14"/>
      <c r="E62" s="15"/>
      <c r="F62" s="16"/>
      <c r="G62" s="16"/>
    </row>
    <row r="63" spans="1:7" x14ac:dyDescent="0.35">
      <c r="A63" s="13" t="s">
        <v>564</v>
      </c>
      <c r="B63" s="33"/>
      <c r="C63" s="33" t="s">
        <v>565</v>
      </c>
      <c r="D63" s="14">
        <v>7950</v>
      </c>
      <c r="E63" s="15">
        <v>2036.33</v>
      </c>
      <c r="F63" s="16">
        <v>2.2154E-2</v>
      </c>
      <c r="G63" s="16"/>
    </row>
    <row r="64" spans="1:7" x14ac:dyDescent="0.35">
      <c r="A64" s="17" t="s">
        <v>180</v>
      </c>
      <c r="B64" s="34"/>
      <c r="C64" s="34"/>
      <c r="D64" s="18"/>
      <c r="E64" s="37">
        <v>2036.33</v>
      </c>
      <c r="F64" s="38">
        <v>2.2154E-2</v>
      </c>
      <c r="G64" s="21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191</v>
      </c>
      <c r="B68" s="35"/>
      <c r="C68" s="35"/>
      <c r="D68" s="25"/>
      <c r="E68" s="19">
        <v>2036.33</v>
      </c>
      <c r="F68" s="20">
        <v>2.2154E-2</v>
      </c>
      <c r="G68" s="21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335</v>
      </c>
      <c r="B70" s="33"/>
      <c r="C70" s="33"/>
      <c r="D70" s="14"/>
      <c r="E70" s="15"/>
      <c r="F70" s="16"/>
      <c r="G70" s="16"/>
    </row>
    <row r="71" spans="1:7" x14ac:dyDescent="0.35">
      <c r="A71" s="13"/>
      <c r="B71" s="33"/>
      <c r="C71" s="33"/>
      <c r="D71" s="14"/>
      <c r="E71" s="15"/>
      <c r="F71" s="16"/>
      <c r="G71" s="16"/>
    </row>
    <row r="72" spans="1:7" x14ac:dyDescent="0.35">
      <c r="A72" s="17" t="s">
        <v>336</v>
      </c>
      <c r="B72" s="33"/>
      <c r="C72" s="33"/>
      <c r="D72" s="14"/>
      <c r="E72" s="15"/>
      <c r="F72" s="16"/>
      <c r="G72" s="16"/>
    </row>
    <row r="73" spans="1:7" x14ac:dyDescent="0.35">
      <c r="A73" s="13" t="s">
        <v>566</v>
      </c>
      <c r="B73" s="33" t="s">
        <v>567</v>
      </c>
      <c r="C73" s="33" t="s">
        <v>184</v>
      </c>
      <c r="D73" s="14">
        <v>300000</v>
      </c>
      <c r="E73" s="15">
        <v>299.3</v>
      </c>
      <c r="F73" s="16">
        <v>3.3E-3</v>
      </c>
      <c r="G73" s="16">
        <v>5.3116999999999998E-2</v>
      </c>
    </row>
    <row r="74" spans="1:7" x14ac:dyDescent="0.35">
      <c r="A74" s="17" t="s">
        <v>180</v>
      </c>
      <c r="B74" s="34"/>
      <c r="C74" s="34"/>
      <c r="D74" s="18"/>
      <c r="E74" s="37">
        <v>299.3</v>
      </c>
      <c r="F74" s="38">
        <v>3.3E-3</v>
      </c>
      <c r="G74" s="21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24" t="s">
        <v>191</v>
      </c>
      <c r="B76" s="35"/>
      <c r="C76" s="35"/>
      <c r="D76" s="25"/>
      <c r="E76" s="19">
        <v>299.3</v>
      </c>
      <c r="F76" s="20">
        <v>3.3E-3</v>
      </c>
      <c r="G76" s="21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195</v>
      </c>
      <c r="B79" s="33"/>
      <c r="C79" s="33"/>
      <c r="D79" s="14"/>
      <c r="E79" s="15"/>
      <c r="F79" s="16"/>
      <c r="G79" s="16"/>
    </row>
    <row r="80" spans="1:7" x14ac:dyDescent="0.35">
      <c r="A80" s="13" t="s">
        <v>196</v>
      </c>
      <c r="B80" s="33"/>
      <c r="C80" s="33"/>
      <c r="D80" s="14"/>
      <c r="E80" s="15">
        <v>1289.81</v>
      </c>
      <c r="F80" s="16">
        <v>1.4E-2</v>
      </c>
      <c r="G80" s="16">
        <v>5.4115999999999997E-2</v>
      </c>
    </row>
    <row r="81" spans="1:7" x14ac:dyDescent="0.35">
      <c r="A81" s="17" t="s">
        <v>180</v>
      </c>
      <c r="B81" s="34"/>
      <c r="C81" s="34"/>
      <c r="D81" s="18"/>
      <c r="E81" s="37">
        <v>1289.81</v>
      </c>
      <c r="F81" s="38">
        <v>1.4E-2</v>
      </c>
      <c r="G81" s="21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24" t="s">
        <v>191</v>
      </c>
      <c r="B83" s="35"/>
      <c r="C83" s="35"/>
      <c r="D83" s="25"/>
      <c r="E83" s="19">
        <v>1289.81</v>
      </c>
      <c r="F83" s="20">
        <v>1.4E-2</v>
      </c>
      <c r="G83" s="21"/>
    </row>
    <row r="84" spans="1:7" x14ac:dyDescent="0.35">
      <c r="A84" s="13" t="s">
        <v>197</v>
      </c>
      <c r="B84" s="33"/>
      <c r="C84" s="33"/>
      <c r="D84" s="14"/>
      <c r="E84" s="15">
        <v>0.19123090000000001</v>
      </c>
      <c r="F84" s="16">
        <v>1.9999999999999999E-6</v>
      </c>
      <c r="G84" s="16"/>
    </row>
    <row r="85" spans="1:7" x14ac:dyDescent="0.35">
      <c r="A85" s="13" t="s">
        <v>198</v>
      </c>
      <c r="B85" s="33"/>
      <c r="C85" s="33"/>
      <c r="D85" s="14"/>
      <c r="E85" s="15">
        <v>2608.8087691000001</v>
      </c>
      <c r="F85" s="16">
        <v>2.8698000000000001E-2</v>
      </c>
      <c r="G85" s="16">
        <v>5.4115999999999997E-2</v>
      </c>
    </row>
    <row r="86" spans="1:7" x14ac:dyDescent="0.35">
      <c r="A86" s="28" t="s">
        <v>199</v>
      </c>
      <c r="B86" s="36"/>
      <c r="C86" s="36"/>
      <c r="D86" s="29"/>
      <c r="E86" s="30">
        <v>91915.33</v>
      </c>
      <c r="F86" s="31">
        <v>1</v>
      </c>
      <c r="G86" s="31"/>
    </row>
    <row r="88" spans="1:7" x14ac:dyDescent="0.35">
      <c r="A88" s="1" t="s">
        <v>568</v>
      </c>
    </row>
    <row r="91" spans="1:7" x14ac:dyDescent="0.35">
      <c r="A91" s="1" t="s">
        <v>201</v>
      </c>
    </row>
    <row r="92" spans="1:7" x14ac:dyDescent="0.35">
      <c r="A92" s="47" t="s">
        <v>202</v>
      </c>
      <c r="B92" s="3" t="s">
        <v>136</v>
      </c>
    </row>
    <row r="93" spans="1:7" x14ac:dyDescent="0.35">
      <c r="A93" t="s">
        <v>203</v>
      </c>
    </row>
    <row r="94" spans="1:7" x14ac:dyDescent="0.35">
      <c r="A94" t="s">
        <v>204</v>
      </c>
      <c r="B94" t="s">
        <v>205</v>
      </c>
      <c r="C94" t="s">
        <v>205</v>
      </c>
    </row>
    <row r="95" spans="1:7" x14ac:dyDescent="0.35">
      <c r="B95" s="48">
        <v>45807</v>
      </c>
      <c r="C95" s="48">
        <v>45838</v>
      </c>
    </row>
    <row r="96" spans="1:7" x14ac:dyDescent="0.35">
      <c r="A96" t="s">
        <v>210</v>
      </c>
      <c r="B96">
        <v>27.367000000000001</v>
      </c>
      <c r="C96">
        <v>28.374099999999999</v>
      </c>
    </row>
    <row r="97" spans="1:3" x14ac:dyDescent="0.35">
      <c r="A97" t="s">
        <v>211</v>
      </c>
      <c r="B97">
        <v>27.367000000000001</v>
      </c>
      <c r="C97">
        <v>28.374199999999998</v>
      </c>
    </row>
    <row r="98" spans="1:3" x14ac:dyDescent="0.35">
      <c r="A98" t="s">
        <v>216</v>
      </c>
      <c r="B98">
        <v>25.6069</v>
      </c>
      <c r="C98">
        <v>26.520099999999999</v>
      </c>
    </row>
    <row r="99" spans="1:3" x14ac:dyDescent="0.35">
      <c r="A99" t="s">
        <v>217</v>
      </c>
      <c r="B99">
        <v>25.605599999999999</v>
      </c>
      <c r="C99">
        <v>26.518699999999999</v>
      </c>
    </row>
    <row r="101" spans="1:3" x14ac:dyDescent="0.35">
      <c r="A101" t="s">
        <v>221</v>
      </c>
      <c r="B101" s="3" t="s">
        <v>136</v>
      </c>
    </row>
    <row r="102" spans="1:3" x14ac:dyDescent="0.35">
      <c r="A102" t="s">
        <v>222</v>
      </c>
      <c r="B102" s="3" t="s">
        <v>136</v>
      </c>
    </row>
    <row r="103" spans="1:3" ht="29" customHeight="1" x14ac:dyDescent="0.35">
      <c r="A103" s="47" t="s">
        <v>223</v>
      </c>
      <c r="B103" s="3" t="s">
        <v>136</v>
      </c>
    </row>
    <row r="104" spans="1:3" ht="29" customHeight="1" x14ac:dyDescent="0.35">
      <c r="A104" s="47" t="s">
        <v>224</v>
      </c>
      <c r="B104" s="3" t="s">
        <v>136</v>
      </c>
    </row>
    <row r="105" spans="1:3" x14ac:dyDescent="0.35">
      <c r="A105" t="s">
        <v>446</v>
      </c>
      <c r="B105" s="49">
        <v>1.1096999999999999</v>
      </c>
    </row>
    <row r="106" spans="1:3" ht="43.5" customHeight="1" x14ac:dyDescent="0.35">
      <c r="A106" s="47" t="s">
        <v>226</v>
      </c>
      <c r="B106" s="3">
        <v>2036.3289</v>
      </c>
    </row>
    <row r="107" spans="1:3" x14ac:dyDescent="0.35">
      <c r="B107" s="3"/>
    </row>
    <row r="108" spans="1:3" ht="29" customHeight="1" x14ac:dyDescent="0.35">
      <c r="A108" s="47" t="s">
        <v>227</v>
      </c>
      <c r="B108" s="3" t="s">
        <v>136</v>
      </c>
    </row>
    <row r="109" spans="1:3" ht="29" customHeight="1" x14ac:dyDescent="0.35">
      <c r="A109" s="47" t="s">
        <v>228</v>
      </c>
      <c r="B109" t="s">
        <v>136</v>
      </c>
    </row>
    <row r="110" spans="1:3" ht="29" customHeight="1" x14ac:dyDescent="0.35">
      <c r="A110" s="47" t="s">
        <v>229</v>
      </c>
      <c r="B110" s="3" t="s">
        <v>136</v>
      </c>
    </row>
    <row r="111" spans="1:3" ht="29" customHeight="1" x14ac:dyDescent="0.35">
      <c r="A111" s="47" t="s">
        <v>230</v>
      </c>
      <c r="B111" s="3" t="s">
        <v>136</v>
      </c>
    </row>
    <row r="113" spans="1:4" ht="70" customHeight="1" x14ac:dyDescent="0.35">
      <c r="A113" s="72" t="s">
        <v>240</v>
      </c>
      <c r="B113" s="72" t="s">
        <v>241</v>
      </c>
      <c r="C113" s="72" t="s">
        <v>5</v>
      </c>
      <c r="D113" s="72" t="s">
        <v>6</v>
      </c>
    </row>
    <row r="114" spans="1:4" ht="70" customHeight="1" x14ac:dyDescent="0.35">
      <c r="A114" s="72" t="s">
        <v>569</v>
      </c>
      <c r="B114" s="72"/>
      <c r="C114" s="72" t="s">
        <v>20</v>
      </c>
      <c r="D11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7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570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571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572</v>
      </c>
      <c r="B7" s="33"/>
      <c r="C7" s="33"/>
      <c r="D7" s="14"/>
      <c r="E7" s="15"/>
      <c r="F7" s="16"/>
      <c r="G7" s="16"/>
    </row>
    <row r="8" spans="1:7" x14ac:dyDescent="0.35">
      <c r="A8" s="17" t="s">
        <v>573</v>
      </c>
      <c r="B8" s="34"/>
      <c r="C8" s="34"/>
      <c r="D8" s="18"/>
      <c r="E8" s="41"/>
      <c r="F8" s="21"/>
      <c r="G8" s="21"/>
    </row>
    <row r="9" spans="1:7" x14ac:dyDescent="0.35">
      <c r="A9" s="13" t="s">
        <v>574</v>
      </c>
      <c r="B9" s="33" t="s">
        <v>575</v>
      </c>
      <c r="C9" s="33"/>
      <c r="D9" s="14">
        <v>720158.92500000005</v>
      </c>
      <c r="E9" s="15">
        <v>102147.59</v>
      </c>
      <c r="F9" s="16">
        <v>0.53549999999999998</v>
      </c>
      <c r="G9" s="16"/>
    </row>
    <row r="10" spans="1:7" x14ac:dyDescent="0.35">
      <c r="A10" s="13" t="s">
        <v>576</v>
      </c>
      <c r="B10" s="33" t="s">
        <v>577</v>
      </c>
      <c r="C10" s="33"/>
      <c r="D10" s="14">
        <v>413168.96100000001</v>
      </c>
      <c r="E10" s="15">
        <v>87190.32</v>
      </c>
      <c r="F10" s="16">
        <v>0.45710000000000001</v>
      </c>
      <c r="G10" s="16"/>
    </row>
    <row r="11" spans="1:7" x14ac:dyDescent="0.35">
      <c r="A11" s="17" t="s">
        <v>180</v>
      </c>
      <c r="B11" s="34"/>
      <c r="C11" s="34"/>
      <c r="D11" s="18"/>
      <c r="E11" s="19">
        <v>189337.91</v>
      </c>
      <c r="F11" s="20">
        <v>0.99260000000000004</v>
      </c>
      <c r="G11" s="21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191</v>
      </c>
      <c r="B13" s="35"/>
      <c r="C13" s="35"/>
      <c r="D13" s="25"/>
      <c r="E13" s="19">
        <v>189337.91</v>
      </c>
      <c r="F13" s="20">
        <v>0.99260000000000004</v>
      </c>
      <c r="G13" s="21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195</v>
      </c>
      <c r="B15" s="33"/>
      <c r="C15" s="33"/>
      <c r="D15" s="14"/>
      <c r="E15" s="15"/>
      <c r="F15" s="16"/>
      <c r="G15" s="16"/>
    </row>
    <row r="16" spans="1:7" x14ac:dyDescent="0.35">
      <c r="A16" s="13" t="s">
        <v>196</v>
      </c>
      <c r="B16" s="33"/>
      <c r="C16" s="33"/>
      <c r="D16" s="14"/>
      <c r="E16" s="15">
        <v>1930.71</v>
      </c>
      <c r="F16" s="16">
        <v>1.01E-2</v>
      </c>
      <c r="G16" s="16">
        <v>5.4115999999999997E-2</v>
      </c>
    </row>
    <row r="17" spans="1:7" x14ac:dyDescent="0.35">
      <c r="A17" s="17" t="s">
        <v>180</v>
      </c>
      <c r="B17" s="34"/>
      <c r="C17" s="34"/>
      <c r="D17" s="18"/>
      <c r="E17" s="19">
        <v>1930.71</v>
      </c>
      <c r="F17" s="20">
        <v>1.01E-2</v>
      </c>
      <c r="G17" s="21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191</v>
      </c>
      <c r="B19" s="35"/>
      <c r="C19" s="35"/>
      <c r="D19" s="25"/>
      <c r="E19" s="19">
        <v>1930.71</v>
      </c>
      <c r="F19" s="20">
        <v>1.01E-2</v>
      </c>
      <c r="G19" s="21"/>
    </row>
    <row r="20" spans="1:7" x14ac:dyDescent="0.35">
      <c r="A20" s="13" t="s">
        <v>197</v>
      </c>
      <c r="B20" s="33"/>
      <c r="C20" s="33"/>
      <c r="D20" s="14"/>
      <c r="E20" s="15">
        <v>0.28625339999999999</v>
      </c>
      <c r="F20" s="16">
        <v>9.9999999999999995E-7</v>
      </c>
      <c r="G20" s="16"/>
    </row>
    <row r="21" spans="1:7" x14ac:dyDescent="0.35">
      <c r="A21" s="13" t="s">
        <v>198</v>
      </c>
      <c r="B21" s="33"/>
      <c r="C21" s="33"/>
      <c r="D21" s="14"/>
      <c r="E21" s="26">
        <v>-518.58625340000003</v>
      </c>
      <c r="F21" s="27">
        <v>-2.7009999999999998E-3</v>
      </c>
      <c r="G21" s="16">
        <v>5.4115000000000003E-2</v>
      </c>
    </row>
    <row r="22" spans="1:7" x14ac:dyDescent="0.35">
      <c r="A22" s="28" t="s">
        <v>199</v>
      </c>
      <c r="B22" s="36"/>
      <c r="C22" s="36"/>
      <c r="D22" s="29"/>
      <c r="E22" s="30">
        <v>190750.32</v>
      </c>
      <c r="F22" s="31">
        <v>1</v>
      </c>
      <c r="G22" s="31"/>
    </row>
    <row r="27" spans="1:7" x14ac:dyDescent="0.35">
      <c r="A27" s="1" t="s">
        <v>201</v>
      </c>
    </row>
    <row r="28" spans="1:7" x14ac:dyDescent="0.35">
      <c r="A28" s="47" t="s">
        <v>202</v>
      </c>
      <c r="B28" s="3" t="s">
        <v>136</v>
      </c>
    </row>
    <row r="29" spans="1:7" x14ac:dyDescent="0.35">
      <c r="A29" t="s">
        <v>203</v>
      </c>
    </row>
    <row r="30" spans="1:7" x14ac:dyDescent="0.35">
      <c r="A30" t="s">
        <v>204</v>
      </c>
      <c r="B30" t="s">
        <v>205</v>
      </c>
      <c r="C30" t="s">
        <v>205</v>
      </c>
    </row>
    <row r="31" spans="1:7" x14ac:dyDescent="0.35">
      <c r="B31" s="48">
        <v>45807</v>
      </c>
      <c r="C31" s="48">
        <v>45838</v>
      </c>
    </row>
    <row r="32" spans="1:7" x14ac:dyDescent="0.35">
      <c r="A32" t="s">
        <v>210</v>
      </c>
      <c r="B32">
        <v>44.698999999999998</v>
      </c>
      <c r="C32">
        <v>47.097000000000001</v>
      </c>
    </row>
    <row r="33" spans="1:4" x14ac:dyDescent="0.35">
      <c r="A33" t="s">
        <v>216</v>
      </c>
      <c r="B33">
        <v>39.82</v>
      </c>
      <c r="C33">
        <v>41.924999999999997</v>
      </c>
    </row>
    <row r="35" spans="1:4" x14ac:dyDescent="0.35">
      <c r="A35" t="s">
        <v>221</v>
      </c>
      <c r="B35" s="3" t="s">
        <v>136</v>
      </c>
    </row>
    <row r="36" spans="1:4" x14ac:dyDescent="0.35">
      <c r="A36" t="s">
        <v>222</v>
      </c>
      <c r="B36" s="3" t="s">
        <v>136</v>
      </c>
    </row>
    <row r="37" spans="1:4" ht="29" customHeight="1" x14ac:dyDescent="0.35">
      <c r="A37" s="47" t="s">
        <v>223</v>
      </c>
      <c r="B37" s="3" t="s">
        <v>136</v>
      </c>
    </row>
    <row r="38" spans="1:4" ht="29" customHeight="1" x14ac:dyDescent="0.35">
      <c r="A38" s="47" t="s">
        <v>224</v>
      </c>
      <c r="B38" s="49">
        <v>189337.9087155</v>
      </c>
    </row>
    <row r="39" spans="1:4" ht="43.5" customHeight="1" x14ac:dyDescent="0.35">
      <c r="A39" s="47" t="s">
        <v>578</v>
      </c>
      <c r="B39" s="3" t="s">
        <v>136</v>
      </c>
    </row>
    <row r="40" spans="1:4" x14ac:dyDescent="0.35">
      <c r="B40" s="3"/>
    </row>
    <row r="41" spans="1:4" ht="29" customHeight="1" x14ac:dyDescent="0.35">
      <c r="A41" s="47" t="s">
        <v>579</v>
      </c>
      <c r="B41" s="3" t="s">
        <v>136</v>
      </c>
    </row>
    <row r="42" spans="1:4" ht="29" customHeight="1" x14ac:dyDescent="0.35">
      <c r="A42" s="47" t="s">
        <v>580</v>
      </c>
      <c r="B42" t="s">
        <v>136</v>
      </c>
    </row>
    <row r="43" spans="1:4" ht="29" customHeight="1" x14ac:dyDescent="0.35">
      <c r="A43" s="47" t="s">
        <v>581</v>
      </c>
      <c r="B43" s="3" t="s">
        <v>136</v>
      </c>
    </row>
    <row r="44" spans="1:4" ht="29" customHeight="1" x14ac:dyDescent="0.35">
      <c r="A44" s="47" t="s">
        <v>582</v>
      </c>
      <c r="B44" s="3" t="s">
        <v>136</v>
      </c>
    </row>
    <row r="46" spans="1:4" ht="70" customHeight="1" x14ac:dyDescent="0.35">
      <c r="A46" s="72" t="s">
        <v>240</v>
      </c>
      <c r="B46" s="72" t="s">
        <v>241</v>
      </c>
      <c r="C46" s="72" t="s">
        <v>5</v>
      </c>
      <c r="D46" s="72" t="s">
        <v>6</v>
      </c>
    </row>
    <row r="47" spans="1:4" ht="70" customHeight="1" x14ac:dyDescent="0.35">
      <c r="A47" s="72" t="s">
        <v>583</v>
      </c>
      <c r="B47" s="72"/>
      <c r="C47" s="72" t="s">
        <v>22</v>
      </c>
      <c r="D4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8"/>
  <sheetViews>
    <sheetView showGridLines="0" workbookViewId="0">
      <pane ySplit="4" topLeftCell="A5" activePane="bottomLeft" state="frozen"/>
      <selection activeCell="H1" sqref="H1:H1048576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584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585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370</v>
      </c>
      <c r="B7" s="33"/>
      <c r="C7" s="33"/>
      <c r="D7" s="14"/>
      <c r="E7" s="15"/>
      <c r="F7" s="16"/>
      <c r="G7" s="16"/>
    </row>
    <row r="8" spans="1:7" x14ac:dyDescent="0.35">
      <c r="A8" s="13" t="s">
        <v>586</v>
      </c>
      <c r="B8" s="33" t="s">
        <v>587</v>
      </c>
      <c r="C8" s="33" t="s">
        <v>411</v>
      </c>
      <c r="D8" s="14">
        <v>110488</v>
      </c>
      <c r="E8" s="15">
        <v>1851.45</v>
      </c>
      <c r="F8" s="16">
        <v>0.1147</v>
      </c>
      <c r="G8" s="16"/>
    </row>
    <row r="9" spans="1:7" x14ac:dyDescent="0.35">
      <c r="A9" s="13" t="s">
        <v>588</v>
      </c>
      <c r="B9" s="33" t="s">
        <v>589</v>
      </c>
      <c r="C9" s="33" t="s">
        <v>476</v>
      </c>
      <c r="D9" s="14">
        <v>89533</v>
      </c>
      <c r="E9" s="15">
        <v>1142.44</v>
      </c>
      <c r="F9" s="16">
        <v>7.0800000000000002E-2</v>
      </c>
      <c r="G9" s="16"/>
    </row>
    <row r="10" spans="1:7" x14ac:dyDescent="0.35">
      <c r="A10" s="13" t="s">
        <v>590</v>
      </c>
      <c r="B10" s="33" t="s">
        <v>591</v>
      </c>
      <c r="C10" s="33" t="s">
        <v>411</v>
      </c>
      <c r="D10" s="14">
        <v>65083</v>
      </c>
      <c r="E10" s="15">
        <v>980.08</v>
      </c>
      <c r="F10" s="16">
        <v>6.0699999999999997E-2</v>
      </c>
      <c r="G10" s="16"/>
    </row>
    <row r="11" spans="1:7" x14ac:dyDescent="0.35">
      <c r="A11" s="13" t="s">
        <v>414</v>
      </c>
      <c r="B11" s="33" t="s">
        <v>415</v>
      </c>
      <c r="C11" s="33" t="s">
        <v>411</v>
      </c>
      <c r="D11" s="14">
        <v>13753</v>
      </c>
      <c r="E11" s="15">
        <v>936.51</v>
      </c>
      <c r="F11" s="16">
        <v>5.8000000000000003E-2</v>
      </c>
      <c r="G11" s="16"/>
    </row>
    <row r="12" spans="1:7" x14ac:dyDescent="0.35">
      <c r="A12" s="13" t="s">
        <v>409</v>
      </c>
      <c r="B12" s="33" t="s">
        <v>410</v>
      </c>
      <c r="C12" s="33" t="s">
        <v>411</v>
      </c>
      <c r="D12" s="14">
        <v>67246</v>
      </c>
      <c r="E12" s="15">
        <v>862.97</v>
      </c>
      <c r="F12" s="16">
        <v>5.3499999999999999E-2</v>
      </c>
      <c r="G12" s="16"/>
    </row>
    <row r="13" spans="1:7" x14ac:dyDescent="0.35">
      <c r="A13" s="13" t="s">
        <v>592</v>
      </c>
      <c r="B13" s="33" t="s">
        <v>593</v>
      </c>
      <c r="C13" s="33" t="s">
        <v>476</v>
      </c>
      <c r="D13" s="14">
        <v>11587</v>
      </c>
      <c r="E13" s="15">
        <v>839.13</v>
      </c>
      <c r="F13" s="16">
        <v>5.1999999999999998E-2</v>
      </c>
      <c r="G13" s="16"/>
    </row>
    <row r="14" spans="1:7" x14ac:dyDescent="0.35">
      <c r="A14" s="13" t="s">
        <v>594</v>
      </c>
      <c r="B14" s="33" t="s">
        <v>595</v>
      </c>
      <c r="C14" s="33" t="s">
        <v>411</v>
      </c>
      <c r="D14" s="14">
        <v>26281</v>
      </c>
      <c r="E14" s="15">
        <v>509.33</v>
      </c>
      <c r="F14" s="16">
        <v>3.1600000000000003E-2</v>
      </c>
      <c r="G14" s="16"/>
    </row>
    <row r="15" spans="1:7" x14ac:dyDescent="0.35">
      <c r="A15" s="13" t="s">
        <v>596</v>
      </c>
      <c r="B15" s="33" t="s">
        <v>597</v>
      </c>
      <c r="C15" s="33" t="s">
        <v>411</v>
      </c>
      <c r="D15" s="14">
        <v>13637</v>
      </c>
      <c r="E15" s="15">
        <v>464.78</v>
      </c>
      <c r="F15" s="16">
        <v>2.8799999999999999E-2</v>
      </c>
      <c r="G15" s="16"/>
    </row>
    <row r="16" spans="1:7" x14ac:dyDescent="0.35">
      <c r="A16" s="13" t="s">
        <v>598</v>
      </c>
      <c r="B16" s="33" t="s">
        <v>599</v>
      </c>
      <c r="C16" s="33" t="s">
        <v>476</v>
      </c>
      <c r="D16" s="14">
        <v>56494</v>
      </c>
      <c r="E16" s="15">
        <v>448.84</v>
      </c>
      <c r="F16" s="16">
        <v>2.7799999999999998E-2</v>
      </c>
      <c r="G16" s="16"/>
    </row>
    <row r="17" spans="1:7" x14ac:dyDescent="0.35">
      <c r="A17" s="13" t="s">
        <v>600</v>
      </c>
      <c r="B17" s="33" t="s">
        <v>601</v>
      </c>
      <c r="C17" s="33" t="s">
        <v>411</v>
      </c>
      <c r="D17" s="14">
        <v>30089</v>
      </c>
      <c r="E17" s="15">
        <v>341.45</v>
      </c>
      <c r="F17" s="16">
        <v>2.12E-2</v>
      </c>
      <c r="G17" s="16"/>
    </row>
    <row r="18" spans="1:7" x14ac:dyDescent="0.35">
      <c r="A18" s="13" t="s">
        <v>602</v>
      </c>
      <c r="B18" s="33" t="s">
        <v>603</v>
      </c>
      <c r="C18" s="33" t="s">
        <v>411</v>
      </c>
      <c r="D18" s="14">
        <v>14249</v>
      </c>
      <c r="E18" s="15">
        <v>330.55</v>
      </c>
      <c r="F18" s="16">
        <v>2.0500000000000001E-2</v>
      </c>
      <c r="G18" s="16"/>
    </row>
    <row r="19" spans="1:7" x14ac:dyDescent="0.35">
      <c r="A19" s="13" t="s">
        <v>604</v>
      </c>
      <c r="B19" s="33" t="s">
        <v>605</v>
      </c>
      <c r="C19" s="33" t="s">
        <v>411</v>
      </c>
      <c r="D19" s="14">
        <v>40352</v>
      </c>
      <c r="E19" s="15">
        <v>292.49</v>
      </c>
      <c r="F19" s="16">
        <v>1.8100000000000002E-2</v>
      </c>
      <c r="G19" s="16"/>
    </row>
    <row r="20" spans="1:7" x14ac:dyDescent="0.35">
      <c r="A20" s="13" t="s">
        <v>443</v>
      </c>
      <c r="B20" s="33" t="s">
        <v>444</v>
      </c>
      <c r="C20" s="33" t="s">
        <v>411</v>
      </c>
      <c r="D20" s="14">
        <v>28960</v>
      </c>
      <c r="E20" s="15">
        <v>286.69</v>
      </c>
      <c r="F20" s="16">
        <v>1.78E-2</v>
      </c>
      <c r="G20" s="16"/>
    </row>
    <row r="21" spans="1:7" x14ac:dyDescent="0.35">
      <c r="A21" s="13" t="s">
        <v>606</v>
      </c>
      <c r="B21" s="33" t="s">
        <v>607</v>
      </c>
      <c r="C21" s="33" t="s">
        <v>411</v>
      </c>
      <c r="D21" s="14">
        <v>16243</v>
      </c>
      <c r="E21" s="15">
        <v>284.87</v>
      </c>
      <c r="F21" s="16">
        <v>1.77E-2</v>
      </c>
      <c r="G21" s="16"/>
    </row>
    <row r="22" spans="1:7" x14ac:dyDescent="0.35">
      <c r="A22" s="13" t="s">
        <v>608</v>
      </c>
      <c r="B22" s="33" t="s">
        <v>609</v>
      </c>
      <c r="C22" s="33" t="s">
        <v>411</v>
      </c>
      <c r="D22" s="14">
        <v>4818</v>
      </c>
      <c r="E22" s="15">
        <v>237.96</v>
      </c>
      <c r="F22" s="16">
        <v>1.47E-2</v>
      </c>
      <c r="G22" s="16"/>
    </row>
    <row r="23" spans="1:7" x14ac:dyDescent="0.35">
      <c r="A23" s="13" t="s">
        <v>610</v>
      </c>
      <c r="B23" s="33" t="s">
        <v>611</v>
      </c>
      <c r="C23" s="33" t="s">
        <v>411</v>
      </c>
      <c r="D23" s="14">
        <v>16064</v>
      </c>
      <c r="E23" s="15">
        <v>223.26</v>
      </c>
      <c r="F23" s="16">
        <v>1.38E-2</v>
      </c>
      <c r="G23" s="16"/>
    </row>
    <row r="24" spans="1:7" x14ac:dyDescent="0.35">
      <c r="A24" s="13" t="s">
        <v>612</v>
      </c>
      <c r="B24" s="33" t="s">
        <v>613</v>
      </c>
      <c r="C24" s="33" t="s">
        <v>411</v>
      </c>
      <c r="D24" s="14">
        <v>61566</v>
      </c>
      <c r="E24" s="15">
        <v>218.99</v>
      </c>
      <c r="F24" s="16">
        <v>1.3599999999999999E-2</v>
      </c>
      <c r="G24" s="16"/>
    </row>
    <row r="25" spans="1:7" x14ac:dyDescent="0.35">
      <c r="A25" s="13" t="s">
        <v>614</v>
      </c>
      <c r="B25" s="33" t="s">
        <v>615</v>
      </c>
      <c r="C25" s="33" t="s">
        <v>476</v>
      </c>
      <c r="D25" s="14">
        <v>8234</v>
      </c>
      <c r="E25" s="15">
        <v>178.71</v>
      </c>
      <c r="F25" s="16">
        <v>1.11E-2</v>
      </c>
      <c r="G25" s="16"/>
    </row>
    <row r="26" spans="1:7" x14ac:dyDescent="0.35">
      <c r="A26" s="13" t="s">
        <v>616</v>
      </c>
      <c r="B26" s="33" t="s">
        <v>617</v>
      </c>
      <c r="C26" s="33" t="s">
        <v>411</v>
      </c>
      <c r="D26" s="14">
        <v>4876</v>
      </c>
      <c r="E26" s="15">
        <v>165.2</v>
      </c>
      <c r="F26" s="16">
        <v>1.0200000000000001E-2</v>
      </c>
      <c r="G26" s="16"/>
    </row>
    <row r="27" spans="1:7" x14ac:dyDescent="0.35">
      <c r="A27" s="13" t="s">
        <v>618</v>
      </c>
      <c r="B27" s="33" t="s">
        <v>619</v>
      </c>
      <c r="C27" s="33" t="s">
        <v>411</v>
      </c>
      <c r="D27" s="14">
        <v>8535</v>
      </c>
      <c r="E27" s="15">
        <v>156.5</v>
      </c>
      <c r="F27" s="16">
        <v>9.7000000000000003E-3</v>
      </c>
      <c r="G27" s="16"/>
    </row>
    <row r="28" spans="1:7" x14ac:dyDescent="0.35">
      <c r="A28" s="13" t="s">
        <v>620</v>
      </c>
      <c r="B28" s="33" t="s">
        <v>621</v>
      </c>
      <c r="C28" s="33" t="s">
        <v>411</v>
      </c>
      <c r="D28" s="14">
        <v>68681</v>
      </c>
      <c r="E28" s="15">
        <v>139.68</v>
      </c>
      <c r="F28" s="16">
        <v>8.6999999999999994E-3</v>
      </c>
      <c r="G28" s="16"/>
    </row>
    <row r="29" spans="1:7" x14ac:dyDescent="0.35">
      <c r="A29" s="13" t="s">
        <v>622</v>
      </c>
      <c r="B29" s="33" t="s">
        <v>623</v>
      </c>
      <c r="C29" s="33" t="s">
        <v>476</v>
      </c>
      <c r="D29" s="14">
        <v>20854</v>
      </c>
      <c r="E29" s="15">
        <v>133.24</v>
      </c>
      <c r="F29" s="16">
        <v>8.3000000000000001E-3</v>
      </c>
      <c r="G29" s="16"/>
    </row>
    <row r="30" spans="1:7" x14ac:dyDescent="0.35">
      <c r="A30" s="13" t="s">
        <v>624</v>
      </c>
      <c r="B30" s="33" t="s">
        <v>625</v>
      </c>
      <c r="C30" s="33" t="s">
        <v>411</v>
      </c>
      <c r="D30" s="14">
        <v>5033</v>
      </c>
      <c r="E30" s="15">
        <v>129.55000000000001</v>
      </c>
      <c r="F30" s="16">
        <v>8.0000000000000002E-3</v>
      </c>
      <c r="G30" s="16"/>
    </row>
    <row r="31" spans="1:7" x14ac:dyDescent="0.35">
      <c r="A31" s="13" t="s">
        <v>626</v>
      </c>
      <c r="B31" s="33" t="s">
        <v>627</v>
      </c>
      <c r="C31" s="33" t="s">
        <v>411</v>
      </c>
      <c r="D31" s="14">
        <v>11723</v>
      </c>
      <c r="E31" s="15">
        <v>113.47</v>
      </c>
      <c r="F31" s="16">
        <v>7.0000000000000001E-3</v>
      </c>
      <c r="G31" s="16"/>
    </row>
    <row r="32" spans="1:7" x14ac:dyDescent="0.35">
      <c r="A32" s="13" t="s">
        <v>628</v>
      </c>
      <c r="B32" s="33" t="s">
        <v>629</v>
      </c>
      <c r="C32" s="33" t="s">
        <v>476</v>
      </c>
      <c r="D32" s="14">
        <v>9276</v>
      </c>
      <c r="E32" s="15">
        <v>105.45</v>
      </c>
      <c r="F32" s="16">
        <v>6.4999999999999997E-3</v>
      </c>
      <c r="G32" s="16"/>
    </row>
    <row r="33" spans="1:7" x14ac:dyDescent="0.35">
      <c r="A33" s="17" t="s">
        <v>180</v>
      </c>
      <c r="B33" s="34"/>
      <c r="C33" s="34"/>
      <c r="D33" s="18"/>
      <c r="E33" s="19">
        <v>11373.59</v>
      </c>
      <c r="F33" s="20">
        <v>0.70479999999999998</v>
      </c>
      <c r="G33" s="21"/>
    </row>
    <row r="34" spans="1:7" x14ac:dyDescent="0.35">
      <c r="A34" s="17" t="s">
        <v>445</v>
      </c>
      <c r="B34" s="33"/>
      <c r="C34" s="33"/>
      <c r="D34" s="14"/>
      <c r="E34" s="15"/>
      <c r="F34" s="16"/>
      <c r="G34" s="16"/>
    </row>
    <row r="35" spans="1:7" x14ac:dyDescent="0.35">
      <c r="A35" s="17" t="s">
        <v>180</v>
      </c>
      <c r="B35" s="33"/>
      <c r="C35" s="33"/>
      <c r="D35" s="14"/>
      <c r="E35" s="22" t="s">
        <v>136</v>
      </c>
      <c r="F35" s="23" t="s">
        <v>136</v>
      </c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630</v>
      </c>
      <c r="B37" s="33"/>
      <c r="C37" s="33"/>
      <c r="D37" s="14"/>
      <c r="E37" s="15"/>
      <c r="F37" s="16"/>
      <c r="G37" s="16"/>
    </row>
    <row r="38" spans="1:7" x14ac:dyDescent="0.35">
      <c r="A38" s="13" t="s">
        <v>631</v>
      </c>
      <c r="B38" s="33" t="s">
        <v>632</v>
      </c>
      <c r="C38" s="33" t="s">
        <v>633</v>
      </c>
      <c r="D38" s="14">
        <v>1290</v>
      </c>
      <c r="E38" s="15">
        <v>860.22</v>
      </c>
      <c r="F38" s="16">
        <v>5.33E-2</v>
      </c>
      <c r="G38" s="16"/>
    </row>
    <row r="39" spans="1:7" x14ac:dyDescent="0.35">
      <c r="A39" s="13" t="s">
        <v>634</v>
      </c>
      <c r="B39" s="33" t="s">
        <v>635</v>
      </c>
      <c r="C39" s="33" t="s">
        <v>633</v>
      </c>
      <c r="D39" s="14">
        <v>3754</v>
      </c>
      <c r="E39" s="15">
        <v>490.53</v>
      </c>
      <c r="F39" s="16">
        <v>3.04E-2</v>
      </c>
      <c r="G39" s="16"/>
    </row>
    <row r="40" spans="1:7" x14ac:dyDescent="0.35">
      <c r="A40" s="13" t="s">
        <v>636</v>
      </c>
      <c r="B40" s="33" t="s">
        <v>637</v>
      </c>
      <c r="C40" s="33" t="s">
        <v>638</v>
      </c>
      <c r="D40" s="14">
        <v>2829</v>
      </c>
      <c r="E40" s="15">
        <v>449.21</v>
      </c>
      <c r="F40" s="16">
        <v>2.7799999999999998E-2</v>
      </c>
      <c r="G40" s="16"/>
    </row>
    <row r="41" spans="1:7" x14ac:dyDescent="0.35">
      <c r="A41" s="13" t="s">
        <v>639</v>
      </c>
      <c r="B41" s="33" t="s">
        <v>640</v>
      </c>
      <c r="C41" s="33" t="s">
        <v>641</v>
      </c>
      <c r="D41" s="14">
        <v>2694</v>
      </c>
      <c r="E41" s="15">
        <v>313.44</v>
      </c>
      <c r="F41" s="16">
        <v>1.9400000000000001E-2</v>
      </c>
      <c r="G41" s="16"/>
    </row>
    <row r="42" spans="1:7" x14ac:dyDescent="0.35">
      <c r="A42" s="13" t="s">
        <v>642</v>
      </c>
      <c r="B42" s="33" t="s">
        <v>643</v>
      </c>
      <c r="C42" s="33" t="s">
        <v>633</v>
      </c>
      <c r="D42" s="14">
        <v>2976</v>
      </c>
      <c r="E42" s="15">
        <v>308.07</v>
      </c>
      <c r="F42" s="16">
        <v>1.9099999999999999E-2</v>
      </c>
      <c r="G42" s="16"/>
    </row>
    <row r="43" spans="1:7" x14ac:dyDescent="0.35">
      <c r="A43" s="13" t="s">
        <v>644</v>
      </c>
      <c r="B43" s="33" t="s">
        <v>645</v>
      </c>
      <c r="C43" s="33" t="s">
        <v>411</v>
      </c>
      <c r="D43" s="14">
        <v>4971</v>
      </c>
      <c r="E43" s="15">
        <v>293.5</v>
      </c>
      <c r="F43" s="16">
        <v>1.8200000000000001E-2</v>
      </c>
      <c r="G43" s="16"/>
    </row>
    <row r="44" spans="1:7" x14ac:dyDescent="0.35">
      <c r="A44" s="13" t="s">
        <v>646</v>
      </c>
      <c r="B44" s="33" t="s">
        <v>647</v>
      </c>
      <c r="C44" s="33" t="s">
        <v>633</v>
      </c>
      <c r="D44" s="14">
        <v>3917</v>
      </c>
      <c r="E44" s="15">
        <v>265.25</v>
      </c>
      <c r="F44" s="16">
        <v>1.6400000000000001E-2</v>
      </c>
      <c r="G44" s="16"/>
    </row>
    <row r="45" spans="1:7" x14ac:dyDescent="0.35">
      <c r="A45" s="13" t="s">
        <v>648</v>
      </c>
      <c r="B45" s="33" t="s">
        <v>649</v>
      </c>
      <c r="C45" s="33" t="s">
        <v>641</v>
      </c>
      <c r="D45" s="14">
        <v>559</v>
      </c>
      <c r="E45" s="15">
        <v>259.85000000000002</v>
      </c>
      <c r="F45" s="16">
        <v>1.61E-2</v>
      </c>
      <c r="G45" s="16"/>
    </row>
    <row r="46" spans="1:7" x14ac:dyDescent="0.35">
      <c r="A46" s="13" t="s">
        <v>650</v>
      </c>
      <c r="B46" s="33" t="s">
        <v>651</v>
      </c>
      <c r="C46" s="33" t="s">
        <v>652</v>
      </c>
      <c r="D46" s="14">
        <v>594</v>
      </c>
      <c r="E46" s="15">
        <v>206.03</v>
      </c>
      <c r="F46" s="16">
        <v>1.2800000000000001E-2</v>
      </c>
      <c r="G46" s="16"/>
    </row>
    <row r="47" spans="1:7" x14ac:dyDescent="0.35">
      <c r="A47" s="13" t="s">
        <v>653</v>
      </c>
      <c r="B47" s="33" t="s">
        <v>654</v>
      </c>
      <c r="C47" s="33" t="s">
        <v>638</v>
      </c>
      <c r="D47" s="14">
        <v>845</v>
      </c>
      <c r="E47" s="15">
        <v>201.83</v>
      </c>
      <c r="F47" s="16">
        <v>1.2500000000000001E-2</v>
      </c>
      <c r="G47" s="16"/>
    </row>
    <row r="48" spans="1:7" x14ac:dyDescent="0.35">
      <c r="A48" s="13" t="s">
        <v>655</v>
      </c>
      <c r="B48" s="33" t="s">
        <v>656</v>
      </c>
      <c r="C48" s="33" t="s">
        <v>641</v>
      </c>
      <c r="D48" s="14">
        <v>531</v>
      </c>
      <c r="E48" s="15">
        <v>179.71</v>
      </c>
      <c r="F48" s="16">
        <v>1.11E-2</v>
      </c>
      <c r="G48" s="16"/>
    </row>
    <row r="49" spans="1:7" x14ac:dyDescent="0.35">
      <c r="A49" s="13" t="s">
        <v>657</v>
      </c>
      <c r="B49" s="33" t="s">
        <v>658</v>
      </c>
      <c r="C49" s="33" t="s">
        <v>638</v>
      </c>
      <c r="D49" s="14">
        <v>1893</v>
      </c>
      <c r="E49" s="15">
        <v>179.54</v>
      </c>
      <c r="F49" s="16">
        <v>1.11E-2</v>
      </c>
      <c r="G49" s="16"/>
    </row>
    <row r="50" spans="1:7" x14ac:dyDescent="0.35">
      <c r="A50" s="13" t="s">
        <v>659</v>
      </c>
      <c r="B50" s="33" t="s">
        <v>660</v>
      </c>
      <c r="C50" s="33" t="s">
        <v>641</v>
      </c>
      <c r="D50" s="14">
        <v>1019</v>
      </c>
      <c r="E50" s="15">
        <v>172.19</v>
      </c>
      <c r="F50" s="16">
        <v>1.0699999999999999E-2</v>
      </c>
      <c r="G50" s="16"/>
    </row>
    <row r="51" spans="1:7" x14ac:dyDescent="0.35">
      <c r="A51" s="13" t="s">
        <v>661</v>
      </c>
      <c r="B51" s="33" t="s">
        <v>662</v>
      </c>
      <c r="C51" s="33" t="s">
        <v>638</v>
      </c>
      <c r="D51" s="14">
        <v>403</v>
      </c>
      <c r="E51" s="15">
        <v>153.47999999999999</v>
      </c>
      <c r="F51" s="16">
        <v>9.4999999999999998E-3</v>
      </c>
      <c r="G51" s="16"/>
    </row>
    <row r="52" spans="1:7" x14ac:dyDescent="0.35">
      <c r="A52" s="13" t="s">
        <v>663</v>
      </c>
      <c r="B52" s="33" t="s">
        <v>664</v>
      </c>
      <c r="C52" s="33" t="s">
        <v>641</v>
      </c>
      <c r="D52" s="14">
        <v>2006</v>
      </c>
      <c r="E52" s="15">
        <v>149.58000000000001</v>
      </c>
      <c r="F52" s="16">
        <v>9.2999999999999992E-3</v>
      </c>
      <c r="G52" s="16"/>
    </row>
    <row r="53" spans="1:7" x14ac:dyDescent="0.35">
      <c r="A53" s="13" t="s">
        <v>665</v>
      </c>
      <c r="B53" s="33" t="s">
        <v>666</v>
      </c>
      <c r="C53" s="33" t="s">
        <v>633</v>
      </c>
      <c r="D53" s="14">
        <v>166</v>
      </c>
      <c r="E53" s="15">
        <v>74.55</v>
      </c>
      <c r="F53" s="16">
        <v>4.5999999999999999E-3</v>
      </c>
      <c r="G53" s="16"/>
    </row>
    <row r="54" spans="1:7" x14ac:dyDescent="0.35">
      <c r="A54" s="13" t="s">
        <v>667</v>
      </c>
      <c r="B54" s="33" t="s">
        <v>668</v>
      </c>
      <c r="C54" s="33" t="s">
        <v>641</v>
      </c>
      <c r="D54" s="14">
        <v>445</v>
      </c>
      <c r="E54" s="15">
        <v>65.569999999999993</v>
      </c>
      <c r="F54" s="16">
        <v>4.1000000000000003E-3</v>
      </c>
      <c r="G54" s="16"/>
    </row>
    <row r="55" spans="1:7" x14ac:dyDescent="0.35">
      <c r="A55" s="13" t="s">
        <v>669</v>
      </c>
      <c r="B55" s="33" t="s">
        <v>670</v>
      </c>
      <c r="C55" s="33" t="s">
        <v>652</v>
      </c>
      <c r="D55" s="14">
        <v>445</v>
      </c>
      <c r="E55" s="15">
        <v>44.92</v>
      </c>
      <c r="F55" s="16">
        <v>2.8E-3</v>
      </c>
      <c r="G55" s="16"/>
    </row>
    <row r="56" spans="1:7" x14ac:dyDescent="0.35">
      <c r="A56" s="13" t="s">
        <v>671</v>
      </c>
      <c r="B56" s="33" t="s">
        <v>672</v>
      </c>
      <c r="C56" s="33" t="s">
        <v>652</v>
      </c>
      <c r="D56" s="14">
        <v>276</v>
      </c>
      <c r="E56" s="15">
        <v>37.21</v>
      </c>
      <c r="F56" s="16">
        <v>2.3E-3</v>
      </c>
      <c r="G56" s="16"/>
    </row>
    <row r="57" spans="1:7" x14ac:dyDescent="0.35">
      <c r="A57" s="13" t="s">
        <v>673</v>
      </c>
      <c r="B57" s="33" t="s">
        <v>674</v>
      </c>
      <c r="C57" s="33" t="s">
        <v>652</v>
      </c>
      <c r="D57" s="14">
        <v>245</v>
      </c>
      <c r="E57" s="15">
        <v>20</v>
      </c>
      <c r="F57" s="16">
        <v>1.1999999999999999E-3</v>
      </c>
      <c r="G57" s="16"/>
    </row>
    <row r="58" spans="1:7" x14ac:dyDescent="0.35">
      <c r="A58" s="17" t="s">
        <v>180</v>
      </c>
      <c r="B58" s="34"/>
      <c r="C58" s="34"/>
      <c r="D58" s="18"/>
      <c r="E58" s="19">
        <v>4724.68</v>
      </c>
      <c r="F58" s="20">
        <v>0.29270000000000002</v>
      </c>
      <c r="G58" s="21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191</v>
      </c>
      <c r="B60" s="35"/>
      <c r="C60" s="35"/>
      <c r="D60" s="25"/>
      <c r="E60" s="19">
        <v>16098.27</v>
      </c>
      <c r="F60" s="20">
        <v>0.99750000000000005</v>
      </c>
      <c r="G60" s="21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7" t="s">
        <v>195</v>
      </c>
      <c r="B63" s="33"/>
      <c r="C63" s="33"/>
      <c r="D63" s="14"/>
      <c r="E63" s="15"/>
      <c r="F63" s="16"/>
      <c r="G63" s="16"/>
    </row>
    <row r="64" spans="1:7" x14ac:dyDescent="0.35">
      <c r="A64" s="13" t="s">
        <v>196</v>
      </c>
      <c r="B64" s="33"/>
      <c r="C64" s="33"/>
      <c r="D64" s="14"/>
      <c r="E64" s="15">
        <v>33.99</v>
      </c>
      <c r="F64" s="16">
        <v>2.0999999999999999E-3</v>
      </c>
      <c r="G64" s="16">
        <v>5.4115999999999997E-2</v>
      </c>
    </row>
    <row r="65" spans="1:7" x14ac:dyDescent="0.35">
      <c r="A65" s="17" t="s">
        <v>180</v>
      </c>
      <c r="B65" s="34"/>
      <c r="C65" s="34"/>
      <c r="D65" s="18"/>
      <c r="E65" s="19">
        <v>33.99</v>
      </c>
      <c r="F65" s="20">
        <v>2.0999999999999999E-3</v>
      </c>
      <c r="G65" s="21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191</v>
      </c>
      <c r="B67" s="35"/>
      <c r="C67" s="35"/>
      <c r="D67" s="25"/>
      <c r="E67" s="19">
        <v>33.99</v>
      </c>
      <c r="F67" s="20">
        <v>2.0999999999999999E-3</v>
      </c>
      <c r="G67" s="21"/>
    </row>
    <row r="68" spans="1:7" x14ac:dyDescent="0.35">
      <c r="A68" s="13" t="s">
        <v>197</v>
      </c>
      <c r="B68" s="33"/>
      <c r="C68" s="33"/>
      <c r="D68" s="14"/>
      <c r="E68" s="15">
        <v>5.0401999999999999E-3</v>
      </c>
      <c r="F68" s="16">
        <v>0</v>
      </c>
      <c r="G68" s="16"/>
    </row>
    <row r="69" spans="1:7" x14ac:dyDescent="0.35">
      <c r="A69" s="13" t="s">
        <v>198</v>
      </c>
      <c r="B69" s="33"/>
      <c r="C69" s="33"/>
      <c r="D69" s="14"/>
      <c r="E69" s="15">
        <v>5.2449598000000002</v>
      </c>
      <c r="F69" s="16">
        <v>4.0000000000000002E-4</v>
      </c>
      <c r="G69" s="16">
        <v>5.4115999999999997E-2</v>
      </c>
    </row>
    <row r="70" spans="1:7" x14ac:dyDescent="0.35">
      <c r="A70" s="28" t="s">
        <v>199</v>
      </c>
      <c r="B70" s="36"/>
      <c r="C70" s="36"/>
      <c r="D70" s="29"/>
      <c r="E70" s="30">
        <v>16137.51</v>
      </c>
      <c r="F70" s="31">
        <v>1</v>
      </c>
      <c r="G70" s="31"/>
    </row>
    <row r="75" spans="1:7" x14ac:dyDescent="0.35">
      <c r="A75" s="1" t="s">
        <v>201</v>
      </c>
    </row>
    <row r="76" spans="1:7" x14ac:dyDescent="0.35">
      <c r="A76" s="47" t="s">
        <v>202</v>
      </c>
      <c r="B76" s="3" t="s">
        <v>136</v>
      </c>
    </row>
    <row r="77" spans="1:7" x14ac:dyDescent="0.35">
      <c r="A77" t="s">
        <v>203</v>
      </c>
    </row>
    <row r="78" spans="1:7" x14ac:dyDescent="0.35">
      <c r="A78" t="s">
        <v>204</v>
      </c>
      <c r="B78" t="s">
        <v>205</v>
      </c>
      <c r="C78" t="s">
        <v>205</v>
      </c>
    </row>
    <row r="79" spans="1:7" x14ac:dyDescent="0.35">
      <c r="B79" s="48">
        <v>45807</v>
      </c>
      <c r="C79" s="48">
        <v>45838</v>
      </c>
    </row>
    <row r="80" spans="1:7" x14ac:dyDescent="0.35">
      <c r="A80" t="s">
        <v>210</v>
      </c>
      <c r="B80">
        <v>19.2866</v>
      </c>
      <c r="C80">
        <v>19.970600000000001</v>
      </c>
    </row>
    <row r="81" spans="1:3" x14ac:dyDescent="0.35">
      <c r="A81" t="s">
        <v>211</v>
      </c>
      <c r="B81">
        <v>19.2866</v>
      </c>
      <c r="C81">
        <v>19.970600000000001</v>
      </c>
    </row>
    <row r="82" spans="1:3" x14ac:dyDescent="0.35">
      <c r="A82" t="s">
        <v>216</v>
      </c>
      <c r="B82">
        <v>18.785799999999998</v>
      </c>
      <c r="C82">
        <v>19.443100000000001</v>
      </c>
    </row>
    <row r="83" spans="1:3" x14ac:dyDescent="0.35">
      <c r="A83" t="s">
        <v>217</v>
      </c>
      <c r="B83">
        <v>18.785799999999998</v>
      </c>
      <c r="C83">
        <v>19.443100000000001</v>
      </c>
    </row>
    <row r="85" spans="1:3" x14ac:dyDescent="0.35">
      <c r="A85" t="s">
        <v>221</v>
      </c>
      <c r="B85" s="3" t="s">
        <v>136</v>
      </c>
    </row>
    <row r="86" spans="1:3" x14ac:dyDescent="0.35">
      <c r="A86" t="s">
        <v>222</v>
      </c>
      <c r="B86" s="3" t="s">
        <v>136</v>
      </c>
    </row>
    <row r="87" spans="1:3" ht="29" customHeight="1" x14ac:dyDescent="0.35">
      <c r="A87" s="47" t="s">
        <v>223</v>
      </c>
      <c r="B87" s="3" t="s">
        <v>136</v>
      </c>
    </row>
    <row r="88" spans="1:3" ht="29" customHeight="1" x14ac:dyDescent="0.35">
      <c r="A88" s="47" t="s">
        <v>224</v>
      </c>
      <c r="B88" s="49">
        <v>4724.6727541</v>
      </c>
    </row>
    <row r="89" spans="1:3" x14ac:dyDescent="0.35">
      <c r="A89" t="s">
        <v>446</v>
      </c>
      <c r="B89" s="49">
        <v>0.19089999999999999</v>
      </c>
    </row>
    <row r="90" spans="1:3" ht="43.5" customHeight="1" x14ac:dyDescent="0.35">
      <c r="A90" s="47" t="s">
        <v>578</v>
      </c>
      <c r="B90" s="3" t="s">
        <v>136</v>
      </c>
    </row>
    <row r="91" spans="1:3" x14ac:dyDescent="0.35">
      <c r="B91" s="3"/>
    </row>
    <row r="92" spans="1:3" ht="29" customHeight="1" x14ac:dyDescent="0.35">
      <c r="A92" s="47" t="s">
        <v>579</v>
      </c>
      <c r="B92" s="3" t="s">
        <v>136</v>
      </c>
    </row>
    <row r="93" spans="1:3" ht="29" customHeight="1" x14ac:dyDescent="0.35">
      <c r="A93" s="47" t="s">
        <v>580</v>
      </c>
      <c r="B93" t="s">
        <v>136</v>
      </c>
    </row>
    <row r="94" spans="1:3" ht="29" customHeight="1" x14ac:dyDescent="0.35">
      <c r="A94" s="47" t="s">
        <v>581</v>
      </c>
      <c r="B94" s="3" t="s">
        <v>136</v>
      </c>
    </row>
    <row r="95" spans="1:3" ht="29" customHeight="1" x14ac:dyDescent="0.35">
      <c r="A95" s="47" t="s">
        <v>582</v>
      </c>
      <c r="B95" s="3" t="s">
        <v>136</v>
      </c>
    </row>
    <row r="97" spans="1:4" ht="70" customHeight="1" x14ac:dyDescent="0.35">
      <c r="A97" s="72" t="s">
        <v>240</v>
      </c>
      <c r="B97" s="72" t="s">
        <v>241</v>
      </c>
      <c r="C97" s="72" t="s">
        <v>5</v>
      </c>
      <c r="D97" s="72" t="s">
        <v>6</v>
      </c>
    </row>
    <row r="98" spans="1:4" ht="70" customHeight="1" x14ac:dyDescent="0.35">
      <c r="A98" s="72" t="s">
        <v>675</v>
      </c>
      <c r="B98" s="72"/>
      <c r="C98" s="72" t="s">
        <v>24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Index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EDCG28</vt:lpstr>
      <vt:lpstr>EEELSS</vt:lpstr>
      <vt:lpstr>EEFOCF</vt:lpstr>
      <vt:lpstr>EEMMQI</vt:lpstr>
      <vt:lpstr>EOEMOP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EDBE31</vt:lpstr>
      <vt:lpstr>EDBE32</vt:lpstr>
      <vt:lpstr>EDLDUF</vt:lpstr>
      <vt:lpstr>EEBCYF</vt:lpstr>
      <vt:lpstr>EEDGEF</vt:lpstr>
      <vt:lpstr>EEMMQE</vt:lpstr>
      <vt:lpstr>EOUSTF</vt:lpstr>
      <vt:lpstr>EDBE30</vt:lpstr>
      <vt:lpstr>EEEQTF</vt:lpstr>
      <vt:lpstr>EEPRUA</vt:lpstr>
      <vt:lpstr>EETECF</vt:lpstr>
      <vt:lpstr>EOEDOF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EDFF33</vt:lpstr>
      <vt:lpstr>EDGSEC</vt:lpstr>
      <vt:lpstr>EDONTF</vt:lpstr>
      <vt:lpstr>EECONF</vt:lpstr>
      <vt:lpstr>EEESCF</vt:lpstr>
      <vt:lpstr>EELMIF</vt:lpstr>
      <vt:lpstr>EGSFOF</vt:lpstr>
      <vt:lpstr>EDCF28</vt:lpstr>
      <vt:lpstr>EDFF32</vt:lpstr>
      <vt:lpstr>EEALVF</vt:lpstr>
      <vt:lpstr>EEARBF</vt:lpstr>
      <vt:lpstr>EEARFD</vt:lpstr>
      <vt:lpstr>EEBCIE</vt:lpstr>
      <vt:lpstr>EEBIEF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Sudesh Ummadi - AMC</cp:lastModifiedBy>
  <dcterms:created xsi:type="dcterms:W3CDTF">2015-12-17T12:36:10Z</dcterms:created>
  <dcterms:modified xsi:type="dcterms:W3CDTF">2025-07-10T08:08:35Z</dcterms:modified>
</cp:coreProperties>
</file>