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5. May/EDEL_Portfolio Monthly Notes 31-May-2025/"/>
    </mc:Choice>
  </mc:AlternateContent>
  <xr:revisionPtr revIDLastSave="9" documentId="11_D39658C307D3F1BDE3DE8D8CAA4E7104A0FFAFDA" xr6:coauthVersionLast="47" xr6:coauthVersionMax="47" xr10:uidLastSave="{C228D3DF-3885-4FC0-9A8E-0EFA6AC6ABDE}"/>
  <bookViews>
    <workbookView xWindow="-110" yWindow="-110" windowWidth="19420" windowHeight="11500" xr2:uid="{00000000-000D-0000-FFFF-FFFF00000000}"/>
  </bookViews>
  <sheets>
    <sheet name="Index" sheetId="1" r:id="rId1"/>
    <sheet name="EDCG28" sheetId="2" r:id="rId2"/>
    <sheet name="EEELSS" sheetId="3" r:id="rId3"/>
    <sheet name="EEFOCF" sheetId="4" r:id="rId4"/>
    <sheet name="EEMMQI" sheetId="5" r:id="rId5"/>
    <sheet name="EOEMOP" sheetId="6" r:id="rId6"/>
    <sheet name="EDBE30" sheetId="7" r:id="rId7"/>
    <sheet name="EEEQTF" sheetId="8" r:id="rId8"/>
    <sheet name="EEPRUA" sheetId="9" r:id="rId9"/>
    <sheet name="EETECF" sheetId="10" r:id="rId10"/>
    <sheet name="EOEDOF" sheetId="11" r:id="rId11"/>
    <sheet name="EDBPDF" sheetId="12" r:id="rId12"/>
    <sheet name="EDCF27" sheetId="13" r:id="rId13"/>
    <sheet name="EDCPSF" sheetId="14" r:id="rId14"/>
    <sheet name="EDCSDF" sheetId="15" r:id="rId15"/>
    <sheet name="EEIF30" sheetId="16" r:id="rId16"/>
    <sheet name="EEMOF1" sheetId="17" r:id="rId17"/>
    <sheet name="EOCHIF" sheetId="18" r:id="rId18"/>
    <sheet name="EODWHF" sheetId="19" r:id="rId19"/>
    <sheet name="EDBE31" sheetId="20" r:id="rId20"/>
    <sheet name="EDBE32" sheetId="21" r:id="rId21"/>
    <sheet name="EDLDUF" sheetId="22" r:id="rId22"/>
    <sheet name="EEBCYF" sheetId="23" r:id="rId23"/>
    <sheet name="EEDGEF" sheetId="24" r:id="rId24"/>
    <sheet name="EEMMQE" sheetId="25" r:id="rId25"/>
    <sheet name="EOUSTF" sheetId="26" r:id="rId26"/>
    <sheet name="EDFF33" sheetId="27" r:id="rId27"/>
    <sheet name="EDGSEC" sheetId="28" r:id="rId28"/>
    <sheet name="EDONTF" sheetId="29" r:id="rId29"/>
    <sheet name="EECONF" sheetId="30" r:id="rId30"/>
    <sheet name="EEESCF" sheetId="31" r:id="rId31"/>
    <sheet name="EELMIF" sheetId="32" r:id="rId32"/>
    <sheet name="EGSFOF" sheetId="33" r:id="rId33"/>
    <sheet name="EDACBF" sheetId="34" r:id="rId34"/>
    <sheet name="EDBE33" sheetId="35" r:id="rId35"/>
    <sheet name="EDCG27" sheetId="36" r:id="rId36"/>
    <sheet name="EDNPSF" sheetId="37" r:id="rId37"/>
    <sheet name="EEECRF" sheetId="38" r:id="rId38"/>
    <sheet name="EEIF50" sheetId="39" r:id="rId39"/>
    <sheet name="EEM150" sheetId="40" r:id="rId40"/>
    <sheet name="EENBEF" sheetId="41" r:id="rId41"/>
    <sheet name="EDCG37" sheetId="42" r:id="rId42"/>
    <sheet name="EDFF30" sheetId="43" r:id="rId43"/>
    <sheet name="EDFF31" sheetId="44" r:id="rId44"/>
    <sheet name="EDNP27" sheetId="45" r:id="rId45"/>
    <sheet name="EEMAAF" sheetId="46" r:id="rId46"/>
    <sheet name="EENN50" sheetId="47" r:id="rId47"/>
    <sheet name="EES250" sheetId="48" r:id="rId48"/>
    <sheet name="EGOLDE" sheetId="49" r:id="rId49"/>
    <sheet name="ELLIQF" sheetId="50" r:id="rId50"/>
    <sheet name="EDCF28" sheetId="51" r:id="rId51"/>
    <sheet name="EDFF32" sheetId="52" r:id="rId52"/>
    <sheet name="EEALVF" sheetId="53" r:id="rId53"/>
    <sheet name="EEARBF" sheetId="54" r:id="rId54"/>
    <sheet name="EEARFD" sheetId="55" r:id="rId55"/>
    <sheet name="EEBCIE" sheetId="56" r:id="rId56"/>
    <sheet name="EEBIEF" sheetId="57" r:id="rId57"/>
    <sheet name="EEESSF" sheetId="58" r:id="rId58"/>
    <sheet name="EEMCPF" sheetId="59" r:id="rId59"/>
    <sheet name="EESMCF" sheetId="60" r:id="rId60"/>
    <sheet name="EOASEF" sheetId="61" r:id="rId61"/>
    <sheet name="EOUSEF" sheetId="62" r:id="rId62"/>
    <sheet name="ESLVRE" sheetId="63" r:id="rId63"/>
  </sheets>
  <definedNames>
    <definedName name="_xlnm._FilterDatabase" localSheetId="0" hidden="1">Index!$A$3:$B$65</definedName>
    <definedName name="Hedging_Positions_through_Futures_AS_ON_MMMM_DD__YYYY___NIL" localSheetId="33">EDACBF!#REF!</definedName>
    <definedName name="Hedging_Positions_through_Futures_AS_ON_MMMM_DD__YYYY___NIL" localSheetId="6">EDBE30!#REF!</definedName>
    <definedName name="Hedging_Positions_through_Futures_AS_ON_MMMM_DD__YYYY___NIL" localSheetId="19">EDBE31!#REF!</definedName>
    <definedName name="Hedging_Positions_through_Futures_AS_ON_MMMM_DD__YYYY___NIL" localSheetId="20">EDBE32!#REF!</definedName>
    <definedName name="Hedging_Positions_through_Futures_AS_ON_MMMM_DD__YYYY___NIL" localSheetId="34">EDBE33!#REF!</definedName>
    <definedName name="Hedging_Positions_through_Futures_AS_ON_MMMM_DD__YYYY___NIL" localSheetId="11">EDBPDF!#REF!</definedName>
    <definedName name="Hedging_Positions_through_Futures_AS_ON_MMMM_DD__YYYY___NIL" localSheetId="12">EDCF27!#REF!</definedName>
    <definedName name="Hedging_Positions_through_Futures_AS_ON_MMMM_DD__YYYY___NIL" localSheetId="50">EDCF28!#REF!</definedName>
    <definedName name="Hedging_Positions_through_Futures_AS_ON_MMMM_DD__YYYY___NIL" localSheetId="35">EDCG27!#REF!</definedName>
    <definedName name="Hedging_Positions_through_Futures_AS_ON_MMMM_DD__YYYY___NIL" localSheetId="41">EDCG37!#REF!</definedName>
    <definedName name="Hedging_Positions_through_Futures_AS_ON_MMMM_DD__YYYY___NIL" localSheetId="13">EDCPSF!#REF!</definedName>
    <definedName name="Hedging_Positions_through_Futures_AS_ON_MMMM_DD__YYYY___NIL" localSheetId="14">EDCSDF!#REF!</definedName>
    <definedName name="Hedging_Positions_through_Futures_AS_ON_MMMM_DD__YYYY___NIL" localSheetId="42">EDFF30!#REF!</definedName>
    <definedName name="Hedging_Positions_through_Futures_AS_ON_MMMM_DD__YYYY___NIL" localSheetId="43">EDFF31!#REF!</definedName>
    <definedName name="Hedging_Positions_through_Futures_AS_ON_MMMM_DD__YYYY___NIL" localSheetId="51">EDFF32!#REF!</definedName>
    <definedName name="Hedging_Positions_through_Futures_AS_ON_MMMM_DD__YYYY___NIL" localSheetId="26">EDFF33!#REF!</definedName>
    <definedName name="Hedging_Positions_through_Futures_AS_ON_MMMM_DD__YYYY___NIL" localSheetId="27">EDGSEC!#REF!</definedName>
    <definedName name="Hedging_Positions_through_Futures_AS_ON_MMMM_DD__YYYY___NIL" localSheetId="21">EDLDUF!#REF!</definedName>
    <definedName name="Hedging_Positions_through_Futures_AS_ON_MMMM_DD__YYYY___NIL" localSheetId="44">EDNP27!#REF!</definedName>
    <definedName name="Hedging_Positions_through_Futures_AS_ON_MMMM_DD__YYYY___NIL" localSheetId="36">EDNPSF!#REF!</definedName>
    <definedName name="Hedging_Positions_through_Futures_AS_ON_MMMM_DD__YYYY___NIL" localSheetId="28">EDONTF!#REF!</definedName>
    <definedName name="Hedging_Positions_through_Futures_AS_ON_MMMM_DD__YYYY___NIL" localSheetId="52">EEALVF!#REF!</definedName>
    <definedName name="Hedging_Positions_through_Futures_AS_ON_MMMM_DD__YYYY___NIL" localSheetId="53">EEARBF!#REF!</definedName>
    <definedName name="Hedging_Positions_through_Futures_AS_ON_MMMM_DD__YYYY___NIL" localSheetId="54">EEARFD!#REF!</definedName>
    <definedName name="Hedging_Positions_through_Futures_AS_ON_MMMM_DD__YYYY___NIL" localSheetId="55">EEBCIE!#REF!</definedName>
    <definedName name="Hedging_Positions_through_Futures_AS_ON_MMMM_DD__YYYY___NIL" localSheetId="22">EEBCYF!#REF!</definedName>
    <definedName name="Hedging_Positions_through_Futures_AS_ON_MMMM_DD__YYYY___NIL" localSheetId="56">EEBIEF!#REF!</definedName>
    <definedName name="Hedging_Positions_through_Futures_AS_ON_MMMM_DD__YYYY___NIL" localSheetId="29">EECONF!#REF!</definedName>
    <definedName name="Hedging_Positions_through_Futures_AS_ON_MMMM_DD__YYYY___NIL" localSheetId="23">EEDGEF!#REF!</definedName>
    <definedName name="Hedging_Positions_through_Futures_AS_ON_MMMM_DD__YYYY___NIL" localSheetId="37">EEECRF!#REF!</definedName>
    <definedName name="Hedging_Positions_through_Futures_AS_ON_MMMM_DD__YYYY___NIL" localSheetId="2">EEELSS!#REF!</definedName>
    <definedName name="Hedging_Positions_through_Futures_AS_ON_MMMM_DD__YYYY___NIL" localSheetId="7">EEEQTF!#REF!</definedName>
    <definedName name="Hedging_Positions_through_Futures_AS_ON_MMMM_DD__YYYY___NIL" localSheetId="30">EEESCF!#REF!</definedName>
    <definedName name="Hedging_Positions_through_Futures_AS_ON_MMMM_DD__YYYY___NIL" localSheetId="57">EEESSF!#REF!</definedName>
    <definedName name="Hedging_Positions_through_Futures_AS_ON_MMMM_DD__YYYY___NIL" localSheetId="3">EEFOCF!#REF!</definedName>
    <definedName name="Hedging_Positions_through_Futures_AS_ON_MMMM_DD__YYYY___NIL" localSheetId="15">EEIF30!#REF!</definedName>
    <definedName name="Hedging_Positions_through_Futures_AS_ON_MMMM_DD__YYYY___NIL" localSheetId="38">EEIF50!#REF!</definedName>
    <definedName name="Hedging_Positions_through_Futures_AS_ON_MMMM_DD__YYYY___NIL" localSheetId="31">EELMIF!#REF!</definedName>
    <definedName name="Hedging_Positions_through_Futures_AS_ON_MMMM_DD__YYYY___NIL" localSheetId="39">'EEM150'!#REF!</definedName>
    <definedName name="Hedging_Positions_through_Futures_AS_ON_MMMM_DD__YYYY___NIL" localSheetId="45">EEMAAF!#REF!</definedName>
    <definedName name="Hedging_Positions_through_Futures_AS_ON_MMMM_DD__YYYY___NIL" localSheetId="58">EEMCPF!#REF!</definedName>
    <definedName name="Hedging_Positions_through_Futures_AS_ON_MMMM_DD__YYYY___NIL" localSheetId="24">EEMMQE!#REF!</definedName>
    <definedName name="Hedging_Positions_through_Futures_AS_ON_MMMM_DD__YYYY___NIL" localSheetId="4">EEMMQI!#REF!</definedName>
    <definedName name="Hedging_Positions_through_Futures_AS_ON_MMMM_DD__YYYY___NIL" localSheetId="16">EEMOF1!#REF!</definedName>
    <definedName name="Hedging_Positions_through_Futures_AS_ON_MMMM_DD__YYYY___NIL" localSheetId="40">EENBEF!#REF!</definedName>
    <definedName name="Hedging_Positions_through_Futures_AS_ON_MMMM_DD__YYYY___NIL" localSheetId="46">EENN50!#REF!</definedName>
    <definedName name="Hedging_Positions_through_Futures_AS_ON_MMMM_DD__YYYY___NIL" localSheetId="8">EEPRUA!#REF!</definedName>
    <definedName name="Hedging_Positions_through_Futures_AS_ON_MMMM_DD__YYYY___NIL" localSheetId="47">'EES250'!#REF!</definedName>
    <definedName name="Hedging_Positions_through_Futures_AS_ON_MMMM_DD__YYYY___NIL" localSheetId="59">EESMCF!#REF!</definedName>
    <definedName name="Hedging_Positions_through_Futures_AS_ON_MMMM_DD__YYYY___NIL" localSheetId="9">EETECF!#REF!</definedName>
    <definedName name="Hedging_Positions_through_Futures_AS_ON_MMMM_DD__YYYY___NIL" localSheetId="48">EGOLDE!#REF!</definedName>
    <definedName name="Hedging_Positions_through_Futures_AS_ON_MMMM_DD__YYYY___NIL" localSheetId="32">EGSFOF!#REF!</definedName>
    <definedName name="Hedging_Positions_through_Futures_AS_ON_MMMM_DD__YYYY___NIL" localSheetId="49">ELLIQF!#REF!</definedName>
    <definedName name="Hedging_Positions_through_Futures_AS_ON_MMMM_DD__YYYY___NIL" localSheetId="60">EOASEF!#REF!</definedName>
    <definedName name="Hedging_Positions_through_Futures_AS_ON_MMMM_DD__YYYY___NIL" localSheetId="17">EOCHIF!#REF!</definedName>
    <definedName name="Hedging_Positions_through_Futures_AS_ON_MMMM_DD__YYYY___NIL" localSheetId="18">EODWHF!#REF!</definedName>
    <definedName name="Hedging_Positions_through_Futures_AS_ON_MMMM_DD__YYYY___NIL" localSheetId="10">EOEDOF!#REF!</definedName>
    <definedName name="Hedging_Positions_through_Futures_AS_ON_MMMM_DD__YYYY___NIL" localSheetId="5">EOEMOP!#REF!</definedName>
    <definedName name="Hedging_Positions_through_Futures_AS_ON_MMMM_DD__YYYY___NIL" localSheetId="61">EOUSEF!#REF!</definedName>
    <definedName name="Hedging_Positions_through_Futures_AS_ON_MMMM_DD__YYYY___NIL" localSheetId="25">EOUSTF!#REF!</definedName>
    <definedName name="Hedging_Positions_through_Futures_AS_ON_MMMM_DD__YYYY___NIL" localSheetId="62">ESLVRE!#REF!</definedName>
    <definedName name="Hedging_Positions_through_Futures_AS_ON_MMMM_DD__YYYY___NIL">EDCG28!#REF!</definedName>
    <definedName name="JPM_Footer_disp" localSheetId="33">EDACBF!#REF!</definedName>
    <definedName name="JPM_Footer_disp" localSheetId="6">EDBE30!#REF!</definedName>
    <definedName name="JPM_Footer_disp" localSheetId="19">EDBE31!#REF!</definedName>
    <definedName name="JPM_Footer_disp" localSheetId="20">EDBE32!#REF!</definedName>
    <definedName name="JPM_Footer_disp" localSheetId="34">EDBE33!#REF!</definedName>
    <definedName name="JPM_Footer_disp" localSheetId="11">EDBPDF!#REF!</definedName>
    <definedName name="JPM_Footer_disp" localSheetId="12">EDCF27!#REF!</definedName>
    <definedName name="JPM_Footer_disp" localSheetId="50">EDCF28!#REF!</definedName>
    <definedName name="JPM_Footer_disp" localSheetId="35">EDCG27!#REF!</definedName>
    <definedName name="JPM_Footer_disp" localSheetId="41">EDCG37!#REF!</definedName>
    <definedName name="JPM_Footer_disp" localSheetId="13">EDCPSF!#REF!</definedName>
    <definedName name="JPM_Footer_disp" localSheetId="14">EDCSDF!#REF!</definedName>
    <definedName name="JPM_Footer_disp" localSheetId="42">EDFF30!#REF!</definedName>
    <definedName name="JPM_Footer_disp" localSheetId="43">EDFF31!#REF!</definedName>
    <definedName name="JPM_Footer_disp" localSheetId="51">EDFF32!#REF!</definedName>
    <definedName name="JPM_Footer_disp" localSheetId="26">EDFF33!#REF!</definedName>
    <definedName name="JPM_Footer_disp" localSheetId="27">EDGSEC!#REF!</definedName>
    <definedName name="JPM_Footer_disp" localSheetId="21">EDLDUF!#REF!</definedName>
    <definedName name="JPM_Footer_disp" localSheetId="44">EDNP27!#REF!</definedName>
    <definedName name="JPM_Footer_disp" localSheetId="36">EDNPSF!#REF!</definedName>
    <definedName name="JPM_Footer_disp" localSheetId="28">EDONTF!#REF!</definedName>
    <definedName name="JPM_Footer_disp" localSheetId="52">EEALVF!#REF!</definedName>
    <definedName name="JPM_Footer_disp" localSheetId="53">EEARBF!#REF!</definedName>
    <definedName name="JPM_Footer_disp" localSheetId="54">EEARFD!#REF!</definedName>
    <definedName name="JPM_Footer_disp" localSheetId="55">EEBCIE!#REF!</definedName>
    <definedName name="JPM_Footer_disp" localSheetId="22">EEBCYF!#REF!</definedName>
    <definedName name="JPM_Footer_disp" localSheetId="56">EEBIEF!#REF!</definedName>
    <definedName name="JPM_Footer_disp" localSheetId="29">EECONF!#REF!</definedName>
    <definedName name="JPM_Footer_disp" localSheetId="23">EEDGEF!#REF!</definedName>
    <definedName name="JPM_Footer_disp" localSheetId="37">EEECRF!#REF!</definedName>
    <definedName name="JPM_Footer_disp" localSheetId="2">EEELSS!#REF!</definedName>
    <definedName name="JPM_Footer_disp" localSheetId="7">EEEQTF!#REF!</definedName>
    <definedName name="JPM_Footer_disp" localSheetId="30">EEESCF!#REF!</definedName>
    <definedName name="JPM_Footer_disp" localSheetId="57">EEESSF!#REF!</definedName>
    <definedName name="JPM_Footer_disp" localSheetId="3">EEFOCF!#REF!</definedName>
    <definedName name="JPM_Footer_disp" localSheetId="15">EEIF30!#REF!</definedName>
    <definedName name="JPM_Footer_disp" localSheetId="38">EEIF50!#REF!</definedName>
    <definedName name="JPM_Footer_disp" localSheetId="31">EELMIF!#REF!</definedName>
    <definedName name="JPM_Footer_disp" localSheetId="39">'EEM150'!#REF!</definedName>
    <definedName name="JPM_Footer_disp" localSheetId="45">EEMAAF!#REF!</definedName>
    <definedName name="JPM_Footer_disp" localSheetId="58">EEMCPF!#REF!</definedName>
    <definedName name="JPM_Footer_disp" localSheetId="24">EEMMQE!#REF!</definedName>
    <definedName name="JPM_Footer_disp" localSheetId="4">EEMMQI!#REF!</definedName>
    <definedName name="JPM_Footer_disp" localSheetId="16">EEMOF1!#REF!</definedName>
    <definedName name="JPM_Footer_disp" localSheetId="40">EENBEF!#REF!</definedName>
    <definedName name="JPM_Footer_disp" localSheetId="46">EENN50!#REF!</definedName>
    <definedName name="JPM_Footer_disp" localSheetId="8">EEPRUA!#REF!</definedName>
    <definedName name="JPM_Footer_disp" localSheetId="47">'EES250'!#REF!</definedName>
    <definedName name="JPM_Footer_disp" localSheetId="59">EESMCF!#REF!</definedName>
    <definedName name="JPM_Footer_disp" localSheetId="9">EETECF!#REF!</definedName>
    <definedName name="JPM_Footer_disp" localSheetId="48">EGOLDE!#REF!</definedName>
    <definedName name="JPM_Footer_disp" localSheetId="32">EGSFOF!#REF!</definedName>
    <definedName name="JPM_Footer_disp" localSheetId="49">ELLIQF!#REF!</definedName>
    <definedName name="JPM_Footer_disp" localSheetId="60">EOASEF!#REF!</definedName>
    <definedName name="JPM_Footer_disp" localSheetId="17">EOCHIF!#REF!</definedName>
    <definedName name="JPM_Footer_disp" localSheetId="18">EODWHF!#REF!</definedName>
    <definedName name="JPM_Footer_disp" localSheetId="10">EOEDOF!#REF!</definedName>
    <definedName name="JPM_Footer_disp" localSheetId="5">EOEMOP!#REF!</definedName>
    <definedName name="JPM_Footer_disp" localSheetId="61">EOUSEF!#REF!</definedName>
    <definedName name="JPM_Footer_disp" localSheetId="25">EOUSTF!#REF!</definedName>
    <definedName name="JPM_Footer_disp" localSheetId="62">ESLVRE!#REF!</definedName>
    <definedName name="JPM_Footer_disp">EDCG28!#REF!</definedName>
    <definedName name="JPM_Footer_disp12" localSheetId="33">EDACBF!#REF!</definedName>
    <definedName name="JPM_Footer_disp12" localSheetId="6">EDBE30!#REF!</definedName>
    <definedName name="JPM_Footer_disp12" localSheetId="19">EDBE31!#REF!</definedName>
    <definedName name="JPM_Footer_disp12" localSheetId="20">EDBE32!#REF!</definedName>
    <definedName name="JPM_Footer_disp12" localSheetId="34">EDBE33!#REF!</definedName>
    <definedName name="JPM_Footer_disp12" localSheetId="11">EDBPDF!#REF!</definedName>
    <definedName name="JPM_Footer_disp12" localSheetId="12">EDCF27!#REF!</definedName>
    <definedName name="JPM_Footer_disp12" localSheetId="50">EDCF28!#REF!</definedName>
    <definedName name="JPM_Footer_disp12" localSheetId="35">EDCG27!#REF!</definedName>
    <definedName name="JPM_Footer_disp12" localSheetId="41">EDCG37!#REF!</definedName>
    <definedName name="JPM_Footer_disp12" localSheetId="13">EDCPSF!#REF!</definedName>
    <definedName name="JPM_Footer_disp12" localSheetId="14">EDCSDF!#REF!</definedName>
    <definedName name="JPM_Footer_disp12" localSheetId="42">EDFF30!#REF!</definedName>
    <definedName name="JPM_Footer_disp12" localSheetId="43">EDFF31!#REF!</definedName>
    <definedName name="JPM_Footer_disp12" localSheetId="51">EDFF32!#REF!</definedName>
    <definedName name="JPM_Footer_disp12" localSheetId="26">EDFF33!#REF!</definedName>
    <definedName name="JPM_Footer_disp12" localSheetId="27">EDGSEC!#REF!</definedName>
    <definedName name="JPM_Footer_disp12" localSheetId="21">EDLDUF!#REF!</definedName>
    <definedName name="JPM_Footer_disp12" localSheetId="44">EDNP27!#REF!</definedName>
    <definedName name="JPM_Footer_disp12" localSheetId="36">EDNPSF!#REF!</definedName>
    <definedName name="JPM_Footer_disp12" localSheetId="28">EDONTF!#REF!</definedName>
    <definedName name="JPM_Footer_disp12" localSheetId="52">EEALVF!#REF!</definedName>
    <definedName name="JPM_Footer_disp12" localSheetId="53">EEARBF!#REF!</definedName>
    <definedName name="JPM_Footer_disp12" localSheetId="54">EEARFD!#REF!</definedName>
    <definedName name="JPM_Footer_disp12" localSheetId="55">EEBCIE!#REF!</definedName>
    <definedName name="JPM_Footer_disp12" localSheetId="22">EEBCYF!#REF!</definedName>
    <definedName name="JPM_Footer_disp12" localSheetId="56">EEBIEF!#REF!</definedName>
    <definedName name="JPM_Footer_disp12" localSheetId="29">EECONF!#REF!</definedName>
    <definedName name="JPM_Footer_disp12" localSheetId="23">EEDGEF!#REF!</definedName>
    <definedName name="JPM_Footer_disp12" localSheetId="37">EEECRF!#REF!</definedName>
    <definedName name="JPM_Footer_disp12" localSheetId="2">EEELSS!#REF!</definedName>
    <definedName name="JPM_Footer_disp12" localSheetId="7">EEEQTF!#REF!</definedName>
    <definedName name="JPM_Footer_disp12" localSheetId="30">EEESCF!#REF!</definedName>
    <definedName name="JPM_Footer_disp12" localSheetId="57">EEESSF!#REF!</definedName>
    <definedName name="JPM_Footer_disp12" localSheetId="3">EEFOCF!#REF!</definedName>
    <definedName name="JPM_Footer_disp12" localSheetId="15">EEIF30!#REF!</definedName>
    <definedName name="JPM_Footer_disp12" localSheetId="38">EEIF50!#REF!</definedName>
    <definedName name="JPM_Footer_disp12" localSheetId="31">EELMIF!#REF!</definedName>
    <definedName name="JPM_Footer_disp12" localSheetId="39">'EEM150'!#REF!</definedName>
    <definedName name="JPM_Footer_disp12" localSheetId="45">EEMAAF!#REF!</definedName>
    <definedName name="JPM_Footer_disp12" localSheetId="58">EEMCPF!#REF!</definedName>
    <definedName name="JPM_Footer_disp12" localSheetId="24">EEMMQE!#REF!</definedName>
    <definedName name="JPM_Footer_disp12" localSheetId="4">EEMMQI!#REF!</definedName>
    <definedName name="JPM_Footer_disp12" localSheetId="16">EEMOF1!#REF!</definedName>
    <definedName name="JPM_Footer_disp12" localSheetId="40">EENBEF!#REF!</definedName>
    <definedName name="JPM_Footer_disp12" localSheetId="46">EENN50!#REF!</definedName>
    <definedName name="JPM_Footer_disp12" localSheetId="8">EEPRUA!#REF!</definedName>
    <definedName name="JPM_Footer_disp12" localSheetId="47">'EES250'!#REF!</definedName>
    <definedName name="JPM_Footer_disp12" localSheetId="59">EESMCF!#REF!</definedName>
    <definedName name="JPM_Footer_disp12" localSheetId="9">EETECF!#REF!</definedName>
    <definedName name="JPM_Footer_disp12" localSheetId="48">EGOLDE!#REF!</definedName>
    <definedName name="JPM_Footer_disp12" localSheetId="32">EGSFOF!#REF!</definedName>
    <definedName name="JPM_Footer_disp12" localSheetId="49">ELLIQF!#REF!</definedName>
    <definedName name="JPM_Footer_disp12" localSheetId="60">EOASEF!#REF!</definedName>
    <definedName name="JPM_Footer_disp12" localSheetId="17">EOCHIF!#REF!</definedName>
    <definedName name="JPM_Footer_disp12" localSheetId="18">EODWHF!#REF!</definedName>
    <definedName name="JPM_Footer_disp12" localSheetId="10">EOEDOF!#REF!</definedName>
    <definedName name="JPM_Footer_disp12" localSheetId="5">EOEMOP!#REF!</definedName>
    <definedName name="JPM_Footer_disp12" localSheetId="61">EOUSEF!#REF!</definedName>
    <definedName name="JPM_Footer_disp12" localSheetId="25">EOUSTF!#REF!</definedName>
    <definedName name="JPM_Footer_disp12" localSheetId="62">ESLVRE!#REF!</definedName>
    <definedName name="JPM_Footer_disp12">EDCG28!#REF!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3" l="1"/>
  <c r="F12" i="63"/>
  <c r="F13" i="63" s="1"/>
  <c r="F8" i="63"/>
  <c r="E8" i="63"/>
  <c r="E158" i="55"/>
  <c r="F143" i="55"/>
  <c r="F158" i="55" s="1"/>
  <c r="E143" i="55"/>
  <c r="F110" i="55"/>
  <c r="F108" i="55"/>
  <c r="E108" i="55"/>
  <c r="E110" i="55" s="1"/>
  <c r="B40" i="52"/>
  <c r="B61" i="51"/>
  <c r="B179" i="50"/>
  <c r="E13" i="49"/>
  <c r="F12" i="49"/>
  <c r="F13" i="49" s="1"/>
  <c r="F8" i="49"/>
  <c r="E8" i="49"/>
  <c r="B248" i="46"/>
  <c r="F226" i="46"/>
  <c r="E210" i="46"/>
  <c r="E212" i="46" s="1"/>
  <c r="F209" i="46"/>
  <c r="F210" i="46" s="1"/>
  <c r="F212" i="46" s="1"/>
  <c r="F165" i="46"/>
  <c r="F167" i="46" s="1"/>
  <c r="E165" i="46"/>
  <c r="E167" i="46" s="1"/>
  <c r="B84" i="45"/>
  <c r="B40" i="44"/>
  <c r="B40" i="43"/>
  <c r="B70" i="42"/>
  <c r="B114" i="37"/>
  <c r="B61" i="36"/>
  <c r="B72" i="35"/>
  <c r="B115" i="34"/>
  <c r="B68" i="29"/>
  <c r="B80" i="28"/>
  <c r="B40" i="27"/>
  <c r="B78" i="22"/>
  <c r="B78" i="21"/>
  <c r="B93" i="20"/>
  <c r="B63" i="15"/>
  <c r="B80" i="14"/>
  <c r="B62" i="13"/>
  <c r="B98" i="12"/>
  <c r="B125" i="7"/>
  <c r="B59" i="2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<sst xmlns="http://schemas.openxmlformats.org/spreadsheetml/2006/main" count="14156" uniqueCount="3161">
  <si>
    <t>EDELWEISS MUTUAL FUND</t>
  </si>
  <si>
    <t>PORTFOLIO STATEMENT as on 31 May 02025</t>
  </si>
  <si>
    <t>Fund Id</t>
  </si>
  <si>
    <t>Fund Desc</t>
  </si>
  <si>
    <t>Scheme Risk- O - Meter</t>
  </si>
  <si>
    <t>Benchmark of the Scheme</t>
  </si>
  <si>
    <t>Benchmark Risk-o-meter</t>
  </si>
  <si>
    <t>EDCG28</t>
  </si>
  <si>
    <t>CRISIL IBX 50:50 Gilt Plus SDL Index - Sep 2028</t>
  </si>
  <si>
    <t>-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</si>
  <si>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</si>
  <si>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</si>
  <si>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</si>
  <si>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</si>
  <si>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</si>
  <si>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</si>
  <si>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</si>
  <si>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</si>
  <si>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</si>
  <si>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</si>
  <si>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</si>
  <si>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</si>
  <si>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</si>
  <si>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</si>
  <si>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</si>
  <si>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</si>
  <si>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</si>
  <si>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EDBPDF</t>
  </si>
  <si>
    <t>CRISIL Banking and PSU Debt A-II (Tier I Benchmark)</t>
  </si>
  <si>
    <t>Nifty Banking &amp; PSU Debt Index - A-III (Tier II Scheme Benchmark)</t>
  </si>
  <si>
    <t>EDCF27</t>
  </si>
  <si>
    <t>CRISIL-IBX AAA NBFC-HFC - Jun 2027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</si>
  <si>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</si>
  <si>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</si>
  <si>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</si>
  <si>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</si>
  <si>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</si>
  <si>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</si>
  <si>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</si>
  <si>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</si>
  <si>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</si>
  <si>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</si>
  <si>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</si>
  <si>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</si>
  <si>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EDBE31</t>
  </si>
  <si>
    <t>NIFTY BHARAT Bond Index - April 2031</t>
  </si>
  <si>
    <t>EDBE32</t>
  </si>
  <si>
    <t>Nifty BHARAT Bond Index - April 2032</t>
  </si>
  <si>
    <t>EDLDUF</t>
  </si>
  <si>
    <t>CRISIL Low Duration Debt A-I Index (Tier I Benchmark)</t>
  </si>
  <si>
    <t>EEBCYF</t>
  </si>
  <si>
    <t>EEDGEF</t>
  </si>
  <si>
    <t>NIFTY 100 TRI</t>
  </si>
  <si>
    <t>EEMMQE</t>
  </si>
  <si>
    <t>EOUSTF</t>
  </si>
  <si>
    <t>Russell 1000 Equal Weighted Technology Index</t>
  </si>
  <si>
    <t>EDFF33</t>
  </si>
  <si>
    <t>Nifty BHARAT Bond Index - April 2033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</si>
  <si>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</si>
  <si>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</si>
  <si>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</si>
  <si>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</si>
  <si>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</si>
  <si>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</si>
  <si>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</si>
  <si>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</si>
  <si>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Nifty Smallcap 250 - TRI</t>
  </si>
  <si>
    <t>EELMIF</t>
  </si>
  <si>
    <t>EGSFOF</t>
  </si>
  <si>
    <t>Domestic Gold and Silver Prices</t>
  </si>
  <si>
    <t>EDACBF</t>
  </si>
  <si>
    <t>CRISIL Money Market A-I Index (Tier I Benchmark)</t>
  </si>
  <si>
    <t>NIFTY Money Market Index A-I (Tier II Scheme Benchmark)</t>
  </si>
  <si>
    <t>EDBE33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</si>
  <si>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</si>
  <si>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</si>
  <si>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</si>
  <si>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</si>
  <si>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</si>
  <si>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</si>
  <si>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</si>
  <si>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</si>
  <si>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</si>
  <si>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</si>
  <si>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</si>
  <si>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</si>
  <si>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</si>
  <si>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</si>
  <si>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</si>
  <si>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</si>
  <si>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</si>
  <si>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</si>
  <si>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</si>
  <si>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</si>
  <si>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</si>
  <si>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</si>
  <si>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</si>
  <si>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</si>
  <si>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</si>
  <si>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</si>
  <si>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</si>
  <si>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</si>
  <si>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</si>
  <si>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</si>
  <si>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</si>
  <si>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</si>
  <si>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</si>
  <si>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</si>
  <si>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</si>
  <si>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</si>
  <si>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</si>
  <si>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</si>
  <si>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EEBIEF</t>
  </si>
  <si>
    <t>BSE Internet Economy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</si>
  <si>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</si>
  <si>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</si>
  <si>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</si>
  <si>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</si>
  <si>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</si>
  <si>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</si>
  <si>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</si>
  <si>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</si>
  <si>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</si>
  <si>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</si>
  <si>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</si>
  <si>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</si>
  <si>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PORTFOLIO STATEMENT OF EDELWEISS CRISIL IBX 50:50 GILT PLUS SDL SEP 2028 INDEX FUND AS ON MAY 31, 2025</t>
  </si>
  <si>
    <t>(An open-ended target maturity Index Fund investing in the constituents of CRISIL IBX 50:50 Gilt Plus SDL Index – Sep 2028. A relatively high interest)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</si>
  <si>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</si>
  <si>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</si>
  <si>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</si>
  <si>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</si>
  <si>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</si>
  <si>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</si>
  <si>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</si>
  <si>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</si>
  <si>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</si>
  <si>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</si>
  <si>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</si>
  <si>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</si>
  <si>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</si>
  <si>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</si>
  <si>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</si>
  <si>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</si>
  <si>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</si>
  <si>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</si>
  <si>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</si>
  <si>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</si>
  <si>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</si>
  <si>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</si>
  <si>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</si>
  <si>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</si>
  <si>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</si>
  <si>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(b)Privately Placed/Unlisted</t>
  </si>
  <si>
    <t>(c)Securitised Debt Instruments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</si>
  <si>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</si>
  <si>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</si>
  <si>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</si>
  <si>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</si>
  <si>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</si>
  <si>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</si>
  <si>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</si>
  <si>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In accordance with SEBI Circular no. SEBI/HO/IMD/PoD2/P/CIR/2024/183 dated December 13, 2024, Debt Index Replication Factor (DIRF) is 99.77%.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</si>
  <si>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</si>
  <si>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</si>
  <si>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</si>
  <si>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</si>
  <si>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</si>
  <si>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 Growth Option</t>
  </si>
  <si>
    <t>Direct Plan IDCW Option</t>
  </si>
  <si>
    <t>Regular Plan  Growth Option</t>
  </si>
  <si>
    <t>Regular Plan IDCW Option</t>
  </si>
  <si>
    <t xml:space="preserve">3. Total Dividend (Net) declared during the month </t>
  </si>
  <si>
    <t>4. Bonus was declared during the month</t>
  </si>
  <si>
    <t>5. Investment in Repo of Corporate Debt Securities during the month ended May 31,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</si>
  <si>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</si>
  <si>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</si>
  <si>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</si>
  <si>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</si>
  <si>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</si>
  <si>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</si>
  <si>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</si>
  <si>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</si>
  <si>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</si>
  <si>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 xml:space="preserve">EDELWEISS CRISIL IBX 50:50 GILT PLUS SDL SEP 2028 INDEX FUND </t>
  </si>
  <si>
    <t>Description (if any)</t>
  </si>
  <si>
    <t>CRISIL Gilt Plus SDL 5050 Sep 2028 Index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</si>
  <si>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</si>
  <si>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</si>
  <si>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</si>
  <si>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</si>
  <si>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</si>
  <si>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</si>
  <si>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Edelweiss CRISIL IBX 50-50 Gilt Plus SDL Sep 2028 Index Fund</t>
  </si>
  <si>
    <t>PORTFOLIO STATEMENT OF EDELWEISS ELSS TAX SAVER FUND AS ON MAY 31, 2025</t>
  </si>
  <si>
    <t>(An open ended equity linked saving scheme with a statutory lock in of 3 years and tax benefit)</t>
  </si>
  <si>
    <t>(a)Listed / Awaiting listing on Stock Exchanges</t>
  </si>
  <si>
    <t>HDFC Bank Ltd.</t>
  </si>
  <si>
    <t>INE040A01034</t>
  </si>
  <si>
    <t>Banks</t>
  </si>
  <si>
    <t>ICICI Bank Ltd.</t>
  </si>
  <si>
    <t>INE090A01021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</si>
  <si>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</si>
  <si>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</si>
  <si>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</si>
  <si>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</si>
  <si>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</si>
  <si>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</si>
  <si>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Larsen &amp; Toubro Ltd.</t>
  </si>
  <si>
    <t>INE018A01030</t>
  </si>
  <si>
    <t>Construction</t>
  </si>
  <si>
    <t>State Bank of India</t>
  </si>
  <si>
    <t>INE062A01020</t>
  </si>
  <si>
    <t>BSE Ltd.</t>
  </si>
  <si>
    <t>INE118H01025</t>
  </si>
  <si>
    <t>Capital Markets</t>
  </si>
  <si>
    <t>Infosys Ltd.</t>
  </si>
  <si>
    <t>INE009A01021</t>
  </si>
  <si>
    <t>IT - Software</t>
  </si>
  <si>
    <t>Trent Ltd.</t>
  </si>
  <si>
    <t>INE849A01020</t>
  </si>
  <si>
    <t>Retailing</t>
  </si>
  <si>
    <t>Bharat Electronics Ltd.</t>
  </si>
  <si>
    <t>INE263A01024</t>
  </si>
  <si>
    <t>Aerospace &amp; Defense</t>
  </si>
  <si>
    <t>Axis Bank Ltd.</t>
  </si>
  <si>
    <t>INE238A01034</t>
  </si>
  <si>
    <t>Kotak Mahindra Bank Ltd.</t>
  </si>
  <si>
    <t>INE237A01028</t>
  </si>
  <si>
    <t>Mahindra &amp; Mahindra Ltd.</t>
  </si>
  <si>
    <t>INE101A01026</t>
  </si>
  <si>
    <t>Automobiles</t>
  </si>
  <si>
    <t>Ultratech Cement Ltd.</t>
  </si>
  <si>
    <t>INE481G01011</t>
  </si>
  <si>
    <t>Cement &amp; Cement Products</t>
  </si>
  <si>
    <t>Sun Pharmaceutical Industries Ltd.</t>
  </si>
  <si>
    <t>INE044A01036</t>
  </si>
  <si>
    <t>Pharmaceuticals &amp; Biotechnology</t>
  </si>
  <si>
    <t>Muthoot Finance Ltd.</t>
  </si>
  <si>
    <t>INE414G01012</t>
  </si>
  <si>
    <t>Finance</t>
  </si>
  <si>
    <t>Hindustan Petroleum Corporation Ltd.</t>
  </si>
  <si>
    <t>INE094A01015</t>
  </si>
  <si>
    <t>NTPC Ltd.</t>
  </si>
  <si>
    <t>INE733E01010</t>
  </si>
  <si>
    <t>Power</t>
  </si>
  <si>
    <t>Hindustan Unilever Ltd.</t>
  </si>
  <si>
    <t>INE030A01027</t>
  </si>
  <si>
    <t>Diversified FMCG</t>
  </si>
  <si>
    <t>Bikaji Foods International Ltd.</t>
  </si>
  <si>
    <t>INE00E101023</t>
  </si>
  <si>
    <t>Food Products</t>
  </si>
  <si>
    <t>HCL Technologies Ltd.</t>
  </si>
  <si>
    <t>INE860A01027</t>
  </si>
  <si>
    <t>Tech Mahindra Ltd.</t>
  </si>
  <si>
    <t>INE669C01036</t>
  </si>
  <si>
    <t>Multi Commodity Exchange Of India Ltd.</t>
  </si>
  <si>
    <t>INE745G01035</t>
  </si>
  <si>
    <t>Tata Consultancy Services Ltd.</t>
  </si>
  <si>
    <t>INE467B01029</t>
  </si>
  <si>
    <t>ITC Ltd.</t>
  </si>
  <si>
    <t>INE154A01025</t>
  </si>
  <si>
    <t>Cholamandalam Investment &amp; Finance Company Ltd.</t>
  </si>
  <si>
    <t>INE121A01024</t>
  </si>
  <si>
    <t>SBI Life Insurance Company Ltd.</t>
  </si>
  <si>
    <t>INE123W01016</t>
  </si>
  <si>
    <t>Insurance</t>
  </si>
  <si>
    <t>PB Fintech Ltd.</t>
  </si>
  <si>
    <t>INE417T01026</t>
  </si>
  <si>
    <t>Financial Technology (Fintech)</t>
  </si>
  <si>
    <t>Shriram Finance Ltd.</t>
  </si>
  <si>
    <t>INE721A01047</t>
  </si>
  <si>
    <t>Power Finance Corporation Ltd.</t>
  </si>
  <si>
    <t>INE134E01011</t>
  </si>
  <si>
    <t>Persistent Systems Ltd.</t>
  </si>
  <si>
    <t>INE262H01021</t>
  </si>
  <si>
    <t>Max Healthcare Institute Ltd.</t>
  </si>
  <si>
    <t>INE027H01010</t>
  </si>
  <si>
    <t>Healthcare Services</t>
  </si>
  <si>
    <t>Samvardhana Motherson International Ltd.</t>
  </si>
  <si>
    <t>INE775A01035</t>
  </si>
  <si>
    <t>Auto Components</t>
  </si>
  <si>
    <t>Karur Vysya Bank Ltd.</t>
  </si>
  <si>
    <t>INE036D01028</t>
  </si>
  <si>
    <t>Maruti Suzuki India Ltd.</t>
  </si>
  <si>
    <t>INE585B01010</t>
  </si>
  <si>
    <t>Coforge Ltd.</t>
  </si>
  <si>
    <t>INE591G01017</t>
  </si>
  <si>
    <t>Zensar Technologies Ltd.</t>
  </si>
  <si>
    <t>INE520A01027</t>
  </si>
  <si>
    <t>Power Mech Projects Ltd.</t>
  </si>
  <si>
    <t>INE211R01019</t>
  </si>
  <si>
    <t>Torrent Pharmaceuticals Ltd.</t>
  </si>
  <si>
    <t>INE685A01028</t>
  </si>
  <si>
    <t>Indian Bank</t>
  </si>
  <si>
    <t>INE562A01011</t>
  </si>
  <si>
    <t>India Shelter Finance Corporation Ltd.</t>
  </si>
  <si>
    <t>INE922K01024</t>
  </si>
  <si>
    <t>Lupin Ltd.</t>
  </si>
  <si>
    <t>INE326A01037</t>
  </si>
  <si>
    <t>Titan Company Ltd.</t>
  </si>
  <si>
    <t>INE280A01028</t>
  </si>
  <si>
    <t>Consumer Durables</t>
  </si>
  <si>
    <t>Bharat Heavy Electricals Ltd.</t>
  </si>
  <si>
    <t>INE257A01026</t>
  </si>
  <si>
    <t>Electrical Equipment</t>
  </si>
  <si>
    <t>Mphasis Ltd.</t>
  </si>
  <si>
    <t>INE356A01018</t>
  </si>
  <si>
    <t>Home First Finance Company India Ltd.</t>
  </si>
  <si>
    <t>INE481N01025</t>
  </si>
  <si>
    <t>Creditaccess Grameen Ltd.</t>
  </si>
  <si>
    <t>INE741K01010</t>
  </si>
  <si>
    <t>TVS Motor Company Ltd.</t>
  </si>
  <si>
    <t>INE494B01023</t>
  </si>
  <si>
    <t>Bajaj Finance Ltd.</t>
  </si>
  <si>
    <t>INE296A01024</t>
  </si>
  <si>
    <t>Tata Consumer Products Ltd.</t>
  </si>
  <si>
    <t>INE192A01025</t>
  </si>
  <si>
    <t>Agricultural Food &amp; other Products</t>
  </si>
  <si>
    <t>Netweb Technologies India Ltd.</t>
  </si>
  <si>
    <t>INE0NT901020</t>
  </si>
  <si>
    <t>IT - Services</t>
  </si>
  <si>
    <t>Abbott India Ltd.</t>
  </si>
  <si>
    <t>INE358A01014</t>
  </si>
  <si>
    <t>UNO Minda Ltd.</t>
  </si>
  <si>
    <t>INE405E01023</t>
  </si>
  <si>
    <t>IPCA Laboratories Ltd.</t>
  </si>
  <si>
    <t>INE571A01038</t>
  </si>
  <si>
    <t>Brigade Enterprises Ltd.</t>
  </si>
  <si>
    <t>INE791I01019</t>
  </si>
  <si>
    <t>Realty</t>
  </si>
  <si>
    <t>Tata Steel Ltd.</t>
  </si>
  <si>
    <t>INE081A01020</t>
  </si>
  <si>
    <t>Ferrous Metals</t>
  </si>
  <si>
    <t>KEI Industries Ltd.</t>
  </si>
  <si>
    <t>INE878B01027</t>
  </si>
  <si>
    <t>Industrial Products</t>
  </si>
  <si>
    <t>Endurance Technologies Ltd.</t>
  </si>
  <si>
    <t>INE913H01037</t>
  </si>
  <si>
    <t>Jindal Steel &amp; Power Ltd.</t>
  </si>
  <si>
    <t>INE749A01030</t>
  </si>
  <si>
    <t>JB Chemicals &amp; Pharmaceuticals Ltd.</t>
  </si>
  <si>
    <t>INE572A01036</t>
  </si>
  <si>
    <t>Divi's Laboratories Ltd.</t>
  </si>
  <si>
    <t>INE361B01024</t>
  </si>
  <si>
    <t>Krishna Inst of Medical Sciences Ltd.</t>
  </si>
  <si>
    <t>INE967H01025</t>
  </si>
  <si>
    <t>JSW Steel Ltd.</t>
  </si>
  <si>
    <t>INE019A01038</t>
  </si>
  <si>
    <t>Concord Biotech Ltd.</t>
  </si>
  <si>
    <t>INE338H01029</t>
  </si>
  <si>
    <t>Hyundai Motor India Ltd.</t>
  </si>
  <si>
    <t>INE0V6F01027</t>
  </si>
  <si>
    <t>Jyoti CNC Automation Ltd.</t>
  </si>
  <si>
    <t>INE980O01024</t>
  </si>
  <si>
    <t>Industrial Manufacturing</t>
  </si>
  <si>
    <t>Jubilant Ingrevia Ltd.</t>
  </si>
  <si>
    <t>INE0BY001018</t>
  </si>
  <si>
    <t>Chemicals &amp; Petrochemicals</t>
  </si>
  <si>
    <t>Godrej Properties Ltd.</t>
  </si>
  <si>
    <t>INE484J01027</t>
  </si>
  <si>
    <t>Alembic Pharmaceuticals Ltd.</t>
  </si>
  <si>
    <t>INE901L01018</t>
  </si>
  <si>
    <t>APL Apollo Tubes Ltd.</t>
  </si>
  <si>
    <t>INE702C01027</t>
  </si>
  <si>
    <t>JSW Energy Ltd.</t>
  </si>
  <si>
    <t>INE121E01018</t>
  </si>
  <si>
    <t>CG Power and Industrial Solutions Ltd.</t>
  </si>
  <si>
    <t>INE067A01029</t>
  </si>
  <si>
    <t>Balkrishna Industries Ltd.</t>
  </si>
  <si>
    <t>INE787D01026</t>
  </si>
  <si>
    <t>Havells India Ltd.</t>
  </si>
  <si>
    <t>INE176B01034</t>
  </si>
  <si>
    <t>Radico Khaitan Ltd.</t>
  </si>
  <si>
    <t>INE944F01028</t>
  </si>
  <si>
    <t>Beverages</t>
  </si>
  <si>
    <t>NTPC Green Energy Ltd.</t>
  </si>
  <si>
    <t>INE0ONG01011</t>
  </si>
  <si>
    <t>Hindalco Industries Ltd.</t>
  </si>
  <si>
    <t>INE038A01020</t>
  </si>
  <si>
    <t>Non - Ferrous Metals</t>
  </si>
  <si>
    <t>Jio Financial Services Ltd.</t>
  </si>
  <si>
    <t>INE758E01017</t>
  </si>
  <si>
    <t>The Phoenix Mills Ltd.</t>
  </si>
  <si>
    <t>INE211B01039</t>
  </si>
  <si>
    <t>Dixon Technologies (India) Ltd.</t>
  </si>
  <si>
    <t>INE935N01020</t>
  </si>
  <si>
    <t>SRF Ltd.</t>
  </si>
  <si>
    <t>INE647A01010</t>
  </si>
  <si>
    <t>KFIN Technologies Ltd.</t>
  </si>
  <si>
    <t>INE138Y01010</t>
  </si>
  <si>
    <t>Siemens Ltd.</t>
  </si>
  <si>
    <t>INE003A01024</t>
  </si>
  <si>
    <t>Oil India Ltd.</t>
  </si>
  <si>
    <t>INE274J01014</t>
  </si>
  <si>
    <t>Oil</t>
  </si>
  <si>
    <t>P I INDUSTRIES LIMITED</t>
  </si>
  <si>
    <t>INE603J01030</t>
  </si>
  <si>
    <t>Fertilizers &amp; Agrochemicals</t>
  </si>
  <si>
    <t>ITC Hotels Ltd.</t>
  </si>
  <si>
    <t>INE379A01028</t>
  </si>
  <si>
    <t>Leisure Services</t>
  </si>
  <si>
    <t>Vishal Mega Mart Ltd</t>
  </si>
  <si>
    <t>INE01EA01019</t>
  </si>
  <si>
    <t>(b) Unlisted</t>
  </si>
  <si>
    <t>Siemens Energy India Ltd.</t>
  </si>
  <si>
    <t>INE1NPP01017</t>
  </si>
  <si>
    <t>Direct Plan Growth Option</t>
  </si>
  <si>
    <t>Regular Plan Growth Option</t>
  </si>
  <si>
    <t>7. Portfolio Turnover Ratio</t>
  </si>
  <si>
    <t>Edelweiss ELSS Tax saver Fund</t>
  </si>
  <si>
    <t>PORTFOLIO STATEMENT OF EDELWEISS FOCUSED FUND AS ON MAY 31, 2025</t>
  </si>
  <si>
    <t>(An open-ended equity scheme investing in maximum 30 stocks, with focus in multi-cap space)</t>
  </si>
  <si>
    <t>Marico Ltd.</t>
  </si>
  <si>
    <t>INE196A01026</t>
  </si>
  <si>
    <t>ABB India Ltd.</t>
  </si>
  <si>
    <t>INE117A01022</t>
  </si>
  <si>
    <t>Edelweiss Focused Fund</t>
  </si>
  <si>
    <t>PORTFOLIO STATEMENT OF EDELWEISS NIFTY500 MULTICAP MOMENTUM QUALITY 50 INDEX FUND AS ON MAY 31, 2025</t>
  </si>
  <si>
    <t>(An open-ended index scheme replicating Nifty500 Multicap Momentum Quality 50 Index)</t>
  </si>
  <si>
    <t>Hindustan Aeronautics Ltd.</t>
  </si>
  <si>
    <t>INE066F01020</t>
  </si>
  <si>
    <t>Bajaj Auto Ltd.</t>
  </si>
  <si>
    <t>INE917I01010</t>
  </si>
  <si>
    <t>VARUN BEVERAGES LIMITED</t>
  </si>
  <si>
    <t>INE200M01039</t>
  </si>
  <si>
    <t>HDFC Asset Management Company Ltd.</t>
  </si>
  <si>
    <t>INE127D01025</t>
  </si>
  <si>
    <t>Solar Industries India Ltd.</t>
  </si>
  <si>
    <t>INE343H01029</t>
  </si>
  <si>
    <t>Colgate Palmolive (India) Ltd.</t>
  </si>
  <si>
    <t>INE259A01022</t>
  </si>
  <si>
    <t>Personal Products</t>
  </si>
  <si>
    <t>Coromandel International Ltd.</t>
  </si>
  <si>
    <t>INE169A01031</t>
  </si>
  <si>
    <t>Page Industries Ltd.</t>
  </si>
  <si>
    <t>INE761H01022</t>
  </si>
  <si>
    <t>Textiles &amp; Apparels</t>
  </si>
  <si>
    <t>Cummins India Ltd.</t>
  </si>
  <si>
    <t>INE298A01020</t>
  </si>
  <si>
    <t>LTIMindtree Ltd.</t>
  </si>
  <si>
    <t>INE214T01019</t>
  </si>
  <si>
    <t>Mazagon Dock Shipbuilders Ltd.</t>
  </si>
  <si>
    <t>INE249Z01020</t>
  </si>
  <si>
    <t>Central Depository Services (I) Ltd.</t>
  </si>
  <si>
    <t>INE736A01011</t>
  </si>
  <si>
    <t>360 One Wam Ltd.</t>
  </si>
  <si>
    <t>INE466L01038</t>
  </si>
  <si>
    <t>Cohance Lifesciences Ltd.</t>
  </si>
  <si>
    <t>INE03QK01018</t>
  </si>
  <si>
    <t>Polycab India Ltd.</t>
  </si>
  <si>
    <t>INE455K01017</t>
  </si>
  <si>
    <t>Computer Age Management Services Ltd.</t>
  </si>
  <si>
    <t>INE596I01012</t>
  </si>
  <si>
    <t>Oracle Financial Services Software Ltd.</t>
  </si>
  <si>
    <t>INE881D01027</t>
  </si>
  <si>
    <t>Motilal Oswal Financial Services Ltd.</t>
  </si>
  <si>
    <t>INE338I01027</t>
  </si>
  <si>
    <t>Godfrey Phillips India Ltd.</t>
  </si>
  <si>
    <t>INE260B01028</t>
  </si>
  <si>
    <t>Cigarettes &amp; Tobacco Products</t>
  </si>
  <si>
    <t>Castrol India Ltd.</t>
  </si>
  <si>
    <t>INE172A01027</t>
  </si>
  <si>
    <t>Nippon Life India Asset Management Ltd.</t>
  </si>
  <si>
    <t>INE298J01013</t>
  </si>
  <si>
    <t>Apar Industries Ltd.</t>
  </si>
  <si>
    <t>INE372A01015</t>
  </si>
  <si>
    <t>Amara Raja Energy &amp; Mobility Ltd.</t>
  </si>
  <si>
    <t>INE885A01032</t>
  </si>
  <si>
    <t>Gillette India Ltd.</t>
  </si>
  <si>
    <t>INE322A01010</t>
  </si>
  <si>
    <t>Garden Reach Shipbuilders &amp; Engineers</t>
  </si>
  <si>
    <t>INE382Z01011</t>
  </si>
  <si>
    <t>Poly Medicure Ltd.</t>
  </si>
  <si>
    <t>INE205C01021</t>
  </si>
  <si>
    <t>Healthcare Equipment &amp; Supplies</t>
  </si>
  <si>
    <t>Eclerx Services Ltd.</t>
  </si>
  <si>
    <t>INE738I01010</t>
  </si>
  <si>
    <t>Commercial Services &amp; Supplies</t>
  </si>
  <si>
    <t>Ajanta Pharma Ltd.</t>
  </si>
  <si>
    <t>INE031B01049</t>
  </si>
  <si>
    <t>Newgen Software Technologies Ltd.</t>
  </si>
  <si>
    <t>INE619B01017</t>
  </si>
  <si>
    <t>Astrazeneca Pharma India Ltd.</t>
  </si>
  <si>
    <t>INE203A01020</t>
  </si>
  <si>
    <t>Kirloskar Brothers Ltd.</t>
  </si>
  <si>
    <t>INE732A01036</t>
  </si>
  <si>
    <t>Triveni Turbine Ltd.</t>
  </si>
  <si>
    <t>INE152M01016</t>
  </si>
  <si>
    <t>BASF India Ltd.</t>
  </si>
  <si>
    <t>INE373A01013</t>
  </si>
  <si>
    <t>Caplin Point Laboratories Ltd.</t>
  </si>
  <si>
    <t>INE475E01026</t>
  </si>
  <si>
    <t>Natco Pharma Ltd.</t>
  </si>
  <si>
    <t>INE987B01026</t>
  </si>
  <si>
    <t>Action Construction Equipment Ltd.</t>
  </si>
  <si>
    <t>INE731H01025</t>
  </si>
  <si>
    <t>Agricultural, Commercial &amp; Construction Vehicles</t>
  </si>
  <si>
    <t>BLS International Services Ltd.</t>
  </si>
  <si>
    <t>INE153T01027</t>
  </si>
  <si>
    <t>Schneider Electric Infrastructure Ltd.</t>
  </si>
  <si>
    <t>INE839M01018</t>
  </si>
  <si>
    <t>Praj Industries Ltd.</t>
  </si>
  <si>
    <t>INE074A01025</t>
  </si>
  <si>
    <t>UTI Asset Management Company Ltd.</t>
  </si>
  <si>
    <t>INE094J01016</t>
  </si>
  <si>
    <t>Edelweiss Nifty500 Multicap Momentum Quality 50 Index Fund</t>
  </si>
  <si>
    <t>PORTFOLIO STATEMENT OF EDELWEISS  EMERGING MARKETS OPPORTUNITIES EQUITY OFF-SHORE FUND AS ON MAY 31, 2025</t>
  </si>
  <si>
    <t>(An open ended fund of fund scheme investing in JPMorgan Funds – Emerging Market Opportunities Fund)</t>
  </si>
  <si>
    <t>Foreign Securities and/or Overseas ETFs</t>
  </si>
  <si>
    <t>International  Mutual Fund Units</t>
  </si>
  <si>
    <t>JPMORGAN ASSET MGM - EMG MKT OPPS I USD</t>
  </si>
  <si>
    <t>LU0431993749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</si>
  <si>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</si>
  <si>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</si>
  <si>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</si>
  <si>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</si>
  <si>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</si>
  <si>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Emerging Markets Opportunities Equity Off-Shore Fund</t>
  </si>
  <si>
    <t>PORTFOLIO STATEMENT OF BHARAT BOND ETF – APRIL 2030 AS ON MAY 31, 2025</t>
  </si>
  <si>
    <t>(An open ended Target Maturity Exchange Traded Bond Fund predominately investing in constituents of Nifty BHARAT Bond Index - April 2030)</t>
  </si>
  <si>
    <t>(a)Listed / Awaiting listing on stock Exchanges</t>
  </si>
  <si>
    <t>7.39% SIDBI SR IX NCD RED 21-03-2030**</t>
  </si>
  <si>
    <t>INE556F08KY6</t>
  </si>
  <si>
    <t>CRISIL AAA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</si>
  <si>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</si>
  <si>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</si>
  <si>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</si>
  <si>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</si>
  <si>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</si>
  <si>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</si>
  <si>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</si>
  <si>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</si>
  <si>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</si>
  <si>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</si>
  <si>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ICRA AAA</t>
  </si>
  <si>
    <t>7.55% IRFC NCD RED 12-04-2030**</t>
  </si>
  <si>
    <t>INE053F07BY5</t>
  </si>
  <si>
    <t>7.22% HPCL NCD RED 28-08-2029**</t>
  </si>
  <si>
    <t>INE094A08168</t>
  </si>
  <si>
    <t>7.64% NABARD NCD SR 25B RED 06-12-2029**</t>
  </si>
  <si>
    <t>INE261F08EJ7</t>
  </si>
  <si>
    <t>7.54% NHAI NCD RED 25-01-2030**</t>
  </si>
  <si>
    <t>INE906B07HK9</t>
  </si>
  <si>
    <t>7.32% NTPC LTD NCD RED 17-07-2029**</t>
  </si>
  <si>
    <t>INE733E07KL3</t>
  </si>
  <si>
    <t>7.70% NHAI NCD RED 13-09-2029**</t>
  </si>
  <si>
    <t>INE906B07HH5</t>
  </si>
  <si>
    <t>7.4% MANGALORE REF &amp; PET NCD 12-04-2030**</t>
  </si>
  <si>
    <t>INE103A08019</t>
  </si>
  <si>
    <t>7.08% IRFC NCD RED 28-02-2030**</t>
  </si>
  <si>
    <t>INE053F07CA3</t>
  </si>
  <si>
    <t>7.41% IOC NCD RED 22-10-2029**</t>
  </si>
  <si>
    <t>INE242A08437</t>
  </si>
  <si>
    <t>FITCH AAA</t>
  </si>
  <si>
    <t>7.50% REC LTD. NCD RED 28-02-2030**</t>
  </si>
  <si>
    <t>INE020B08CP7</t>
  </si>
  <si>
    <t>7.49% SIDBI SR VIII NCD RED 11-06-2029**</t>
  </si>
  <si>
    <t>INE556F08KX8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</si>
  <si>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</si>
  <si>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</si>
  <si>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</si>
  <si>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</si>
  <si>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</si>
  <si>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</si>
  <si>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</si>
  <si>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</si>
  <si>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7.43% NABARD GOI SERV NCD RED 31-01-2030**</t>
  </si>
  <si>
    <t>INE261F08BX4</t>
  </si>
  <si>
    <t>7.48% IRFC NCD RED 13-08-2029**</t>
  </si>
  <si>
    <t>INE053F07BU3</t>
  </si>
  <si>
    <t>8.12% NHPC NCD GOI SERVICED 22-03-2029**</t>
  </si>
  <si>
    <t>INE848E08136</t>
  </si>
  <si>
    <t>CARE AAA</t>
  </si>
  <si>
    <t>7.47% SIDBI SR II NCD RED 05-09-2029**</t>
  </si>
  <si>
    <t>INE556F08KR0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</si>
  <si>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</si>
  <si>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</si>
  <si>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</si>
  <si>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</si>
  <si>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</si>
  <si>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</si>
  <si>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</si>
  <si>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</si>
  <si>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8.85% REC LTD. NCD RED 16-04-2029**</t>
  </si>
  <si>
    <t>INE020B08BQ7</t>
  </si>
  <si>
    <t>8.36% NHAI NCD RED 20-05-2029**</t>
  </si>
  <si>
    <t>INE906B07HD4</t>
  </si>
  <si>
    <t>7.64% FOOD CORP GOI GRNT NCD 12-12-2029**</t>
  </si>
  <si>
    <t>INE861G08050</t>
  </si>
  <si>
    <t>CRISIL AAA(CE)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</si>
  <si>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</si>
  <si>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</si>
  <si>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</si>
  <si>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</si>
  <si>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</si>
  <si>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</si>
  <si>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7.48% SIDBI SR VI NCD RED 24-05-2029**</t>
  </si>
  <si>
    <t>INE556F08KV2</t>
  </si>
  <si>
    <t>7.10% NABARD GOI SERV NCD RED 08-02-2030**</t>
  </si>
  <si>
    <t>INE261F08BY2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</si>
  <si>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</si>
  <si>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</si>
  <si>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</si>
  <si>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</si>
  <si>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</si>
  <si>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</si>
  <si>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</si>
  <si>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</si>
  <si>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</si>
  <si>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</si>
  <si>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</si>
  <si>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</si>
  <si>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</si>
  <si>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</si>
  <si>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8.27% NHAI NCD RED 28-03-2029**</t>
  </si>
  <si>
    <t>INE906B07GP0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</si>
  <si>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</si>
  <si>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</si>
  <si>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</si>
  <si>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</si>
  <si>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</si>
  <si>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</si>
  <si>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</si>
  <si>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</si>
  <si>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</si>
  <si>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</si>
  <si>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</si>
  <si>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</si>
  <si>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</si>
  <si>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</si>
  <si>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</si>
  <si>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</si>
  <si>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7.14% EXIM BOND SR AA01 NCD 13-12-2029**</t>
  </si>
  <si>
    <t>INE514E08GD0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</si>
  <si>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</si>
  <si>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</si>
  <si>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</si>
  <si>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</si>
  <si>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</si>
  <si>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</si>
  <si>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7.34% POWER GRID CORP NCD 13-07-2029**</t>
  </si>
  <si>
    <t>INE752E08577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</si>
  <si>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</si>
  <si>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</si>
  <si>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</si>
  <si>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</si>
  <si>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</si>
  <si>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</si>
  <si>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</si>
  <si>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</si>
  <si>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</si>
  <si>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</si>
  <si>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</si>
  <si>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</si>
  <si>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</si>
  <si>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</si>
  <si>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</si>
  <si>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</si>
  <si>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</si>
  <si>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</si>
  <si>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</si>
  <si>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</si>
  <si>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</si>
  <si>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</si>
  <si>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</si>
  <si>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</si>
  <si>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</si>
  <si>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</si>
  <si>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</si>
  <si>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</si>
  <si>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</si>
  <si>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</si>
  <si>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</si>
  <si>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</si>
  <si>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6.75% GOVT OF INDIA RED 23-12-2029</t>
  </si>
  <si>
    <t>IN0020240183</t>
  </si>
  <si>
    <t>7.10% GOVT OF INDIA RED 18-04-2029</t>
  </si>
  <si>
    <t>IN0020220011</t>
  </si>
  <si>
    <t>7.04% GOVT OF INDIA RED 03-06-2029</t>
  </si>
  <si>
    <t>IN0020240050</t>
  </si>
  <si>
    <t>In accordance with SEBI Circular no. SEBI/HO/IMD/PoD2/P/CIR/2024/183 dated December 13, 2024, Debt Index Replication Factor (DIRF) is 73.22%.</t>
  </si>
  <si>
    <t>Plan /option (Face Value 1000)</t>
  </si>
  <si>
    <t>Growth Option</t>
  </si>
  <si>
    <t>BHARAT Bond ETF - April 2030</t>
  </si>
  <si>
    <t>Debt ETFs</t>
  </si>
  <si>
    <t>PORTFOLIO STATEMENT OF EDELWEISS LARGE &amp; MID CAP FUND AS ON MAY 31, 2025</t>
  </si>
  <si>
    <t>(An open ended equity scheme investing in both large cap and mid cap stocks)</t>
  </si>
  <si>
    <t>Bharat Dynamics Ltd.</t>
  </si>
  <si>
    <t>INE171Z01026</t>
  </si>
  <si>
    <t>The Federal Bank Ltd.</t>
  </si>
  <si>
    <t>INE171A01029</t>
  </si>
  <si>
    <t>Max Financial Services Ltd.</t>
  </si>
  <si>
    <t>INE180A01020</t>
  </si>
  <si>
    <t>Sundaram Finance Ltd.</t>
  </si>
  <si>
    <t>INE660A01013</t>
  </si>
  <si>
    <t>Fortis Healthcare Ltd.</t>
  </si>
  <si>
    <t>INE061F01013</t>
  </si>
  <si>
    <t>Eternal Ltd.</t>
  </si>
  <si>
    <t>INE758T01015</t>
  </si>
  <si>
    <t>Coal India Ltd.</t>
  </si>
  <si>
    <t>INE522F01014</t>
  </si>
  <si>
    <t>Consumable Fuels</t>
  </si>
  <si>
    <t>Can Fin Homes Ltd.</t>
  </si>
  <si>
    <t>INE477A01020</t>
  </si>
  <si>
    <t>JK Cement Ltd.</t>
  </si>
  <si>
    <t>INE823G01014</t>
  </si>
  <si>
    <t>Dalmia Bharat Ltd.</t>
  </si>
  <si>
    <t>INE00R701025</t>
  </si>
  <si>
    <t>Jubilant Foodworks Ltd.</t>
  </si>
  <si>
    <t>INE797F01020</t>
  </si>
  <si>
    <t>The Indian Hotels Company Ltd.</t>
  </si>
  <si>
    <t>INE053A01029</t>
  </si>
  <si>
    <t>Birlasoft Ltd.</t>
  </si>
  <si>
    <t>INE836A01035</t>
  </si>
  <si>
    <t>Century Plyboards (India) Ltd.</t>
  </si>
  <si>
    <t>INE348B01021</t>
  </si>
  <si>
    <t>Mahindra &amp; Mahindra Financial Services Ltd</t>
  </si>
  <si>
    <t>INE774D01024</t>
  </si>
  <si>
    <t>Metro Brands Ltd.</t>
  </si>
  <si>
    <t>INE317I01021</t>
  </si>
  <si>
    <t>Bharti Hexacom Ltd.</t>
  </si>
  <si>
    <t>INE343G01021</t>
  </si>
  <si>
    <t>Bank of Baroda</t>
  </si>
  <si>
    <t>INE028A01039</t>
  </si>
  <si>
    <t>Cera Sanitaryware Ltd.</t>
  </si>
  <si>
    <t>INE739E01017</t>
  </si>
  <si>
    <t>Aether Industries Ltd.</t>
  </si>
  <si>
    <t>INE0BWX01014</t>
  </si>
  <si>
    <t>Sona BLW Precision Forgings Ltd.</t>
  </si>
  <si>
    <t>INE073K01018</t>
  </si>
  <si>
    <t>Titagarh Rail Systems Ltd.</t>
  </si>
  <si>
    <t>INE615H01020</t>
  </si>
  <si>
    <t>Grindwell Norton Ltd.</t>
  </si>
  <si>
    <t>INE536A01023</t>
  </si>
  <si>
    <t>GMM Pfaudler Ltd.</t>
  </si>
  <si>
    <t>INE541A01023</t>
  </si>
  <si>
    <t>TBO Tek Ltd.</t>
  </si>
  <si>
    <t>INE673O01025</t>
  </si>
  <si>
    <t>MAHINDRA &amp; MAH FIN SER RTS OFF 194 INR</t>
  </si>
  <si>
    <t>INE774D20024</t>
  </si>
  <si>
    <t>Edelweiss Large and Mid Cap Fund</t>
  </si>
  <si>
    <t>PORTFOLIO STATEMENT OF EDELWEISS AGGRESSIVE HYBRID FUND AS ON MAY 31, 2025</t>
  </si>
  <si>
    <t>(An open ended hybrid scheme investing predominantly in equity and equity related instruments)</t>
  </si>
  <si>
    <t>InterGlobe Aviation Ltd.</t>
  </si>
  <si>
    <t>INE646L01027</t>
  </si>
  <si>
    <t>Transport Services</t>
  </si>
  <si>
    <t>Bajaj Finserv Ltd.</t>
  </si>
  <si>
    <t>INE918I01026</t>
  </si>
  <si>
    <t>Glenmark Pharmaceuticals Ltd.</t>
  </si>
  <si>
    <t>INE935A01035</t>
  </si>
  <si>
    <t>Apollo Hospitals Enterprise Ltd.</t>
  </si>
  <si>
    <t>INE437A01024</t>
  </si>
  <si>
    <t>Avenue Supermarts Ltd.</t>
  </si>
  <si>
    <t>INE192R01011</t>
  </si>
  <si>
    <t>HDFC Life Insurance Company Ltd.</t>
  </si>
  <si>
    <t>INE795G01014</t>
  </si>
  <si>
    <t>Blue Star Ltd.</t>
  </si>
  <si>
    <t>INE472A01039</t>
  </si>
  <si>
    <t>Hitachi Energy India Ltd.</t>
  </si>
  <si>
    <t>INE07Y701011</t>
  </si>
  <si>
    <t>Suzlon Energy Ltd.</t>
  </si>
  <si>
    <t>INE040H01021</t>
  </si>
  <si>
    <t>Granules India Ltd.</t>
  </si>
  <si>
    <t>INE101D01020</t>
  </si>
  <si>
    <t>Ashok Leyland Ltd.</t>
  </si>
  <si>
    <t>INE208A01029</t>
  </si>
  <si>
    <t>Pidilite Industries Ltd.</t>
  </si>
  <si>
    <t>INE318A01026</t>
  </si>
  <si>
    <t>MRF Ltd.</t>
  </si>
  <si>
    <t>INE883A01011</t>
  </si>
  <si>
    <t>Union Bank of India</t>
  </si>
  <si>
    <t>INE692A01016</t>
  </si>
  <si>
    <t>Oil &amp; Natural Gas Corporation Ltd.</t>
  </si>
  <si>
    <t>INE213A01029</t>
  </si>
  <si>
    <t>United Spirits Ltd.</t>
  </si>
  <si>
    <t>INE854D01024</t>
  </si>
  <si>
    <t>Voltas Ltd.</t>
  </si>
  <si>
    <t>INE226A01021</t>
  </si>
  <si>
    <t>PG Electroplast Ltd.</t>
  </si>
  <si>
    <t>INE457L01029</t>
  </si>
  <si>
    <t>Minda Corporation Ltd.</t>
  </si>
  <si>
    <t>INE842C01021</t>
  </si>
  <si>
    <t>Indraprastha Gas Ltd.</t>
  </si>
  <si>
    <t>INE203G01027</t>
  </si>
  <si>
    <t>Gas</t>
  </si>
  <si>
    <t>Kaynes Technology India Ltd.</t>
  </si>
  <si>
    <t>INE918Z01012</t>
  </si>
  <si>
    <t>IN9397D01014</t>
  </si>
  <si>
    <t>Mahanagar Gas Ltd.</t>
  </si>
  <si>
    <t>INE002S01010</t>
  </si>
  <si>
    <t>CCL Products (India) Ltd.</t>
  </si>
  <si>
    <t>INE421D01022</t>
  </si>
  <si>
    <t>Power Grid Corporation of India Ltd.</t>
  </si>
  <si>
    <t>INE752E01010</t>
  </si>
  <si>
    <t>Belrise Industries Ltd.</t>
  </si>
  <si>
    <t>INE894V01022</t>
  </si>
  <si>
    <t>Dr Agarwal's Health Care Ltd.</t>
  </si>
  <si>
    <t>INE943P01029</t>
  </si>
  <si>
    <t>Cholamandalam Financial Holdings Ltd.</t>
  </si>
  <si>
    <t>INE149A01033</t>
  </si>
  <si>
    <t>AWFIS Space Solutions Ltd.</t>
  </si>
  <si>
    <t>INE108V01019</t>
  </si>
  <si>
    <t>National Aluminium Company Ltd.</t>
  </si>
  <si>
    <t>INE139A01034</t>
  </si>
  <si>
    <t>Eicher Motors Ltd.</t>
  </si>
  <si>
    <t>INE066A01021</t>
  </si>
  <si>
    <t>Indus Towers Ltd.</t>
  </si>
  <si>
    <t>INE121J01017</t>
  </si>
  <si>
    <t>Inventurus Knowledge Solutions Ltd.</t>
  </si>
  <si>
    <t>INE115Q01022</t>
  </si>
  <si>
    <t>Craftsman Automation Ltd.</t>
  </si>
  <si>
    <t>INE00LO01017</t>
  </si>
  <si>
    <t>Bansal Wire Industries Ltd.</t>
  </si>
  <si>
    <t>INE0B9K01025</t>
  </si>
  <si>
    <t>Shree Cement Ltd.</t>
  </si>
  <si>
    <t>INE070A01015</t>
  </si>
  <si>
    <t>BROOKFIELD INDIA REAL ESTATE TRUST</t>
  </si>
  <si>
    <t>INE0FDU25010</t>
  </si>
  <si>
    <t>SJVN Ltd.</t>
  </si>
  <si>
    <t>INE002L01015</t>
  </si>
  <si>
    <t>Derivatives</t>
  </si>
  <si>
    <t>(a) Index/Stock Future</t>
  </si>
  <si>
    <t>Shree Cement Ltd.26/06/2025</t>
  </si>
  <si>
    <t>SJVN Ltd.26/06/2025</t>
  </si>
  <si>
    <t>BSE Ltd.26/06/2025</t>
  </si>
  <si>
    <t>Kaynes Technology India Ltd.26/06/2025</t>
  </si>
  <si>
    <t>7.40% NABARD NCD RED 30-01-2026**</t>
  </si>
  <si>
    <t>INE261F08DO9</t>
  </si>
  <si>
    <t>7.65% HDB FIN SERV NCD 10-09-27**</t>
  </si>
  <si>
    <t>INE756I07EJ2</t>
  </si>
  <si>
    <t>8.1701% ABHFL SR D1 NCD 25-08-27**</t>
  </si>
  <si>
    <t>INE831R07466</t>
  </si>
  <si>
    <t>7.54% SIDBI NCD SR VIII RED 12-01-2026**</t>
  </si>
  <si>
    <t>INE556F08KF5</t>
  </si>
  <si>
    <t>7.34% NHB LTD NCD RED 07-08-2025**</t>
  </si>
  <si>
    <t>INE557F08FN7</t>
  </si>
  <si>
    <t>6.54% GOVT OF INDIA RED 17-01-2032</t>
  </si>
  <si>
    <t>IN0020210244</t>
  </si>
  <si>
    <t>Investment in Mutual fund</t>
  </si>
  <si>
    <t>EDELWEISS LIQUID FUND - DIRECT PL -GR</t>
  </si>
  <si>
    <t>INF754K01GM4</t>
  </si>
  <si>
    <t>EDEL CRIS-IBX AAA NBFC-HFC-JUN 27 IND FD</t>
  </si>
  <si>
    <t>INF754K01UG7</t>
  </si>
  <si>
    <t>EDEL CRI IBX AAA FIN S JN 28-DIRECT-GR</t>
  </si>
  <si>
    <t>INF754K01TP0</t>
  </si>
  <si>
    <t>EDELWEISS-NIFTY 50-INDEX FUND</t>
  </si>
  <si>
    <t>INF754K01NB3</t>
  </si>
  <si>
    <t>Net Receivables/(Payables) include Net Current Assets as well as the Mark to Market on derivative trades.</t>
  </si>
  <si>
    <t>Plan B - Growth option</t>
  </si>
  <si>
    <t>Plan B -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</si>
  <si>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</si>
  <si>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</si>
  <si>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</si>
  <si>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</si>
  <si>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</si>
  <si>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</si>
  <si>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</si>
  <si>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</si>
  <si>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MAY 31, 2025</t>
  </si>
  <si>
    <t>(An open-ended equity scheme investing in technology &amp; technology-related companies)</t>
  </si>
  <si>
    <t>Cyient Ltd.</t>
  </si>
  <si>
    <t>INE136B01020</t>
  </si>
  <si>
    <t>Teamlease Services Ltd.</t>
  </si>
  <si>
    <t>INE985S01024</t>
  </si>
  <si>
    <t>Data Patterns (India) Ltd.</t>
  </si>
  <si>
    <t>INE0IX101010</t>
  </si>
  <si>
    <t>Tata Motors Ltd.</t>
  </si>
  <si>
    <t>INE155A01022</t>
  </si>
  <si>
    <t>KPIT Technologies Ltd.</t>
  </si>
  <si>
    <t>INE04I401011</t>
  </si>
  <si>
    <t>Tejas Networks Ltd.</t>
  </si>
  <si>
    <t>INE010J01012</t>
  </si>
  <si>
    <t>Telecom - Equipment &amp; Accessories</t>
  </si>
  <si>
    <t>(c) Listed / Awaiting listing on International Stock Exchanges</t>
  </si>
  <si>
    <t>MICROSOFT CORP</t>
  </si>
  <si>
    <t>US5949181045</t>
  </si>
  <si>
    <t>Computers Hardware &amp; Equipments</t>
  </si>
  <si>
    <t>NVIDIA CORPORATION</t>
  </si>
  <si>
    <t>US67066G1040</t>
  </si>
  <si>
    <t>APPLE INC</t>
  </si>
  <si>
    <t>US0378331005</t>
  </si>
  <si>
    <t>Software Products</t>
  </si>
  <si>
    <t>BROADCOM INC</t>
  </si>
  <si>
    <t>US11135F1012</t>
  </si>
  <si>
    <t>PALANTIR TECHNOLOGIES INC</t>
  </si>
  <si>
    <t>US69608A1088</t>
  </si>
  <si>
    <t>ORACLE CORPORATION</t>
  </si>
  <si>
    <t>US68389X1054</t>
  </si>
  <si>
    <t>SALESFORCE INC</t>
  </si>
  <si>
    <t>US79466L3024</t>
  </si>
  <si>
    <t>IBM</t>
  </si>
  <si>
    <t>US4592001014</t>
  </si>
  <si>
    <t>Computers - Software &amp; Consulting</t>
  </si>
  <si>
    <t>CISCO SYSTEMS INC</t>
  </si>
  <si>
    <t>US17275R1023</t>
  </si>
  <si>
    <t>SERVICENOW INC.</t>
  </si>
  <si>
    <t>US81762P1021</t>
  </si>
  <si>
    <t>INTUIT INC</t>
  </si>
  <si>
    <t>US4612021034</t>
  </si>
  <si>
    <t>ACCENTURE PLC</t>
  </si>
  <si>
    <t>IE00B4BNMY34</t>
  </si>
  <si>
    <t>ADOBE INC</t>
  </si>
  <si>
    <t>US00724F1012</t>
  </si>
  <si>
    <t>ADVANCED MICRO DEVICES INC</t>
  </si>
  <si>
    <t>US0079031078</t>
  </si>
  <si>
    <t>TEXAS INSTRUMENTS INC</t>
  </si>
  <si>
    <t>US8825081040</t>
  </si>
  <si>
    <t>QUALCOMM INC</t>
  </si>
  <si>
    <t>US7475251036</t>
  </si>
  <si>
    <t>APPLIED MATERIALS INC</t>
  </si>
  <si>
    <t>US0382221051</t>
  </si>
  <si>
    <t>PALO ALTO NETWORKS INC</t>
  </si>
  <si>
    <t>US6974351057</t>
  </si>
  <si>
    <t>CROWDSTRIKE HOLDINGS INC</t>
  </si>
  <si>
    <t>US22788C1053</t>
  </si>
  <si>
    <t>AMPHENOL CORP</t>
  </si>
  <si>
    <t>US0320951017</t>
  </si>
  <si>
    <t>ANALOG DEVICES INC</t>
  </si>
  <si>
    <t>US0326541051</t>
  </si>
  <si>
    <t>MICRON TECHNOLOGY INC</t>
  </si>
  <si>
    <t>US5951121038</t>
  </si>
  <si>
    <t>LAM RESEARCH CORPORATION</t>
  </si>
  <si>
    <t>US5128073062</t>
  </si>
  <si>
    <t>KLA CORP</t>
  </si>
  <si>
    <t>US4824801009</t>
  </si>
  <si>
    <t>ARISTA NETWORKS INC.</t>
  </si>
  <si>
    <t>US0404132054</t>
  </si>
  <si>
    <t>INTEL CORP</t>
  </si>
  <si>
    <t>US4581401001</t>
  </si>
  <si>
    <t>CADENCE DESIGN SYS INC</t>
  </si>
  <si>
    <t>US1273871087</t>
  </si>
  <si>
    <t>DELL TECHNOLOGIES INC</t>
  </si>
  <si>
    <t>US24703L2025</t>
  </si>
  <si>
    <t>SYNOPSYS INC</t>
  </si>
  <si>
    <t>US8716071076</t>
  </si>
  <si>
    <t>MOTOROLA SOLUTIONS INC</t>
  </si>
  <si>
    <t>US6200763075</t>
  </si>
  <si>
    <t>FORTINET INC</t>
  </si>
  <si>
    <t>US34959E1091</t>
  </si>
  <si>
    <t>AUTODESK INC</t>
  </si>
  <si>
    <t>US0527691069</t>
  </si>
  <si>
    <t>ROPER TECHNOLOGIES INC</t>
  </si>
  <si>
    <t>US7766961061</t>
  </si>
  <si>
    <t>TE CONNECTIVITY PLC</t>
  </si>
  <si>
    <t>IE000IVNQZ81</t>
  </si>
  <si>
    <t>NXP SEMICONDUCTORS NV</t>
  </si>
  <si>
    <t>NL0009538784</t>
  </si>
  <si>
    <t>FAIR ISAAC CORP</t>
  </si>
  <si>
    <t>US3032501047</t>
  </si>
  <si>
    <t>COGNIZANT TECH SOLUTIONS</t>
  </si>
  <si>
    <t>US1924461023</t>
  </si>
  <si>
    <t>CORNING INC</t>
  </si>
  <si>
    <t>US2193501051</t>
  </si>
  <si>
    <t>GARTNER INC</t>
  </si>
  <si>
    <t>US3666511072</t>
  </si>
  <si>
    <t>MONOLITHIC POWER SYSTEM INC</t>
  </si>
  <si>
    <t>US6098391054</t>
  </si>
  <si>
    <t>MICROCHIP TECHNOLOGY INC</t>
  </si>
  <si>
    <t>US5950171042</t>
  </si>
  <si>
    <t>ANSYS INC</t>
  </si>
  <si>
    <t>US03662Q1058</t>
  </si>
  <si>
    <t>KEYSIGHT TECHNOLOGIES INC</t>
  </si>
  <si>
    <t>US49338L1035</t>
  </si>
  <si>
    <t>TYLER TECHNOLOGIES INC.</t>
  </si>
  <si>
    <t>US9022521051</t>
  </si>
  <si>
    <t>CDW CORP/DE</t>
  </si>
  <si>
    <t>US12514G1085</t>
  </si>
  <si>
    <t>HP INC</t>
  </si>
  <si>
    <t>US40434L1052</t>
  </si>
  <si>
    <t>HEWLETT PACKARD ENTERPRISE CO</t>
  </si>
  <si>
    <t>US42824C1099</t>
  </si>
  <si>
    <t>IT Enabled Services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</si>
  <si>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</si>
  <si>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</si>
  <si>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</si>
  <si>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</si>
  <si>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</si>
  <si>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</si>
  <si>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</si>
  <si>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MAY 31,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</si>
  <si>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</si>
  <si>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</si>
  <si>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</si>
  <si>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</si>
  <si>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BANKING AND PSU DEBT FUND AS ON MAY 31, 2025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</si>
  <si>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</si>
  <si>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</si>
  <si>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</si>
  <si>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8.13% NUCLEAR POWER CORP NCD 28-03-2029**</t>
  </si>
  <si>
    <t>INE206D08386</t>
  </si>
  <si>
    <t>8.79% INDIAN RAIL FIN NCD RED 04-05-2030**</t>
  </si>
  <si>
    <t>INE053F09GX2</t>
  </si>
  <si>
    <t>8.7% LIC HOUS FIN NCD RED 23-03-2029**</t>
  </si>
  <si>
    <t>INE115A07OB4</t>
  </si>
  <si>
    <t>6.33% GOVT OF INDIA RED 05-05-2035</t>
  </si>
  <si>
    <t>IN0020250026</t>
  </si>
  <si>
    <t>7.18% GOVT OF INDIA RED 14-08-2033</t>
  </si>
  <si>
    <t>IN0020230085</t>
  </si>
  <si>
    <t>7.10% GOVT OF INDIA RED 08-04-2034</t>
  </si>
  <si>
    <t>IN0020240019</t>
  </si>
  <si>
    <t>7.34% GOVT OF INDIA RED 22-04-2064</t>
  </si>
  <si>
    <t>IN0020240035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</si>
  <si>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</si>
  <si>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</si>
  <si>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</si>
  <si>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</si>
  <si>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</si>
  <si>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</si>
  <si>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</si>
  <si>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</si>
  <si>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</si>
  <si>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</si>
  <si>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</si>
  <si>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</si>
  <si>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</si>
  <si>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</si>
  <si>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</si>
  <si>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</si>
  <si>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</si>
  <si>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</si>
  <si>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</si>
  <si>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</si>
  <si>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</si>
  <si>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</si>
  <si>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</si>
  <si>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</si>
  <si>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CRISIL-IBX AAA BOND NBFC-HFC - JUN 2027 INDEX FUND AS ON MAY 31, 2025</t>
  </si>
  <si>
    <t>(An open-ended Target Maturity Debt Index Fund predominantly investing in the constituents of CRISIL-IBX AAA NBFCHFC
Index – Jun 2027. A moderate interest rate risk and relatively low credit risk)</t>
  </si>
  <si>
    <t>8.33% ADITYA BIRLA FIN SR L1 NCD19-05-27**</t>
  </si>
  <si>
    <t>INE860H07IY4</t>
  </si>
  <si>
    <t>7.8989% ADITYA BIRLA HSG SR K2 08-06-27**</t>
  </si>
  <si>
    <t>INE831R07557</t>
  </si>
  <si>
    <t>8.3774% KOTAK MAHINDRA INV NCD 21-06-27**</t>
  </si>
  <si>
    <t>INE975F07IR8</t>
  </si>
  <si>
    <t>7.90% LIC HSG FIN TR421 NCD R 23-06-2027**</t>
  </si>
  <si>
    <t>INE115A07PV9</t>
  </si>
  <si>
    <t>8.12% KOTAK MAH PRIME TR GID01 R21-06-27**</t>
  </si>
  <si>
    <t>INE916DA7SU4</t>
  </si>
  <si>
    <t>8.285% TATA CAPITAL LTD NCD 10-05-2027**</t>
  </si>
  <si>
    <t>INE976I07CT9</t>
  </si>
  <si>
    <t>8.24% L&amp;T FIN LTD SR J NCD RED 16-06-27**</t>
  </si>
  <si>
    <t>INE498L07038</t>
  </si>
  <si>
    <t>8.35% AXIS FIN SR 14 NCD OP B 07-05-27**</t>
  </si>
  <si>
    <t>INE891K07952</t>
  </si>
  <si>
    <t>8.30% SMFG IND CRD SR109 OP I R 30-06-27**</t>
  </si>
  <si>
    <t>INE535H07CJ6</t>
  </si>
  <si>
    <t>8.25% MAH &amp; MAH FIN SR RED 25-03-2027**</t>
  </si>
  <si>
    <t>INE774D07VE1</t>
  </si>
  <si>
    <t>8.2378% HDB FIN SER SR 207 R 06-04-27**</t>
  </si>
  <si>
    <t>INE756I07EX3</t>
  </si>
  <si>
    <t>7.7% BAJAJ HOUSING FIN NCD RED 21-05-27**</t>
  </si>
  <si>
    <t>INE377Y07300</t>
  </si>
  <si>
    <t>7.75% TATA CAP HSG FIN SR A 18-05-2027**</t>
  </si>
  <si>
    <t>INE033L07HQ8</t>
  </si>
  <si>
    <t>7.70% BAJAJ FIN LTD OP I NCD R 07-06-27**</t>
  </si>
  <si>
    <t>INE296A07RZ4</t>
  </si>
  <si>
    <t>In accordance with SEBI Circular no. SEBI/HO/IMD/PoD2/P/CIR/2024/183 dated December 13, 2024, Debt Index Replication Factor (DIRF) is 72.51%.</t>
  </si>
  <si>
    <t>Edelweiss CRISIL-IBX AAA Bond NBFC-HFC - Jun 2027 Index Fund</t>
  </si>
  <si>
    <t>CRISIL-IBX AAA NBFC-HFC
Index – Jun 2027</t>
  </si>
  <si>
    <t>PORTFOLIO STATEMENT OF EDELWEISS CRL PSU PL SDL 50:50 OCT-25 FD AS ON MAY 31, 2025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</si>
  <si>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</si>
  <si>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</si>
  <si>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</si>
  <si>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7.25% SIDBI NCD RED 31-07-2025**</t>
  </si>
  <si>
    <t>INE556F08KA6</t>
  </si>
  <si>
    <t>5.7% NABARD NCD RED SR 22D 31-07-2025**</t>
  </si>
  <si>
    <t>INE261F08DK7</t>
  </si>
  <si>
    <t>8.11% REC LTD NCD 07-10-2025 SR136**</t>
  </si>
  <si>
    <t>INE020B08963</t>
  </si>
  <si>
    <t>6.50% POWER FIN CORP NCD RED 17-09-2025**</t>
  </si>
  <si>
    <t>INE134E08LD7</t>
  </si>
  <si>
    <t>7.20% NABARD NCD RED 23-09-2025**</t>
  </si>
  <si>
    <t>INE261F08DR2</t>
  </si>
  <si>
    <t>7.50% NHPC LTD SR Y STR A NCD 07-10-2025**</t>
  </si>
  <si>
    <t>INE848E07AO4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</si>
  <si>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</si>
  <si>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</si>
  <si>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</si>
  <si>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</si>
  <si>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</si>
  <si>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</si>
  <si>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</si>
  <si>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</si>
  <si>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</si>
  <si>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</si>
  <si>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</si>
  <si>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</si>
  <si>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</si>
  <si>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</si>
  <si>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</si>
  <si>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</si>
  <si>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</si>
  <si>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</si>
  <si>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8.27% KERALA SDL RED 12-08-2025</t>
  </si>
  <si>
    <t>IN2020150073</t>
  </si>
  <si>
    <t>8.31% UTTAR PRADESH SDL 29-07-2025</t>
  </si>
  <si>
    <t>IN3320150250</t>
  </si>
  <si>
    <t>8.30% JHARKHAND SDL RED 29-07-2025</t>
  </si>
  <si>
    <t>IN3720150017</t>
  </si>
  <si>
    <t>8.21% WEST BENGAL SDL RED 24-06-2025</t>
  </si>
  <si>
    <t>IN3420150036</t>
  </si>
  <si>
    <t>7.96% MAHARASHTRA SDL RED 14-10-2025</t>
  </si>
  <si>
    <t>IN2220150105</t>
  </si>
  <si>
    <t>8.20% RAJASTHAN SDL RED 24-06-2025</t>
  </si>
  <si>
    <t>IN2920150157</t>
  </si>
  <si>
    <t>8% TAMIL NADU SDL RED 28-10-2025</t>
  </si>
  <si>
    <t>IN3120150120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</si>
  <si>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</si>
  <si>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</si>
  <si>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</si>
  <si>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</si>
  <si>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</si>
  <si>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</si>
  <si>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8.28% MAHARASHTRA SDL RED 29-07-2025</t>
  </si>
  <si>
    <t>IN2220150055</t>
  </si>
  <si>
    <t>8.29% KERALA SDL RED 29-07-2025</t>
  </si>
  <si>
    <t>IN2020150065</t>
  </si>
  <si>
    <t>In accordance with SEBI Circular no. SEBI/HO/IMD/PoD2/P/CIR/2024/183 dated December 13, 2024, Debt Index Replication Factor (DIRF) is 70.82%.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</si>
  <si>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</si>
  <si>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</si>
  <si>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</si>
  <si>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MAY 31, 2025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</si>
  <si>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</si>
  <si>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</si>
  <si>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</si>
  <si>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7.32% GOVT OF INDIA RED 13-11-2030</t>
  </si>
  <si>
    <t>IN0020230135</t>
  </si>
  <si>
    <t>7.38% GOVT OF INDIA RED 20-06-2027</t>
  </si>
  <si>
    <t>IN0020220037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</si>
  <si>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</si>
  <si>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</si>
  <si>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</si>
  <si>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</si>
  <si>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</si>
  <si>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</si>
  <si>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</si>
  <si>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</si>
  <si>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In accordance with SEBI Circular no. SEBI/HO/IMD/PoD2/P/CIR/2024/183 dated December 13, 2024, Debt Index Replication Factor (DIRF) is 98.43%.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</si>
  <si>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</si>
  <si>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</si>
  <si>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</si>
  <si>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MAY 31, 2025</t>
  </si>
  <si>
    <t>(An open ended scheme replicating Nifty 100 Quality 30 Index)</t>
  </si>
  <si>
    <t>Nestle India Ltd.</t>
  </si>
  <si>
    <t>INE239A01024</t>
  </si>
  <si>
    <t>Britannia Industries Ltd.</t>
  </si>
  <si>
    <t>INE216A01030</t>
  </si>
  <si>
    <t>Asian Paints Ltd.</t>
  </si>
  <si>
    <t>INE021A01026</t>
  </si>
  <si>
    <t>Dr. Reddy's Laboratories Ltd.</t>
  </si>
  <si>
    <t>INE089A01031</t>
  </si>
  <si>
    <t>Hero MotoCorp Ltd.</t>
  </si>
  <si>
    <t>INE158A01026</t>
  </si>
  <si>
    <t>Wipro Ltd.</t>
  </si>
  <si>
    <t>INE075A01022</t>
  </si>
  <si>
    <t>Indian Railway Catering &amp;Tou. Corp. Ltd.</t>
  </si>
  <si>
    <t>INE335Y01020</t>
  </si>
  <si>
    <t>Godrej Consumer Products Ltd.</t>
  </si>
  <si>
    <t>INE102D01028</t>
  </si>
  <si>
    <t>Dabur India Ltd.</t>
  </si>
  <si>
    <t>INE016A01026</t>
  </si>
  <si>
    <t>Bosch Ltd.</t>
  </si>
  <si>
    <t>INE323A01026</t>
  </si>
  <si>
    <t>Zydus Lifesciences Ltd.</t>
  </si>
  <si>
    <t>INE010B01027</t>
  </si>
  <si>
    <t>Edelweiss NIFTY 100 Quality 30 Index Fund</t>
  </si>
  <si>
    <t>PORTFOLIO STATEMENT OF EDELWEISS RECENTLY LISTED IPO FUND AS ON MAY 31, 2025</t>
  </si>
  <si>
    <t>(An open ended equity scheme following investment theme of investing in recently listed 100 companies or upcoming Initial Public Offer (IPOs).)</t>
  </si>
  <si>
    <t>Aadhar Housing Finance Ltd.</t>
  </si>
  <si>
    <t>INE883F01010</t>
  </si>
  <si>
    <t>Bajaj Housing Finance Ltd.</t>
  </si>
  <si>
    <t>INE377Y01014</t>
  </si>
  <si>
    <t>Go Digit General Insurance Ltd.</t>
  </si>
  <si>
    <t>INE03JT01014</t>
  </si>
  <si>
    <t>Premier Energies Ltd.</t>
  </si>
  <si>
    <t>INE0BS701011</t>
  </si>
  <si>
    <t>Sagility India Ltd.</t>
  </si>
  <si>
    <t>INE0W2G01015</t>
  </si>
  <si>
    <t>Sai Life Sciences Ltd</t>
  </si>
  <si>
    <t>INE570L01029</t>
  </si>
  <si>
    <t>Acme Solar Holdings Ltd.</t>
  </si>
  <si>
    <t>INE622W01025</t>
  </si>
  <si>
    <t>Swiggy Ltd.</t>
  </si>
  <si>
    <t>INE00H001014</t>
  </si>
  <si>
    <t>Azad Engineering Ltd.</t>
  </si>
  <si>
    <t>INE02IJ01035</t>
  </si>
  <si>
    <t>Doms Industries Ltd.</t>
  </si>
  <si>
    <t>INE321T01012</t>
  </si>
  <si>
    <t>Household Products</t>
  </si>
  <si>
    <t>Baazar Style Retail Ltd.</t>
  </si>
  <si>
    <t>INE01FR01028</t>
  </si>
  <si>
    <t>Indegene Ltd.</t>
  </si>
  <si>
    <t>INE065X01017</t>
  </si>
  <si>
    <t>Hexaware Technologies Ltd.</t>
  </si>
  <si>
    <t>INE093A01041</t>
  </si>
  <si>
    <t>JSW Infrastructure Ltd.</t>
  </si>
  <si>
    <t>INE880J01026</t>
  </si>
  <si>
    <t>Transport Infrastructure</t>
  </si>
  <si>
    <t>Unimech Aerospace And Manufacturing Ltd.</t>
  </si>
  <si>
    <t>INE0U3I01011</t>
  </si>
  <si>
    <t>Ask Automotive Ltd.</t>
  </si>
  <si>
    <t>INE491J01022</t>
  </si>
  <si>
    <t>P N Gadgil Jewellers Ltd.</t>
  </si>
  <si>
    <t>INE953R01016</t>
  </si>
  <si>
    <t>Emcure Pharmaceuticals Ltd.</t>
  </si>
  <si>
    <t>INE168P01015</t>
  </si>
  <si>
    <t>Innova Captab Ltd.</t>
  </si>
  <si>
    <t>INE0DUT01020</t>
  </si>
  <si>
    <t>International Gemmological Inst Ind Ltd.</t>
  </si>
  <si>
    <t>INE0Q9301021</t>
  </si>
  <si>
    <t>Ajax Engineering Ltd.</t>
  </si>
  <si>
    <t>INE274Y01021</t>
  </si>
  <si>
    <t>Apeejay Surrendra Park Hotels Ltd.</t>
  </si>
  <si>
    <t>INE988S01028</t>
  </si>
  <si>
    <t>Ceigall India Ltd.</t>
  </si>
  <si>
    <t>INE0AG901020</t>
  </si>
  <si>
    <t>Happy Forgings Ltd.</t>
  </si>
  <si>
    <t>INE330T01021</t>
  </si>
  <si>
    <t>Waaree Energies Ltd.</t>
  </si>
  <si>
    <t>INE377N01017</t>
  </si>
  <si>
    <t>Sanathan Textiles Ltd.</t>
  </si>
  <si>
    <t>INE0JPD01013</t>
  </si>
  <si>
    <t>Kross Ltd.</t>
  </si>
  <si>
    <t>INE0O6601022</t>
  </si>
  <si>
    <t>DAM Capital Advisors Ltd.</t>
  </si>
  <si>
    <t>INE284H01025</t>
  </si>
  <si>
    <t>Carraro India Ltd.</t>
  </si>
  <si>
    <t>INE0V7W01012</t>
  </si>
  <si>
    <t>Juniper Hotels Ltd.</t>
  </si>
  <si>
    <t>INE696F01016</t>
  </si>
  <si>
    <t>Godavari Biorefineries Ltd.</t>
  </si>
  <si>
    <t>INE497S01012</t>
  </si>
  <si>
    <t>ECOS (India) Mobility &amp; Hospitality Ltd.</t>
  </si>
  <si>
    <t>INE06HJ01020</t>
  </si>
  <si>
    <t>Gopal Snacks Ltd.</t>
  </si>
  <si>
    <t>INE0L9R01028</t>
  </si>
  <si>
    <t>JNK India Ltd.</t>
  </si>
  <si>
    <t>INE0OAF01028</t>
  </si>
  <si>
    <t>Ather Energy Ltd.</t>
  </si>
  <si>
    <t>INE0LEZ01016</t>
  </si>
  <si>
    <t>Akums Drugs And Pharmaceuticals Ltd.</t>
  </si>
  <si>
    <t>INE09XN01023</t>
  </si>
  <si>
    <t>NIFTY 26-Jun-2025</t>
  </si>
  <si>
    <t>INDEX FUTURES</t>
  </si>
  <si>
    <t>Money Market Instruments</t>
  </si>
  <si>
    <t>Treasury bills</t>
  </si>
  <si>
    <t>91 DAYS TBILL RED 05-06-2025</t>
  </si>
  <si>
    <t>IN002024X482</t>
  </si>
  <si>
    <t>91 DAYS TBILL RED 17-07-2025</t>
  </si>
  <si>
    <t>IN002025X034</t>
  </si>
  <si>
    <t>Edelweiss Recently Listed IPO Fund</t>
  </si>
  <si>
    <t>PORTFOLIO STATEMENT OF EDELWEISS  GREATER CHINA EQUITY OFF-SHORE FUND AS ON MAY 31,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</si>
  <si>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</si>
  <si>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</si>
  <si>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</si>
  <si>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</si>
  <si>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</si>
  <si>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</si>
  <si>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MAY 31, 2025</t>
  </si>
  <si>
    <t>(An Open-ended Equity Scheme replicating MSCI India Domestic &amp; World Healthcare 45 Index)</t>
  </si>
  <si>
    <t>Cipla Ltd.</t>
  </si>
  <si>
    <t>INE059A01026</t>
  </si>
  <si>
    <t>Mankind Pharma Ltd.</t>
  </si>
  <si>
    <t>INE634S01028</t>
  </si>
  <si>
    <t>Aurobindo Pharma Ltd.</t>
  </si>
  <si>
    <t>INE406A01037</t>
  </si>
  <si>
    <t>Laurus Labs Ltd.</t>
  </si>
  <si>
    <t>INE947Q01028</t>
  </si>
  <si>
    <t>Alkem Laboratories Ltd.</t>
  </si>
  <si>
    <t>INE540L01014</t>
  </si>
  <si>
    <t>Biocon Ltd.</t>
  </si>
  <si>
    <t>INE376G01013</t>
  </si>
  <si>
    <t>GlaxoSmithKline Pharmaceuticals Ltd.</t>
  </si>
  <si>
    <t>INE159A01016</t>
  </si>
  <si>
    <t>Narayana Hrudayalaya ltd.</t>
  </si>
  <si>
    <t>INE410P01011</t>
  </si>
  <si>
    <t>Piramal Pharma Ltd.</t>
  </si>
  <si>
    <t>INE0DK501011</t>
  </si>
  <si>
    <t>Gland Pharma Ltd.</t>
  </si>
  <si>
    <t>INE068V01023</t>
  </si>
  <si>
    <t>Syngene International Ltd.</t>
  </si>
  <si>
    <t>INE398R01022</t>
  </si>
  <si>
    <t>Global Health Ltd.</t>
  </si>
  <si>
    <t>INE474Q01031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</si>
  <si>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</si>
  <si>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</si>
  <si>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</si>
  <si>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</si>
  <si>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</si>
  <si>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</si>
  <si>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</si>
  <si>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</si>
  <si>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</si>
  <si>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</si>
  <si>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ABBOTT LABORATORIES</t>
  </si>
  <si>
    <t>US0028241000</t>
  </si>
  <si>
    <t>Health Care Equipment &amp; Supplies</t>
  </si>
  <si>
    <t>NOVARTIS AG</t>
  </si>
  <si>
    <t>US66987V1098</t>
  </si>
  <si>
    <t>INTUITIVE SURGICAL INC</t>
  </si>
  <si>
    <t>US46120E6023</t>
  </si>
  <si>
    <t>MERCK &amp; CO.INC</t>
  </si>
  <si>
    <t>US58933Y1055</t>
  </si>
  <si>
    <t>AMGEN INC</t>
  </si>
  <si>
    <t>US0311621009</t>
  </si>
  <si>
    <t>THERMO FISHER SCIENTIFIC INC</t>
  </si>
  <si>
    <t>US8835561023</t>
  </si>
  <si>
    <t>Life Sciences Tools &amp; Services</t>
  </si>
  <si>
    <t>GILEAD SCIENCES INC</t>
  </si>
  <si>
    <t>US3755581036</t>
  </si>
  <si>
    <t>STRYKER CORP</t>
  </si>
  <si>
    <t>US8636671013</t>
  </si>
  <si>
    <t>DANAHER CORP</t>
  </si>
  <si>
    <t>US2358511028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</si>
  <si>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</si>
  <si>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</si>
  <si>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</si>
  <si>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</si>
  <si>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</si>
  <si>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</si>
  <si>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</si>
  <si>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</si>
  <si>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</si>
  <si>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</si>
  <si>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</si>
  <si>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</si>
  <si>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</si>
  <si>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</si>
  <si>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</si>
  <si>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BHARAT BOND ETF – APRIL 2031 AS ON MAY 31, 2025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</si>
  <si>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</si>
  <si>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</si>
  <si>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</si>
  <si>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</si>
  <si>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</si>
  <si>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</si>
  <si>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</si>
  <si>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</si>
  <si>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</si>
  <si>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</si>
  <si>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</si>
  <si>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</si>
  <si>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</si>
  <si>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</si>
  <si>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</si>
  <si>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</si>
  <si>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</si>
  <si>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</si>
  <si>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</si>
  <si>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</si>
  <si>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</si>
  <si>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</si>
  <si>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</si>
  <si>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</si>
  <si>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</si>
  <si>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</si>
  <si>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</si>
  <si>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</si>
  <si>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</si>
  <si>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</si>
  <si>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</si>
  <si>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</si>
  <si>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</si>
  <si>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</si>
  <si>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</si>
  <si>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</si>
  <si>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</si>
  <si>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</si>
  <si>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</si>
  <si>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</si>
  <si>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</si>
  <si>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</si>
  <si>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</si>
  <si>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</si>
  <si>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</si>
  <si>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</si>
  <si>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</si>
  <si>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</si>
  <si>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</si>
  <si>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</si>
  <si>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</si>
  <si>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</si>
  <si>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</si>
  <si>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</si>
  <si>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</si>
  <si>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</si>
  <si>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8.4% POWER GRID CORP NCD RED 27-05-2030**</t>
  </si>
  <si>
    <t>INE752E07MW6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</si>
  <si>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</si>
  <si>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</si>
  <si>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</si>
  <si>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</si>
  <si>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</si>
  <si>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</si>
  <si>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</si>
  <si>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</si>
  <si>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</si>
  <si>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</si>
  <si>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</si>
  <si>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</si>
  <si>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</si>
  <si>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</si>
  <si>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</si>
  <si>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</si>
  <si>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In accordance with SEBI Circular no. SEBI/HO/IMD/PoD2/P/CIR/2024/183 dated December 13, 2024, Debt Index Replication Factor (DIRF) is 82.57%.</t>
  </si>
  <si>
    <t>BHARAT Bond ETF - April 2031</t>
  </si>
  <si>
    <t>PORTFOLIO STATEMENT OF BHARAT BOND ETF – APRIL 2032 AS ON MAY 31, 2025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</si>
  <si>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</si>
  <si>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</si>
  <si>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</si>
  <si>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</si>
  <si>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</si>
  <si>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</si>
  <si>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</si>
  <si>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</si>
  <si>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</si>
  <si>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</si>
  <si>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</si>
  <si>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</si>
  <si>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</si>
  <si>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</si>
  <si>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</si>
  <si>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</si>
  <si>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</si>
  <si>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</si>
  <si>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</si>
  <si>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</si>
  <si>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</si>
  <si>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</si>
  <si>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</si>
  <si>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</si>
  <si>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</si>
  <si>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7.2% NAT HSG BANK NCD RED 03-10-2031**</t>
  </si>
  <si>
    <t>INE557F08GB0</t>
  </si>
  <si>
    <t>6.89% IRFC NCD RED 18-07-2031**</t>
  </si>
  <si>
    <t>INE053F08106</t>
  </si>
  <si>
    <t>7.35% NHB NCD RED 02-01-2032**</t>
  </si>
  <si>
    <t>INE557F08GD6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</si>
  <si>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</si>
  <si>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</si>
  <si>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</si>
  <si>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</si>
  <si>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</si>
  <si>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</si>
  <si>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</si>
  <si>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</si>
  <si>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</si>
  <si>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</si>
  <si>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</si>
  <si>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</si>
  <si>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</si>
  <si>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</si>
  <si>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</si>
  <si>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</si>
  <si>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</si>
  <si>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</si>
  <si>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</si>
  <si>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</si>
  <si>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</si>
  <si>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</si>
  <si>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</si>
  <si>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</si>
  <si>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</si>
  <si>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</si>
  <si>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</si>
  <si>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</si>
  <si>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In accordance with SEBI Circular no. SEBI/HO/IMD/PoD2/P/CIR/2024/183 dated December 13, 2024, Debt Index Replication Factor (DIRF) is 65.13%.</t>
  </si>
  <si>
    <t>BHARAT Bond ETF - April 2032</t>
  </si>
  <si>
    <t>PORTFOLIO STATEMENT OF EDELWEISS LOW DURATION FUND AS ON MAY 31, 2025</t>
  </si>
  <si>
    <t>(An open-ended low duration debt scheme investing in debt and money market instruments such that the Macaulay duration
of the portfolio is between 6 - 12 months. A relatively high interest rate risk and moderate credit risk)</t>
  </si>
  <si>
    <t>7.7% NABARD NCD SR 25A RED 30-09-2027**</t>
  </si>
  <si>
    <t>INE261F08EI9</t>
  </si>
  <si>
    <t>7.74% LIC HSG TR448 NCD 22-10-27**</t>
  </si>
  <si>
    <t>INE115A07QZ8</t>
  </si>
  <si>
    <t>7.60% REC LTD. NCD SR 219 RED 27-02-2026**</t>
  </si>
  <si>
    <t>INE020B08EF4</t>
  </si>
  <si>
    <t>7.23% SIDBI NCD RED 09-03-2026**</t>
  </si>
  <si>
    <t>INE556F08KC2</t>
  </si>
  <si>
    <t>7.11% SIDBI NCD RED 27-02-2026**</t>
  </si>
  <si>
    <t>INE556F08KB4</t>
  </si>
  <si>
    <t>7.123% TATA CAP HSG FI SR B R 21-07-2027**</t>
  </si>
  <si>
    <t>INE033L07IO1</t>
  </si>
  <si>
    <t>5.63% GOVT OF INDIA RED 12-04-2026</t>
  </si>
  <si>
    <t>IN0020210012</t>
  </si>
  <si>
    <t>364 DAYS TBILL RED 15-08-2025</t>
  </si>
  <si>
    <t>IN002024Z206</t>
  </si>
  <si>
    <t>Certificate of Deposit</t>
  </si>
  <si>
    <t>KOTAK MAHINDRA BANK CD RED 13-03-2026#**</t>
  </si>
  <si>
    <t>INE237A167Z1</t>
  </si>
  <si>
    <t>CRISIL A1+</t>
  </si>
  <si>
    <t>EXIM BANK CD RED 20-03-2026#**</t>
  </si>
  <si>
    <t>INE514E16CK7</t>
  </si>
  <si>
    <t>INDIAN BANK CD RED 19-03-2026#**</t>
  </si>
  <si>
    <t>INE562A16OL7</t>
  </si>
  <si>
    <t>FITCH A1+</t>
  </si>
  <si>
    <t>HDFC BANK CD RED 24-03-2026#**</t>
  </si>
  <si>
    <t>INE040A16GS5</t>
  </si>
  <si>
    <t>CARE A1+</t>
  </si>
  <si>
    <t>NABARD CD RED 25-03-2026#**</t>
  </si>
  <si>
    <t>INE261F16AA7</t>
  </si>
  <si>
    <t>Commercial Paper</t>
  </si>
  <si>
    <t>ICICI SECURITIES CP RED 06-03-2026**</t>
  </si>
  <si>
    <t>INE763G14XX9</t>
  </si>
  <si>
    <t>HDB FINANCIAL SERV CP RED 16-03-2026**</t>
  </si>
  <si>
    <t>INE756I14EZ4</t>
  </si>
  <si>
    <t>#  Unlisted Security</t>
  </si>
  <si>
    <t>Edelweiss Low Duration Fund</t>
  </si>
  <si>
    <t>CRISIL Low Duration Debt A-I Index</t>
  </si>
  <si>
    <t>As on (Date)</t>
  </si>
  <si>
    <t>PORTFOLIO STATEMENT OF EDELWEISS BUSINESS CYCLE FUND AS ON MAY 31, 2025</t>
  </si>
  <si>
    <t>(An open-ended equity scheme following business cycle-based investing theme))</t>
  </si>
  <si>
    <t>GE Vernova T&amp;D India Limited</t>
  </si>
  <si>
    <t>INE200A01026</t>
  </si>
  <si>
    <t>AU Small Finance Bank Ltd.</t>
  </si>
  <si>
    <t>INE949L01017</t>
  </si>
  <si>
    <t>Anant Raj Ltd.</t>
  </si>
  <si>
    <t>INE242C01024</t>
  </si>
  <si>
    <t>Hindustan Zinc Ltd.</t>
  </si>
  <si>
    <t>INE267A01025</t>
  </si>
  <si>
    <t>Schaeffler India Ltd.</t>
  </si>
  <si>
    <t>INE513A01022</t>
  </si>
  <si>
    <t>Aster DM Healthcare Ltd.</t>
  </si>
  <si>
    <t>INE914M01019</t>
  </si>
  <si>
    <t>Affle 3i Ltd.</t>
  </si>
  <si>
    <t>INE00WC01027</t>
  </si>
  <si>
    <t>United Breweries Ltd.</t>
  </si>
  <si>
    <t>INE686F01025</t>
  </si>
  <si>
    <t>SBI Cards &amp; Payment Services Ltd.</t>
  </si>
  <si>
    <t>INE018E01016</t>
  </si>
  <si>
    <t>Berger Paints (I) Ltd.</t>
  </si>
  <si>
    <t>INE463A01038</t>
  </si>
  <si>
    <t>PNB Housing Finance Ltd.</t>
  </si>
  <si>
    <t>INE572E01012</t>
  </si>
  <si>
    <t>UPL Ltd.</t>
  </si>
  <si>
    <t>IN9628A01026</t>
  </si>
  <si>
    <t>INE628A01036</t>
  </si>
  <si>
    <t>FSN E-Commerce Ventures Ltd.</t>
  </si>
  <si>
    <t>INE388Y01029</t>
  </si>
  <si>
    <t>FSN E-Commerce Ventures Ltd.26/06/2025</t>
  </si>
  <si>
    <t>Cholamandalam Investment &amp; Finance Company Ltd.26/06/2025</t>
  </si>
  <si>
    <t>182 DAYS TBILL RED 27-06-2025</t>
  </si>
  <si>
    <t>IN002024Y373</t>
  </si>
  <si>
    <t>364 DAYS TBILL RED 10-07-2025</t>
  </si>
  <si>
    <t>IN002024Z156</t>
  </si>
  <si>
    <t>Edelweiss Business Cycle Fund</t>
  </si>
  <si>
    <t>PORTFOLIO STATEMENT OF EDELWEISS LARGE CAP FUND AS ON MAY 31, 2025</t>
  </si>
  <si>
    <t>(An open ended equity scheme predominantly investing in large cap stocks)</t>
  </si>
  <si>
    <t>ICICI Lombard General Insurance Co. Ltd.</t>
  </si>
  <si>
    <t>INE765G01017</t>
  </si>
  <si>
    <t>Bharat Petroleum Corporation Ltd.</t>
  </si>
  <si>
    <t>INE029A01011</t>
  </si>
  <si>
    <t>Vedanta Ltd.</t>
  </si>
  <si>
    <t>INE205A01025</t>
  </si>
  <si>
    <t>Diversified Metals</t>
  </si>
  <si>
    <t>Vedanta Ltd.26/06/2025</t>
  </si>
  <si>
    <t>364 DAYS TBILL RED 12-06-2025</t>
  </si>
  <si>
    <t>IN002024Z115</t>
  </si>
  <si>
    <t>Plan C - Growth option</t>
  </si>
  <si>
    <t>Plan C - IDCW option</t>
  </si>
  <si>
    <t>Edelweiss Large Cap Fund</t>
  </si>
  <si>
    <t>PORTFOLIO STATEMENT OF EDELWEISS NIFTY500 MULTICAP MOMENTUM QUALITY 50 ETF AS ON MAY 31,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</si>
  <si>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</si>
  <si>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</si>
  <si>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MAY 31,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</si>
  <si>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</si>
  <si>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</si>
  <si>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</si>
  <si>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</si>
  <si>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BHARAT BOND FOF – APRIL 2033 AS ON MAY 31, 2025</t>
  </si>
  <si>
    <t>(An open-ended Target Maturity fund of funds scheme investing in units of BHARAT Bond ETF – April 2033)</t>
  </si>
  <si>
    <t>BHARAT BOND ETF - APRIL 2033</t>
  </si>
  <si>
    <t>INF754K01QX0</t>
  </si>
  <si>
    <t xml:space="preserve"> Average Portfolio Maturity</t>
  </si>
  <si>
    <t>BHARAT Bond FOF - April 2033</t>
  </si>
  <si>
    <t>Fund of funds scheme (Domestic)</t>
  </si>
  <si>
    <t>BHARAT Bond ETF FOF – April 2033</t>
  </si>
  <si>
    <t>PORTFOLIO STATEMENT OF EDELWEISS  GOVERNMENT SECURITIES FUND AS ON MAY 31, 2025</t>
  </si>
  <si>
    <t>(An open ended debt scheme investing in government securities across maturity)</t>
  </si>
  <si>
    <t>6.9% GOVT OF INDIA RED 15-04-2065</t>
  </si>
  <si>
    <t>IN0020250018</t>
  </si>
  <si>
    <t>7.18% GOVT OF INDIA RED 24-07-2037</t>
  </si>
  <si>
    <t>IN0020230077</t>
  </si>
  <si>
    <t>7.23% GOVT OF INDIA RED 15-04-2039</t>
  </si>
  <si>
    <t>IN0020240027</t>
  </si>
  <si>
    <t>6.92% GOVT OF INDIA RED 18-11-2039</t>
  </si>
  <si>
    <t>IN0020240134</t>
  </si>
  <si>
    <t>8.38% GUJARAT SDL RED 27-02-2029</t>
  </si>
  <si>
    <t>IN1520180309</t>
  </si>
  <si>
    <t>Direct Plan Annual IDCW Option</t>
  </si>
  <si>
    <t>Regular Plan - Annual IDCW Option</t>
  </si>
  <si>
    <t>Edelweiss Government Securities Fund</t>
  </si>
  <si>
    <t>Gilt Fund</t>
  </si>
  <si>
    <t>PORTFOLIO STATEMENT OF EDELWEISS OVERNIGHT FUND AS ON MAY 31, 2025</t>
  </si>
  <si>
    <t>(An open-ended debt scheme investing in overnight instruments.)</t>
  </si>
  <si>
    <t>91 DAYS TBILL RED 12-06-2025</t>
  </si>
  <si>
    <t>IN002024X490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</si>
  <si>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</si>
  <si>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</si>
  <si>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</si>
  <si>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</si>
  <si>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</si>
  <si>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</si>
  <si>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</si>
  <si>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</si>
  <si>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</si>
  <si>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</si>
  <si>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</si>
  <si>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</si>
  <si>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</si>
  <si>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</si>
  <si>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</si>
  <si>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</si>
  <si>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</si>
  <si>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MAY 31, 2025</t>
  </si>
  <si>
    <t>(An open-ended equity scheme following consumption theme)</t>
  </si>
  <si>
    <t>Tata Power Company Ltd.</t>
  </si>
  <si>
    <t>INE245A01021</t>
  </si>
  <si>
    <t>K.P.R. Mill Ltd.</t>
  </si>
  <si>
    <t>INE930H01031</t>
  </si>
  <si>
    <t>Oberoi Realty Ltd.</t>
  </si>
  <si>
    <t>INE093I01010</t>
  </si>
  <si>
    <t>Astral Ltd.</t>
  </si>
  <si>
    <t>INE006I01046</t>
  </si>
  <si>
    <t>Chalet Hotels Ltd.</t>
  </si>
  <si>
    <t>INE427F01016</t>
  </si>
  <si>
    <t>Cartrade Tech Ltd.</t>
  </si>
  <si>
    <t>INE290S01011</t>
  </si>
  <si>
    <t>Edelweiss Consumption Fund</t>
  </si>
  <si>
    <t>PORTFOLIO STATEMENT OF EDELWEISS SMALL CAP FUND AS ON MAY 31, 2025</t>
  </si>
  <si>
    <t>(An open ended scheme predominantly investing in small cap stocks)</t>
  </si>
  <si>
    <t>City Union Bank Ltd.</t>
  </si>
  <si>
    <t>INE491A01021</t>
  </si>
  <si>
    <t>Navin Fluorine International Ltd.</t>
  </si>
  <si>
    <t>INE048G01026</t>
  </si>
  <si>
    <t>Clean Science and Technology Ltd.</t>
  </si>
  <si>
    <t>INE227W01023</t>
  </si>
  <si>
    <t>Kirloskar Pneumatic Co.Ltd.</t>
  </si>
  <si>
    <t>INE811A01020</t>
  </si>
  <si>
    <t>Dodla Dairy Ltd.</t>
  </si>
  <si>
    <t>INE021O01019</t>
  </si>
  <si>
    <t>Firstsource Solutions Ltd.</t>
  </si>
  <si>
    <t>INE684F01012</t>
  </si>
  <si>
    <t>V-Mart Retail Ltd.</t>
  </si>
  <si>
    <t>INE665J01013</t>
  </si>
  <si>
    <t>Westlife Foodworld Ltd.</t>
  </si>
  <si>
    <t>INE274F01020</t>
  </si>
  <si>
    <t>Vijaya Diagnostic Centre Ltd.</t>
  </si>
  <si>
    <t>INE043W01024</t>
  </si>
  <si>
    <t>Ahluwalia Contracts (India) Ltd.</t>
  </si>
  <si>
    <t>INE758C01029</t>
  </si>
  <si>
    <t>Gabriel India Ltd.</t>
  </si>
  <si>
    <t>INE524A01029</t>
  </si>
  <si>
    <t>Avalon Technologies Ltd.</t>
  </si>
  <si>
    <t>INE0LCL01028</t>
  </si>
  <si>
    <t>Sumitomo Chemical India Ltd.</t>
  </si>
  <si>
    <t>INE258G01013</t>
  </si>
  <si>
    <t>JK Lakshmi Cement Ltd.</t>
  </si>
  <si>
    <t>INE786A01032</t>
  </si>
  <si>
    <t>Arvind Fashions Ltd.</t>
  </si>
  <si>
    <t>INE955V01021</t>
  </si>
  <si>
    <t>Garware Technical Fibres Ltd.</t>
  </si>
  <si>
    <t>INE276A01018</t>
  </si>
  <si>
    <t>Ratnamani Metals &amp; Tubes Ltd.</t>
  </si>
  <si>
    <t>INE703B01027</t>
  </si>
  <si>
    <t>KNR Constructions Ltd.</t>
  </si>
  <si>
    <t>INE634I01029</t>
  </si>
  <si>
    <t>Mold-Tek Packaging Ltd.</t>
  </si>
  <si>
    <t>INE893J01029</t>
  </si>
  <si>
    <t>Vedant Fashions Ltd.</t>
  </si>
  <si>
    <t>INE825V01034</t>
  </si>
  <si>
    <t>RHI Magnesita India Ltd.</t>
  </si>
  <si>
    <t>INE743M01012</t>
  </si>
  <si>
    <t>Voltamp Transformers Ltd.</t>
  </si>
  <si>
    <t>INE540H01012</t>
  </si>
  <si>
    <t>Emami Ltd.</t>
  </si>
  <si>
    <t>INE548C01032</t>
  </si>
  <si>
    <t>Jamna Auto Industries Ltd.</t>
  </si>
  <si>
    <t>INE039C01032</t>
  </si>
  <si>
    <t>Rolex Rings Ltd.</t>
  </si>
  <si>
    <t>INE645S01016</t>
  </si>
  <si>
    <t>Whirlpool of India Ltd.</t>
  </si>
  <si>
    <t>INE716A01013</t>
  </si>
  <si>
    <t>Rajratan Global Wire Ltd.</t>
  </si>
  <si>
    <t>INE451D01029</t>
  </si>
  <si>
    <t>Edelweiss Small Cap Fund</t>
  </si>
  <si>
    <t>PORTFOLIO STATEMENT OF EDELWEISS NIFTY LARGE MID CAP 250 INDEX FUND AS ON MAY 31, 2025</t>
  </si>
  <si>
    <t>(An Open-ended Equity Scheme replicating Nifty LargeMidcap 250 Index)</t>
  </si>
  <si>
    <t>IDFC First Bank Ltd.</t>
  </si>
  <si>
    <t>INE092T01019</t>
  </si>
  <si>
    <t>Yes Bank Ltd.</t>
  </si>
  <si>
    <t>INE528G01035</t>
  </si>
  <si>
    <t>Bharat Forge Ltd.</t>
  </si>
  <si>
    <t>INE465A01025</t>
  </si>
  <si>
    <t>Tube Investments Of India Ltd.</t>
  </si>
  <si>
    <t>INE974X01010</t>
  </si>
  <si>
    <t>One 97 Communications Ltd.</t>
  </si>
  <si>
    <t>INE982J01020</t>
  </si>
  <si>
    <t>GMR Airports Ltd.</t>
  </si>
  <si>
    <t>INE776C01039</t>
  </si>
  <si>
    <t>NHPC Ltd.</t>
  </si>
  <si>
    <t>INE848E01016</t>
  </si>
  <si>
    <t>Supreme Industries Ltd.</t>
  </si>
  <si>
    <t>INE195A01028</t>
  </si>
  <si>
    <t>Torrent Power Ltd.</t>
  </si>
  <si>
    <t>INE813H01021</t>
  </si>
  <si>
    <t>Adani Ports &amp; Special Economic Zone Ltd.</t>
  </si>
  <si>
    <t>INE742F01042</t>
  </si>
  <si>
    <t>Prestige Estates Projects Ltd.</t>
  </si>
  <si>
    <t>INE811K01011</t>
  </si>
  <si>
    <t>NMDC Ltd.</t>
  </si>
  <si>
    <t>INE584A01023</t>
  </si>
  <si>
    <t>Minerals &amp; Mining</t>
  </si>
  <si>
    <t>Grasim Industries Ltd.</t>
  </si>
  <si>
    <t>INE047A01021</t>
  </si>
  <si>
    <t>Petronet LNG Ltd.</t>
  </si>
  <si>
    <t>INE347G01014</t>
  </si>
  <si>
    <t>Rail Vikas Nigam Ltd.</t>
  </si>
  <si>
    <t>INE415G01027</t>
  </si>
  <si>
    <t>Tata Elxsi Ltd.</t>
  </si>
  <si>
    <t>INE670A01012</t>
  </si>
  <si>
    <t>Container Corporation Of India Ltd.</t>
  </si>
  <si>
    <t>INE111A01025</t>
  </si>
  <si>
    <t>Kalyan Jewellers India Ltd.</t>
  </si>
  <si>
    <t>INE303R01014</t>
  </si>
  <si>
    <t>Jindal Stainless Ltd.</t>
  </si>
  <si>
    <t>INE220G01021</t>
  </si>
  <si>
    <t>Tata Communications Ltd.</t>
  </si>
  <si>
    <t>INE151A01013</t>
  </si>
  <si>
    <t>Vodafone Idea Ltd.</t>
  </si>
  <si>
    <t>INE669E01016</t>
  </si>
  <si>
    <t>Adani Total Gas Ltd.</t>
  </si>
  <si>
    <t>INE399L01023</t>
  </si>
  <si>
    <t>Steel Authority of India Ltd.</t>
  </si>
  <si>
    <t>INE114A01011</t>
  </si>
  <si>
    <t>Patanjali Foods Ltd.</t>
  </si>
  <si>
    <t>INE619A01035</t>
  </si>
  <si>
    <t>LIC Housing Finance Ltd.</t>
  </si>
  <si>
    <t>INE115A01026</t>
  </si>
  <si>
    <t>Exide Industries Ltd.</t>
  </si>
  <si>
    <t>INE302A01020</t>
  </si>
  <si>
    <t>Lloyds Metals And Energy Ltd.</t>
  </si>
  <si>
    <t>INE281B01032</t>
  </si>
  <si>
    <t>Cochin Shipyard Ltd.</t>
  </si>
  <si>
    <t>INE704P01025</t>
  </si>
  <si>
    <t>Adani Enterprises Ltd.</t>
  </si>
  <si>
    <t>INE423A01024</t>
  </si>
  <si>
    <t>Metals &amp; Minerals Trading</t>
  </si>
  <si>
    <t>Aditya Birla Capital Ltd.</t>
  </si>
  <si>
    <t>INE674K01013</t>
  </si>
  <si>
    <t>Linde India Ltd.</t>
  </si>
  <si>
    <t>INE473A01011</t>
  </si>
  <si>
    <t>Apollo Tyres Ltd.</t>
  </si>
  <si>
    <t>INE438A01022</t>
  </si>
  <si>
    <t>Bank of India</t>
  </si>
  <si>
    <t>INE084A01016</t>
  </si>
  <si>
    <t>Gujarat Fluorochemicals Ltd.</t>
  </si>
  <si>
    <t>INE09N301011</t>
  </si>
  <si>
    <t>Bajaj Holdings &amp; Investment Ltd.</t>
  </si>
  <si>
    <t>INE118A01012</t>
  </si>
  <si>
    <t>Bandhan Bank Ltd.</t>
  </si>
  <si>
    <t>INE545U01014</t>
  </si>
  <si>
    <t>Deepak Nitrite Ltd.</t>
  </si>
  <si>
    <t>INE288B01029</t>
  </si>
  <si>
    <t>L&amp;T Finance Ltd.</t>
  </si>
  <si>
    <t>INE498L01015</t>
  </si>
  <si>
    <t>Info Edge (India) Ltd.</t>
  </si>
  <si>
    <t>INE663F01032</t>
  </si>
  <si>
    <t>AIA Engineering Ltd.</t>
  </si>
  <si>
    <t>INE212H01026</t>
  </si>
  <si>
    <t>IndusInd Bank Ltd.</t>
  </si>
  <si>
    <t>INE095A01012</t>
  </si>
  <si>
    <t>Thermax Ltd.</t>
  </si>
  <si>
    <t>INE152A01029</t>
  </si>
  <si>
    <t>Indian Oil Corporation Ltd.</t>
  </si>
  <si>
    <t>INE242A01010</t>
  </si>
  <si>
    <t>CRISIL Ltd.</t>
  </si>
  <si>
    <t>INE007A01025</t>
  </si>
  <si>
    <t>General Insurance Corporation of India</t>
  </si>
  <si>
    <t>INE481Y01014</t>
  </si>
  <si>
    <t>ACC Ltd.</t>
  </si>
  <si>
    <t>INE012A01025</t>
  </si>
  <si>
    <t>GAIL (India) Ltd.</t>
  </si>
  <si>
    <t>INE129A01019</t>
  </si>
  <si>
    <t>DLF Ltd.</t>
  </si>
  <si>
    <t>INE271C01023</t>
  </si>
  <si>
    <t>REC Ltd.</t>
  </si>
  <si>
    <t>INE020B01018</t>
  </si>
  <si>
    <t>Housing &amp; Urban Development Corp Ltd.</t>
  </si>
  <si>
    <t>INE031A01017</t>
  </si>
  <si>
    <t>L&amp;T Technology Services Ltd.</t>
  </si>
  <si>
    <t>INE010V01017</t>
  </si>
  <si>
    <t>Tata Technologies Ltd.</t>
  </si>
  <si>
    <t>INE142M01025</t>
  </si>
  <si>
    <t>Indian Renewable Energy Dev Agency Ltd.</t>
  </si>
  <si>
    <t>INE202E01016</t>
  </si>
  <si>
    <t>Escorts Kubota Ltd.</t>
  </si>
  <si>
    <t>INE042A01014</t>
  </si>
  <si>
    <t>Star Health &amp; Allied Insurance Co Ltd.</t>
  </si>
  <si>
    <t>INE575P01011</t>
  </si>
  <si>
    <t>Adani Power Ltd.</t>
  </si>
  <si>
    <t>INE814H01011</t>
  </si>
  <si>
    <t>IRB Infrastructure Developers Ltd.</t>
  </si>
  <si>
    <t>INE821I01022</t>
  </si>
  <si>
    <t>Motherson Sumi Wiring India Ltd.</t>
  </si>
  <si>
    <t>INE0FS801015</t>
  </si>
  <si>
    <t>Macrotech Developers Ltd.</t>
  </si>
  <si>
    <t>INE670K01029</t>
  </si>
  <si>
    <t>Canara Bank</t>
  </si>
  <si>
    <t>INE476A01022</t>
  </si>
  <si>
    <t>AWL Agri Business Ltd.</t>
  </si>
  <si>
    <t>INE699H01024</t>
  </si>
  <si>
    <t>Ambuja Cements Ltd.</t>
  </si>
  <si>
    <t>INE079A01024</t>
  </si>
  <si>
    <t>Punjab National Bank</t>
  </si>
  <si>
    <t>INE160A01022</t>
  </si>
  <si>
    <t>Tata Investment Corporation Ltd.</t>
  </si>
  <si>
    <t>INE672A01018</t>
  </si>
  <si>
    <t>Bank of Maharashtra</t>
  </si>
  <si>
    <t>INE457A01014</t>
  </si>
  <si>
    <t>Honeywell Automation India Ltd.</t>
  </si>
  <si>
    <t>INE671A01010</t>
  </si>
  <si>
    <t>3M India Ltd.</t>
  </si>
  <si>
    <t>INE470A01017</t>
  </si>
  <si>
    <t>Diversified</t>
  </si>
  <si>
    <t>Gujarat Gas Ltd.</t>
  </si>
  <si>
    <t>INE844O01030</t>
  </si>
  <si>
    <t>NLC India Ltd.</t>
  </si>
  <si>
    <t>INE589A01014</t>
  </si>
  <si>
    <t>Adani Energy Solutions Ltd.</t>
  </si>
  <si>
    <t>INE931S01010</t>
  </si>
  <si>
    <t>Adani Green Energy Ltd.</t>
  </si>
  <si>
    <t>INE364U01010</t>
  </si>
  <si>
    <t>Godrej Industries Ltd.</t>
  </si>
  <si>
    <t>INE233A01035</t>
  </si>
  <si>
    <t>ICICI Prudential Life Insurance Co Ltd.</t>
  </si>
  <si>
    <t>INE726G01019</t>
  </si>
  <si>
    <t>Sun TV Network Ltd.</t>
  </si>
  <si>
    <t>INE424H01027</t>
  </si>
  <si>
    <t>Entertainment</t>
  </si>
  <si>
    <t>Indian Railway Finance Corporation Ltd.</t>
  </si>
  <si>
    <t>INE053F01010</t>
  </si>
  <si>
    <t>Life Insurance Corporation of India</t>
  </si>
  <si>
    <t>INE0J1Y01017</t>
  </si>
  <si>
    <t>Ola Electric Mobility Ltd.</t>
  </si>
  <si>
    <t>INE0LXG01040</t>
  </si>
  <si>
    <t>The New India Assurance Company Ltd.</t>
  </si>
  <si>
    <t>INE470Y01017</t>
  </si>
  <si>
    <t>Aditya Birla Fashion and Retail Ltd.</t>
  </si>
  <si>
    <t>INE647O01011</t>
  </si>
  <si>
    <t>Mangalore Refinery &amp; Petrochemicals Ltd.</t>
  </si>
  <si>
    <t>INE103A01014</t>
  </si>
  <si>
    <t>Aditya Birla Lifestyle Brands Ltd.</t>
  </si>
  <si>
    <t>INE14LE01019</t>
  </si>
  <si>
    <t>Edelweiss NIFTY Large Mid Cap 250 Index Fund</t>
  </si>
  <si>
    <t>PORTFOLIO STATEMENT OF EDELWEISS GOLD AND SILVER ETF FOF AS ON MAY 31, 2025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</si>
  <si>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</si>
  <si>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</si>
  <si>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</si>
  <si>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</si>
  <si>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</si>
  <si>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</si>
  <si>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MONEY MARKET FUND AS ON MAY 31, 2025</t>
  </si>
  <si>
    <t>(An open-ended debt scheme investing in money market instruments)</t>
  </si>
  <si>
    <t>8.27% KARNATAKA SDL RED 23-12-2025</t>
  </si>
  <si>
    <t>IN1920150068</t>
  </si>
  <si>
    <t>364 DAYS TBILL RED 26-03-2026</t>
  </si>
  <si>
    <t>IN002024Z503</t>
  </si>
  <si>
    <t>364 DAYS TBILL RED 19-03-2026</t>
  </si>
  <si>
    <t>IN002024Z495</t>
  </si>
  <si>
    <t>364 DAYS TBILL RED 05-02-2026</t>
  </si>
  <si>
    <t>IN002024Z438</t>
  </si>
  <si>
    <t>364 DAYS TBILL RED 12-03-2026</t>
  </si>
  <si>
    <t>IN002024Z487</t>
  </si>
  <si>
    <t>364 DAYS TBILL RED 28-05-2026</t>
  </si>
  <si>
    <t>IN002025Z096</t>
  </si>
  <si>
    <t>BANK OF BARODA CD RED 13-03-2026#**</t>
  </si>
  <si>
    <t>INE028A16IC0</t>
  </si>
  <si>
    <t>ICRA A1+</t>
  </si>
  <si>
    <t>KOTAK MAHINDRA BANK CD RED 11-12-2025#**</t>
  </si>
  <si>
    <t>INE237A160Z6</t>
  </si>
  <si>
    <t>NABARD CD RED 10-03-2026#**</t>
  </si>
  <si>
    <t>INE261F16975</t>
  </si>
  <si>
    <t>CANARA BANK CD RED 21-01-2026#**</t>
  </si>
  <si>
    <t>INE476A16A08</t>
  </si>
  <si>
    <t>KOTAK MAHINDRA BANK CD RED 28-01-2026#**</t>
  </si>
  <si>
    <t>INE237A163Z0</t>
  </si>
  <si>
    <t>INDIAN BANK CD RED 04-02-2026#**</t>
  </si>
  <si>
    <t>INE562A16OA0</t>
  </si>
  <si>
    <t>NABARD CD RED 05-02-2026#**</t>
  </si>
  <si>
    <t>INE261F16934</t>
  </si>
  <si>
    <t>AXIS BANK LTD CD RED 04-02-2026#**</t>
  </si>
  <si>
    <t>INE238AD6AM2</t>
  </si>
  <si>
    <t>AXIS BANK LTD CD RED 05-03-2026#**</t>
  </si>
  <si>
    <t>INE238AD6AO8</t>
  </si>
  <si>
    <t>SIDBI CD RED 06-03-2026#**</t>
  </si>
  <si>
    <t>INE556F16BC4</t>
  </si>
  <si>
    <t>PUNJAB NATIONAL BK CD RD 18-03-26#**</t>
  </si>
  <si>
    <t>INE160A16RK5</t>
  </si>
  <si>
    <t>CANARA BANK CD RED 18-03-2026#**</t>
  </si>
  <si>
    <t>INE476A16B64</t>
  </si>
  <si>
    <t>SIDBI CD RED 05-05-2026#**</t>
  </si>
  <si>
    <t>INE556F16BH3</t>
  </si>
  <si>
    <t>INDUSIND BANK LTD CD RED 21-11-2025#**</t>
  </si>
  <si>
    <t>INE095A16X69</t>
  </si>
  <si>
    <t>NABARD CD RED 17-02-2026#**</t>
  </si>
  <si>
    <t>INE261F16959</t>
  </si>
  <si>
    <t>KOTAK MAHINDRA BANK CD RED 27-02-2026#**</t>
  </si>
  <si>
    <t>INE237A166Z3</t>
  </si>
  <si>
    <t>NABARD CD RED 27-02-2026#**</t>
  </si>
  <si>
    <t>INE261F16967</t>
  </si>
  <si>
    <t>CANARA BANK CD RED 04-03-2026#**</t>
  </si>
  <si>
    <t>INE476A16A73</t>
  </si>
  <si>
    <t>CANARA BANK CD RED 06-03-2026#**</t>
  </si>
  <si>
    <t>INE476A16A99</t>
  </si>
  <si>
    <t>SIDBI CD RED 11-03-2026#**</t>
  </si>
  <si>
    <t>INE556F16BD2</t>
  </si>
  <si>
    <t>HDFC BANK CD RED 12-03-2026#**</t>
  </si>
  <si>
    <t>INE040A16GN6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</si>
  <si>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</si>
  <si>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</si>
  <si>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</si>
  <si>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</si>
  <si>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</si>
  <si>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</si>
  <si>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</si>
  <si>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</si>
  <si>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</si>
  <si>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</si>
  <si>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L&amp;T FINANCE LTD CP RED 21-05-2026**</t>
  </si>
  <si>
    <t>INE498L14DY2</t>
  </si>
  <si>
    <t>HERO FINCORP LTD CP R 16-06-25**</t>
  </si>
  <si>
    <t>INE957N14IU0</t>
  </si>
  <si>
    <t>ADITYA BIRLA CAPITAL CP RED 18-03-2026**</t>
  </si>
  <si>
    <t>INE674K14974</t>
  </si>
  <si>
    <t>CHOLAMANDALAM INV &amp; FI CP RED 22-05-2026**</t>
  </si>
  <si>
    <t>INE121A14XK0</t>
  </si>
  <si>
    <t>Institutional Annual IDCW Option</t>
  </si>
  <si>
    <t>Institutional Growth Option</t>
  </si>
  <si>
    <t>Institutional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</si>
  <si>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</si>
  <si>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</si>
  <si>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</si>
  <si>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</si>
  <si>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</si>
  <si>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MAY 31,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</si>
  <si>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</si>
  <si>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</si>
  <si>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</si>
  <si>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6.90% HUDCO NCD RED 23-04-2032**</t>
  </si>
  <si>
    <t>INE031A08962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</si>
  <si>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</si>
  <si>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</si>
  <si>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</si>
  <si>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</si>
  <si>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</si>
  <si>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</si>
  <si>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</si>
  <si>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</si>
  <si>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7.44% NTPC LTD. SR 79 NCD RED 15-04-2033**</t>
  </si>
  <si>
    <t>INE733E08239</t>
  </si>
  <si>
    <t>7.75% IRFC NCD RED 15-04-2033**</t>
  </si>
  <si>
    <t>INE053F08270</t>
  </si>
  <si>
    <t>7.53% RECL SR 217 NCD RED 31-03-2033**</t>
  </si>
  <si>
    <t>INE020B08EC1</t>
  </si>
  <si>
    <t>7.52% HUDCO SERIES B NCD RED 15-04-2033**</t>
  </si>
  <si>
    <t>INE031A08863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</si>
  <si>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</si>
  <si>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</si>
  <si>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</si>
  <si>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</si>
  <si>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</si>
  <si>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</si>
  <si>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</si>
  <si>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</si>
  <si>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</si>
  <si>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</si>
  <si>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</si>
  <si>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</si>
  <si>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</si>
  <si>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</si>
  <si>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</si>
  <si>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</si>
  <si>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7.65% IRFC SR 168B NCD RED 18-04-2033**</t>
  </si>
  <si>
    <t>INE053F08247</t>
  </si>
  <si>
    <t>7.40% NABARD NCD SR 25D RED 29-04-30**</t>
  </si>
  <si>
    <t>INE261F08EL3</t>
  </si>
  <si>
    <t>7.69% NABARD NCD SR LTIF 1E 31-03-2032**</t>
  </si>
  <si>
    <t>INE261F08832</t>
  </si>
  <si>
    <t>7.26% GOVT OF INDIA RED 06-02-2033</t>
  </si>
  <si>
    <t>IN0020220151</t>
  </si>
  <si>
    <t>In accordance with SEBI Circular no. SEBI/HO/IMD/PoD2/P/CIR/2024/183 dated December 13, 2024, Debt Index Replication Factor (DIRF) is 65.97%.</t>
  </si>
  <si>
    <t>BHARAT Bond ETF - April 2033</t>
  </si>
  <si>
    <t>BHARAT Bond ETF – April 2033</t>
  </si>
  <si>
    <t>PORTFOLIO STATEMENT OF EDELWEISS CRISIL IBX 50:50 GILT PLUS SDL JUNE 2027 INDEX FUND AS ON MAY 31,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</si>
  <si>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</si>
  <si>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</si>
  <si>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</si>
  <si>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</si>
  <si>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</si>
  <si>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</si>
  <si>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</si>
  <si>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</si>
  <si>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</si>
  <si>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</si>
  <si>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</si>
  <si>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</si>
  <si>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</si>
  <si>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In accordance with SEBI Circular no. SEBI/HO/IMD/PoD2/P/CIR/2024/183 dated December 13, 2024, Debt Index Replication Factor (DIRF) is 96.17%.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</si>
  <si>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</si>
  <si>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</si>
  <si>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</si>
  <si>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MAY 31,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</si>
  <si>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</si>
  <si>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</si>
  <si>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</si>
  <si>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7.10% EXIM NCD RED 18-03-2026**</t>
  </si>
  <si>
    <t>INE514E08GA6</t>
  </si>
  <si>
    <t>7.35% NTPC LTD. SR 80 NCD RED 17-04-2026**</t>
  </si>
  <si>
    <t>INE733E08247</t>
  </si>
  <si>
    <t>7.54% HUDCO NCD RED 11-02-2026**</t>
  </si>
  <si>
    <t>INE031A08855</t>
  </si>
  <si>
    <t>7.57% NABARD NCD SR 23 G RED 19-03-2026**</t>
  </si>
  <si>
    <t>INE261F08DW2</t>
  </si>
  <si>
    <t>5.94% REC LTD. NCD RED 31-01-2026**</t>
  </si>
  <si>
    <t>INE020B08DK6</t>
  </si>
  <si>
    <t>9.18% NUCLEAR POWER NCD RED 23-01-2026**</t>
  </si>
  <si>
    <t>INE206D08188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</si>
  <si>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</si>
  <si>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</si>
  <si>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</si>
  <si>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</si>
  <si>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</si>
  <si>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</si>
  <si>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</si>
  <si>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</si>
  <si>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</si>
  <si>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</si>
  <si>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</si>
  <si>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</si>
  <si>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</si>
  <si>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</si>
  <si>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</si>
  <si>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</si>
  <si>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</si>
  <si>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</si>
  <si>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</si>
  <si>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</si>
  <si>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</si>
  <si>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</si>
  <si>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</si>
  <si>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</si>
  <si>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</si>
  <si>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</si>
  <si>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</si>
  <si>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</si>
  <si>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</si>
  <si>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</si>
  <si>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</si>
  <si>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</si>
  <si>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</si>
  <si>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</si>
  <si>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</si>
  <si>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</si>
  <si>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</si>
  <si>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</si>
  <si>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</si>
  <si>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</si>
  <si>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</si>
  <si>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</si>
  <si>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</si>
  <si>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</si>
  <si>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</si>
  <si>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</si>
  <si>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</si>
  <si>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</si>
  <si>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</si>
  <si>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</si>
  <si>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8.60% BIHAR SDL RED 09-03-2026</t>
  </si>
  <si>
    <t>IN1320150056</t>
  </si>
  <si>
    <t>8.88% WEST BENGAL SDL RED 24-02-2026</t>
  </si>
  <si>
    <t>IN3420150150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</si>
  <si>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</si>
  <si>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</si>
  <si>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</si>
  <si>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</si>
  <si>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</si>
  <si>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</si>
  <si>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</si>
  <si>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</si>
  <si>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</si>
  <si>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</si>
  <si>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</si>
  <si>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</si>
  <si>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</si>
  <si>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</si>
  <si>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</si>
  <si>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</si>
  <si>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</si>
  <si>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</si>
  <si>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</si>
  <si>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</si>
  <si>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</si>
  <si>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</si>
  <si>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8.36% MAHARASHTRA SDL RED 27-01-2026</t>
  </si>
  <si>
    <t>IN2220150170</t>
  </si>
  <si>
    <t>8.40% WEST BENGAL SDL RED 27-01-2026</t>
  </si>
  <si>
    <t>IN3420150135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</si>
  <si>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</si>
  <si>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</si>
  <si>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</si>
  <si>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</si>
  <si>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</si>
  <si>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</si>
  <si>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</si>
  <si>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</si>
  <si>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7.90% RAJASTHAN SDL RED 08-04-2026</t>
  </si>
  <si>
    <t>IN2920200028</t>
  </si>
  <si>
    <t>8.46% GUJARAT SDL RED 10-02-2026</t>
  </si>
  <si>
    <t>IN1520150120</t>
  </si>
  <si>
    <t>7.96% TAMIL NADU SDL RED 27-04-2026</t>
  </si>
  <si>
    <t>IN3120160020</t>
  </si>
  <si>
    <t>7.96% GUJARAT SDL RED 27-04-2026</t>
  </si>
  <si>
    <t>IN1520160020</t>
  </si>
  <si>
    <t>8.09% RAJASTHAN SDL RED 23-03-2026</t>
  </si>
  <si>
    <t>IN2920150363</t>
  </si>
  <si>
    <t>8.09% ANDHRA PRADESH SDL RED 23-03-2026</t>
  </si>
  <si>
    <t>IN1020150158</t>
  </si>
  <si>
    <t>6.70% ANDHRA PRADESH SDL RED 22-04-2026</t>
  </si>
  <si>
    <t>IN1020200078</t>
  </si>
  <si>
    <t>In accordance with SEBI Circular no. SEBI/HO/IMD/PoD2/P/CIR/2024/183 dated December 13, 2024, Debt Index Replication Factor (DIRF) is 73.85%.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</si>
  <si>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</si>
  <si>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</si>
  <si>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</si>
  <si>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MAY 31, 2025</t>
  </si>
  <si>
    <t>(An open ended dynamic equity scheme investing across large cap, mid cap, small cap stocks)</t>
  </si>
  <si>
    <t>Kajaria Ceramics Ltd.</t>
  </si>
  <si>
    <t>INE217B01036</t>
  </si>
  <si>
    <t>Edelweiss Flexi Cap Fund</t>
  </si>
  <si>
    <t>PORTFOLIO STATEMENT OF EDELWEISS NIFTY 50 INDEX FUND AS ON MAY 31, 2025</t>
  </si>
  <si>
    <t>(An open ended scheme replicating Nifty 50 Index)</t>
  </si>
  <si>
    <t>Edelweiss NIFTY 50 Index Fund</t>
  </si>
  <si>
    <t>PORTFOLIO STATEMENT OF EDELWEISS NIFTY MIDCAP150 MOMENTUM 50 INDEX FUND AS ON MAY 31, 2025</t>
  </si>
  <si>
    <t>(An Open-ended Equity Scheme replicating Nifty Midcap150 Momentum 50 Index)</t>
  </si>
  <si>
    <t>Edelweiss NIFTY Midcap 150 Momentum 50 Index Fund</t>
  </si>
  <si>
    <t>PORTFOLIO STATEMENT OF EDELWEISS NIFTY BANK ETF AS ON MAY 31, 2025</t>
  </si>
  <si>
    <t>(An open-ended exchange traded scheme replicating/tracking Nifty Bank Total return index)</t>
  </si>
  <si>
    <t>Edelweiss Nifty Bank ETF</t>
  </si>
  <si>
    <t>PORTFOLIO STATEMENT OF EDELWEISS CRISIL IBX 50:50 GILT PLUS SDL APRIL 2037 INDEX FUND AS ON MAY 31,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</si>
  <si>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</si>
  <si>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</si>
  <si>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</si>
  <si>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</si>
  <si>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</si>
  <si>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</si>
  <si>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</si>
  <si>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</si>
  <si>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</si>
  <si>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</si>
  <si>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</si>
  <si>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</si>
  <si>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</si>
  <si>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</si>
  <si>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</si>
  <si>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</si>
  <si>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</si>
  <si>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</si>
  <si>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</si>
  <si>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</si>
  <si>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</si>
  <si>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7.24% KARNATAKA SDL RED 10-03-2037</t>
  </si>
  <si>
    <t>IN1920200657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</si>
  <si>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</si>
  <si>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</si>
  <si>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</si>
  <si>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</si>
  <si>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</si>
  <si>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</si>
  <si>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</si>
  <si>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</si>
  <si>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</si>
  <si>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</si>
  <si>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>In accordance with SEBI Circular no. SEBI/HO/IMD/PoD2/P/CIR/2024/183 dated December 13, 2024, Debt Index Replication Factor (DIRF) is 97.41%.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</si>
  <si>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</si>
  <si>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</si>
  <si>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</si>
  <si>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MAY 31,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</si>
  <si>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</si>
  <si>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</si>
  <si>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</si>
  <si>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</si>
  <si>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MAY 31,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</si>
  <si>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</si>
  <si>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</si>
  <si>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</si>
  <si>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</si>
  <si>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MAY 31,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</si>
  <si>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</si>
  <si>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</si>
  <si>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</si>
  <si>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</si>
  <si>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</si>
  <si>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</si>
  <si>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</si>
  <si>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15-03-2027**</t>
  </si>
  <si>
    <t>INE261F08EF5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</si>
  <si>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</si>
  <si>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</si>
  <si>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</si>
  <si>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</si>
  <si>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</si>
  <si>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</si>
  <si>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</si>
  <si>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</si>
  <si>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</si>
  <si>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</si>
  <si>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</si>
  <si>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</si>
  <si>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</si>
  <si>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</si>
  <si>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</si>
  <si>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</si>
  <si>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</si>
  <si>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</si>
  <si>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</si>
  <si>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</si>
  <si>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</si>
  <si>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</si>
  <si>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</si>
  <si>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</si>
  <si>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</si>
  <si>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</si>
  <si>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</si>
  <si>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</si>
  <si>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</si>
  <si>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</si>
  <si>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</si>
  <si>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</si>
  <si>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</si>
  <si>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</si>
  <si>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</si>
  <si>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</si>
  <si>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</si>
  <si>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</si>
  <si>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</si>
  <si>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</si>
  <si>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</si>
  <si>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</si>
  <si>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</si>
  <si>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</si>
  <si>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</si>
  <si>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</si>
  <si>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</si>
  <si>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</si>
  <si>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</si>
  <si>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</si>
  <si>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</si>
  <si>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</si>
  <si>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</si>
  <si>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</si>
  <si>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</si>
  <si>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</si>
  <si>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</si>
  <si>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</si>
  <si>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In accordance with SEBI Circular no. SEBI/HO/IMD/PoD2/P/CIR/2024/183 dated December 13, 2024, Debt Index Replication Factor (DIRF) is 75.63%.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</si>
  <si>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</si>
  <si>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</si>
  <si>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</si>
  <si>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MAY 31, 2025</t>
  </si>
  <si>
    <t>(An open-ended scheme investing in Equity, Debt, Commodities and in units of REITs &amp; InvITs)</t>
  </si>
  <si>
    <t>Piramal Enterprises Ltd.</t>
  </si>
  <si>
    <t>INE140A01024</t>
  </si>
  <si>
    <t>RBL Bank Ltd.</t>
  </si>
  <si>
    <t>INE976G01028</t>
  </si>
  <si>
    <t>JSW Energy Ltd.26/06/2025</t>
  </si>
  <si>
    <t>Godrej Consumer Products Ltd.26/06/2025</t>
  </si>
  <si>
    <t>RBL Bank Ltd.26/06/2025</t>
  </si>
  <si>
    <t>Samvardhana Motherson International Ltd.26/06/2025</t>
  </si>
  <si>
    <t>Ambuja Cements Ltd.26/06/2025</t>
  </si>
  <si>
    <t>Jubilant Foodworks Ltd.26/06/2025</t>
  </si>
  <si>
    <t>ACC Ltd.26/06/2025</t>
  </si>
  <si>
    <t>Piramal Enterprises Ltd.26/06/2025</t>
  </si>
  <si>
    <t>Sun Pharmaceutical Industries Ltd.26/06/2025</t>
  </si>
  <si>
    <t>Hindustan Unilever Ltd.26/06/2025</t>
  </si>
  <si>
    <t>VARUN BEVERAGES LIMITED26/06/2025</t>
  </si>
  <si>
    <t>InterGlobe Aviation Ltd.26/06/2025</t>
  </si>
  <si>
    <t>NTPC Ltd.26/06/2025</t>
  </si>
  <si>
    <t>Jindal Steel &amp; Power Ltd.26/06/2025</t>
  </si>
  <si>
    <t>Polycab India Ltd.26/06/2025</t>
  </si>
  <si>
    <t>Indus Towers Ltd.26/06/2025</t>
  </si>
  <si>
    <t>ICICI Prudential Life Insurance Co Ltd.26/06/2025</t>
  </si>
  <si>
    <t>Bharat Heavy Electricals Ltd.26/06/2025</t>
  </si>
  <si>
    <t>Coforge Ltd.26/06/2025</t>
  </si>
  <si>
    <t>Adani Ports &amp; Special Economic Zone Ltd.26/06/2025</t>
  </si>
  <si>
    <t>Canara Bank26/06/2025</t>
  </si>
  <si>
    <t>CG Power and Industrial Solutions Ltd.26/06/2025</t>
  </si>
  <si>
    <t>Steel Authority of India Ltd.26/06/2025</t>
  </si>
  <si>
    <t>Biocon Ltd.26/06/2025</t>
  </si>
  <si>
    <t>Oil &amp; Natural Gas Corporation Ltd.26/06/2025</t>
  </si>
  <si>
    <t>Mphasis Ltd.26/06/2025</t>
  </si>
  <si>
    <t>TVS Motor Company Ltd.26/06/2025</t>
  </si>
  <si>
    <t>Mahindra &amp; Mahindra Financial Services Ltd26/06/2025</t>
  </si>
  <si>
    <t>Indian Railway Catering &amp;Tou. Corp. Ltd.26/06/2025</t>
  </si>
  <si>
    <t>Power Finance Corporation Ltd.26/06/2025</t>
  </si>
  <si>
    <t>Cummins India Ltd.26/06/2025</t>
  </si>
  <si>
    <t>Persistent Systems Ltd.26/06/2025</t>
  </si>
  <si>
    <t>JSW Steel Ltd.26/06/2025</t>
  </si>
  <si>
    <t>Divi's Laboratories Ltd.26/06/2025</t>
  </si>
  <si>
    <t>Tata Steel Ltd.26/06/2025</t>
  </si>
  <si>
    <t>IndusInd Bank Ltd.26/06/2025</t>
  </si>
  <si>
    <t>Tata Consultancy Services Ltd.26/06/2025</t>
  </si>
  <si>
    <t>Lupin Ltd.26/06/2025</t>
  </si>
  <si>
    <t>The Federal Bank Ltd.26/06/2025</t>
  </si>
  <si>
    <t>Tata Motors Ltd.26/06/2025</t>
  </si>
  <si>
    <t>PB Fintech Ltd.26/06/2025</t>
  </si>
  <si>
    <t>Aurobindo Pharma Ltd.26/06/2025</t>
  </si>
  <si>
    <t>HDFC Life Insurance Company Ltd.26/06/2025</t>
  </si>
  <si>
    <t>Bajaj Finance Ltd.26/06/2025</t>
  </si>
  <si>
    <t>Titan Company Ltd.26/06/2025</t>
  </si>
  <si>
    <t>Hindustan Petroleum Corporation Ltd.26/06/2025</t>
  </si>
  <si>
    <t>Shriram Finance Ltd.26/06/2025</t>
  </si>
  <si>
    <t>Cipla Ltd.26/06/2025</t>
  </si>
  <si>
    <t>Trent Ltd.26/06/2025</t>
  </si>
  <si>
    <t>Infosys Ltd.26/06/2025</t>
  </si>
  <si>
    <t>Hindalco Industries Ltd.26/06/2025</t>
  </si>
  <si>
    <t>Mahindra &amp; Mahindra Ltd.26/06/2025</t>
  </si>
  <si>
    <t>Marico Ltd.26/06/2025</t>
  </si>
  <si>
    <t>Ultratech Cement Ltd.26/06/2025</t>
  </si>
  <si>
    <t>Jio Financial Services Ltd.26/06/2025</t>
  </si>
  <si>
    <t>HDFC Bank Ltd.26/06/2025</t>
  </si>
  <si>
    <t>Bharat Electronics Ltd.26/06/2025</t>
  </si>
  <si>
    <t>ICICI Bank Ltd.26/06/2025</t>
  </si>
  <si>
    <t>Coal India Ltd.26/06/2025</t>
  </si>
  <si>
    <t>State Bank of India26/06/2025</t>
  </si>
  <si>
    <t>Grasim Industries Ltd.26/06/2025</t>
  </si>
  <si>
    <t>Adani Enterprises Ltd.26/06/2025</t>
  </si>
  <si>
    <t>Bharti Airtel Ltd.26/06/2025</t>
  </si>
  <si>
    <t>Eternal Ltd.26/06/2025</t>
  </si>
  <si>
    <t>Hindustan Aeronautics Ltd.26/06/2025</t>
  </si>
  <si>
    <t>Vodafone Idea Ltd.26/06/2025</t>
  </si>
  <si>
    <t>Reliance Industries Ltd.26/06/2025</t>
  </si>
  <si>
    <t>Axis Bank Ltd.26/06/2025</t>
  </si>
  <si>
    <t>(b) Exchange Traded Commodity Derivatives</t>
  </si>
  <si>
    <t>SILVER-04Jul2025-MCX</t>
  </si>
  <si>
    <t>SILVERMINI-30Jun2025-MCX1</t>
  </si>
  <si>
    <t>GOLD-05Aug2025-MCX</t>
  </si>
  <si>
    <t>SILVERMINI-29Aug2025-MCX1</t>
  </si>
  <si>
    <t>GOLD-05Jun2025-MCX</t>
  </si>
  <si>
    <t>7.62% NABARD NCD SR 24H RED 10-05-2029**</t>
  </si>
  <si>
    <t>INE261F08EH1</t>
  </si>
  <si>
    <t>8.3333%HDB FIN SR 213 A1 NCD 06-08-27**</t>
  </si>
  <si>
    <t>INE756I07FA8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</si>
  <si>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</si>
  <si>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</si>
  <si>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</si>
  <si>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</si>
  <si>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</si>
  <si>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</si>
  <si>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</si>
  <si>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</si>
  <si>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</si>
  <si>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</si>
  <si>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</si>
  <si>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</si>
  <si>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</si>
  <si>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</si>
  <si>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FIN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</si>
  <si>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</si>
  <si>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</si>
  <si>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</si>
  <si>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</si>
  <si>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</si>
  <si>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Others</t>
  </si>
  <si>
    <t>a) Silver</t>
  </si>
  <si>
    <t>Silver</t>
  </si>
  <si>
    <t>IDIA00500002</t>
  </si>
  <si>
    <t>Edelweiss Multi Asset Allocation Fund</t>
  </si>
  <si>
    <t>Multi Asset Allocation Fund</t>
  </si>
  <si>
    <t>PORTFOLIO STATEMENT OF EDELWEISS NIFTY NEXT 50 INDEX FUND AS ON MAY 31, 2025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</si>
  <si>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</si>
  <si>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</si>
  <si>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</si>
  <si>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MAY 31, 2025</t>
  </si>
  <si>
    <t>(An Open-ended Equity Scheme replicating Nifty Smallcap 250 Index)</t>
  </si>
  <si>
    <t>Crompton Greaves Cons Electrical Ltd.</t>
  </si>
  <si>
    <t>INE299U01018</t>
  </si>
  <si>
    <t>Delhivery Ltd.</t>
  </si>
  <si>
    <t>INE148O01028</t>
  </si>
  <si>
    <t>Angel One Ltd.</t>
  </si>
  <si>
    <t>INE732I01013</t>
  </si>
  <si>
    <t>Reliance Power Ltd.</t>
  </si>
  <si>
    <t>INE614G01033</t>
  </si>
  <si>
    <t>REDINGTON LIMITED</t>
  </si>
  <si>
    <t>INE891D01026</t>
  </si>
  <si>
    <t>Indian Energy Exchange Ltd.</t>
  </si>
  <si>
    <t>INE022Q01020</t>
  </si>
  <si>
    <t>Tata Chemicals Ltd.</t>
  </si>
  <si>
    <t>INE092A01019</t>
  </si>
  <si>
    <t>Amber Enterprises India Ltd.</t>
  </si>
  <si>
    <t>INE371P01015</t>
  </si>
  <si>
    <t>Five Star Business Finance Ltd.</t>
  </si>
  <si>
    <t>INE128S01021</t>
  </si>
  <si>
    <t>Manappuram Finance Ltd.</t>
  </si>
  <si>
    <t>INE522D01027</t>
  </si>
  <si>
    <t>Inox Wind Ltd.</t>
  </si>
  <si>
    <t>INE066P01011</t>
  </si>
  <si>
    <t>Kalpataru Projects International Ltd.</t>
  </si>
  <si>
    <t>INE220B01022</t>
  </si>
  <si>
    <t>National Buildings Construction Corporation Ltd.</t>
  </si>
  <si>
    <t>INE095N01031</t>
  </si>
  <si>
    <t>The Ramco Cements Ltd.</t>
  </si>
  <si>
    <t>INE331A01037</t>
  </si>
  <si>
    <t>Welspun Corp Ltd.</t>
  </si>
  <si>
    <t>INE191B01025</t>
  </si>
  <si>
    <t>Wockhardt Ltd.</t>
  </si>
  <si>
    <t>INE049B01025</t>
  </si>
  <si>
    <t>Zee Entertainment Enterprises Ltd.</t>
  </si>
  <si>
    <t>INE256A01028</t>
  </si>
  <si>
    <t>Poonawalla Fincorp Ltd.</t>
  </si>
  <si>
    <t>INE511C01022</t>
  </si>
  <si>
    <t>Elgi Equipments Ltd.</t>
  </si>
  <si>
    <t>INE285A01027</t>
  </si>
  <si>
    <t>Aditya Birla Real Estate Ltd.</t>
  </si>
  <si>
    <t>INE055A01016</t>
  </si>
  <si>
    <t>Paper, Forest &amp; Jute Products</t>
  </si>
  <si>
    <t>Atul Ltd.</t>
  </si>
  <si>
    <t>INE100A01010</t>
  </si>
  <si>
    <t>Sundram Fasteners Ltd.</t>
  </si>
  <si>
    <t>INE387A01021</t>
  </si>
  <si>
    <t>Carborundum Universal Ltd.</t>
  </si>
  <si>
    <t>INE120A01034</t>
  </si>
  <si>
    <t>Timken India Ltd.</t>
  </si>
  <si>
    <t>INE325A01013</t>
  </si>
  <si>
    <t>Himadri Speciality Chemical Ltd.</t>
  </si>
  <si>
    <t>INE019C01026</t>
  </si>
  <si>
    <t>Gujarat State Petronet Ltd.</t>
  </si>
  <si>
    <t>INE246F01010</t>
  </si>
  <si>
    <t>SKF India Ltd.</t>
  </si>
  <si>
    <t>INE640A01023</t>
  </si>
  <si>
    <t>KEC International Ltd.</t>
  </si>
  <si>
    <t>INE389H01022</t>
  </si>
  <si>
    <t>Nuvama Wealth Management Ltd.</t>
  </si>
  <si>
    <t>INE531F01015</t>
  </si>
  <si>
    <t>Intellect Design Arena Ltd.</t>
  </si>
  <si>
    <t>INE306R01017</t>
  </si>
  <si>
    <t>Aavas Financiers Ltd.</t>
  </si>
  <si>
    <t>INE216P01012</t>
  </si>
  <si>
    <t>Dr. Lal Path Labs Ltd.</t>
  </si>
  <si>
    <t>INE600L01024</t>
  </si>
  <si>
    <t>CESC Ltd.</t>
  </si>
  <si>
    <t>INE486A01021</t>
  </si>
  <si>
    <t>Authum Investment &amp; Infrastructure Ltd.</t>
  </si>
  <si>
    <t>INE206F01022</t>
  </si>
  <si>
    <t>IIFL Finance Ltd.</t>
  </si>
  <si>
    <t>INE530B01024</t>
  </si>
  <si>
    <t>Aegis Logistics Ltd.</t>
  </si>
  <si>
    <t>INE208C01025</t>
  </si>
  <si>
    <t>Deepak Fertilizers &amp; Petrochem Corp Ltd.</t>
  </si>
  <si>
    <t>INE501A01019</t>
  </si>
  <si>
    <t>Neuland Laboratories Ltd.</t>
  </si>
  <si>
    <t>INE794A01010</t>
  </si>
  <si>
    <t>Zen Technologies Ltd.</t>
  </si>
  <si>
    <t>INE251B01027</t>
  </si>
  <si>
    <t>EID Parry India Ltd.</t>
  </si>
  <si>
    <t>INE126A01031</t>
  </si>
  <si>
    <t>Sammaan Capital Ltd.</t>
  </si>
  <si>
    <t>INE148I01020</t>
  </si>
  <si>
    <t>Aarti Industries Ltd.</t>
  </si>
  <si>
    <t>INE769A01020</t>
  </si>
  <si>
    <t>NCC Ltd.</t>
  </si>
  <si>
    <t>INE868B01028</t>
  </si>
  <si>
    <t>ZF Commercial Vehicle Ctrl Sys Ind Ltd.</t>
  </si>
  <si>
    <t>INE342J01019</t>
  </si>
  <si>
    <t>PTC Industries Ltd.</t>
  </si>
  <si>
    <t>INE596F01018</t>
  </si>
  <si>
    <t>The Great Eastern Shipping Company Ltd.</t>
  </si>
  <si>
    <t>INE017A01032</t>
  </si>
  <si>
    <t>Jubilant Pharmova Ltd.</t>
  </si>
  <si>
    <t>INE700A01033</t>
  </si>
  <si>
    <t>JSW Holdings Ltd.</t>
  </si>
  <si>
    <t>INE824G01012</t>
  </si>
  <si>
    <t>Eris Lifesciences Ltd.</t>
  </si>
  <si>
    <t>INE406M01024</t>
  </si>
  <si>
    <t>Pfizer Ltd.</t>
  </si>
  <si>
    <t>INE182A01018</t>
  </si>
  <si>
    <t>Chambal Fertilizers &amp; Chemicals Ltd.</t>
  </si>
  <si>
    <t>INE085A01013</t>
  </si>
  <si>
    <t>Asahi India Glass Ltd.</t>
  </si>
  <si>
    <t>INE439A01020</t>
  </si>
  <si>
    <t>Hindustan Copper Ltd.</t>
  </si>
  <si>
    <t>INE531E01026</t>
  </si>
  <si>
    <t>HFCL Ltd.</t>
  </si>
  <si>
    <t>INE548A01028</t>
  </si>
  <si>
    <t>BEML Ltd.</t>
  </si>
  <si>
    <t>INE258A01016</t>
  </si>
  <si>
    <t>Bata India Ltd.</t>
  </si>
  <si>
    <t>INE176A01028</t>
  </si>
  <si>
    <t>Sonata Software Ltd.</t>
  </si>
  <si>
    <t>INE269A01021</t>
  </si>
  <si>
    <t>CEAT Ltd.</t>
  </si>
  <si>
    <t>INE482A01020</t>
  </si>
  <si>
    <t>Kirloskar Oil Engines Ltd.</t>
  </si>
  <si>
    <t>INE146L01010</t>
  </si>
  <si>
    <t>Sapphire Foods India Ltd.</t>
  </si>
  <si>
    <t>INE806T01020</t>
  </si>
  <si>
    <t>Jaiprakash Power Ventures Ltd.</t>
  </si>
  <si>
    <t>INE351F01018</t>
  </si>
  <si>
    <t>Finolex Cables Ltd.</t>
  </si>
  <si>
    <t>INE235A01022</t>
  </si>
  <si>
    <t>EIH Ltd.</t>
  </si>
  <si>
    <t>INE230A01023</t>
  </si>
  <si>
    <t>Bayer Cropscience Ltd.</t>
  </si>
  <si>
    <t>INE462A01022</t>
  </si>
  <si>
    <t>Nava Ltd.</t>
  </si>
  <si>
    <t>INE725A01030</t>
  </si>
  <si>
    <t>Indiamart Intermesh Ltd.</t>
  </si>
  <si>
    <t>INE933S01016</t>
  </si>
  <si>
    <t>Techno Electric &amp; Engineering Co. Ltd.</t>
  </si>
  <si>
    <t>INE285K01026</t>
  </si>
  <si>
    <t>PVR Inox Ltd.</t>
  </si>
  <si>
    <t>INE191H01014</t>
  </si>
  <si>
    <t>Aptus Value Housing Finance India Ltd.</t>
  </si>
  <si>
    <t>INE852O01025</t>
  </si>
  <si>
    <t>PCBL Chemical Ltd.</t>
  </si>
  <si>
    <t>INE602A01031</t>
  </si>
  <si>
    <t>Rainbow Children's Medicare Ltd.</t>
  </si>
  <si>
    <t>INE961O01016</t>
  </si>
  <si>
    <t>Anand Rathi Wealth Ltd.</t>
  </si>
  <si>
    <t>INE463V01026</t>
  </si>
  <si>
    <t>V-Guard Industries Ltd.</t>
  </si>
  <si>
    <t>INE951I01027</t>
  </si>
  <si>
    <t>Lemon Tree Hotels Ltd.</t>
  </si>
  <si>
    <t>INE970X01018</t>
  </si>
  <si>
    <t>Balrampur Chini Mills Ltd.</t>
  </si>
  <si>
    <t>INE119A01028</t>
  </si>
  <si>
    <t>HBL Engineering Ltd.</t>
  </si>
  <si>
    <t>INE292B01021</t>
  </si>
  <si>
    <t>Devyani International Ltd.</t>
  </si>
  <si>
    <t>INE872J01023</t>
  </si>
  <si>
    <t>Sobha Ltd.</t>
  </si>
  <si>
    <t>INE671H01015</t>
  </si>
  <si>
    <t>Engineers India Ltd.</t>
  </si>
  <si>
    <t>INE510A01028</t>
  </si>
  <si>
    <t>Ramkrishna Forgings Ltd.</t>
  </si>
  <si>
    <t>INE399G01023</t>
  </si>
  <si>
    <t>Ircon International Ltd.</t>
  </si>
  <si>
    <t>INE962Y01021</t>
  </si>
  <si>
    <t>Finolex Industries Ltd.</t>
  </si>
  <si>
    <t>INE183A01024</t>
  </si>
  <si>
    <t>Swan Energy Ltd.</t>
  </si>
  <si>
    <t>INE665A01038</t>
  </si>
  <si>
    <t>LT Foods Ltd.</t>
  </si>
  <si>
    <t>INE818H01020</t>
  </si>
  <si>
    <t>Shyam Metalics And Energy Ltd.</t>
  </si>
  <si>
    <t>INE810G01011</t>
  </si>
  <si>
    <t>Elecon Engineering Company Ltd.</t>
  </si>
  <si>
    <t>INE205B01031</t>
  </si>
  <si>
    <t>Transformers And Rectifiers (India) Ltd.</t>
  </si>
  <si>
    <t>INE763I01026</t>
  </si>
  <si>
    <t>Fertilizers &amp; Chemicals Travancore Ltd.</t>
  </si>
  <si>
    <t>INE188A01015</t>
  </si>
  <si>
    <t>IDBI Bank Ltd.</t>
  </si>
  <si>
    <t>INE008A01015</t>
  </si>
  <si>
    <t>Aditya Birla Sun Life AMC Ltd.</t>
  </si>
  <si>
    <t>INE404A01024</t>
  </si>
  <si>
    <t>Usha Martin Ltd.</t>
  </si>
  <si>
    <t>INE228A01035</t>
  </si>
  <si>
    <t>Jupiter Wagons Ltd.</t>
  </si>
  <si>
    <t>INE209L01016</t>
  </si>
  <si>
    <t>Gravita India Ltd.</t>
  </si>
  <si>
    <t>INE024L01027</t>
  </si>
  <si>
    <t>DCM Shriram Ltd.</t>
  </si>
  <si>
    <t>INE499A01024</t>
  </si>
  <si>
    <t>JM Financial Ltd.</t>
  </si>
  <si>
    <t>INE780C01023</t>
  </si>
  <si>
    <t>Kansai Nerolac Paints Ltd.</t>
  </si>
  <si>
    <t>INE531A01024</t>
  </si>
  <si>
    <t>Vardhman Textiles Ltd.</t>
  </si>
  <si>
    <t>INE825A01020</t>
  </si>
  <si>
    <t>Olectra Greentech Ltd.</t>
  </si>
  <si>
    <t>INE260D01016</t>
  </si>
  <si>
    <t>JK Tyre &amp; Industries Ltd.</t>
  </si>
  <si>
    <t>INE573A01042</t>
  </si>
  <si>
    <t>Brainbees Solutions Ltd.</t>
  </si>
  <si>
    <t>INE02RE01045</t>
  </si>
  <si>
    <t>Jindal Saw Ltd.</t>
  </si>
  <si>
    <t>INE324A01032</t>
  </si>
  <si>
    <t>Happiest Minds Technologies Ltd.</t>
  </si>
  <si>
    <t>INE419U01012</t>
  </si>
  <si>
    <t>Signatureglobal (India) Ltd.</t>
  </si>
  <si>
    <t>INE903U01023</t>
  </si>
  <si>
    <t>R R Kabel Ltd.</t>
  </si>
  <si>
    <t>INE777K01022</t>
  </si>
  <si>
    <t>Valor Estate Ltd.</t>
  </si>
  <si>
    <t>INE879I01012</t>
  </si>
  <si>
    <t>Jyothy Labs Ltd.</t>
  </si>
  <si>
    <t>INE668F01031</t>
  </si>
  <si>
    <t>Godawari Power And Ispat Ltd.</t>
  </si>
  <si>
    <t>INE177H01039</t>
  </si>
  <si>
    <t>The Jammu &amp; Kashmir Bank Ltd.</t>
  </si>
  <si>
    <t>INE168A01041</t>
  </si>
  <si>
    <t>Tanla Platforms Ltd.</t>
  </si>
  <si>
    <t>INE483C01032</t>
  </si>
  <si>
    <t>Gujarat Narmada Valley Fert &amp; Chem Ltd.</t>
  </si>
  <si>
    <t>INE113A01013</t>
  </si>
  <si>
    <t>HEG Ltd.</t>
  </si>
  <si>
    <t>INE545A01024</t>
  </si>
  <si>
    <t>NMDC Steel Ltd.</t>
  </si>
  <si>
    <t>INE0NNS01018</t>
  </si>
  <si>
    <t>IFCI Ltd.</t>
  </si>
  <si>
    <t>INE039A01010</t>
  </si>
  <si>
    <t>Metropolis Healthcare Ltd.</t>
  </si>
  <si>
    <t>INE112L01020</t>
  </si>
  <si>
    <t>Honasa Consumer Ltd.</t>
  </si>
  <si>
    <t>INE0J5401028</t>
  </si>
  <si>
    <t>Gujarat Pipavav Port Ltd.</t>
  </si>
  <si>
    <t>INE517F01014</t>
  </si>
  <si>
    <t>Afcons Infrastructure Ltd.</t>
  </si>
  <si>
    <t>INE101I01011</t>
  </si>
  <si>
    <t>Welspun Living Ltd.</t>
  </si>
  <si>
    <t>INE192B01031</t>
  </si>
  <si>
    <t>Saregama India Ltd.</t>
  </si>
  <si>
    <t>INE979A01025</t>
  </si>
  <si>
    <t>The India Cements Ltd.</t>
  </si>
  <si>
    <t>INE383A01012</t>
  </si>
  <si>
    <t>Sarda Energy &amp; Minerals Ltd.</t>
  </si>
  <si>
    <t>INE385C01021</t>
  </si>
  <si>
    <t>Blue Dart Express Ltd.</t>
  </si>
  <si>
    <t>INE233B01017</t>
  </si>
  <si>
    <t>Mastek Ltd.</t>
  </si>
  <si>
    <t>INE759A01021</t>
  </si>
  <si>
    <t>Trident Ltd.</t>
  </si>
  <si>
    <t>INE064C01022</t>
  </si>
  <si>
    <t>SBFC Finance Ltd.</t>
  </si>
  <si>
    <t>INE423Y01016</t>
  </si>
  <si>
    <t>Capri Global Capital Ltd.</t>
  </si>
  <si>
    <t>INE180C01042</t>
  </si>
  <si>
    <t>Triveni Engineering &amp; Industries Ltd.</t>
  </si>
  <si>
    <t>INE256C01024</t>
  </si>
  <si>
    <t>RITES LTD.</t>
  </si>
  <si>
    <t>INE320J01015</t>
  </si>
  <si>
    <t>Tata Teleservices (Maharashtra) Ltd.</t>
  </si>
  <si>
    <t>INE517B01013</t>
  </si>
  <si>
    <t>Graphite India Ltd.</t>
  </si>
  <si>
    <t>INE371A01025</t>
  </si>
  <si>
    <t>Sterling &amp; Wilson Renewable Energy Ltd.</t>
  </si>
  <si>
    <t>INE00M201021</t>
  </si>
  <si>
    <t>Network18 Media &amp; Investments Ltd.</t>
  </si>
  <si>
    <t>INE870H01013</t>
  </si>
  <si>
    <t>Bombay Burmah Trading Corporation Ltd.</t>
  </si>
  <si>
    <t>INE050A01025</t>
  </si>
  <si>
    <t>RailTel Corporation of India Ltd.</t>
  </si>
  <si>
    <t>INE0DD101019</t>
  </si>
  <si>
    <t>Shipping Corporation Of India Ltd.</t>
  </si>
  <si>
    <t>INE109A01011</t>
  </si>
  <si>
    <t>ITI Ltd.</t>
  </si>
  <si>
    <t>INE248A01017</t>
  </si>
  <si>
    <t>PNC Infratech Ltd.</t>
  </si>
  <si>
    <t>INE195J01029</t>
  </si>
  <si>
    <t>Syrma Sgs Technology Ltd.</t>
  </si>
  <si>
    <t>INE0DYJ01015</t>
  </si>
  <si>
    <t>Godrej Agrovet Ltd.</t>
  </si>
  <si>
    <t>INE850D01014</t>
  </si>
  <si>
    <t>Chennai Petroleum Corporation Ltd.</t>
  </si>
  <si>
    <t>INE178A01016</t>
  </si>
  <si>
    <t>Alivus Life Sciences Ltd.</t>
  </si>
  <si>
    <t>INE03Q201024</t>
  </si>
  <si>
    <t>Latent View Analytics Ltd.</t>
  </si>
  <si>
    <t>INE0I7C01011</t>
  </si>
  <si>
    <t>Gujarat Mineral Development Corporation Ltd.</t>
  </si>
  <si>
    <t>INE131A01031</t>
  </si>
  <si>
    <t>Niva Bupa Health Insurance Company Ltd.</t>
  </si>
  <si>
    <t>INE995S01015</t>
  </si>
  <si>
    <t>Jbm Auto Ltd.</t>
  </si>
  <si>
    <t>INE927D01051</t>
  </si>
  <si>
    <t>Maharashtra Seamless Ltd.</t>
  </si>
  <si>
    <t>INE271B01025</t>
  </si>
  <si>
    <t>Raymond Lifestyle Ltd.</t>
  </si>
  <si>
    <t>INE02ID01020</t>
  </si>
  <si>
    <t>C.E. Info Systems Ltd.</t>
  </si>
  <si>
    <t>INE0BV301023</t>
  </si>
  <si>
    <t>Indian Overseas Bank</t>
  </si>
  <si>
    <t>INE565A01014</t>
  </si>
  <si>
    <t>Alkyl Amines Chemicals Ltd.</t>
  </si>
  <si>
    <t>INE150B01039</t>
  </si>
  <si>
    <t>INOX India Limited</t>
  </si>
  <si>
    <t>INE616N01034</t>
  </si>
  <si>
    <t>Shree Renuka Sugars Ltd.</t>
  </si>
  <si>
    <t>INE087H01022</t>
  </si>
  <si>
    <t>Alok Industries Ltd.</t>
  </si>
  <si>
    <t>INE270A01029</t>
  </si>
  <si>
    <t>Central Bank of India</t>
  </si>
  <si>
    <t>INE483A01010</t>
  </si>
  <si>
    <t>Campus Activewear Ltd.</t>
  </si>
  <si>
    <t>INE278Y01022</t>
  </si>
  <si>
    <t>Raymond Ltd.</t>
  </si>
  <si>
    <t>INE301A01014</t>
  </si>
  <si>
    <t>Rashtriya Chemicals and Fertilizers Ltd.</t>
  </si>
  <si>
    <t>INE027A01015</t>
  </si>
  <si>
    <t>Just Dial Ltd.</t>
  </si>
  <si>
    <t>INE599M01018</t>
  </si>
  <si>
    <t>UCO Bank</t>
  </si>
  <si>
    <t>INE691A01018</t>
  </si>
  <si>
    <t>RattanIndia Enterprises Ltd.</t>
  </si>
  <si>
    <t>INE834M01019</t>
  </si>
  <si>
    <t>Route Mobile Ltd.</t>
  </si>
  <si>
    <t>INE450U01017</t>
  </si>
  <si>
    <t>MMTC Ltd.</t>
  </si>
  <si>
    <t>INE123F01029</t>
  </si>
  <si>
    <t>Raymond Realty Ltd.</t>
  </si>
  <si>
    <t>INDUMMY14051</t>
  </si>
  <si>
    <t>Edelweiss NIFTY Smallcap 250 Index Fund</t>
  </si>
  <si>
    <t>PORTFOLIO STATEMENT OF EDELWEISS GOLD ETF FUND AS ON MAY 31, 2025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</si>
  <si>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</si>
  <si>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</si>
  <si>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</si>
  <si>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</si>
  <si>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</si>
  <si>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 LIQUID FUND AS ON MAY 31, 2025</t>
  </si>
  <si>
    <t>(An open-ended liquid scheme)</t>
  </si>
  <si>
    <t>CHOLAMANDALAM INV&amp;FI SR 624 ZCB 30-06-25**</t>
  </si>
  <si>
    <t>INE121A07QQ5</t>
  </si>
  <si>
    <t>ICRA AA+</t>
  </si>
  <si>
    <t>91 DAYS TBILL RED 01-08-2025</t>
  </si>
  <si>
    <t>IN002025X059</t>
  </si>
  <si>
    <t>182 DAYS TBILL RED 07-08-2025</t>
  </si>
  <si>
    <t>IN002024Y431</t>
  </si>
  <si>
    <t>182 DAYS TBILL RED 31-07-2025</t>
  </si>
  <si>
    <t>IN002024Y423</t>
  </si>
  <si>
    <t>91 DAYS TBILL RED 24-07-2025</t>
  </si>
  <si>
    <t>IN002025X042</t>
  </si>
  <si>
    <t>91 DAYS TBILL RED 21-08-2025</t>
  </si>
  <si>
    <t>IN002025X083</t>
  </si>
  <si>
    <t>91 DAYS TBILL RED 11-07-2025</t>
  </si>
  <si>
    <t>IN002025X026</t>
  </si>
  <si>
    <t>182 DAYS TBILL RED 14-08-2025</t>
  </si>
  <si>
    <t>IN002024Y449</t>
  </si>
  <si>
    <t>182 DAYS TBILL RED 10-07-2025</t>
  </si>
  <si>
    <t>IN002024Y399</t>
  </si>
  <si>
    <t>364 DAYS TBILL RED 24-07-2025</t>
  </si>
  <si>
    <t>IN002024Z172</t>
  </si>
  <si>
    <t>364 DAYS TBILL RED 28-08-2025</t>
  </si>
  <si>
    <t>IN002024Z222</t>
  </si>
  <si>
    <t>CANARA BANK CD RED 26-08-25#**</t>
  </si>
  <si>
    <t>INE476A16C22</t>
  </si>
  <si>
    <t>BANK OF BARODA CD RED 06-06-2025#**</t>
  </si>
  <si>
    <t>INE028A16GV4</t>
  </si>
  <si>
    <t>BANK OF BARODA CD RED 04-08-2025#**</t>
  </si>
  <si>
    <t>INE028A16IN7</t>
  </si>
  <si>
    <t>BANK OF BARODA CD RED 08-08-2025#**</t>
  </si>
  <si>
    <t>INE028A16IQ0</t>
  </si>
  <si>
    <t>PUNJAB NATIONAL BANK CD RED 12-08-2025#**</t>
  </si>
  <si>
    <t>INE160A16RU4</t>
  </si>
  <si>
    <t>BANK OF BARODA CD RED 18-08-2025#**</t>
  </si>
  <si>
    <t>INE028A16IT4</t>
  </si>
  <si>
    <t>PUNJAB NATIONAL BANK CD RED 19-08-2025#**</t>
  </si>
  <si>
    <t>INE160A16RY6</t>
  </si>
  <si>
    <t>INDIAN BANK CD RED 20-08-2025#**</t>
  </si>
  <si>
    <t>INE562A16NH7</t>
  </si>
  <si>
    <t>HDFC BANK CD RED 01-07-2025#**</t>
  </si>
  <si>
    <t>INE040A16GU1</t>
  </si>
  <si>
    <t>AXIS BANK LTD CD RED 13-08-2025#**</t>
  </si>
  <si>
    <t>INE238AD6AR1</t>
  </si>
  <si>
    <t>HDFC BANK CD RED 24-06-2025#**</t>
  </si>
  <si>
    <t>INE040A16FA5</t>
  </si>
  <si>
    <t>AXIS BANK LTD CD RED 15-07-2025#**</t>
  </si>
  <si>
    <t>INE238AD6868</t>
  </si>
  <si>
    <t>BAJAJ FINANCE LTD CP RED 09-06-2025**</t>
  </si>
  <si>
    <t>INE296A14ZV2</t>
  </si>
  <si>
    <t>RELIANCE JIO INFO LTD CP RED 12-06-2025**</t>
  </si>
  <si>
    <t>INE110L14TL6</t>
  </si>
  <si>
    <t>RELIANCE IND CP RED 23-06-2025**</t>
  </si>
  <si>
    <t>INE002A14LD2</t>
  </si>
  <si>
    <t>NTPC LTD CP RED 30-07-2025**</t>
  </si>
  <si>
    <t>INE733E14BV7</t>
  </si>
  <si>
    <t>RELIANCE RETAIL VENTURES CP RED 07-07-25**</t>
  </si>
  <si>
    <t>INE929O14DJ1</t>
  </si>
  <si>
    <t>TATA CAPITAL HSNG FN CP 11-07-25**</t>
  </si>
  <si>
    <t>INE033L14NY6</t>
  </si>
  <si>
    <t>RELIANCE JIO INFO LTD CP RED 22-07-2025**</t>
  </si>
  <si>
    <t>INE110L14TO0</t>
  </si>
  <si>
    <t>LARSEN &amp; TOUBRO LTD CP R 05-08-25**</t>
  </si>
  <si>
    <t>INE018A14LL1</t>
  </si>
  <si>
    <t>ICICI SECURITIES CP RED 08-08-25**</t>
  </si>
  <si>
    <t>INE763G14YG2</t>
  </si>
  <si>
    <t>GRASIM IND LTD CP RED 24-07-2025**</t>
  </si>
  <si>
    <t>INE047A14AI9</t>
  </si>
  <si>
    <t>NETWORK18 MED&amp;INV CP RED 02-06-2025**</t>
  </si>
  <si>
    <t>INE870H14UR8</t>
  </si>
  <si>
    <t>MOTILAL OSWAL FI SER CP 06-06-25**</t>
  </si>
  <si>
    <t>INE338I14JQ9</t>
  </si>
  <si>
    <t>RELIANCE RETAIL VENT CP 09-06-25**</t>
  </si>
  <si>
    <t>INE929O14DF9</t>
  </si>
  <si>
    <t>BAJAJ HOUSING FINANCE CP RED 09-06-2025**</t>
  </si>
  <si>
    <t>INE377Y14BB3</t>
  </si>
  <si>
    <t>SIDBI CP RED 10-06-2025**</t>
  </si>
  <si>
    <t>INE556F14KZ1</t>
  </si>
  <si>
    <t>HINDUSTAN PETRO CORP CP RED 10-06-2025**</t>
  </si>
  <si>
    <t>INE094A14JT9</t>
  </si>
  <si>
    <t>NETWORK 18 MED&amp;INV CP RED 10-06-2025**</t>
  </si>
  <si>
    <t>INE870H14UV0</t>
  </si>
  <si>
    <t>BAJAJ HOUSING FINANCE CP 12-06-25**</t>
  </si>
  <si>
    <t>INE377Y14BC1</t>
  </si>
  <si>
    <t>INDIAN OIL CORP LTD CP RED 17-06-2025**</t>
  </si>
  <si>
    <t>INE242A14XT5</t>
  </si>
  <si>
    <t>INDIAN OIL CORP LTD CP RED 27-06-2025**</t>
  </si>
  <si>
    <t>INE242A14XQ1</t>
  </si>
  <si>
    <t>TATA MOTORS FIN CP RED 27-06-2025**</t>
  </si>
  <si>
    <t>INE477S14DH6</t>
  </si>
  <si>
    <t>SIDBI CP RED 09-07-2025**</t>
  </si>
  <si>
    <t>INE556F14LC8</t>
  </si>
  <si>
    <t>BAJAJ HOUSING FINANCE CP RED 23-07-2025**</t>
  </si>
  <si>
    <t>INE377Y14BG2</t>
  </si>
  <si>
    <t>ADITYA BIRLA CAP CP RD 29-07-25**</t>
  </si>
  <si>
    <t>INE674K14958</t>
  </si>
  <si>
    <t>ICICI SECURITIES CP RED 05-08-2025**</t>
  </si>
  <si>
    <t>INE763G14YE7</t>
  </si>
  <si>
    <t>CHENNAI PETROLEUM COR CP 18-08-25**</t>
  </si>
  <si>
    <t>INE178A14HO5</t>
  </si>
  <si>
    <t>RELIANCE RETAIL VENT CP 26-08-25**</t>
  </si>
  <si>
    <t>INE929O14DM5</t>
  </si>
  <si>
    <t>SUNDARAM HOME FIN CP 26-08-2025**</t>
  </si>
  <si>
    <t>INE667F14GQ3</t>
  </si>
  <si>
    <t>TATA CAPITAL LTD CP RED 25-08-2025**</t>
  </si>
  <si>
    <t>INE976I14ON3</t>
  </si>
  <si>
    <t>KOTAK SECURITIES LTD CP RED 25-08-2025**</t>
  </si>
  <si>
    <t>INE028E14RF1</t>
  </si>
  <si>
    <t>KOTAK SEC LTD CP RED 26-08-2025**</t>
  </si>
  <si>
    <t>INE028E14RE4</t>
  </si>
  <si>
    <t>HERO FINCORP LTD CP RED 05-06-2025**</t>
  </si>
  <si>
    <t>INE957N14JH5</t>
  </si>
  <si>
    <t>ICICI SECURITIES CP RED 10-06-2025**</t>
  </si>
  <si>
    <t>INE763G14WH4</t>
  </si>
  <si>
    <t>NETWORK18 MED&amp;INV CP RED 04-07-25**</t>
  </si>
  <si>
    <t>INE870H14UY4</t>
  </si>
  <si>
    <t>GODREJ INDUSTRIES LTD CP RED 23-07-2025**</t>
  </si>
  <si>
    <t>INE233A141E5</t>
  </si>
  <si>
    <t>RELIANCE JIO INFO CP RD 29-07-25**</t>
  </si>
  <si>
    <t>INE110L14TS1</t>
  </si>
  <si>
    <t>ADITYA BIRLA HSG FIN CP 03-06-25**</t>
  </si>
  <si>
    <t>INE831R14ER3</t>
  </si>
  <si>
    <t>KOTAK SECURITIES LTD CP RED 03-06-2025**</t>
  </si>
  <si>
    <t>INE028E14QJ5</t>
  </si>
  <si>
    <t>AXIS SECURITIES LTD. CP RED 09-06-2025**</t>
  </si>
  <si>
    <t>INE110O14FC8</t>
  </si>
  <si>
    <t>INDIAN OIL CORP LTD CP RED 16-06-2025**</t>
  </si>
  <si>
    <t>INE242A14XP3</t>
  </si>
  <si>
    <t>HINDUSTAN PETRO CORP CP 25-06-25**</t>
  </si>
  <si>
    <t>INE094A14JV5</t>
  </si>
  <si>
    <t>SIDBI CP RED 02-07-2025**</t>
  </si>
  <si>
    <t>INE556F14LB0</t>
  </si>
  <si>
    <t>ICICI SECURITIES CP RED 07-07-2025**</t>
  </si>
  <si>
    <t>INE763G14YC1</t>
  </si>
  <si>
    <t>ADITYA BIRLA HSG FIN CP RED 09-07-2025**</t>
  </si>
  <si>
    <t>INE831R14EU7</t>
  </si>
  <si>
    <t>POWER FIN CORP CP RED 15-07-2025**</t>
  </si>
  <si>
    <t>INE134E14AW8</t>
  </si>
  <si>
    <t>MANGALORE REF &amp; PETRO CP RED 06-08-2025**</t>
  </si>
  <si>
    <t>INE103A14454</t>
  </si>
  <si>
    <t>ADITYA BIRLA HSG FIN CP RED 07-08-2025**</t>
  </si>
  <si>
    <t>INE831R14EX1</t>
  </si>
  <si>
    <t>ADITYA BIRLA CAPITAL CP RED 18-08-2025**</t>
  </si>
  <si>
    <t>INE674K14AB4</t>
  </si>
  <si>
    <t>BAJAJ AUTO CREDIT LTD. CP RED 20-08-25**</t>
  </si>
  <si>
    <t>INE18UV14018</t>
  </si>
  <si>
    <t>ADITYA BIRLA MONEY CP RD 03-06-25**</t>
  </si>
  <si>
    <t>INE865C14NG7</t>
  </si>
  <si>
    <t>NABARD CP RED 04-06-2025**</t>
  </si>
  <si>
    <t>INE261F14ND9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</si>
  <si>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</si>
  <si>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</si>
  <si>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</si>
  <si>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</si>
  <si>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</si>
  <si>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</si>
  <si>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</si>
  <si>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</si>
  <si>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</si>
  <si>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</si>
  <si>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</si>
  <si>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</si>
  <si>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Monthly IDCW</t>
  </si>
  <si>
    <t>Retail Plan Weekly IDCW</t>
  </si>
  <si>
    <t>Edelweiss Liquid Fund</t>
  </si>
  <si>
    <t>Liquid Fund</t>
  </si>
  <si>
    <t>PORTFOLIO STATEMENT OF EDELWEISS CRISIL IBX AAA FINANCIAL SERVICES BOND – JAN 2028 INDEX FUND AS ON MAY 31,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</si>
  <si>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</si>
  <si>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</si>
  <si>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</si>
  <si>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</si>
  <si>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</si>
  <si>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</si>
  <si>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</si>
  <si>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8.3721% KOTAK MAH INVEST NCD R 20-08-27**</t>
  </si>
  <si>
    <t>INE975F07IS6</t>
  </si>
  <si>
    <t>7.7951% BAJAJ FIN LTD NCD RED 10-12-2027**</t>
  </si>
  <si>
    <t>INE296A07TF2</t>
  </si>
  <si>
    <t>7.712% TATA CAP HSG FIN SR D 14-01-2028**</t>
  </si>
  <si>
    <t>INE033L07IK9</t>
  </si>
  <si>
    <t>7.74% PFC SR 172 NCD RED 29-01-2028**</t>
  </si>
  <si>
    <t>INE134E08JI0</t>
  </si>
  <si>
    <t>7.70% RECL NCD SR156 RED 10-12-2027**</t>
  </si>
  <si>
    <t>INE020B08AQ9</t>
  </si>
  <si>
    <t>7.98% BAJAJ HOUSING FIN NCD RED 18-11-27**</t>
  </si>
  <si>
    <t>INE377Y07383</t>
  </si>
  <si>
    <t>7.62% NABARD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</si>
  <si>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</si>
  <si>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</si>
  <si>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</si>
  <si>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58.53%.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</si>
  <si>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</si>
  <si>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</si>
  <si>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</si>
  <si>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BHARAT BOND FOF – APRIL 2032 AS ON MAY 31,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</si>
  <si>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</si>
  <si>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</si>
  <si>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</si>
  <si>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</si>
  <si>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</si>
  <si>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MAY 31, 2025</t>
  </si>
  <si>
    <t>(An Open-ended Scheme replicating Nifty Alpha Low Volatility 30 Index.)</t>
  </si>
  <si>
    <t>Edelweiss Nifty Alpha Low Volatility 30 Index Fund</t>
  </si>
  <si>
    <t>PORTFOLIO STATEMENT OF EDELWEISS ARBITRAGE FUND AS ON MAY 31, 2025</t>
  </si>
  <si>
    <t>(An open ended scheme investing in arbitrage opportunities)</t>
  </si>
  <si>
    <t>Delhivery Ltd.26/06/2025</t>
  </si>
  <si>
    <t>Balkrishna Industries Ltd.26/06/2025</t>
  </si>
  <si>
    <t>Aditya Birla Fashion and Retail Ltd.26/06/2025</t>
  </si>
  <si>
    <t>Tata Communications Ltd.31/07/2025</t>
  </si>
  <si>
    <t>National Buildings Construction Corporation Ltd.26/06/2025</t>
  </si>
  <si>
    <t>Dr. Reddy's Laboratories Ltd.26/06/2025</t>
  </si>
  <si>
    <t>Mazagon Dock Shipbuilders Ltd.26/06/2025</t>
  </si>
  <si>
    <t>AU Small Finance Bank Ltd.26/06/2025</t>
  </si>
  <si>
    <t>Supreme Industries Ltd.26/06/2025</t>
  </si>
  <si>
    <t>IRB Infrastructure Developers Ltd.26/06/2025</t>
  </si>
  <si>
    <t>Colgate Palmolive (India) Ltd.26/06/2025</t>
  </si>
  <si>
    <t>CESC Ltd.26/06/2025</t>
  </si>
  <si>
    <t>Chambal Fertilizers &amp; Chemicals Ltd.26/06/2025</t>
  </si>
  <si>
    <t>Maruti Suzuki India Ltd.26/06/2025</t>
  </si>
  <si>
    <t>Adani Total Gas Ltd.26/06/2025</t>
  </si>
  <si>
    <t>Jindal Stainless Ltd.26/06/2025</t>
  </si>
  <si>
    <t>KEI Industries Ltd.26/06/2025</t>
  </si>
  <si>
    <t>Kalyan Jewellers India Ltd.26/06/2025</t>
  </si>
  <si>
    <t>Avenue Supermarts Ltd.26/06/2025</t>
  </si>
  <si>
    <t>Hindustan Zinc Ltd.26/06/2025</t>
  </si>
  <si>
    <t>Birlasoft Ltd.26/06/2025</t>
  </si>
  <si>
    <t>Tata Technologies Ltd.26/06/2025</t>
  </si>
  <si>
    <t>Voltas Ltd.26/06/2025</t>
  </si>
  <si>
    <t>Page Industries Ltd.26/06/2025</t>
  </si>
  <si>
    <t>Exide Industries Ltd.26/06/2025</t>
  </si>
  <si>
    <t>Astral Ltd.26/06/2025</t>
  </si>
  <si>
    <t>LTIMindtree Ltd.26/06/2025</t>
  </si>
  <si>
    <t>Tata Communications Ltd.26/06/2025</t>
  </si>
  <si>
    <t>Aarti Industries Ltd.26/06/2025</t>
  </si>
  <si>
    <t>Zydus Lifesciences Ltd.26/06/2025</t>
  </si>
  <si>
    <t>Havells India Ltd.26/06/2025</t>
  </si>
  <si>
    <t>HDFC Asset Management Company Ltd.26/06/2025</t>
  </si>
  <si>
    <t>HFCL Ltd.26/06/2025</t>
  </si>
  <si>
    <t>Tube Investments Of India Ltd.26/06/2025</t>
  </si>
  <si>
    <t>Macrotech Developers Ltd.26/06/2025</t>
  </si>
  <si>
    <t>Reliance Industries Ltd.31/07/2025</t>
  </si>
  <si>
    <t>APL Apollo Tubes Ltd.26/06/2025</t>
  </si>
  <si>
    <t>Dixon Technologies (India) Ltd.26/06/2025</t>
  </si>
  <si>
    <t>KPIT Technologies Ltd.26/06/2025</t>
  </si>
  <si>
    <t>Indraprastha Gas Ltd.26/06/2025</t>
  </si>
  <si>
    <t>Power Grid Corporation of India Ltd.26/06/2025</t>
  </si>
  <si>
    <t>The Phoenix Mills Ltd.26/06/2025</t>
  </si>
  <si>
    <t>IIFL Finance Ltd.26/06/2025</t>
  </si>
  <si>
    <t>Aditya Birla Capital Ltd.26/06/2025</t>
  </si>
  <si>
    <t>Indian Bank26/06/2025</t>
  </si>
  <si>
    <t>Bank of Baroda26/06/2025</t>
  </si>
  <si>
    <t>Oil India Ltd.26/06/2025</t>
  </si>
  <si>
    <t>Bank of India26/06/2025</t>
  </si>
  <si>
    <t>NHPC Ltd.26/06/2025</t>
  </si>
  <si>
    <t>SBI Cards &amp; Payment Services Ltd.26/06/2025</t>
  </si>
  <si>
    <t>Oracle Financial Services Software Ltd.26/06/2025</t>
  </si>
  <si>
    <t>Eicher Motors Ltd.26/06/2025</t>
  </si>
  <si>
    <t>Granules India Ltd.26/06/2025</t>
  </si>
  <si>
    <t>Solar Industries India Ltd.26/06/2025</t>
  </si>
  <si>
    <t>Container Corporation Of India Ltd.26/06/2025</t>
  </si>
  <si>
    <t>Piramal Enterprises Ltd.31/07/2025</t>
  </si>
  <si>
    <t>Cyient Ltd.26/06/2025</t>
  </si>
  <si>
    <t>Bajaj Auto Ltd.26/06/2025</t>
  </si>
  <si>
    <t>Tata Power Company Ltd.26/06/2025</t>
  </si>
  <si>
    <t>DLF Ltd.26/06/2025</t>
  </si>
  <si>
    <t>Hero MotoCorp Ltd.26/06/2025</t>
  </si>
  <si>
    <t>Computer Age Management Services Ltd.26/06/2025</t>
  </si>
  <si>
    <t>Punjab National Bank26/06/2025</t>
  </si>
  <si>
    <t>Pidilite Industries Ltd.26/06/2025</t>
  </si>
  <si>
    <t>Bajaj Finserv Ltd.26/06/2025</t>
  </si>
  <si>
    <t>SBI Life Insurance Company Ltd.26/06/2025</t>
  </si>
  <si>
    <t>PNB Housing Finance Ltd.26/06/2025</t>
  </si>
  <si>
    <t>Life Insurance Corporation of India26/06/2025</t>
  </si>
  <si>
    <t>Syngene International Ltd.26/06/2025</t>
  </si>
  <si>
    <t>Petronet LNG Ltd.26/06/2025</t>
  </si>
  <si>
    <t>Ashok Leyland Ltd.26/06/2025</t>
  </si>
  <si>
    <t>Yes Bank Ltd.26/06/2025</t>
  </si>
  <si>
    <t>Dabur India Ltd.26/06/2025</t>
  </si>
  <si>
    <t>Prestige Estates Projects Ltd.26/06/2025</t>
  </si>
  <si>
    <t>ICICI Lombard General Insurance Co. Ltd.26/06/2025</t>
  </si>
  <si>
    <t>National Aluminium Company Ltd.26/06/2025</t>
  </si>
  <si>
    <t>Asian Paints Ltd.26/06/2025</t>
  </si>
  <si>
    <t>Bharat Petroleum Corporation Ltd.26/06/2025</t>
  </si>
  <si>
    <t>Indian Energy Exchange Ltd.26/06/2025</t>
  </si>
  <si>
    <t>Bandhan Bank Ltd.26/06/2025</t>
  </si>
  <si>
    <t>Laurus Labs Ltd.26/06/2025</t>
  </si>
  <si>
    <t>Tata Chemicals Ltd.26/06/2025</t>
  </si>
  <si>
    <t>Info Edge (India) Ltd.26/06/2025</t>
  </si>
  <si>
    <t>Dalmia Bharat Ltd.26/06/2025</t>
  </si>
  <si>
    <t>Bosch Ltd.26/06/2025</t>
  </si>
  <si>
    <t>UPL Ltd.26/06/2025</t>
  </si>
  <si>
    <t>Indian Oil Corporation Ltd.26/06/2025</t>
  </si>
  <si>
    <t>Torrent Pharmaceuticals Ltd.26/06/2025</t>
  </si>
  <si>
    <t>Patanjali Foods Ltd.26/06/2025</t>
  </si>
  <si>
    <t>GMR Airports Ltd.26/06/2025</t>
  </si>
  <si>
    <t>ABB India Ltd.26/06/2025</t>
  </si>
  <si>
    <t>Max Financial Services Ltd.26/06/2025</t>
  </si>
  <si>
    <t>Mahanagar Gas Ltd.26/06/2025</t>
  </si>
  <si>
    <t>Tata Consumer Products Ltd.26/06/2025</t>
  </si>
  <si>
    <t>Godrej Properties Ltd.26/06/2025</t>
  </si>
  <si>
    <t>SRF Ltd.26/06/2025</t>
  </si>
  <si>
    <t>HCL Technologies Ltd.26/06/2025</t>
  </si>
  <si>
    <t>Adani Energy Solutions Ltd.26/06/2025</t>
  </si>
  <si>
    <t>Glenmark Pharmaceuticals Ltd.26/06/2025</t>
  </si>
  <si>
    <t>The Indian Hotels Company Ltd.26/06/2025</t>
  </si>
  <si>
    <t>Muthoot Finance Ltd.26/06/2025</t>
  </si>
  <si>
    <t>Union Bank of India26/06/2025</t>
  </si>
  <si>
    <t>LIC Housing Finance Ltd.26/06/2025</t>
  </si>
  <si>
    <t>Hindustan Copper Ltd.26/06/2025</t>
  </si>
  <si>
    <t>GAIL (India) Ltd.26/06/2025</t>
  </si>
  <si>
    <t>Larsen &amp; Toubro Ltd.26/06/2025</t>
  </si>
  <si>
    <t>Max Healthcare Institute Ltd.26/06/2025</t>
  </si>
  <si>
    <t>Kotak Mahindra Bank Ltd.26/06/2025</t>
  </si>
  <si>
    <t>NMDC Ltd.26/06/2025</t>
  </si>
  <si>
    <t>Crompton Greaves Cons Electrical Ltd.26/06/2025</t>
  </si>
  <si>
    <t>Tech Mahindra Ltd.26/06/2025</t>
  </si>
  <si>
    <t>Multi Commodity Exchange Of India Ltd.26/06/2025</t>
  </si>
  <si>
    <t>Apollo Hospitals Enterprise Ltd.26/06/2025</t>
  </si>
  <si>
    <t>Manappuram Finance Ltd.26/06/2025</t>
  </si>
  <si>
    <t>United Spirits Ltd.26/06/2025</t>
  </si>
  <si>
    <t>ITC Ltd.26/06/2025</t>
  </si>
  <si>
    <t>Adani Green Energy Ltd.26/06/2025</t>
  </si>
  <si>
    <t>Britannia Industries Ltd.26/06/2025</t>
  </si>
  <si>
    <t>REC Ltd.26/06/2025</t>
  </si>
  <si>
    <t>One 97 Communications Ltd.26/06/2025</t>
  </si>
  <si>
    <t>IDFC First Bank Ltd.26/06/2025</t>
  </si>
  <si>
    <t>7.19% JIO CRDT LTD NCD SR I RED 15-03-28**</t>
  </si>
  <si>
    <t>INE282H07018</t>
  </si>
  <si>
    <t>7.15% SIDBI NCD RED 02-06-2025**</t>
  </si>
  <si>
    <t>INE556F08JY8</t>
  </si>
  <si>
    <t>5.62% EXIM BANK NCD RED 20-06-2025**</t>
  </si>
  <si>
    <t>INE514E08FU6</t>
  </si>
  <si>
    <t>7.02% GOVT OF INDIA RED 27-05-2027</t>
  </si>
  <si>
    <t>IN0020240043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</si>
  <si>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</si>
  <si>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</si>
  <si>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</si>
  <si>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</si>
  <si>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</si>
  <si>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</si>
  <si>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</si>
  <si>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</si>
  <si>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SIDBI CD RED 20-05-2026#**</t>
  </si>
  <si>
    <t>INE556F16BI1</t>
  </si>
  <si>
    <t>NABARD CD RED 20-01-2026#**</t>
  </si>
  <si>
    <t>INE261F16892</t>
  </si>
  <si>
    <t>HDFC BANK CD RED 19-05-2026#**</t>
  </si>
  <si>
    <t>INE040A16GW7</t>
  </si>
  <si>
    <t>NABARD CD RED 13-03-2026#**</t>
  </si>
  <si>
    <t>INE261F16983</t>
  </si>
  <si>
    <t>SIDBI CD RED 26-03-2026#**</t>
  </si>
  <si>
    <t>INE556F16BG5</t>
  </si>
  <si>
    <t>HDFC BANK CD RED 06-02-2026#**</t>
  </si>
  <si>
    <t>INE040A16GF2</t>
  </si>
  <si>
    <t>L&amp;T FINANCE LTD CP RED 15-05-2026**</t>
  </si>
  <si>
    <t>INE498L14DW6</t>
  </si>
  <si>
    <t>EDELWEISS MONEY MARKET FUND - DIRECT PL</t>
  </si>
  <si>
    <t>INF843K01CE1</t>
  </si>
  <si>
    <t>EDEL NIFTY PSU BND PL SDL IDX FD 2026 DP</t>
  </si>
  <si>
    <t>INF754K01MD1</t>
  </si>
  <si>
    <t>EDELWEISS LOW DURATION FUND</t>
  </si>
  <si>
    <t>INF754K01UP8</t>
  </si>
  <si>
    <t>Edelweiss Arbitrage Fund</t>
  </si>
  <si>
    <t>PORTFOLIO STATEMENT OF EDELWEISS BALANCED ADVANTAGE FUND AS ON MAY 31,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</si>
  <si>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</si>
  <si>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</si>
  <si>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</si>
  <si>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</si>
  <si>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</si>
  <si>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</si>
  <si>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(B)Index / Stock Option</t>
  </si>
  <si>
    <t>CALL RELIANCE 26-Jun-2025 1500</t>
  </si>
  <si>
    <t>SHARE OPTIONS</t>
  </si>
  <si>
    <t>CALL MARUTI 26-Jun-2025 12600</t>
  </si>
  <si>
    <t>CALL HCLTECH 26-Jun-2025 1660</t>
  </si>
  <si>
    <t>CALL RELIANCE 26-Jun-2025 1400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</si>
  <si>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</si>
  <si>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</si>
  <si>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</si>
  <si>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</si>
  <si>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</si>
  <si>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</si>
  <si>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</si>
  <si>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</si>
  <si>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</si>
  <si>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</si>
  <si>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</si>
  <si>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</si>
  <si>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</si>
  <si>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</si>
  <si>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182 DAYS TBILL RED 05-06-2025</t>
  </si>
  <si>
    <t>IN002024Y340</t>
  </si>
  <si>
    <t>91 DAYS TBILL RED 19-06-2025</t>
  </si>
  <si>
    <t>IN002024X508</t>
  </si>
  <si>
    <t>364 DAYS TBILL RED 19-06-2025</t>
  </si>
  <si>
    <t>IN002024Z123</t>
  </si>
  <si>
    <t>Direct plan -Quarterly IDCW option</t>
  </si>
  <si>
    <t>Regular Plan -Quarterly IDCW option</t>
  </si>
  <si>
    <t>Direct Plan - Monthly IDCW</t>
  </si>
  <si>
    <t>Regular Plan - Monthly IDCW</t>
  </si>
  <si>
    <t>Edelweiss Balanced Advantage Fund</t>
  </si>
  <si>
    <t>PORTFOLIO STATEMENT OF EDEL BSE CAPITAL MARKETS &amp; INSURANCE ETF AS ON MAY 31,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</si>
  <si>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</si>
  <si>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</si>
  <si>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BSE INTERNET ECONOMY INDEX FUND AS ON MAY 31, 2025</t>
  </si>
  <si>
    <t>(An open-ended index scheme replicating BSE Internet Economy Index)</t>
  </si>
  <si>
    <t>NA</t>
  </si>
  <si>
    <t>Edelweiss BSE Internet Economy Index Fund</t>
  </si>
  <si>
    <t>PORTFOLIO STATEMENT OF EDELWEISS EQUITY SAVINGS FUND AS ON MAY 31, 2025</t>
  </si>
  <si>
    <t>(An Open ended scheme investing in equity, arbitrage and debt)</t>
  </si>
  <si>
    <t>Orient Cement Ltd.</t>
  </si>
  <si>
    <t>INE876N01018</t>
  </si>
  <si>
    <t>Procter &amp; Gamble Hygiene&amp;HealthCare Ltd.</t>
  </si>
  <si>
    <t>INE179A01014</t>
  </si>
  <si>
    <t>Stylam Industries Ltd.</t>
  </si>
  <si>
    <t>INE239C01020</t>
  </si>
  <si>
    <t>MINDSPACE BUSINESS PARKS REIT</t>
  </si>
  <si>
    <t>INE0CCU25019</t>
  </si>
  <si>
    <t>Edelweiss Equity Savings Fund</t>
  </si>
  <si>
    <t>PORTFOLIO STATEMENT OF EDELWEISS MULTI CAP FUND AS ON MAY 31, 2025</t>
  </si>
  <si>
    <t>(An open-ended equity scheme investing across large cap, mid cap, small cap stocks)</t>
  </si>
  <si>
    <t>Birla Corporation Ltd.</t>
  </si>
  <si>
    <t>INE340A01012</t>
  </si>
  <si>
    <t>Edelweiss Multi Cap Fund</t>
  </si>
  <si>
    <t>Nifty 500 MultiCap 50:25:25 TRI</t>
  </si>
  <si>
    <t>PORTFOLIO STATEMENT OF EDELWEISS MID CAP FUND AS ON MAY 31, 2025</t>
  </si>
  <si>
    <t>(An open ended equity scheme predominantly investing in mid cap stocks)</t>
  </si>
  <si>
    <t>Edelweiss Mid Cap Fund</t>
  </si>
  <si>
    <t>PORTFOLIO STATEMENT OF EDELWEISS  ASEAN EQUITY OFF-SHORE FUND AS ON MAY 31,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</si>
  <si>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</si>
  <si>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</si>
  <si>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</si>
  <si>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</si>
  <si>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MAY 31,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</si>
  <si>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</si>
  <si>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</si>
  <si>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</si>
  <si>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</si>
  <si>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MAY 31, 2025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</si>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</sst>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2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5" fontId="0" fillId="0" borderId="4" xfId="0" applyNumberForma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166" fontId="3" fillId="0" borderId="4" xfId="0" applyNumberFormat="1" applyFont="1" applyBorder="1"/>
    <xf numFmtId="167" fontId="3" fillId="0" borderId="4" xfId="0" applyNumberFormat="1" applyFont="1" applyBorder="1"/>
    <xf numFmtId="4" fontId="0" fillId="0" borderId="0" xfId="0" applyNumberFormat="1"/>
    <xf numFmtId="0" fontId="0" fillId="0" borderId="7" xfId="0" applyBorder="1"/>
    <xf numFmtId="14" fontId="0" fillId="0" borderId="7" xfId="0" applyNumberFormat="1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vertical="center" wrapText="1"/>
    </xf>
    <xf numFmtId="2" fontId="0" fillId="0" borderId="7" xfId="0" applyNumberFormat="1" applyBorder="1" applyAlignment="1">
      <alignment vertical="center" wrapText="1"/>
    </xf>
    <xf numFmtId="0" fontId="0" fillId="3" borderId="0" xfId="0" applyFill="1"/>
    <xf numFmtId="4" fontId="0" fillId="3" borderId="4" xfId="0" applyNumberFormat="1" applyFill="1" applyBorder="1"/>
    <xf numFmtId="0" fontId="0" fillId="0" borderId="8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6" fillId="3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198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B5" sqref="B5"/>
    </sheetView>
  </sheetViews>
  <sheetFormatPr defaultRowHeight="14.5" x14ac:dyDescent="0.35"/>
  <cols>
    <col min="1" max="1" width="8.6328125" bestFit="1" customWidth="1"/>
    <col min="2" max="2" width="56.6328125" customWidth="1"/>
    <col min="3" max="3" width="21.7265625" customWidth="1"/>
    <col min="4" max="4" width="26.54296875" style="48" customWidth="1"/>
    <col min="5" max="5" width="22" customWidth="1"/>
    <col min="6" max="6" width="25.90625" style="48" customWidth="1"/>
    <col min="7" max="7" width="22" style="48" customWidth="1"/>
  </cols>
  <sheetData>
    <row r="1" spans="1:7" s="1" customFormat="1" x14ac:dyDescent="0.35">
      <c r="A1" s="74" t="s">
        <v>0</v>
      </c>
      <c r="B1" s="74"/>
      <c r="D1" s="79"/>
      <c r="F1" s="79"/>
      <c r="G1" s="79"/>
    </row>
    <row r="2" spans="1:7" s="1" customFormat="1" x14ac:dyDescent="0.35">
      <c r="A2" s="74" t="s">
        <v>1</v>
      </c>
      <c r="B2" s="74"/>
      <c r="D2" s="79"/>
      <c r="F2" s="79"/>
      <c r="G2" s="79"/>
    </row>
    <row r="3" spans="1:7" s="1" customFormat="1" x14ac:dyDescent="0.35">
      <c r="A3" s="1" t="s">
        <v>2</v>
      </c>
      <c r="B3" s="1" t="s">
        <v>3</v>
      </c>
      <c r="C3" s="73" t="s">
        <v>4</v>
      </c>
      <c r="D3" s="80" t="s">
        <v>5</v>
      </c>
      <c r="E3" s="73" t="s">
        <v>6</v>
      </c>
      <c r="F3" s="80" t="s">
        <v>5</v>
      </c>
      <c r="G3" s="80" t="s">
        <v>6</v>
      </c>
    </row>
    <row r="4" spans="1:7" ht="70" customHeight="1" x14ac:dyDescent="0.35">
      <c r="A4" t="s">
        <v>7</v>
      </c>
      <c r="B4" s="47" t="str">
        <f>HYPERLINK("[EDEL_Portfolio Monthly Notes 31-May-2025.xlsx]EDCG28!A1","Edelweiss_CRISIL_IBX 50 50 Gilt Plus SDL Sep 2028 Index Fund")</f>
        <v>Edelweiss_CRISIL_IBX 50 50 Gilt Plus SDL Sep 2028 Index Fund</v>
      </c>
      <c r="C4" s="73"/>
      <c r="D4" s="80" t="s">
        <v>8</v>
      </c>
      <c r="E4" s="73"/>
      <c r="F4" s="81" t="s">
        <v>9</v>
      </c>
      <c r="G4" s="81" t="s">
        <v>9</v>
      </c>
    </row>
    <row r="5" spans="1:7" ht="70" customHeight="1" x14ac:dyDescent="0.35">
      <c r="A5" t="s">
        <v>10</v>
      </c>
      <c r="B5" s="47" t="str">
        <f>HYPERLINK("[EDEL_Portfolio Monthly Notes 31-May-2025.xlsx]EEELSS!A1","Edelweiss ELSS Tax saver Fund")</f>
        <v>Edelweiss ELSS Tax saver Fund</v>
      </c>
      <c r="C5" s="73"/>
      <c r="D5" s="80" t="s">
        <v>11</v>
      </c>
      <c r="E5" s="73"/>
      <c r="F5" s="81" t="s">
        <v>9</v>
      </c>
      <c r="G5" s="81" t="s">
        <v>9</v>
      </c>
    </row>
    <row r="6" spans="1:7" ht="70" customHeight="1" x14ac:dyDescent="0.35">
      <c r="A6" t="s">
        <v>12</v>
      </c>
      <c r="B6" s="47" t="str">
        <f>HYPERLINK("[EDEL_Portfolio Monthly Notes 31-May-2025.xlsx]EEFOCF!A1","Edelweiss Focused Fund")</f>
        <v>Edelweiss Focused Fund</v>
      </c>
      <c r="C6" s="73"/>
      <c r="D6" s="80" t="s">
        <v>11</v>
      </c>
      <c r="E6" s="73"/>
      <c r="F6" s="81" t="s">
        <v>9</v>
      </c>
      <c r="G6" s="81" t="s">
        <v>9</v>
      </c>
    </row>
    <row r="7" spans="1:7" ht="70" customHeight="1" x14ac:dyDescent="0.35">
      <c r="A7" t="s">
        <v>13</v>
      </c>
      <c r="B7" s="47" t="str">
        <f>HYPERLINK("[EDEL_Portfolio Monthly Notes 31-May-2025.xlsx]EEMMQI!A1","Edelweiss Nifty500 Multicap Momentum Quality 50 Index Fund")</f>
        <v>Edelweiss Nifty500 Multicap Momentum Quality 50 Index Fund</v>
      </c>
      <c r="C7" s="73"/>
      <c r="D7" s="80" t="s">
        <v>14</v>
      </c>
      <c r="E7" s="73"/>
      <c r="F7" s="81" t="s">
        <v>9</v>
      </c>
      <c r="G7" s="81" t="s">
        <v>9</v>
      </c>
    </row>
    <row r="8" spans="1:7" ht="70" customHeight="1" x14ac:dyDescent="0.35">
      <c r="A8" t="s">
        <v>15</v>
      </c>
      <c r="B8" s="47" t="str">
        <f>HYPERLINK("[EDEL_Portfolio Monthly Notes 31-May-2025.xlsx]EOEMOP!A1","Edelweiss Emerging Markets Opportunities Equity Offshore Fund")</f>
        <v>Edelweiss Emerging Markets Opportunities Equity Offshore Fund</v>
      </c>
      <c r="C8" s="73"/>
      <c r="D8" s="80" t="s">
        <v>16</v>
      </c>
      <c r="E8" s="73"/>
      <c r="F8" s="81" t="s">
        <v>9</v>
      </c>
      <c r="G8" s="81" t="s">
        <v>9</v>
      </c>
    </row>
    <row r="9" spans="1:7" ht="70" customHeight="1" x14ac:dyDescent="0.35">
      <c r="A9" t="s">
        <v>17</v>
      </c>
      <c r="B9" s="47" t="str">
        <f>HYPERLINK("[EDEL_Portfolio Monthly Notes 31-May-2025.xlsx]EDBE30!A1","BHARAT Bond ETF - April 2030")</f>
        <v>BHARAT Bond ETF - April 2030</v>
      </c>
      <c r="C9" s="73"/>
      <c r="D9" s="80" t="s">
        <v>18</v>
      </c>
      <c r="E9" s="73"/>
      <c r="F9" s="81" t="s">
        <v>9</v>
      </c>
      <c r="G9" s="81" t="s">
        <v>9</v>
      </c>
    </row>
    <row r="10" spans="1:7" ht="70" customHeight="1" x14ac:dyDescent="0.35">
      <c r="A10" t="s">
        <v>19</v>
      </c>
      <c r="B10" s="47" t="str">
        <f>HYPERLINK("[EDEL_Portfolio Monthly Notes 31-May-2025.xlsx]EEEQTF!A1","Edelweiss Large &amp; Mid Cap Fund")</f>
        <v>Edelweiss Large &amp; Mid Cap Fund</v>
      </c>
      <c r="C10" s="73"/>
      <c r="D10" s="80" t="s">
        <v>20</v>
      </c>
      <c r="E10" s="73"/>
      <c r="F10" s="81" t="s">
        <v>9</v>
      </c>
      <c r="G10" s="81" t="s">
        <v>9</v>
      </c>
    </row>
    <row r="11" spans="1:7" ht="70" customHeight="1" x14ac:dyDescent="0.35">
      <c r="A11" t="s">
        <v>21</v>
      </c>
      <c r="B11" s="47" t="str">
        <f>HYPERLINK("[EDEL_Portfolio Monthly Notes 31-May-2025.xlsx]EEPRUA!A1","Edelweiss Aggressive Hybrid Fund")</f>
        <v>Edelweiss Aggressive Hybrid Fund</v>
      </c>
      <c r="C11" s="73"/>
      <c r="D11" s="80" t="s">
        <v>22</v>
      </c>
      <c r="E11" s="73"/>
      <c r="F11" s="81" t="s">
        <v>9</v>
      </c>
      <c r="G11" s="81" t="s">
        <v>9</v>
      </c>
    </row>
    <row r="12" spans="1:7" ht="70" customHeight="1" x14ac:dyDescent="0.35">
      <c r="A12" t="s">
        <v>23</v>
      </c>
      <c r="B12" s="47" t="str">
        <f>HYPERLINK("[EDEL_Portfolio Monthly Notes 31-May-2025.xlsx]EETECF!A1","Edelweiss Technology Fund")</f>
        <v>Edelweiss Technology Fund</v>
      </c>
      <c r="C12" s="73"/>
      <c r="D12" s="80" t="s">
        <v>24</v>
      </c>
      <c r="E12" s="73"/>
      <c r="F12" s="81" t="s">
        <v>9</v>
      </c>
      <c r="G12" s="81" t="s">
        <v>9</v>
      </c>
    </row>
    <row r="13" spans="1:7" ht="70" customHeight="1" x14ac:dyDescent="0.35">
      <c r="A13" t="s">
        <v>25</v>
      </c>
      <c r="B13" s="47" t="str">
        <f>HYPERLINK("[EDEL_Portfolio Monthly Notes 31-May-2025.xlsx]EOEDOF!A1","Edelweiss Europe Dynamic Equity Offshore Fund")</f>
        <v>Edelweiss Europe Dynamic Equity Offshore Fund</v>
      </c>
      <c r="C13" s="73"/>
      <c r="D13" s="80" t="s">
        <v>26</v>
      </c>
      <c r="E13" s="73"/>
      <c r="F13" s="81" t="s">
        <v>9</v>
      </c>
      <c r="G13" s="81" t="s">
        <v>9</v>
      </c>
    </row>
    <row r="14" spans="1:7" ht="70" customHeight="1" x14ac:dyDescent="0.35">
      <c r="A14" t="s">
        <v>27</v>
      </c>
      <c r="B14" s="47" t="str">
        <f>HYPERLINK("[EDEL_Portfolio Monthly Notes 31-May-2025.xlsx]EDBPDF!A1","Edelweiss Banking and PSU Debt Fund")</f>
        <v>Edelweiss Banking and PSU Debt Fund</v>
      </c>
      <c r="C14" s="73"/>
      <c r="D14" s="80" t="s">
        <v>28</v>
      </c>
      <c r="E14" s="73"/>
      <c r="F14" s="80" t="s">
        <v>29</v>
      </c>
      <c r="G14" s="80"/>
    </row>
    <row r="15" spans="1:7" ht="70" customHeight="1" x14ac:dyDescent="0.35">
      <c r="A15" t="s">
        <v>30</v>
      </c>
      <c r="B15" s="47" t="str">
        <f>HYPERLINK("[EDEL_Portfolio Monthly Notes 31-May-2025.xlsx]EDCF27!A1","Edelweiss CRISIL-IBX AAA Bond NBFC-HFC - Jun 2027 Index Fund")</f>
        <v>Edelweiss CRISIL-IBX AAA Bond NBFC-HFC - Jun 2027 Index Fund</v>
      </c>
      <c r="C15" s="73"/>
      <c r="D15" s="80" t="s">
        <v>31</v>
      </c>
      <c r="E15" s="73"/>
      <c r="F15" s="81" t="s">
        <v>9</v>
      </c>
      <c r="G15" s="81" t="s">
        <v>9</v>
      </c>
    </row>
    <row r="16" spans="1:7" ht="70" customHeight="1" x14ac:dyDescent="0.35">
      <c r="A16" t="s">
        <v>32</v>
      </c>
      <c r="B16" s="47" t="str">
        <f>HYPERLINK("[EDEL_Portfolio Monthly Notes 31-May-2025.xlsx]EDCPSF!A1","Edelweiss CRL PSU PL SDL 50 50 Oct-25 FD")</f>
        <v>Edelweiss CRL PSU PL SDL 50 50 Oct-25 FD</v>
      </c>
      <c r="C16" s="73"/>
      <c r="D16" s="80" t="s">
        <v>33</v>
      </c>
      <c r="E16" s="73"/>
      <c r="F16" s="81" t="s">
        <v>9</v>
      </c>
      <c r="G16" s="81" t="s">
        <v>9</v>
      </c>
    </row>
    <row r="17" spans="1:7" ht="70" customHeight="1" x14ac:dyDescent="0.35">
      <c r="A17" t="s">
        <v>34</v>
      </c>
      <c r="B17" s="47" t="str">
        <f>HYPERLINK("[EDEL_Portfolio Monthly Notes 31-May-2025.xlsx]EDCSDF!A1","Edelweiss CRL IBX 50 50 Gilt Plus SDL Short Duration Index Fund")</f>
        <v>Edelweiss CRL IBX 50 50 Gilt Plus SDL Short Duration Index Fund</v>
      </c>
      <c r="C17" s="73"/>
      <c r="D17" s="80" t="s">
        <v>35</v>
      </c>
      <c r="E17" s="73"/>
      <c r="F17" s="81" t="s">
        <v>9</v>
      </c>
      <c r="G17" s="81" t="s">
        <v>9</v>
      </c>
    </row>
    <row r="18" spans="1:7" ht="70" customHeight="1" x14ac:dyDescent="0.35">
      <c r="A18" t="s">
        <v>36</v>
      </c>
      <c r="B18" s="47" t="str">
        <f>HYPERLINK("[EDEL_Portfolio Monthly Notes 31-May-2025.xlsx]EEIF30!A1","Edelweiss Nifty 100 Quality 30 Index Fnd")</f>
        <v>Edelweiss Nifty 100 Quality 30 Index Fnd</v>
      </c>
      <c r="C18" s="73"/>
      <c r="D18" s="80" t="s">
        <v>37</v>
      </c>
      <c r="E18" s="73"/>
      <c r="F18" s="81" t="s">
        <v>9</v>
      </c>
      <c r="G18" s="81" t="s">
        <v>9</v>
      </c>
    </row>
    <row r="19" spans="1:7" ht="70" customHeight="1" x14ac:dyDescent="0.35">
      <c r="A19" t="s">
        <v>38</v>
      </c>
      <c r="B19" s="47" t="str">
        <f>HYPERLINK("[EDEL_Portfolio Monthly Notes 31-May-2025.xlsx]EEMOF1!A1","EDELWEISS RECENTLY LISTED IPO FUND")</f>
        <v>EDELWEISS RECENTLY LISTED IPO FUND</v>
      </c>
      <c r="C19" s="73"/>
      <c r="D19" s="80" t="s">
        <v>39</v>
      </c>
      <c r="E19" s="73"/>
      <c r="F19" s="81" t="s">
        <v>9</v>
      </c>
      <c r="G19" s="81" t="s">
        <v>9</v>
      </c>
    </row>
    <row r="20" spans="1:7" ht="70" customHeight="1" x14ac:dyDescent="0.35">
      <c r="A20" t="s">
        <v>40</v>
      </c>
      <c r="B20" s="47" t="str">
        <f>HYPERLINK("[EDEL_Portfolio Monthly Notes 31-May-2025.xlsx]EOCHIF!A1","Edelweiss Greater China Equity Off-shore Fund")</f>
        <v>Edelweiss Greater China Equity Off-shore Fund</v>
      </c>
      <c r="C20" s="73"/>
      <c r="D20" s="80" t="s">
        <v>41</v>
      </c>
      <c r="E20" s="73"/>
      <c r="F20" s="81" t="s">
        <v>9</v>
      </c>
      <c r="G20" s="81" t="s">
        <v>9</v>
      </c>
    </row>
    <row r="21" spans="1:7" ht="70" customHeight="1" x14ac:dyDescent="0.35">
      <c r="A21" t="s">
        <v>42</v>
      </c>
      <c r="B21" s="47" t="str">
        <f>HYPERLINK("[EDEL_Portfolio Monthly Notes 31-May-2025.xlsx]EODWHF!A1","Edelweiss MSCI (I) DM &amp; WD HC 45 ID Fund")</f>
        <v>Edelweiss MSCI (I) DM &amp; WD HC 45 ID Fund</v>
      </c>
      <c r="C21" s="73"/>
      <c r="D21" s="80" t="s">
        <v>43</v>
      </c>
      <c r="E21" s="73"/>
      <c r="F21" s="81" t="s">
        <v>9</v>
      </c>
      <c r="G21" s="81" t="s">
        <v>9</v>
      </c>
    </row>
    <row r="22" spans="1:7" ht="70" customHeight="1" x14ac:dyDescent="0.35">
      <c r="A22" t="s">
        <v>44</v>
      </c>
      <c r="B22" s="47" t="str">
        <f>HYPERLINK("[EDEL_Portfolio Monthly Notes 31-May-2025.xlsx]EDBE31!A1","BHARAT Bond ETF - April 2031")</f>
        <v>BHARAT Bond ETF - April 2031</v>
      </c>
      <c r="C22" s="73"/>
      <c r="D22" s="80" t="s">
        <v>45</v>
      </c>
      <c r="E22" s="73"/>
      <c r="F22" s="81" t="s">
        <v>9</v>
      </c>
      <c r="G22" s="81" t="s">
        <v>9</v>
      </c>
    </row>
    <row r="23" spans="1:7" ht="70" customHeight="1" x14ac:dyDescent="0.35">
      <c r="A23" t="s">
        <v>46</v>
      </c>
      <c r="B23" s="47" t="str">
        <f>HYPERLINK("[EDEL_Portfolio Monthly Notes 31-May-2025.xlsx]EDBE32!A1","BHARAT Bond ETF - April 2032")</f>
        <v>BHARAT Bond ETF - April 2032</v>
      </c>
      <c r="C23" s="73"/>
      <c r="D23" s="80" t="s">
        <v>47</v>
      </c>
      <c r="E23" s="73"/>
      <c r="F23" s="81" t="s">
        <v>9</v>
      </c>
      <c r="G23" s="81" t="s">
        <v>9</v>
      </c>
    </row>
    <row r="24" spans="1:7" ht="70" customHeight="1" x14ac:dyDescent="0.35">
      <c r="A24" t="s">
        <v>48</v>
      </c>
      <c r="B24" s="47" t="str">
        <f>HYPERLINK("[EDEL_Portfolio Monthly Notes 31-May-2025.xlsx]EDLDUF!A1","Edelweiss Low Duration Fund")</f>
        <v>Edelweiss Low Duration Fund</v>
      </c>
      <c r="C24" s="73"/>
      <c r="D24" s="80" t="s">
        <v>49</v>
      </c>
      <c r="E24" s="73"/>
      <c r="F24" s="81" t="s">
        <v>9</v>
      </c>
      <c r="G24" s="81" t="s">
        <v>9</v>
      </c>
    </row>
    <row r="25" spans="1:7" ht="70" customHeight="1" x14ac:dyDescent="0.35">
      <c r="A25" t="s">
        <v>50</v>
      </c>
      <c r="B25" s="47" t="str">
        <f>HYPERLINK("[EDEL_Portfolio Monthly Notes 31-May-2025.xlsx]EEBCYF!A1","Edelweiss Business Cycle Fund")</f>
        <v>Edelweiss Business Cycle Fund</v>
      </c>
      <c r="C25" s="73"/>
      <c r="D25" s="80" t="s">
        <v>11</v>
      </c>
      <c r="E25" s="73"/>
      <c r="F25" s="81" t="s">
        <v>9</v>
      </c>
      <c r="G25" s="81" t="s">
        <v>9</v>
      </c>
    </row>
    <row r="26" spans="1:7" ht="70" customHeight="1" x14ac:dyDescent="0.35">
      <c r="A26" t="s">
        <v>51</v>
      </c>
      <c r="B26" s="47" t="str">
        <f>HYPERLINK("[EDEL_Portfolio Monthly Notes 31-May-2025.xlsx]EEDGEF!A1","Edelweiss Large Cap Fund")</f>
        <v>Edelweiss Large Cap Fund</v>
      </c>
      <c r="C26" s="73"/>
      <c r="D26" s="80" t="s">
        <v>52</v>
      </c>
      <c r="E26" s="73"/>
      <c r="F26" s="81" t="s">
        <v>9</v>
      </c>
      <c r="G26" s="81" t="s">
        <v>9</v>
      </c>
    </row>
    <row r="27" spans="1:7" ht="70" customHeight="1" x14ac:dyDescent="0.35">
      <c r="A27" t="s">
        <v>53</v>
      </c>
      <c r="B27" s="47" t="str">
        <f>HYPERLINK("[EDEL_Portfolio Monthly Notes 31-May-2025.xlsx]EEMMQE!A1","Edelweiss Nifty500 Multicap Momentum Quality 50 ETF")</f>
        <v>Edelweiss Nifty500 Multicap Momentum Quality 50 ETF</v>
      </c>
      <c r="C27" s="73"/>
      <c r="D27" s="80" t="s">
        <v>14</v>
      </c>
      <c r="E27" s="73"/>
      <c r="F27" s="81" t="s">
        <v>9</v>
      </c>
      <c r="G27" s="81" t="s">
        <v>9</v>
      </c>
    </row>
    <row r="28" spans="1:7" ht="70" customHeight="1" x14ac:dyDescent="0.35">
      <c r="A28" t="s">
        <v>54</v>
      </c>
      <c r="B28" s="47" t="str">
        <f>HYPERLINK("[EDEL_Portfolio Monthly Notes 31-May-2025.xlsx]EOUSTF!A1","EDELWEISS US TECHNOLOGY EQUITY FOF")</f>
        <v>EDELWEISS US TECHNOLOGY EQUITY FOF</v>
      </c>
      <c r="C28" s="73"/>
      <c r="D28" s="80" t="s">
        <v>55</v>
      </c>
      <c r="E28" s="73"/>
      <c r="F28" s="81" t="s">
        <v>9</v>
      </c>
      <c r="G28" s="81" t="s">
        <v>9</v>
      </c>
    </row>
    <row r="29" spans="1:7" ht="70" customHeight="1" x14ac:dyDescent="0.35">
      <c r="A29" t="s">
        <v>56</v>
      </c>
      <c r="B29" s="47" t="str">
        <f>HYPERLINK("[EDEL_Portfolio Monthly Notes 31-May-2025.xlsx]EDFF33!A1","BHARAT Bond FOF - April 2033")</f>
        <v>BHARAT Bond FOF - April 2033</v>
      </c>
      <c r="C29" s="73"/>
      <c r="D29" s="80" t="s">
        <v>57</v>
      </c>
      <c r="E29" s="73"/>
      <c r="F29" s="81" t="s">
        <v>9</v>
      </c>
      <c r="G29" s="81" t="s">
        <v>9</v>
      </c>
    </row>
    <row r="30" spans="1:7" ht="70" customHeight="1" x14ac:dyDescent="0.35">
      <c r="A30" t="s">
        <v>58</v>
      </c>
      <c r="B30" s="47" t="str">
        <f>HYPERLINK("[EDEL_Portfolio Monthly Notes 31-May-2025.xlsx]EDGSEC!A1","Edelweiss Government Securities Fund")</f>
        <v>Edelweiss Government Securities Fund</v>
      </c>
      <c r="C30" s="73"/>
      <c r="D30" s="80" t="s">
        <v>59</v>
      </c>
      <c r="E30" s="73"/>
      <c r="F30" s="80" t="s">
        <v>60</v>
      </c>
      <c r="G30" s="80"/>
    </row>
    <row r="31" spans="1:7" ht="70" customHeight="1" x14ac:dyDescent="0.35">
      <c r="A31" t="s">
        <v>61</v>
      </c>
      <c r="B31" s="47" t="str">
        <f>HYPERLINK("[EDEL_Portfolio Monthly Notes 31-May-2025.xlsx]EDONTF!A1","EDELWEISS OVERNIGHT FUND")</f>
        <v>EDELWEISS OVERNIGHT FUND</v>
      </c>
      <c r="C31" s="73"/>
      <c r="D31" s="80" t="s">
        <v>62</v>
      </c>
      <c r="E31" s="73"/>
      <c r="F31" s="81" t="s">
        <v>9</v>
      </c>
      <c r="G31" s="81" t="s">
        <v>9</v>
      </c>
    </row>
    <row r="32" spans="1:7" ht="70" customHeight="1" x14ac:dyDescent="0.35">
      <c r="A32" t="s">
        <v>63</v>
      </c>
      <c r="B32" s="47" t="str">
        <f>HYPERLINK("[EDEL_Portfolio Monthly Notes 31-May-2025.xlsx]EECONF!A1","Edelweiss Consumption Fund")</f>
        <v>Edelweiss Consumption Fund</v>
      </c>
      <c r="C32" s="73"/>
      <c r="D32" s="80" t="s">
        <v>64</v>
      </c>
      <c r="E32" s="73"/>
      <c r="F32" s="81" t="s">
        <v>9</v>
      </c>
      <c r="G32" s="81" t="s">
        <v>9</v>
      </c>
    </row>
    <row r="33" spans="1:7" ht="70" customHeight="1" x14ac:dyDescent="0.35">
      <c r="A33" t="s">
        <v>65</v>
      </c>
      <c r="B33" s="47" t="str">
        <f>HYPERLINK("[EDEL_Portfolio Monthly Notes 31-May-2025.xlsx]EEESCF!A1","Edelweiss Small Cap Fund")</f>
        <v>Edelweiss Small Cap Fund</v>
      </c>
      <c r="C33" s="73"/>
      <c r="D33" s="80" t="s">
        <v>66</v>
      </c>
      <c r="E33" s="73"/>
      <c r="F33" s="81" t="s">
        <v>9</v>
      </c>
      <c r="G33" s="81" t="s">
        <v>9</v>
      </c>
    </row>
    <row r="34" spans="1:7" ht="70" customHeight="1" x14ac:dyDescent="0.35">
      <c r="A34" t="s">
        <v>67</v>
      </c>
      <c r="B34" s="47" t="str">
        <f>HYPERLINK("[EDEL_Portfolio Monthly Notes 31-May-2025.xlsx]EELMIF!A1","Edelweiss NIFTY Large Mid Cap 250 Index Fund")</f>
        <v>Edelweiss NIFTY Large Mid Cap 250 Index Fund</v>
      </c>
      <c r="C34" s="73"/>
      <c r="D34" s="80" t="s">
        <v>20</v>
      </c>
      <c r="E34" s="73"/>
      <c r="F34" s="81" t="s">
        <v>9</v>
      </c>
      <c r="G34" s="81" t="s">
        <v>9</v>
      </c>
    </row>
    <row r="35" spans="1:7" ht="70" customHeight="1" x14ac:dyDescent="0.35">
      <c r="A35" t="s">
        <v>68</v>
      </c>
      <c r="B35" s="47" t="str">
        <f>HYPERLINK("[EDEL_Portfolio Monthly Notes 31-May-2025.xlsx]EGSFOF!A1","Edelweiss Gold and Silver ETF FOF")</f>
        <v>Edelweiss Gold and Silver ETF FOF</v>
      </c>
      <c r="C35" s="73"/>
      <c r="D35" s="80" t="s">
        <v>69</v>
      </c>
      <c r="E35" s="73"/>
      <c r="F35" s="81" t="s">
        <v>9</v>
      </c>
      <c r="G35" s="81" t="s">
        <v>9</v>
      </c>
    </row>
    <row r="36" spans="1:7" ht="70" customHeight="1" x14ac:dyDescent="0.35">
      <c r="A36" t="s">
        <v>70</v>
      </c>
      <c r="B36" s="47" t="str">
        <f>HYPERLINK("[EDEL_Portfolio Monthly Notes 31-May-2025.xlsx]EDACBF!A1","Edelweiss Money Market Fund")</f>
        <v>Edelweiss Money Market Fund</v>
      </c>
      <c r="C36" s="73"/>
      <c r="D36" s="80" t="s">
        <v>71</v>
      </c>
      <c r="E36" s="73"/>
      <c r="F36" s="80" t="s">
        <v>72</v>
      </c>
      <c r="G36" s="80"/>
    </row>
    <row r="37" spans="1:7" ht="70" customHeight="1" x14ac:dyDescent="0.35">
      <c r="A37" t="s">
        <v>73</v>
      </c>
      <c r="B37" s="47" t="str">
        <f>HYPERLINK("[EDEL_Portfolio Monthly Notes 31-May-2025.xlsx]EDBE33!A1","BHARAT Bond ETF - April 2033")</f>
        <v>BHARAT Bond ETF - April 2033</v>
      </c>
      <c r="C37" s="73"/>
      <c r="D37" s="80" t="s">
        <v>57</v>
      </c>
      <c r="E37" s="73"/>
      <c r="F37" s="81" t="s">
        <v>9</v>
      </c>
      <c r="G37" s="81" t="s">
        <v>9</v>
      </c>
    </row>
    <row r="38" spans="1:7" ht="70" customHeight="1" x14ac:dyDescent="0.35">
      <c r="A38" t="s">
        <v>74</v>
      </c>
      <c r="B38" s="47" t="str">
        <f>HYPERLINK("[EDEL_Portfolio Monthly Notes 31-May-2025.xlsx]EDCG27!A1","Edelweiss CRISIL IBX 50 50 Gilt Plus SDL June 2027 Index Fund")</f>
        <v>Edelweiss CRISIL IBX 50 50 Gilt Plus SDL June 2027 Index Fund</v>
      </c>
      <c r="C38" s="73"/>
      <c r="D38" s="80" t="s">
        <v>75</v>
      </c>
      <c r="E38" s="73"/>
      <c r="F38" s="81" t="s">
        <v>9</v>
      </c>
      <c r="G38" s="81" t="s">
        <v>9</v>
      </c>
    </row>
    <row r="39" spans="1:7" ht="70" customHeight="1" x14ac:dyDescent="0.35">
      <c r="A39" t="s">
        <v>76</v>
      </c>
      <c r="B39" s="47" t="str">
        <f>HYPERLINK("[EDEL_Portfolio Monthly Notes 31-May-2025.xlsx]EDNPSF!A1","Edelweiss Nifty PSU Bond Plus SDL Apr2026 50 50 Index Fund")</f>
        <v>Edelweiss Nifty PSU Bond Plus SDL Apr2026 50 50 Index Fund</v>
      </c>
      <c r="C39" s="73"/>
      <c r="D39" s="80" t="s">
        <v>77</v>
      </c>
      <c r="E39" s="73"/>
      <c r="F39" s="81" t="s">
        <v>9</v>
      </c>
      <c r="G39" s="81" t="s">
        <v>9</v>
      </c>
    </row>
    <row r="40" spans="1:7" ht="70" customHeight="1" x14ac:dyDescent="0.35">
      <c r="A40" t="s">
        <v>78</v>
      </c>
      <c r="B40" s="47" t="str">
        <f>HYPERLINK("[EDEL_Portfolio Monthly Notes 31-May-2025.xlsx]EEECRF!A1","Edelweiss Flexi-Cap Fund")</f>
        <v>Edelweiss Flexi-Cap Fund</v>
      </c>
      <c r="C40" s="73"/>
      <c r="D40" s="80" t="s">
        <v>11</v>
      </c>
      <c r="E40" s="73"/>
      <c r="F40" s="81" t="s">
        <v>9</v>
      </c>
      <c r="G40" s="81" t="s">
        <v>9</v>
      </c>
    </row>
    <row r="41" spans="1:7" ht="70" customHeight="1" x14ac:dyDescent="0.35">
      <c r="A41" t="s">
        <v>79</v>
      </c>
      <c r="B41" s="47" t="str">
        <f>HYPERLINK("[EDEL_Portfolio Monthly Notes 31-May-2025.xlsx]EEIF50!A1","Edelweiss Nifty 50 Index Fund")</f>
        <v>Edelweiss Nifty 50 Index Fund</v>
      </c>
      <c r="C41" s="73"/>
      <c r="D41" s="80" t="s">
        <v>80</v>
      </c>
      <c r="E41" s="73"/>
      <c r="F41" s="81" t="s">
        <v>9</v>
      </c>
      <c r="G41" s="81" t="s">
        <v>9</v>
      </c>
    </row>
    <row r="42" spans="1:7" ht="70" customHeight="1" x14ac:dyDescent="0.35">
      <c r="A42" t="s">
        <v>81</v>
      </c>
      <c r="B42" s="47" t="str">
        <f>HYPERLINK("[EDEL_Portfolio Monthly Notes 31-May-2025.xlsx]EEM150!A1","Edelweiss Nifty Midcap150 Momentum 50 Index Fund")</f>
        <v>Edelweiss Nifty Midcap150 Momentum 50 Index Fund</v>
      </c>
      <c r="C42" s="73"/>
      <c r="D42" s="80" t="s">
        <v>82</v>
      </c>
      <c r="E42" s="73"/>
      <c r="F42" s="81" t="s">
        <v>9</v>
      </c>
      <c r="G42" s="81" t="s">
        <v>9</v>
      </c>
    </row>
    <row r="43" spans="1:7" ht="70" customHeight="1" x14ac:dyDescent="0.35">
      <c r="A43" t="s">
        <v>83</v>
      </c>
      <c r="B43" s="47" t="str">
        <f>HYPERLINK("[EDEL_Portfolio Monthly Notes 31-May-2025.xlsx]EENBEF!A1","Edelweiss Nifty Bank ETF")</f>
        <v>Edelweiss Nifty Bank ETF</v>
      </c>
      <c r="C43" s="73"/>
      <c r="D43" s="80" t="s">
        <v>84</v>
      </c>
      <c r="E43" s="73"/>
      <c r="F43" s="81" t="s">
        <v>9</v>
      </c>
      <c r="G43" s="81" t="s">
        <v>9</v>
      </c>
    </row>
    <row r="44" spans="1:7" ht="70" customHeight="1" x14ac:dyDescent="0.35">
      <c r="A44" t="s">
        <v>85</v>
      </c>
      <c r="B44" s="47" t="str">
        <f>HYPERLINK("[EDEL_Portfolio Monthly Notes 31-May-2025.xlsx]EDCG37!A1","Edelweiss_CRISIL IBX 50 50 Gilt Plus SDL April 2037 Index Fund")</f>
        <v>Edelweiss_CRISIL IBX 50 50 Gilt Plus SDL April 2037 Index Fund</v>
      </c>
      <c r="C44" s="73"/>
      <c r="D44" s="80" t="s">
        <v>86</v>
      </c>
      <c r="E44" s="73"/>
      <c r="F44" s="81" t="s">
        <v>9</v>
      </c>
      <c r="G44" s="81" t="s">
        <v>9</v>
      </c>
    </row>
    <row r="45" spans="1:7" ht="70" customHeight="1" x14ac:dyDescent="0.35">
      <c r="A45" t="s">
        <v>87</v>
      </c>
      <c r="B45" s="47" t="str">
        <f>HYPERLINK("[EDEL_Portfolio Monthly Notes 31-May-2025.xlsx]EDFF30!A1","BHARAT Bond FOF - April 2030")</f>
        <v>BHARAT Bond FOF - April 2030</v>
      </c>
      <c r="C45" s="73"/>
      <c r="D45" s="80" t="s">
        <v>18</v>
      </c>
      <c r="E45" s="73"/>
      <c r="F45" s="81" t="s">
        <v>9</v>
      </c>
      <c r="G45" s="81" t="s">
        <v>9</v>
      </c>
    </row>
    <row r="46" spans="1:7" ht="70" customHeight="1" x14ac:dyDescent="0.35">
      <c r="A46" t="s">
        <v>88</v>
      </c>
      <c r="B46" s="47" t="str">
        <f>HYPERLINK("[EDEL_Portfolio Monthly Notes 31-May-2025.xlsx]EDFF31!A1","BHARAT Bond FOF - April 2031")</f>
        <v>BHARAT Bond FOF - April 2031</v>
      </c>
      <c r="C46" s="73"/>
      <c r="D46" s="80" t="s">
        <v>45</v>
      </c>
      <c r="E46" s="73"/>
      <c r="F46" s="81" t="s">
        <v>9</v>
      </c>
      <c r="G46" s="81" t="s">
        <v>9</v>
      </c>
    </row>
    <row r="47" spans="1:7" ht="70" customHeight="1" x14ac:dyDescent="0.35">
      <c r="A47" t="s">
        <v>89</v>
      </c>
      <c r="B47" s="47" t="str">
        <f>HYPERLINK("[EDEL_Portfolio Monthly Notes 31-May-2025.xlsx]EDNP27!A1","Edelweiss Nifty PSU Bond Plus SDL Apr2027 50 50 Index")</f>
        <v>Edelweiss Nifty PSU Bond Plus SDL Apr2027 50 50 Index</v>
      </c>
      <c r="C47" s="73"/>
      <c r="D47" s="80" t="s">
        <v>90</v>
      </c>
      <c r="E47" s="73"/>
      <c r="F47" s="81" t="s">
        <v>9</v>
      </c>
      <c r="G47" s="81" t="s">
        <v>9</v>
      </c>
    </row>
    <row r="48" spans="1:7" ht="70" customHeight="1" x14ac:dyDescent="0.35">
      <c r="A48" t="s">
        <v>91</v>
      </c>
      <c r="B48" s="47" t="str">
        <f>HYPERLINK("[EDEL_Portfolio Monthly Notes 31-May-2025.xlsx]EEMAAF!A1","Edelweiss Multi Asset Allocation Fund")</f>
        <v>Edelweiss Multi Asset Allocation Fund</v>
      </c>
      <c r="C48" s="73"/>
      <c r="D48" s="80" t="s">
        <v>92</v>
      </c>
      <c r="E48" s="73"/>
      <c r="F48" s="81" t="s">
        <v>9</v>
      </c>
      <c r="G48" s="81" t="s">
        <v>9</v>
      </c>
    </row>
    <row r="49" spans="1:7" ht="70" customHeight="1" x14ac:dyDescent="0.35">
      <c r="A49" t="s">
        <v>93</v>
      </c>
      <c r="B49" s="47" t="str">
        <f>HYPERLINK("[EDEL_Portfolio Monthly Notes 31-May-2025.xlsx]EENN50!A1","Edelweiss Nifty Next 50 Index Fund")</f>
        <v>Edelweiss Nifty Next 50 Index Fund</v>
      </c>
      <c r="C49" s="73"/>
      <c r="D49" s="80" t="s">
        <v>94</v>
      </c>
      <c r="E49" s="73"/>
      <c r="F49" s="81" t="s">
        <v>9</v>
      </c>
      <c r="G49" s="81" t="s">
        <v>9</v>
      </c>
    </row>
    <row r="50" spans="1:7" ht="70" customHeight="1" x14ac:dyDescent="0.35">
      <c r="A50" t="s">
        <v>95</v>
      </c>
      <c r="B50" s="47" t="str">
        <f>HYPERLINK("[EDEL_Portfolio Monthly Notes 31-May-2025.xlsx]EES250!A1","Edelweiss Nifty Smallcap 250 Index Fund")</f>
        <v>Edelweiss Nifty Smallcap 250 Index Fund</v>
      </c>
      <c r="C50" s="73"/>
      <c r="D50" s="80" t="s">
        <v>66</v>
      </c>
      <c r="E50" s="73"/>
      <c r="F50" s="81" t="s">
        <v>9</v>
      </c>
      <c r="G50" s="81" t="s">
        <v>9</v>
      </c>
    </row>
    <row r="51" spans="1:7" ht="70" customHeight="1" x14ac:dyDescent="0.35">
      <c r="A51" t="s">
        <v>96</v>
      </c>
      <c r="B51" s="47" t="str">
        <f>HYPERLINK("[EDEL_Portfolio Monthly Notes 31-May-2025.xlsx]EGOLDE!A1","Edelweiss Gold ETF Fund")</f>
        <v>Edelweiss Gold ETF Fund</v>
      </c>
      <c r="C51" s="73"/>
      <c r="D51" s="80" t="s">
        <v>97</v>
      </c>
      <c r="E51" s="73"/>
      <c r="F51" s="81" t="s">
        <v>9</v>
      </c>
      <c r="G51" s="81" t="s">
        <v>9</v>
      </c>
    </row>
    <row r="52" spans="1:7" ht="70" customHeight="1" x14ac:dyDescent="0.35">
      <c r="A52" t="s">
        <v>98</v>
      </c>
      <c r="B52" s="47" t="str">
        <f>HYPERLINK("[EDEL_Portfolio Monthly Notes 31-May-2025.xlsx]ELLIQF!A1","Edelweiss Liquid Fund")</f>
        <v>Edelweiss Liquid Fund</v>
      </c>
      <c r="C52" s="73"/>
      <c r="D52" s="80" t="s">
        <v>99</v>
      </c>
      <c r="E52" s="73"/>
      <c r="F52" s="80" t="s">
        <v>100</v>
      </c>
      <c r="G52" s="80"/>
    </row>
    <row r="53" spans="1:7" ht="70" customHeight="1" x14ac:dyDescent="0.35">
      <c r="A53" t="s">
        <v>101</v>
      </c>
      <c r="B53" s="47" t="str">
        <f>HYPERLINK("[EDEL_Portfolio Monthly Notes 31-May-2025.xlsx]EDCF28!A1","Edelweiss CRISIL IBX AAA Financial Services Bond – Jan 2028 Index Fund")</f>
        <v>Edelweiss CRISIL IBX AAA Financial Services Bond – Jan 2028 Index Fund</v>
      </c>
      <c r="C53" s="73"/>
      <c r="D53" s="80" t="s">
        <v>102</v>
      </c>
      <c r="E53" s="73"/>
      <c r="F53" s="81" t="s">
        <v>9</v>
      </c>
      <c r="G53" s="81" t="s">
        <v>9</v>
      </c>
    </row>
    <row r="54" spans="1:7" ht="70" customHeight="1" x14ac:dyDescent="0.35">
      <c r="A54" t="s">
        <v>103</v>
      </c>
      <c r="B54" s="47" t="str">
        <f>HYPERLINK("[EDEL_Portfolio Monthly Notes 31-May-2025.xlsx]EDFF32!A1","BHARAT Bond FOF - April 2032")</f>
        <v>BHARAT Bond FOF - April 2032</v>
      </c>
      <c r="C54" s="73"/>
      <c r="D54" s="80" t="s">
        <v>47</v>
      </c>
      <c r="E54" s="73"/>
      <c r="F54" s="81" t="s">
        <v>9</v>
      </c>
      <c r="G54" s="81" t="s">
        <v>9</v>
      </c>
    </row>
    <row r="55" spans="1:7" ht="70" customHeight="1" x14ac:dyDescent="0.35">
      <c r="A55" t="s">
        <v>104</v>
      </c>
      <c r="B55" s="47" t="str">
        <f>HYPERLINK("[EDEL_Portfolio Monthly Notes 31-May-2025.xlsx]EEALVF!A1","Edel Nifty Alpha Low Volatility 30 Index Fund")</f>
        <v>Edel Nifty Alpha Low Volatility 30 Index Fund</v>
      </c>
      <c r="C55" s="73"/>
      <c r="D55" s="80" t="s">
        <v>105</v>
      </c>
      <c r="E55" s="73"/>
      <c r="F55" s="81" t="s">
        <v>9</v>
      </c>
      <c r="G55" s="81" t="s">
        <v>9</v>
      </c>
    </row>
    <row r="56" spans="1:7" ht="70" customHeight="1" x14ac:dyDescent="0.35">
      <c r="A56" t="s">
        <v>106</v>
      </c>
      <c r="B56" s="47" t="str">
        <f>HYPERLINK("[EDEL_Portfolio Monthly Notes 31-May-2025.xlsx]EEARBF!A1","Edelweiss Arbitrage Fund")</f>
        <v>Edelweiss Arbitrage Fund</v>
      </c>
      <c r="C56" s="73"/>
      <c r="D56" s="80" t="s">
        <v>107</v>
      </c>
      <c r="E56" s="73"/>
      <c r="F56" s="81" t="s">
        <v>9</v>
      </c>
      <c r="G56" s="81" t="s">
        <v>9</v>
      </c>
    </row>
    <row r="57" spans="1:7" ht="70" customHeight="1" x14ac:dyDescent="0.35">
      <c r="A57" t="s">
        <v>108</v>
      </c>
      <c r="B57" s="47" t="str">
        <f>HYPERLINK("[EDEL_Portfolio Monthly Notes 31-May-2025.xlsx]EEARFD!A1","Edelweiss Balanced Advantage Fund")</f>
        <v>Edelweiss Balanced Advantage Fund</v>
      </c>
      <c r="C57" s="73"/>
      <c r="D57" s="80" t="s">
        <v>109</v>
      </c>
      <c r="E57" s="73"/>
      <c r="F57" s="81" t="s">
        <v>9</v>
      </c>
      <c r="G57" s="81" t="s">
        <v>9</v>
      </c>
    </row>
    <row r="58" spans="1:7" ht="70" customHeight="1" x14ac:dyDescent="0.35">
      <c r="A58" t="s">
        <v>110</v>
      </c>
      <c r="B58" s="47" t="str">
        <f>HYPERLINK("[EDEL_Portfolio Monthly Notes 31-May-2025.xlsx]EEBCIE!A1","Edel BSE Capital Markets &amp; Insurance ETF")</f>
        <v>Edel BSE Capital Markets &amp; Insurance ETF</v>
      </c>
      <c r="C58" s="73"/>
      <c r="D58" s="80" t="s">
        <v>111</v>
      </c>
      <c r="E58" s="73"/>
      <c r="F58" s="81" t="s">
        <v>9</v>
      </c>
      <c r="G58" s="81" t="s">
        <v>9</v>
      </c>
    </row>
    <row r="59" spans="1:7" ht="70" customHeight="1" x14ac:dyDescent="0.35">
      <c r="A59" t="s">
        <v>112</v>
      </c>
      <c r="B59" s="47" t="str">
        <f>HYPERLINK("[EDEL_Portfolio Monthly Notes 31-May-2025.xlsx]EEBIEF!A1","Edelweiss BSE Internet Economy Index Fund")</f>
        <v>Edelweiss BSE Internet Economy Index Fund</v>
      </c>
      <c r="C59" s="73"/>
      <c r="D59" s="80" t="s">
        <v>113</v>
      </c>
      <c r="E59" s="73"/>
      <c r="F59" s="81" t="s">
        <v>9</v>
      </c>
      <c r="G59" s="81" t="s">
        <v>9</v>
      </c>
    </row>
    <row r="60" spans="1:7" ht="70" customHeight="1" x14ac:dyDescent="0.35">
      <c r="A60" t="s">
        <v>114</v>
      </c>
      <c r="B60" s="47" t="str">
        <f>HYPERLINK("[EDEL_Portfolio Monthly Notes 31-May-2025.xlsx]EEESSF!A1","Edelweiss Equity Savings Fund")</f>
        <v>Edelweiss Equity Savings Fund</v>
      </c>
      <c r="C60" s="73"/>
      <c r="D60" s="80" t="s">
        <v>115</v>
      </c>
      <c r="E60" s="73"/>
      <c r="F60" s="81" t="s">
        <v>9</v>
      </c>
      <c r="G60" s="81" t="s">
        <v>9</v>
      </c>
    </row>
    <row r="61" spans="1:7" ht="70" customHeight="1" x14ac:dyDescent="0.35">
      <c r="A61" t="s">
        <v>116</v>
      </c>
      <c r="B61" s="47" t="str">
        <f>HYPERLINK("[EDEL_Portfolio Monthly Notes 31-May-2025.xlsx]EEMCPF!A1","Edelweiss Multi Cap Fund")</f>
        <v>Edelweiss Multi Cap Fund</v>
      </c>
      <c r="C61" s="73"/>
      <c r="D61" s="80" t="s">
        <v>117</v>
      </c>
      <c r="E61" s="73"/>
      <c r="F61" s="81" t="s">
        <v>9</v>
      </c>
      <c r="G61" s="81" t="s">
        <v>9</v>
      </c>
    </row>
    <row r="62" spans="1:7" ht="70" customHeight="1" x14ac:dyDescent="0.35">
      <c r="A62" t="s">
        <v>118</v>
      </c>
      <c r="B62" s="47" t="str">
        <f>HYPERLINK("[EDEL_Portfolio Monthly Notes 31-May-2025.xlsx]EESMCF!A1","Edelweiss Mid Cap Fund")</f>
        <v>Edelweiss Mid Cap Fund</v>
      </c>
      <c r="C62" s="73"/>
      <c r="D62" s="80" t="s">
        <v>119</v>
      </c>
      <c r="E62" s="73"/>
      <c r="F62" s="81" t="s">
        <v>9</v>
      </c>
      <c r="G62" s="81" t="s">
        <v>9</v>
      </c>
    </row>
    <row r="63" spans="1:7" ht="70" customHeight="1" x14ac:dyDescent="0.35">
      <c r="A63" t="s">
        <v>120</v>
      </c>
      <c r="B63" s="47" t="str">
        <f>HYPERLINK("[EDEL_Portfolio Monthly Notes 31-May-2025.xlsx]EOASEF!A1","Edelweiss ASEAN Equity Off-shore Fund")</f>
        <v>Edelweiss ASEAN Equity Off-shore Fund</v>
      </c>
      <c r="C63" s="73"/>
      <c r="D63" s="80" t="s">
        <v>121</v>
      </c>
      <c r="E63" s="73"/>
      <c r="F63" s="81" t="s">
        <v>9</v>
      </c>
      <c r="G63" s="81" t="s">
        <v>9</v>
      </c>
    </row>
    <row r="64" spans="1:7" ht="70" customHeight="1" x14ac:dyDescent="0.35">
      <c r="A64" t="s">
        <v>122</v>
      </c>
      <c r="B64" s="47" t="str">
        <f>HYPERLINK("[EDEL_Portfolio Monthly Notes 31-May-2025.xlsx]EOUSEF!A1","Edelweiss US Value Equity Off-shore Fund")</f>
        <v>Edelweiss US Value Equity Off-shore Fund</v>
      </c>
      <c r="C64" s="73"/>
      <c r="D64" s="80" t="s">
        <v>123</v>
      </c>
      <c r="E64" s="73"/>
      <c r="F64" s="81" t="s">
        <v>9</v>
      </c>
      <c r="G64" s="81" t="s">
        <v>9</v>
      </c>
    </row>
    <row r="65" spans="1:7" ht="70" customHeight="1" x14ac:dyDescent="0.35">
      <c r="A65" t="s">
        <v>124</v>
      </c>
      <c r="B65" s="47" t="str">
        <f>HYPERLINK("[EDEL_Portfolio Monthly Notes 31-May-2025.xlsx]ESLVRE!A1","Edelweiss Silver ETF Fund")</f>
        <v>Edelweiss Silver ETF Fund</v>
      </c>
      <c r="C65" s="73"/>
      <c r="D65" s="80" t="s">
        <v>125</v>
      </c>
      <c r="E65" s="73"/>
      <c r="F65" s="81" t="s">
        <v>9</v>
      </c>
      <c r="G65" s="81" t="s">
        <v>9</v>
      </c>
    </row>
  </sheetData>
  <autoFilter ref="A3:B65" xr:uid="{00000000-0009-0000-0000-000000000000}"/>
  <mergeCells count="2">
    <mergeCell ref="A2:B2"/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859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860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205</v>
      </c>
      <c r="B8" s="33" t="s">
        <v>206</v>
      </c>
      <c r="C8" s="33" t="s">
        <v>207</v>
      </c>
      <c r="D8" s="14">
        <v>378155</v>
      </c>
      <c r="E8" s="15">
        <v>7019.31</v>
      </c>
      <c r="F8" s="16">
        <v>0.1076</v>
      </c>
      <c r="G8" s="16"/>
    </row>
    <row r="9" spans="1:7" x14ac:dyDescent="0.35">
      <c r="A9" s="13" t="s">
        <v>216</v>
      </c>
      <c r="B9" s="33" t="s">
        <v>217</v>
      </c>
      <c r="C9" s="33" t="s">
        <v>218</v>
      </c>
      <c r="D9" s="14">
        <v>322922</v>
      </c>
      <c r="E9" s="15">
        <v>5046.3</v>
      </c>
      <c r="F9" s="16">
        <v>7.7399999999999997E-2</v>
      </c>
      <c r="G9" s="16"/>
    </row>
    <row r="10" spans="1:7" x14ac:dyDescent="0.35">
      <c r="A10" s="13" t="s">
        <v>254</v>
      </c>
      <c r="B10" s="33" t="s">
        <v>255</v>
      </c>
      <c r="C10" s="33" t="s">
        <v>218</v>
      </c>
      <c r="D10" s="14">
        <v>241363</v>
      </c>
      <c r="E10" s="15">
        <v>3798.81</v>
      </c>
      <c r="F10" s="16">
        <v>5.8200000000000002E-2</v>
      </c>
      <c r="G10" s="16"/>
    </row>
    <row r="11" spans="1:7" x14ac:dyDescent="0.35">
      <c r="A11" s="13" t="s">
        <v>252</v>
      </c>
      <c r="B11" s="33" t="s">
        <v>253</v>
      </c>
      <c r="C11" s="33" t="s">
        <v>218</v>
      </c>
      <c r="D11" s="14">
        <v>224418</v>
      </c>
      <c r="E11" s="15">
        <v>3672.82</v>
      </c>
      <c r="F11" s="16">
        <v>5.6300000000000003E-2</v>
      </c>
      <c r="G11" s="16"/>
    </row>
    <row r="12" spans="1:7" x14ac:dyDescent="0.35">
      <c r="A12" s="13" t="s">
        <v>274</v>
      </c>
      <c r="B12" s="33" t="s">
        <v>275</v>
      </c>
      <c r="C12" s="33" t="s">
        <v>218</v>
      </c>
      <c r="D12" s="14">
        <v>43323</v>
      </c>
      <c r="E12" s="15">
        <v>2442.5500000000002</v>
      </c>
      <c r="F12" s="16">
        <v>3.7400000000000003E-2</v>
      </c>
      <c r="G12" s="16"/>
    </row>
    <row r="13" spans="1:7" x14ac:dyDescent="0.35">
      <c r="A13" s="13" t="s">
        <v>267</v>
      </c>
      <c r="B13" s="33" t="s">
        <v>268</v>
      </c>
      <c r="C13" s="33" t="s">
        <v>269</v>
      </c>
      <c r="D13" s="14">
        <v>108297</v>
      </c>
      <c r="E13" s="15">
        <v>1907.76</v>
      </c>
      <c r="F13" s="16">
        <v>2.92E-2</v>
      </c>
      <c r="G13" s="16"/>
    </row>
    <row r="14" spans="1:7" x14ac:dyDescent="0.35">
      <c r="A14" s="13" t="s">
        <v>698</v>
      </c>
      <c r="B14" s="33" t="s">
        <v>699</v>
      </c>
      <c r="C14" s="33" t="s">
        <v>221</v>
      </c>
      <c r="D14" s="14">
        <v>755103</v>
      </c>
      <c r="E14" s="15">
        <v>1799.49</v>
      </c>
      <c r="F14" s="16">
        <v>2.76E-2</v>
      </c>
      <c r="G14" s="16"/>
    </row>
    <row r="15" spans="1:7" x14ac:dyDescent="0.35">
      <c r="A15" s="13" t="s">
        <v>258</v>
      </c>
      <c r="B15" s="33" t="s">
        <v>259</v>
      </c>
      <c r="C15" s="33" t="s">
        <v>218</v>
      </c>
      <c r="D15" s="14">
        <v>50605</v>
      </c>
      <c r="E15" s="15">
        <v>1752.65</v>
      </c>
      <c r="F15" s="16">
        <v>2.69E-2</v>
      </c>
      <c r="G15" s="16"/>
    </row>
    <row r="16" spans="1:7" x14ac:dyDescent="0.35">
      <c r="A16" s="13" t="s">
        <v>286</v>
      </c>
      <c r="B16" s="33" t="s">
        <v>287</v>
      </c>
      <c r="C16" s="33" t="s">
        <v>218</v>
      </c>
      <c r="D16" s="14">
        <v>19434</v>
      </c>
      <c r="E16" s="15">
        <v>1661.7</v>
      </c>
      <c r="F16" s="16">
        <v>2.5499999999999998E-2</v>
      </c>
      <c r="G16" s="16"/>
    </row>
    <row r="17" spans="1:7" x14ac:dyDescent="0.35">
      <c r="A17" s="13" t="s">
        <v>306</v>
      </c>
      <c r="B17" s="33" t="s">
        <v>307</v>
      </c>
      <c r="C17" s="33" t="s">
        <v>218</v>
      </c>
      <c r="D17" s="14">
        <v>64341</v>
      </c>
      <c r="E17" s="15">
        <v>1646.36</v>
      </c>
      <c r="F17" s="16">
        <v>2.52E-2</v>
      </c>
      <c r="G17" s="16"/>
    </row>
    <row r="18" spans="1:7" x14ac:dyDescent="0.35">
      <c r="A18" s="13" t="s">
        <v>288</v>
      </c>
      <c r="B18" s="33" t="s">
        <v>289</v>
      </c>
      <c r="C18" s="33" t="s">
        <v>218</v>
      </c>
      <c r="D18" s="14">
        <v>196893</v>
      </c>
      <c r="E18" s="15">
        <v>1640.22</v>
      </c>
      <c r="F18" s="16">
        <v>2.5100000000000001E-2</v>
      </c>
      <c r="G18" s="16"/>
    </row>
    <row r="19" spans="1:7" x14ac:dyDescent="0.35">
      <c r="A19" s="13" t="s">
        <v>440</v>
      </c>
      <c r="B19" s="33" t="s">
        <v>441</v>
      </c>
      <c r="C19" s="33" t="s">
        <v>218</v>
      </c>
      <c r="D19" s="14">
        <v>31415</v>
      </c>
      <c r="E19" s="15">
        <v>1592.39</v>
      </c>
      <c r="F19" s="16">
        <v>2.4400000000000002E-2</v>
      </c>
      <c r="G19" s="16"/>
    </row>
    <row r="20" spans="1:7" x14ac:dyDescent="0.35">
      <c r="A20" s="13" t="s">
        <v>308</v>
      </c>
      <c r="B20" s="33" t="s">
        <v>309</v>
      </c>
      <c r="C20" s="33" t="s">
        <v>240</v>
      </c>
      <c r="D20" s="14">
        <v>82768</v>
      </c>
      <c r="E20" s="15">
        <v>1055.1300000000001</v>
      </c>
      <c r="F20" s="16">
        <v>1.6199999999999999E-2</v>
      </c>
      <c r="G20" s="16"/>
    </row>
    <row r="21" spans="1:7" x14ac:dyDescent="0.35">
      <c r="A21" s="13" t="s">
        <v>385</v>
      </c>
      <c r="B21" s="33" t="s">
        <v>386</v>
      </c>
      <c r="C21" s="33" t="s">
        <v>302</v>
      </c>
      <c r="D21" s="14">
        <v>7087</v>
      </c>
      <c r="E21" s="15">
        <v>1041.22</v>
      </c>
      <c r="F21" s="16">
        <v>1.6E-2</v>
      </c>
      <c r="G21" s="16"/>
    </row>
    <row r="22" spans="1:7" x14ac:dyDescent="0.35">
      <c r="A22" s="13" t="s">
        <v>861</v>
      </c>
      <c r="B22" s="33" t="s">
        <v>862</v>
      </c>
      <c r="C22" s="33" t="s">
        <v>321</v>
      </c>
      <c r="D22" s="14">
        <v>71684</v>
      </c>
      <c r="E22" s="15">
        <v>965.44</v>
      </c>
      <c r="F22" s="16">
        <v>1.4800000000000001E-2</v>
      </c>
      <c r="G22" s="16"/>
    </row>
    <row r="23" spans="1:7" x14ac:dyDescent="0.35">
      <c r="A23" s="13" t="s">
        <v>863</v>
      </c>
      <c r="B23" s="33" t="s">
        <v>864</v>
      </c>
      <c r="C23" s="33" t="s">
        <v>478</v>
      </c>
      <c r="D23" s="14">
        <v>46319</v>
      </c>
      <c r="E23" s="15">
        <v>905.86</v>
      </c>
      <c r="F23" s="16">
        <v>1.3899999999999999E-2</v>
      </c>
      <c r="G23" s="16"/>
    </row>
    <row r="24" spans="1:7" x14ac:dyDescent="0.35">
      <c r="A24" s="13" t="s">
        <v>208</v>
      </c>
      <c r="B24" s="33" t="s">
        <v>209</v>
      </c>
      <c r="C24" s="33" t="s">
        <v>210</v>
      </c>
      <c r="D24" s="14">
        <v>22624</v>
      </c>
      <c r="E24" s="15">
        <v>831.45</v>
      </c>
      <c r="F24" s="16">
        <v>1.2699999999999999E-2</v>
      </c>
      <c r="G24" s="16"/>
    </row>
    <row r="25" spans="1:7" x14ac:dyDescent="0.35">
      <c r="A25" s="13" t="s">
        <v>713</v>
      </c>
      <c r="B25" s="33" t="s">
        <v>714</v>
      </c>
      <c r="C25" s="33" t="s">
        <v>218</v>
      </c>
      <c r="D25" s="14">
        <v>193424</v>
      </c>
      <c r="E25" s="15">
        <v>774.66</v>
      </c>
      <c r="F25" s="16">
        <v>1.1900000000000001E-2</v>
      </c>
      <c r="G25" s="16"/>
    </row>
    <row r="26" spans="1:7" x14ac:dyDescent="0.35">
      <c r="A26" s="13" t="s">
        <v>365</v>
      </c>
      <c r="B26" s="33" t="s">
        <v>366</v>
      </c>
      <c r="C26" s="33" t="s">
        <v>245</v>
      </c>
      <c r="D26" s="14">
        <v>156049</v>
      </c>
      <c r="E26" s="15">
        <v>761.44</v>
      </c>
      <c r="F26" s="16">
        <v>1.17E-2</v>
      </c>
      <c r="G26" s="16"/>
    </row>
    <row r="27" spans="1:7" x14ac:dyDescent="0.35">
      <c r="A27" s="13" t="s">
        <v>865</v>
      </c>
      <c r="B27" s="33" t="s">
        <v>866</v>
      </c>
      <c r="C27" s="33" t="s">
        <v>224</v>
      </c>
      <c r="D27" s="14">
        <v>26423</v>
      </c>
      <c r="E27" s="15">
        <v>752.58</v>
      </c>
      <c r="F27" s="16">
        <v>1.15E-2</v>
      </c>
      <c r="G27" s="16"/>
    </row>
    <row r="28" spans="1:7" x14ac:dyDescent="0.35">
      <c r="A28" s="13" t="s">
        <v>729</v>
      </c>
      <c r="B28" s="33" t="s">
        <v>730</v>
      </c>
      <c r="C28" s="33" t="s">
        <v>281</v>
      </c>
      <c r="D28" s="14">
        <v>129707</v>
      </c>
      <c r="E28" s="15">
        <v>705.54</v>
      </c>
      <c r="F28" s="16">
        <v>1.0800000000000001E-2</v>
      </c>
      <c r="G28" s="16"/>
    </row>
    <row r="29" spans="1:7" x14ac:dyDescent="0.35">
      <c r="A29" s="13" t="s">
        <v>454</v>
      </c>
      <c r="B29" s="33" t="s">
        <v>455</v>
      </c>
      <c r="C29" s="33" t="s">
        <v>218</v>
      </c>
      <c r="D29" s="14">
        <v>6757</v>
      </c>
      <c r="E29" s="15">
        <v>571.80999999999995</v>
      </c>
      <c r="F29" s="16">
        <v>8.8000000000000005E-3</v>
      </c>
      <c r="G29" s="16"/>
    </row>
    <row r="30" spans="1:7" x14ac:dyDescent="0.35">
      <c r="A30" s="13" t="s">
        <v>867</v>
      </c>
      <c r="B30" s="33" t="s">
        <v>868</v>
      </c>
      <c r="C30" s="33" t="s">
        <v>231</v>
      </c>
      <c r="D30" s="14">
        <v>74746</v>
      </c>
      <c r="E30" s="15">
        <v>537.79999999999995</v>
      </c>
      <c r="F30" s="16">
        <v>8.2000000000000007E-3</v>
      </c>
      <c r="G30" s="16"/>
    </row>
    <row r="31" spans="1:7" x14ac:dyDescent="0.35">
      <c r="A31" s="13" t="s">
        <v>869</v>
      </c>
      <c r="B31" s="33" t="s">
        <v>870</v>
      </c>
      <c r="C31" s="33" t="s">
        <v>218</v>
      </c>
      <c r="D31" s="14">
        <v>38638</v>
      </c>
      <c r="E31" s="15">
        <v>516.9</v>
      </c>
      <c r="F31" s="16">
        <v>7.9000000000000008E-3</v>
      </c>
      <c r="G31" s="16"/>
    </row>
    <row r="32" spans="1:7" x14ac:dyDescent="0.35">
      <c r="A32" s="13" t="s">
        <v>737</v>
      </c>
      <c r="B32" s="33" t="s">
        <v>738</v>
      </c>
      <c r="C32" s="33" t="s">
        <v>401</v>
      </c>
      <c r="D32" s="14">
        <v>33244</v>
      </c>
      <c r="E32" s="15">
        <v>433.73</v>
      </c>
      <c r="F32" s="16">
        <v>6.6E-3</v>
      </c>
      <c r="G32" s="16"/>
    </row>
    <row r="33" spans="1:7" x14ac:dyDescent="0.35">
      <c r="A33" s="13" t="s">
        <v>871</v>
      </c>
      <c r="B33" s="33" t="s">
        <v>872</v>
      </c>
      <c r="C33" s="33" t="s">
        <v>873</v>
      </c>
      <c r="D33" s="14">
        <v>58830</v>
      </c>
      <c r="E33" s="15">
        <v>422.37</v>
      </c>
      <c r="F33" s="16">
        <v>6.4999999999999997E-3</v>
      </c>
      <c r="G33" s="16"/>
    </row>
    <row r="34" spans="1:7" x14ac:dyDescent="0.35">
      <c r="A34" s="13" t="s">
        <v>415</v>
      </c>
      <c r="B34" s="33" t="s">
        <v>416</v>
      </c>
      <c r="C34" s="33" t="s">
        <v>305</v>
      </c>
      <c r="D34" s="14">
        <v>6750</v>
      </c>
      <c r="E34" s="15">
        <v>403.04</v>
      </c>
      <c r="F34" s="16">
        <v>6.1999999999999998E-3</v>
      </c>
      <c r="G34" s="16"/>
    </row>
    <row r="35" spans="1:7" x14ac:dyDescent="0.35">
      <c r="A35" s="13" t="s">
        <v>319</v>
      </c>
      <c r="B35" s="33" t="s">
        <v>320</v>
      </c>
      <c r="C35" s="33" t="s">
        <v>321</v>
      </c>
      <c r="D35" s="14">
        <v>11817</v>
      </c>
      <c r="E35" s="15">
        <v>236.23</v>
      </c>
      <c r="F35" s="16">
        <v>3.5999999999999999E-3</v>
      </c>
      <c r="G35" s="16"/>
    </row>
    <row r="36" spans="1:7" x14ac:dyDescent="0.35">
      <c r="A36" s="17" t="s">
        <v>139</v>
      </c>
      <c r="B36" s="34"/>
      <c r="C36" s="34"/>
      <c r="D36" s="20"/>
      <c r="E36" s="21">
        <v>44895.56</v>
      </c>
      <c r="F36" s="22">
        <v>0.68810000000000004</v>
      </c>
      <c r="G36" s="23"/>
    </row>
    <row r="37" spans="1:7" x14ac:dyDescent="0.35">
      <c r="A37" s="17" t="s">
        <v>404</v>
      </c>
      <c r="B37" s="33"/>
      <c r="C37" s="33"/>
      <c r="D37" s="14"/>
      <c r="E37" s="15"/>
      <c r="F37" s="16"/>
      <c r="G37" s="16"/>
    </row>
    <row r="38" spans="1:7" x14ac:dyDescent="0.35">
      <c r="A38" s="17" t="s">
        <v>139</v>
      </c>
      <c r="B38" s="33"/>
      <c r="C38" s="33"/>
      <c r="D38" s="14"/>
      <c r="E38" s="18" t="s">
        <v>136</v>
      </c>
      <c r="F38" s="19" t="s">
        <v>136</v>
      </c>
      <c r="G38" s="16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874</v>
      </c>
      <c r="B40" s="33"/>
      <c r="C40" s="33"/>
      <c r="D40" s="14"/>
      <c r="E40" s="15"/>
      <c r="F40" s="16"/>
      <c r="G40" s="16"/>
    </row>
    <row r="41" spans="1:7" x14ac:dyDescent="0.35">
      <c r="A41" s="13" t="s">
        <v>875</v>
      </c>
      <c r="B41" s="33" t="s">
        <v>876</v>
      </c>
      <c r="C41" s="33" t="s">
        <v>877</v>
      </c>
      <c r="D41" s="14">
        <v>10450</v>
      </c>
      <c r="E41" s="15">
        <v>4112.13</v>
      </c>
      <c r="F41" s="16">
        <v>6.3E-2</v>
      </c>
      <c r="G41" s="16"/>
    </row>
    <row r="42" spans="1:7" x14ac:dyDescent="0.35">
      <c r="A42" s="13" t="s">
        <v>878</v>
      </c>
      <c r="B42" s="33" t="s">
        <v>879</v>
      </c>
      <c r="C42" s="33" t="s">
        <v>877</v>
      </c>
      <c r="D42" s="14">
        <v>33140</v>
      </c>
      <c r="E42" s="15">
        <v>3827.87</v>
      </c>
      <c r="F42" s="16">
        <v>5.8700000000000002E-2</v>
      </c>
      <c r="G42" s="16"/>
    </row>
    <row r="43" spans="1:7" x14ac:dyDescent="0.35">
      <c r="A43" s="13" t="s">
        <v>880</v>
      </c>
      <c r="B43" s="33" t="s">
        <v>881</v>
      </c>
      <c r="C43" s="33" t="s">
        <v>882</v>
      </c>
      <c r="D43" s="14">
        <v>20597</v>
      </c>
      <c r="E43" s="15">
        <v>3536.14</v>
      </c>
      <c r="F43" s="16">
        <v>5.4199999999999998E-2</v>
      </c>
      <c r="G43" s="16"/>
    </row>
    <row r="44" spans="1:7" x14ac:dyDescent="0.35">
      <c r="A44" s="13" t="s">
        <v>883</v>
      </c>
      <c r="B44" s="33" t="s">
        <v>884</v>
      </c>
      <c r="C44" s="33" t="s">
        <v>873</v>
      </c>
      <c r="D44" s="14">
        <v>6438</v>
      </c>
      <c r="E44" s="15">
        <v>1332.13</v>
      </c>
      <c r="F44" s="16">
        <v>2.0400000000000001E-2</v>
      </c>
      <c r="G44" s="16"/>
    </row>
    <row r="45" spans="1:7" x14ac:dyDescent="0.35">
      <c r="A45" s="13" t="s">
        <v>885</v>
      </c>
      <c r="B45" s="33" t="s">
        <v>886</v>
      </c>
      <c r="C45" s="33" t="s">
        <v>877</v>
      </c>
      <c r="D45" s="14">
        <v>3001</v>
      </c>
      <c r="E45" s="15">
        <v>338.04</v>
      </c>
      <c r="F45" s="16">
        <v>5.1999999999999998E-3</v>
      </c>
      <c r="G45" s="16"/>
    </row>
    <row r="46" spans="1:7" x14ac:dyDescent="0.35">
      <c r="A46" s="13" t="s">
        <v>887</v>
      </c>
      <c r="B46" s="33" t="s">
        <v>888</v>
      </c>
      <c r="C46" s="33" t="s">
        <v>877</v>
      </c>
      <c r="D46" s="14">
        <v>2276</v>
      </c>
      <c r="E46" s="15">
        <v>322.02999999999997</v>
      </c>
      <c r="F46" s="16">
        <v>4.8999999999999998E-3</v>
      </c>
      <c r="G46" s="16"/>
    </row>
    <row r="47" spans="1:7" x14ac:dyDescent="0.35">
      <c r="A47" s="13" t="s">
        <v>889</v>
      </c>
      <c r="B47" s="33" t="s">
        <v>890</v>
      </c>
      <c r="C47" s="33" t="s">
        <v>877</v>
      </c>
      <c r="D47" s="14">
        <v>1289</v>
      </c>
      <c r="E47" s="15">
        <v>292.39</v>
      </c>
      <c r="F47" s="16">
        <v>4.4999999999999997E-3</v>
      </c>
      <c r="G47" s="16"/>
    </row>
    <row r="48" spans="1:7" x14ac:dyDescent="0.35">
      <c r="A48" s="13" t="s">
        <v>891</v>
      </c>
      <c r="B48" s="33" t="s">
        <v>892</v>
      </c>
      <c r="C48" s="33" t="s">
        <v>893</v>
      </c>
      <c r="D48" s="14">
        <v>1286</v>
      </c>
      <c r="E48" s="15">
        <v>284.77</v>
      </c>
      <c r="F48" s="16">
        <v>4.4000000000000003E-3</v>
      </c>
      <c r="G48" s="16"/>
    </row>
    <row r="49" spans="1:7" x14ac:dyDescent="0.35">
      <c r="A49" s="13" t="s">
        <v>894</v>
      </c>
      <c r="B49" s="33" t="s">
        <v>895</v>
      </c>
      <c r="C49" s="33" t="s">
        <v>873</v>
      </c>
      <c r="D49" s="14">
        <v>5115</v>
      </c>
      <c r="E49" s="15">
        <v>275.62</v>
      </c>
      <c r="F49" s="16">
        <v>4.1999999999999997E-3</v>
      </c>
      <c r="G49" s="16"/>
    </row>
    <row r="50" spans="1:7" x14ac:dyDescent="0.35">
      <c r="A50" s="13" t="s">
        <v>896</v>
      </c>
      <c r="B50" s="33" t="s">
        <v>897</v>
      </c>
      <c r="C50" s="33" t="s">
        <v>893</v>
      </c>
      <c r="D50" s="14">
        <v>289</v>
      </c>
      <c r="E50" s="15">
        <v>249.77</v>
      </c>
      <c r="F50" s="16">
        <v>3.8E-3</v>
      </c>
      <c r="G50" s="16"/>
    </row>
    <row r="51" spans="1:7" x14ac:dyDescent="0.35">
      <c r="A51" s="13" t="s">
        <v>898</v>
      </c>
      <c r="B51" s="33" t="s">
        <v>899</v>
      </c>
      <c r="C51" s="33" t="s">
        <v>893</v>
      </c>
      <c r="D51" s="14">
        <v>384</v>
      </c>
      <c r="E51" s="15">
        <v>247.32</v>
      </c>
      <c r="F51" s="16">
        <v>3.8E-3</v>
      </c>
      <c r="G51" s="16"/>
    </row>
    <row r="52" spans="1:7" x14ac:dyDescent="0.35">
      <c r="A52" s="13" t="s">
        <v>900</v>
      </c>
      <c r="B52" s="33" t="s">
        <v>901</v>
      </c>
      <c r="C52" s="33" t="s">
        <v>882</v>
      </c>
      <c r="D52" s="14">
        <v>881</v>
      </c>
      <c r="E52" s="15">
        <v>238.58</v>
      </c>
      <c r="F52" s="16">
        <v>3.7000000000000002E-3</v>
      </c>
      <c r="G52" s="16"/>
    </row>
    <row r="53" spans="1:7" x14ac:dyDescent="0.35">
      <c r="A53" s="13" t="s">
        <v>902</v>
      </c>
      <c r="B53" s="33" t="s">
        <v>903</v>
      </c>
      <c r="C53" s="33" t="s">
        <v>882</v>
      </c>
      <c r="D53" s="14">
        <v>618</v>
      </c>
      <c r="E53" s="15">
        <v>219.27</v>
      </c>
      <c r="F53" s="16">
        <v>3.3999999999999998E-3</v>
      </c>
      <c r="G53" s="16"/>
    </row>
    <row r="54" spans="1:7" x14ac:dyDescent="0.35">
      <c r="A54" s="13" t="s">
        <v>904</v>
      </c>
      <c r="B54" s="33" t="s">
        <v>905</v>
      </c>
      <c r="C54" s="33" t="s">
        <v>882</v>
      </c>
      <c r="D54" s="14">
        <v>2263</v>
      </c>
      <c r="E54" s="15">
        <v>214.19</v>
      </c>
      <c r="F54" s="16">
        <v>3.3E-3</v>
      </c>
      <c r="G54" s="16"/>
    </row>
    <row r="55" spans="1:7" x14ac:dyDescent="0.35">
      <c r="A55" s="13" t="s">
        <v>906</v>
      </c>
      <c r="B55" s="33" t="s">
        <v>907</v>
      </c>
      <c r="C55" s="33" t="s">
        <v>877</v>
      </c>
      <c r="D55" s="14">
        <v>1282</v>
      </c>
      <c r="E55" s="15">
        <v>200.37</v>
      </c>
      <c r="F55" s="16">
        <v>3.0999999999999999E-3</v>
      </c>
      <c r="G55" s="16"/>
    </row>
    <row r="56" spans="1:7" x14ac:dyDescent="0.35">
      <c r="A56" s="13" t="s">
        <v>908</v>
      </c>
      <c r="B56" s="33" t="s">
        <v>909</v>
      </c>
      <c r="C56" s="33" t="s">
        <v>877</v>
      </c>
      <c r="D56" s="14">
        <v>1565</v>
      </c>
      <c r="E56" s="15">
        <v>194.24</v>
      </c>
      <c r="F56" s="16">
        <v>3.0000000000000001E-3</v>
      </c>
      <c r="G56" s="16"/>
    </row>
    <row r="57" spans="1:7" x14ac:dyDescent="0.35">
      <c r="A57" s="13" t="s">
        <v>910</v>
      </c>
      <c r="B57" s="33" t="s">
        <v>911</v>
      </c>
      <c r="C57" s="33" t="s">
        <v>882</v>
      </c>
      <c r="D57" s="14">
        <v>1155</v>
      </c>
      <c r="E57" s="15">
        <v>154.75</v>
      </c>
      <c r="F57" s="16">
        <v>2.3999999999999998E-3</v>
      </c>
      <c r="G57" s="16"/>
    </row>
    <row r="58" spans="1:7" x14ac:dyDescent="0.35">
      <c r="A58" s="13" t="s">
        <v>912</v>
      </c>
      <c r="B58" s="33" t="s">
        <v>913</v>
      </c>
      <c r="C58" s="33" t="s">
        <v>877</v>
      </c>
      <c r="D58" s="14">
        <v>906</v>
      </c>
      <c r="E58" s="15">
        <v>149.02000000000001</v>
      </c>
      <c r="F58" s="16">
        <v>2.3E-3</v>
      </c>
      <c r="G58" s="16"/>
    </row>
    <row r="59" spans="1:7" x14ac:dyDescent="0.35">
      <c r="A59" s="13" t="s">
        <v>914</v>
      </c>
      <c r="B59" s="33" t="s">
        <v>915</v>
      </c>
      <c r="C59" s="33" t="s">
        <v>877</v>
      </c>
      <c r="D59" s="14">
        <v>339</v>
      </c>
      <c r="E59" s="15">
        <v>136.59</v>
      </c>
      <c r="F59" s="16">
        <v>2.0999999999999999E-3</v>
      </c>
      <c r="G59" s="16"/>
    </row>
    <row r="60" spans="1:7" x14ac:dyDescent="0.35">
      <c r="A60" s="13" t="s">
        <v>916</v>
      </c>
      <c r="B60" s="33" t="s">
        <v>917</v>
      </c>
      <c r="C60" s="33" t="s">
        <v>882</v>
      </c>
      <c r="D60" s="14">
        <v>1684</v>
      </c>
      <c r="E60" s="15">
        <v>129.44999999999999</v>
      </c>
      <c r="F60" s="16">
        <v>2E-3</v>
      </c>
      <c r="G60" s="16"/>
    </row>
    <row r="61" spans="1:7" x14ac:dyDescent="0.35">
      <c r="A61" s="13" t="s">
        <v>918</v>
      </c>
      <c r="B61" s="33" t="s">
        <v>919</v>
      </c>
      <c r="C61" s="33" t="s">
        <v>882</v>
      </c>
      <c r="D61" s="14">
        <v>695</v>
      </c>
      <c r="E61" s="15">
        <v>127.12</v>
      </c>
      <c r="F61" s="16">
        <v>1.9E-3</v>
      </c>
      <c r="G61" s="16"/>
    </row>
    <row r="62" spans="1:7" x14ac:dyDescent="0.35">
      <c r="A62" s="13" t="s">
        <v>920</v>
      </c>
      <c r="B62" s="33" t="s">
        <v>921</v>
      </c>
      <c r="C62" s="33" t="s">
        <v>877</v>
      </c>
      <c r="D62" s="14">
        <v>1555</v>
      </c>
      <c r="E62" s="15">
        <v>125.55</v>
      </c>
      <c r="F62" s="16">
        <v>1.9E-3</v>
      </c>
      <c r="G62" s="16"/>
    </row>
    <row r="63" spans="1:7" x14ac:dyDescent="0.35">
      <c r="A63" s="13" t="s">
        <v>922</v>
      </c>
      <c r="B63" s="33" t="s">
        <v>923</v>
      </c>
      <c r="C63" s="33" t="s">
        <v>877</v>
      </c>
      <c r="D63" s="14">
        <v>1817</v>
      </c>
      <c r="E63" s="15">
        <v>125.48</v>
      </c>
      <c r="F63" s="16">
        <v>1.9E-3</v>
      </c>
      <c r="G63" s="16"/>
    </row>
    <row r="64" spans="1:7" x14ac:dyDescent="0.35">
      <c r="A64" s="13" t="s">
        <v>924</v>
      </c>
      <c r="B64" s="33" t="s">
        <v>925</v>
      </c>
      <c r="C64" s="33" t="s">
        <v>877</v>
      </c>
      <c r="D64" s="14">
        <v>188</v>
      </c>
      <c r="E64" s="15">
        <v>121.63</v>
      </c>
      <c r="F64" s="16">
        <v>1.9E-3</v>
      </c>
      <c r="G64" s="16"/>
    </row>
    <row r="65" spans="1:7" x14ac:dyDescent="0.35">
      <c r="A65" s="13" t="s">
        <v>926</v>
      </c>
      <c r="B65" s="33" t="s">
        <v>927</v>
      </c>
      <c r="C65" s="33" t="s">
        <v>882</v>
      </c>
      <c r="D65" s="14">
        <v>1380</v>
      </c>
      <c r="E65" s="15">
        <v>102.2</v>
      </c>
      <c r="F65" s="16">
        <v>1.6000000000000001E-3</v>
      </c>
      <c r="G65" s="16"/>
    </row>
    <row r="66" spans="1:7" x14ac:dyDescent="0.35">
      <c r="A66" s="13" t="s">
        <v>928</v>
      </c>
      <c r="B66" s="33" t="s">
        <v>929</v>
      </c>
      <c r="C66" s="33" t="s">
        <v>893</v>
      </c>
      <c r="D66" s="14">
        <v>6011</v>
      </c>
      <c r="E66" s="15">
        <v>100.45</v>
      </c>
      <c r="F66" s="16">
        <v>1.5E-3</v>
      </c>
      <c r="G66" s="16"/>
    </row>
    <row r="67" spans="1:7" x14ac:dyDescent="0.35">
      <c r="A67" s="13" t="s">
        <v>930</v>
      </c>
      <c r="B67" s="33" t="s">
        <v>931</v>
      </c>
      <c r="C67" s="33" t="s">
        <v>873</v>
      </c>
      <c r="D67" s="14">
        <v>382</v>
      </c>
      <c r="E67" s="15">
        <v>93.74</v>
      </c>
      <c r="F67" s="16">
        <v>1.4E-3</v>
      </c>
      <c r="G67" s="16"/>
    </row>
    <row r="68" spans="1:7" x14ac:dyDescent="0.35">
      <c r="A68" s="13" t="s">
        <v>932</v>
      </c>
      <c r="B68" s="33" t="s">
        <v>933</v>
      </c>
      <c r="C68" s="33" t="s">
        <v>882</v>
      </c>
      <c r="D68" s="14">
        <v>920</v>
      </c>
      <c r="E68" s="15">
        <v>87.5</v>
      </c>
      <c r="F68" s="16">
        <v>1.2999999999999999E-3</v>
      </c>
      <c r="G68" s="16"/>
    </row>
    <row r="69" spans="1:7" x14ac:dyDescent="0.35">
      <c r="A69" s="13" t="s">
        <v>934</v>
      </c>
      <c r="B69" s="33" t="s">
        <v>935</v>
      </c>
      <c r="C69" s="33" t="s">
        <v>893</v>
      </c>
      <c r="D69" s="14">
        <v>215</v>
      </c>
      <c r="E69" s="15">
        <v>85.27</v>
      </c>
      <c r="F69" s="16">
        <v>1.2999999999999999E-3</v>
      </c>
      <c r="G69" s="16"/>
    </row>
    <row r="70" spans="1:7" x14ac:dyDescent="0.35">
      <c r="A70" s="13" t="s">
        <v>936</v>
      </c>
      <c r="B70" s="33" t="s">
        <v>937</v>
      </c>
      <c r="C70" s="33" t="s">
        <v>877</v>
      </c>
      <c r="D70" s="14">
        <v>234</v>
      </c>
      <c r="E70" s="15">
        <v>83.08</v>
      </c>
      <c r="F70" s="16">
        <v>1.2999999999999999E-3</v>
      </c>
      <c r="G70" s="16"/>
    </row>
    <row r="71" spans="1:7" x14ac:dyDescent="0.35">
      <c r="A71" s="13" t="s">
        <v>938</v>
      </c>
      <c r="B71" s="33" t="s">
        <v>939</v>
      </c>
      <c r="C71" s="33" t="s">
        <v>877</v>
      </c>
      <c r="D71" s="14">
        <v>887</v>
      </c>
      <c r="E71" s="15">
        <v>77.17</v>
      </c>
      <c r="F71" s="16">
        <v>1.1999999999999999E-3</v>
      </c>
      <c r="G71" s="16"/>
    </row>
    <row r="72" spans="1:7" x14ac:dyDescent="0.35">
      <c r="A72" s="13" t="s">
        <v>940</v>
      </c>
      <c r="B72" s="33" t="s">
        <v>941</v>
      </c>
      <c r="C72" s="33" t="s">
        <v>882</v>
      </c>
      <c r="D72" s="14">
        <v>302</v>
      </c>
      <c r="E72" s="15">
        <v>76.44</v>
      </c>
      <c r="F72" s="16">
        <v>1.1999999999999999E-3</v>
      </c>
      <c r="G72" s="16"/>
    </row>
    <row r="73" spans="1:7" x14ac:dyDescent="0.35">
      <c r="A73" s="13" t="s">
        <v>942</v>
      </c>
      <c r="B73" s="33" t="s">
        <v>943</v>
      </c>
      <c r="C73" s="33" t="s">
        <v>877</v>
      </c>
      <c r="D73" s="14">
        <v>150</v>
      </c>
      <c r="E73" s="15">
        <v>73.12</v>
      </c>
      <c r="F73" s="16">
        <v>1.1000000000000001E-3</v>
      </c>
      <c r="G73" s="16"/>
    </row>
    <row r="74" spans="1:7" x14ac:dyDescent="0.35">
      <c r="A74" s="13" t="s">
        <v>944</v>
      </c>
      <c r="B74" s="33" t="s">
        <v>945</v>
      </c>
      <c r="C74" s="33" t="s">
        <v>893</v>
      </c>
      <c r="D74" s="14">
        <v>426</v>
      </c>
      <c r="E74" s="15">
        <v>58.29</v>
      </c>
      <c r="F74" s="16">
        <v>8.9999999999999998E-4</v>
      </c>
      <c r="G74" s="16"/>
    </row>
    <row r="75" spans="1:7" x14ac:dyDescent="0.35">
      <c r="A75" s="13" t="s">
        <v>946</v>
      </c>
      <c r="B75" s="33" t="s">
        <v>947</v>
      </c>
      <c r="C75" s="33" t="s">
        <v>877</v>
      </c>
      <c r="D75" s="14">
        <v>343</v>
      </c>
      <c r="E75" s="15">
        <v>56.04</v>
      </c>
      <c r="F75" s="16">
        <v>8.9999999999999998E-4</v>
      </c>
      <c r="G75" s="16"/>
    </row>
    <row r="76" spans="1:7" x14ac:dyDescent="0.35">
      <c r="A76" s="13" t="s">
        <v>948</v>
      </c>
      <c r="B76" s="33" t="s">
        <v>949</v>
      </c>
      <c r="C76" s="33" t="s">
        <v>877</v>
      </c>
      <c r="D76" s="14">
        <v>34</v>
      </c>
      <c r="E76" s="15">
        <v>50.17</v>
      </c>
      <c r="F76" s="16">
        <v>8.0000000000000004E-4</v>
      </c>
      <c r="G76" s="16"/>
    </row>
    <row r="77" spans="1:7" x14ac:dyDescent="0.35">
      <c r="A77" s="13" t="s">
        <v>950</v>
      </c>
      <c r="B77" s="33" t="s">
        <v>951</v>
      </c>
      <c r="C77" s="33" t="s">
        <v>873</v>
      </c>
      <c r="D77" s="14">
        <v>694</v>
      </c>
      <c r="E77" s="15">
        <v>48.04</v>
      </c>
      <c r="F77" s="16">
        <v>6.9999999999999999E-4</v>
      </c>
      <c r="G77" s="16"/>
    </row>
    <row r="78" spans="1:7" x14ac:dyDescent="0.35">
      <c r="A78" s="13" t="s">
        <v>952</v>
      </c>
      <c r="B78" s="33" t="s">
        <v>953</v>
      </c>
      <c r="C78" s="33" t="s">
        <v>877</v>
      </c>
      <c r="D78" s="14">
        <v>1091</v>
      </c>
      <c r="E78" s="15">
        <v>46.25</v>
      </c>
      <c r="F78" s="16">
        <v>6.9999999999999999E-4</v>
      </c>
      <c r="G78" s="16"/>
    </row>
    <row r="79" spans="1:7" x14ac:dyDescent="0.35">
      <c r="A79" s="13" t="s">
        <v>954</v>
      </c>
      <c r="B79" s="33" t="s">
        <v>955</v>
      </c>
      <c r="C79" s="33" t="s">
        <v>877</v>
      </c>
      <c r="D79" s="14">
        <v>105</v>
      </c>
      <c r="E79" s="15">
        <v>39.17</v>
      </c>
      <c r="F79" s="16">
        <v>5.9999999999999995E-4</v>
      </c>
      <c r="G79" s="16"/>
    </row>
    <row r="80" spans="1:7" x14ac:dyDescent="0.35">
      <c r="A80" s="13" t="s">
        <v>956</v>
      </c>
      <c r="B80" s="33" t="s">
        <v>957</v>
      </c>
      <c r="C80" s="33" t="s">
        <v>877</v>
      </c>
      <c r="D80" s="14">
        <v>66</v>
      </c>
      <c r="E80" s="15">
        <v>37.340000000000003</v>
      </c>
      <c r="F80" s="16">
        <v>5.9999999999999995E-4</v>
      </c>
      <c r="G80" s="16"/>
    </row>
    <row r="81" spans="1:7" x14ac:dyDescent="0.35">
      <c r="A81" s="13" t="s">
        <v>958</v>
      </c>
      <c r="B81" s="33" t="s">
        <v>959</v>
      </c>
      <c r="C81" s="33" t="s">
        <v>877</v>
      </c>
      <c r="D81" s="14">
        <v>739</v>
      </c>
      <c r="E81" s="15">
        <v>36.659999999999997</v>
      </c>
      <c r="F81" s="16">
        <v>5.9999999999999995E-4</v>
      </c>
      <c r="G81" s="16"/>
    </row>
    <row r="82" spans="1:7" x14ac:dyDescent="0.35">
      <c r="A82" s="13" t="s">
        <v>960</v>
      </c>
      <c r="B82" s="33" t="s">
        <v>961</v>
      </c>
      <c r="C82" s="33" t="s">
        <v>882</v>
      </c>
      <c r="D82" s="14">
        <v>122</v>
      </c>
      <c r="E82" s="15">
        <v>34.5</v>
      </c>
      <c r="F82" s="16">
        <v>5.0000000000000001E-4</v>
      </c>
      <c r="G82" s="16"/>
    </row>
    <row r="83" spans="1:7" x14ac:dyDescent="0.35">
      <c r="A83" s="13" t="s">
        <v>962</v>
      </c>
      <c r="B83" s="33" t="s">
        <v>963</v>
      </c>
      <c r="C83" s="33" t="s">
        <v>877</v>
      </c>
      <c r="D83" s="14">
        <v>242</v>
      </c>
      <c r="E83" s="15">
        <v>32.479999999999997</v>
      </c>
      <c r="F83" s="16">
        <v>5.0000000000000001E-4</v>
      </c>
      <c r="G83" s="16"/>
    </row>
    <row r="84" spans="1:7" x14ac:dyDescent="0.35">
      <c r="A84" s="13" t="s">
        <v>964</v>
      </c>
      <c r="B84" s="33" t="s">
        <v>965</v>
      </c>
      <c r="C84" s="33" t="s">
        <v>877</v>
      </c>
      <c r="D84" s="14">
        <v>60</v>
      </c>
      <c r="E84" s="15">
        <v>29.59</v>
      </c>
      <c r="F84" s="16">
        <v>5.0000000000000001E-4</v>
      </c>
      <c r="G84" s="16"/>
    </row>
    <row r="85" spans="1:7" x14ac:dyDescent="0.35">
      <c r="A85" s="13" t="s">
        <v>966</v>
      </c>
      <c r="B85" s="33" t="s">
        <v>967</v>
      </c>
      <c r="C85" s="33" t="s">
        <v>873</v>
      </c>
      <c r="D85" s="14">
        <v>187</v>
      </c>
      <c r="E85" s="15">
        <v>28.83</v>
      </c>
      <c r="F85" s="16">
        <v>4.0000000000000002E-4</v>
      </c>
      <c r="G85" s="16"/>
    </row>
    <row r="86" spans="1:7" x14ac:dyDescent="0.35">
      <c r="A86" s="13" t="s">
        <v>968</v>
      </c>
      <c r="B86" s="33" t="s">
        <v>969</v>
      </c>
      <c r="C86" s="33" t="s">
        <v>893</v>
      </c>
      <c r="D86" s="14">
        <v>1335</v>
      </c>
      <c r="E86" s="15">
        <v>28.41</v>
      </c>
      <c r="F86" s="16">
        <v>4.0000000000000002E-4</v>
      </c>
      <c r="G86" s="16"/>
    </row>
    <row r="87" spans="1:7" x14ac:dyDescent="0.35">
      <c r="A87" s="13" t="s">
        <v>970</v>
      </c>
      <c r="B87" s="33" t="s">
        <v>971</v>
      </c>
      <c r="C87" s="33" t="s">
        <v>972</v>
      </c>
      <c r="D87" s="14">
        <v>1816</v>
      </c>
      <c r="E87" s="15">
        <v>26.82</v>
      </c>
      <c r="F87" s="16">
        <v>4.0000000000000002E-4</v>
      </c>
      <c r="G87" s="16"/>
    </row>
    <row r="88" spans="1:7" x14ac:dyDescent="0.35">
      <c r="A88" s="13" t="s">
        <v>973</v>
      </c>
      <c r="B88" s="33" t="s">
        <v>974</v>
      </c>
      <c r="C88" s="33" t="s">
        <v>877</v>
      </c>
      <c r="D88" s="14">
        <v>287</v>
      </c>
      <c r="E88" s="15">
        <v>24.33</v>
      </c>
      <c r="F88" s="16">
        <v>4.0000000000000002E-4</v>
      </c>
      <c r="G88" s="16"/>
    </row>
    <row r="89" spans="1:7" x14ac:dyDescent="0.35">
      <c r="A89" s="13" t="s">
        <v>975</v>
      </c>
      <c r="B89" s="33" t="s">
        <v>976</v>
      </c>
      <c r="C89" s="33" t="s">
        <v>877</v>
      </c>
      <c r="D89" s="14">
        <v>599</v>
      </c>
      <c r="E89" s="15">
        <v>21.51</v>
      </c>
      <c r="F89" s="16">
        <v>2.9999999999999997E-4</v>
      </c>
      <c r="G89" s="16"/>
    </row>
    <row r="90" spans="1:7" x14ac:dyDescent="0.35">
      <c r="A90" s="13" t="s">
        <v>977</v>
      </c>
      <c r="B90" s="33" t="s">
        <v>978</v>
      </c>
      <c r="C90" s="33" t="s">
        <v>877</v>
      </c>
      <c r="D90" s="14">
        <v>142</v>
      </c>
      <c r="E90" s="15">
        <v>19.190000000000001</v>
      </c>
      <c r="F90" s="16">
        <v>2.9999999999999997E-4</v>
      </c>
      <c r="G90" s="16"/>
    </row>
    <row r="91" spans="1:7" x14ac:dyDescent="0.35">
      <c r="A91" s="17" t="s">
        <v>139</v>
      </c>
      <c r="B91" s="34"/>
      <c r="C91" s="34"/>
      <c r="D91" s="20"/>
      <c r="E91" s="21">
        <v>18351.04</v>
      </c>
      <c r="F91" s="22">
        <v>0.28139999999999998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24" t="s">
        <v>155</v>
      </c>
      <c r="B93" s="35"/>
      <c r="C93" s="35"/>
      <c r="D93" s="25"/>
      <c r="E93" s="21">
        <v>63246.6</v>
      </c>
      <c r="F93" s="22">
        <v>0.96950000000000003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156</v>
      </c>
      <c r="B96" s="33"/>
      <c r="C96" s="33"/>
      <c r="D96" s="14"/>
      <c r="E96" s="15"/>
      <c r="F96" s="16"/>
      <c r="G96" s="16"/>
    </row>
    <row r="97" spans="1:7" x14ac:dyDescent="0.35">
      <c r="A97" s="13" t="s">
        <v>157</v>
      </c>
      <c r="B97" s="33"/>
      <c r="C97" s="33"/>
      <c r="D97" s="14"/>
      <c r="E97" s="15">
        <v>1507.28</v>
      </c>
      <c r="F97" s="16">
        <v>2.3099999999999999E-2</v>
      </c>
      <c r="G97" s="16">
        <v>5.7939999999999998E-2</v>
      </c>
    </row>
    <row r="98" spans="1:7" x14ac:dyDescent="0.35">
      <c r="A98" s="17" t="s">
        <v>139</v>
      </c>
      <c r="B98" s="34"/>
      <c r="C98" s="34"/>
      <c r="D98" s="20"/>
      <c r="E98" s="21">
        <v>1507.28</v>
      </c>
      <c r="F98" s="22">
        <v>2.3099999999999999E-2</v>
      </c>
      <c r="G98" s="23"/>
    </row>
    <row r="99" spans="1:7" x14ac:dyDescent="0.35">
      <c r="A99" s="13"/>
      <c r="B99" s="33"/>
      <c r="C99" s="33"/>
      <c r="D99" s="14"/>
      <c r="E99" s="15"/>
      <c r="F99" s="16"/>
      <c r="G99" s="16"/>
    </row>
    <row r="100" spans="1:7" x14ac:dyDescent="0.35">
      <c r="A100" s="24" t="s">
        <v>155</v>
      </c>
      <c r="B100" s="35"/>
      <c r="C100" s="35"/>
      <c r="D100" s="25"/>
      <c r="E100" s="21">
        <v>1507.28</v>
      </c>
      <c r="F100" s="22">
        <v>2.3099999999999999E-2</v>
      </c>
      <c r="G100" s="23"/>
    </row>
    <row r="101" spans="1:7" x14ac:dyDescent="0.35">
      <c r="A101" s="13" t="s">
        <v>158</v>
      </c>
      <c r="B101" s="33"/>
      <c r="C101" s="33"/>
      <c r="D101" s="14"/>
      <c r="E101" s="15">
        <v>0.47853109999999999</v>
      </c>
      <c r="F101" s="16">
        <v>6.9999999999999999E-6</v>
      </c>
      <c r="G101" s="16"/>
    </row>
    <row r="102" spans="1:7" x14ac:dyDescent="0.35">
      <c r="A102" s="13" t="s">
        <v>159</v>
      </c>
      <c r="B102" s="33"/>
      <c r="C102" s="33"/>
      <c r="D102" s="14"/>
      <c r="E102" s="15">
        <v>476.7114689</v>
      </c>
      <c r="F102" s="16">
        <v>7.3930000000000003E-3</v>
      </c>
      <c r="G102" s="16">
        <v>5.7938999999999997E-2</v>
      </c>
    </row>
    <row r="103" spans="1:7" x14ac:dyDescent="0.35">
      <c r="A103" s="28" t="s">
        <v>160</v>
      </c>
      <c r="B103" s="36"/>
      <c r="C103" s="36"/>
      <c r="D103" s="29"/>
      <c r="E103" s="30">
        <v>65231.07</v>
      </c>
      <c r="F103" s="31">
        <v>1</v>
      </c>
      <c r="G103" s="31"/>
    </row>
    <row r="108" spans="1:7" x14ac:dyDescent="0.35">
      <c r="A108" s="1" t="s">
        <v>163</v>
      </c>
    </row>
    <row r="109" spans="1:7" x14ac:dyDescent="0.35">
      <c r="A109" s="48" t="s">
        <v>164</v>
      </c>
      <c r="B109" s="3" t="s">
        <v>136</v>
      </c>
    </row>
    <row r="110" spans="1:7" x14ac:dyDescent="0.35">
      <c r="A110" t="s">
        <v>165</v>
      </c>
    </row>
    <row r="111" spans="1:7" x14ac:dyDescent="0.35">
      <c r="A111" t="s">
        <v>166</v>
      </c>
      <c r="B111" t="s">
        <v>167</v>
      </c>
      <c r="C111" t="s">
        <v>167</v>
      </c>
    </row>
    <row r="112" spans="1:7" x14ac:dyDescent="0.35">
      <c r="B112" s="49">
        <v>45777</v>
      </c>
      <c r="C112" s="49">
        <v>45807</v>
      </c>
    </row>
    <row r="113" spans="1:3" x14ac:dyDescent="0.35">
      <c r="A113" t="s">
        <v>168</v>
      </c>
      <c r="B113">
        <v>10.6983</v>
      </c>
      <c r="C113">
        <v>11.4079</v>
      </c>
    </row>
    <row r="114" spans="1:3" x14ac:dyDescent="0.35">
      <c r="A114" t="s">
        <v>169</v>
      </c>
      <c r="B114">
        <v>10.6983</v>
      </c>
      <c r="C114">
        <v>11.4079</v>
      </c>
    </row>
    <row r="115" spans="1:3" x14ac:dyDescent="0.35">
      <c r="A115" t="s">
        <v>170</v>
      </c>
      <c r="B115">
        <v>10.4841</v>
      </c>
      <c r="C115">
        <v>11.164</v>
      </c>
    </row>
    <row r="116" spans="1:3" x14ac:dyDescent="0.35">
      <c r="A116" t="s">
        <v>171</v>
      </c>
      <c r="B116">
        <v>10.4841</v>
      </c>
      <c r="C116">
        <v>11.164</v>
      </c>
    </row>
    <row r="118" spans="1:3" x14ac:dyDescent="0.35">
      <c r="A118" t="s">
        <v>172</v>
      </c>
      <c r="B118" s="3" t="s">
        <v>136</v>
      </c>
    </row>
    <row r="119" spans="1:3" x14ac:dyDescent="0.35">
      <c r="A119" t="s">
        <v>173</v>
      </c>
      <c r="B119" s="3" t="s">
        <v>136</v>
      </c>
    </row>
    <row r="120" spans="1:3" ht="29" customHeight="1" x14ac:dyDescent="0.35">
      <c r="A120" s="48" t="s">
        <v>174</v>
      </c>
      <c r="B120" s="3" t="s">
        <v>136</v>
      </c>
    </row>
    <row r="121" spans="1:3" ht="29" customHeight="1" x14ac:dyDescent="0.35">
      <c r="A121" s="48" t="s">
        <v>175</v>
      </c>
      <c r="B121" s="50">
        <v>18351.0544218</v>
      </c>
    </row>
    <row r="122" spans="1:3" x14ac:dyDescent="0.35">
      <c r="A122" t="s">
        <v>409</v>
      </c>
      <c r="B122" s="50">
        <v>7.5399999999999995E-2</v>
      </c>
    </row>
    <row r="123" spans="1:3" ht="43.5" customHeight="1" x14ac:dyDescent="0.35">
      <c r="A123" s="48" t="s">
        <v>513</v>
      </c>
      <c r="B123" s="3" t="s">
        <v>136</v>
      </c>
    </row>
    <row r="124" spans="1:3" x14ac:dyDescent="0.35">
      <c r="B124" s="3"/>
    </row>
    <row r="125" spans="1:3" ht="29" customHeight="1" x14ac:dyDescent="0.35">
      <c r="A125" s="48" t="s">
        <v>514</v>
      </c>
      <c r="B125" s="3" t="s">
        <v>136</v>
      </c>
    </row>
    <row r="126" spans="1:3" ht="29" customHeight="1" x14ac:dyDescent="0.35">
      <c r="A126" s="48" t="s">
        <v>515</v>
      </c>
      <c r="B126" t="s">
        <v>136</v>
      </c>
    </row>
    <row r="127" spans="1:3" ht="29" customHeight="1" x14ac:dyDescent="0.35">
      <c r="A127" s="48" t="s">
        <v>516</v>
      </c>
      <c r="B127" s="3" t="s">
        <v>136</v>
      </c>
    </row>
    <row r="128" spans="1:3" ht="29" customHeight="1" x14ac:dyDescent="0.35">
      <c r="A128" s="48" t="s">
        <v>517</v>
      </c>
      <c r="B128" s="3" t="s">
        <v>136</v>
      </c>
    </row>
    <row r="130" spans="1:4" ht="70" customHeight="1" x14ac:dyDescent="0.35">
      <c r="A130" s="73" t="s">
        <v>191</v>
      </c>
      <c r="B130" s="73" t="s">
        <v>192</v>
      </c>
      <c r="C130" s="73" t="s">
        <v>5</v>
      </c>
      <c r="D130" s="73" t="s">
        <v>6</v>
      </c>
    </row>
    <row r="131" spans="1:4" ht="70" customHeight="1" x14ac:dyDescent="0.35">
      <c r="A131" s="73" t="s">
        <v>979</v>
      </c>
      <c r="B131" s="73"/>
      <c r="C131" s="73" t="s">
        <v>24</v>
      </c>
      <c r="D13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980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981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982</v>
      </c>
      <c r="B9" s="33" t="s">
        <v>983</v>
      </c>
      <c r="C9" s="33"/>
      <c r="D9" s="14">
        <v>204614.584</v>
      </c>
      <c r="E9" s="15">
        <v>10756.42</v>
      </c>
      <c r="F9" s="16">
        <v>0.98060000000000003</v>
      </c>
      <c r="G9" s="16"/>
    </row>
    <row r="10" spans="1:7" x14ac:dyDescent="0.35">
      <c r="A10" s="17" t="s">
        <v>139</v>
      </c>
      <c r="B10" s="34"/>
      <c r="C10" s="34"/>
      <c r="D10" s="20"/>
      <c r="E10" s="21">
        <v>10756.42</v>
      </c>
      <c r="F10" s="22">
        <v>0.98060000000000003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10756.42</v>
      </c>
      <c r="F12" s="22">
        <v>0.98060000000000003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211.9</v>
      </c>
      <c r="F15" s="16">
        <v>1.9300000000000001E-2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211.9</v>
      </c>
      <c r="F16" s="22">
        <v>1.9300000000000001E-2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211.9</v>
      </c>
      <c r="F18" s="22">
        <v>1.9300000000000001E-2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6.7273600000000003E-2</v>
      </c>
      <c r="F19" s="16">
        <v>6.0000000000000002E-6</v>
      </c>
      <c r="G19" s="16"/>
    </row>
    <row r="20" spans="1:7" x14ac:dyDescent="0.35">
      <c r="A20" s="13" t="s">
        <v>159</v>
      </c>
      <c r="B20" s="33"/>
      <c r="C20" s="33"/>
      <c r="D20" s="14"/>
      <c r="E20" s="15">
        <v>0.84272639999999999</v>
      </c>
      <c r="F20" s="16">
        <v>9.3999999999999994E-5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10969.23</v>
      </c>
      <c r="F21" s="31">
        <v>1</v>
      </c>
      <c r="G21" s="31"/>
    </row>
    <row r="26" spans="1:7" x14ac:dyDescent="0.35">
      <c r="A26" s="1" t="s">
        <v>163</v>
      </c>
    </row>
    <row r="27" spans="1:7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24.250900000000001</v>
      </c>
      <c r="C31">
        <v>26.013000000000002</v>
      </c>
    </row>
    <row r="32" spans="1:7" x14ac:dyDescent="0.35">
      <c r="A32" t="s">
        <v>408</v>
      </c>
      <c r="B32">
        <v>22.020800000000001</v>
      </c>
      <c r="C32">
        <v>23.604600000000001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50">
        <v>10756.4212892</v>
      </c>
    </row>
    <row r="38" spans="1:4" ht="43.5" customHeight="1" x14ac:dyDescent="0.35">
      <c r="A38" s="48" t="s">
        <v>513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514</v>
      </c>
      <c r="B40" s="3" t="s">
        <v>136</v>
      </c>
    </row>
    <row r="41" spans="1:4" ht="29" customHeight="1" x14ac:dyDescent="0.35">
      <c r="A41" s="48" t="s">
        <v>515</v>
      </c>
      <c r="B41" t="s">
        <v>136</v>
      </c>
    </row>
    <row r="42" spans="1:4" ht="29" customHeight="1" x14ac:dyDescent="0.35">
      <c r="A42" s="48" t="s">
        <v>516</v>
      </c>
      <c r="B42" s="3" t="s">
        <v>136</v>
      </c>
    </row>
    <row r="43" spans="1:4" ht="29" customHeight="1" x14ac:dyDescent="0.35">
      <c r="A43" s="48" t="s">
        <v>517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984</v>
      </c>
      <c r="B46" s="73"/>
      <c r="C46" s="73" t="s">
        <v>26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985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986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552</v>
      </c>
      <c r="B11" s="33" t="s">
        <v>553</v>
      </c>
      <c r="C11" s="33" t="s">
        <v>554</v>
      </c>
      <c r="D11" s="14">
        <v>2000000</v>
      </c>
      <c r="E11" s="15">
        <v>2069.59</v>
      </c>
      <c r="F11" s="16">
        <v>7.6499999999999999E-2</v>
      </c>
      <c r="G11" s="16">
        <v>6.4600000000000005E-2</v>
      </c>
    </row>
    <row r="12" spans="1:7" x14ac:dyDescent="0.35">
      <c r="A12" s="13" t="s">
        <v>569</v>
      </c>
      <c r="B12" s="33" t="s">
        <v>570</v>
      </c>
      <c r="C12" s="33" t="s">
        <v>524</v>
      </c>
      <c r="D12" s="14">
        <v>2000000</v>
      </c>
      <c r="E12" s="15">
        <v>2065.2399999999998</v>
      </c>
      <c r="F12" s="16">
        <v>7.6399999999999996E-2</v>
      </c>
      <c r="G12" s="16">
        <v>6.5699999999999995E-2</v>
      </c>
    </row>
    <row r="13" spans="1:7" x14ac:dyDescent="0.35">
      <c r="A13" s="13" t="s">
        <v>529</v>
      </c>
      <c r="B13" s="33" t="s">
        <v>530</v>
      </c>
      <c r="C13" s="33" t="s">
        <v>524</v>
      </c>
      <c r="D13" s="14">
        <v>1990000</v>
      </c>
      <c r="E13" s="15">
        <v>2034.35</v>
      </c>
      <c r="F13" s="16">
        <v>7.5200000000000003E-2</v>
      </c>
      <c r="G13" s="16">
        <v>6.4750000000000002E-2</v>
      </c>
    </row>
    <row r="14" spans="1:7" x14ac:dyDescent="0.35">
      <c r="A14" s="13" t="s">
        <v>588</v>
      </c>
      <c r="B14" s="33" t="s">
        <v>589</v>
      </c>
      <c r="C14" s="33" t="s">
        <v>590</v>
      </c>
      <c r="D14" s="14">
        <v>1900000</v>
      </c>
      <c r="E14" s="15">
        <v>1970.05</v>
      </c>
      <c r="F14" s="16">
        <v>7.2800000000000004E-2</v>
      </c>
      <c r="G14" s="16">
        <v>6.6548999999999997E-2</v>
      </c>
    </row>
    <row r="15" spans="1:7" x14ac:dyDescent="0.35">
      <c r="A15" s="13" t="s">
        <v>584</v>
      </c>
      <c r="B15" s="33" t="s">
        <v>585</v>
      </c>
      <c r="C15" s="33" t="s">
        <v>524</v>
      </c>
      <c r="D15" s="14">
        <v>1500000</v>
      </c>
      <c r="E15" s="15">
        <v>1610.85</v>
      </c>
      <c r="F15" s="16">
        <v>5.96E-2</v>
      </c>
      <c r="G15" s="16">
        <v>6.6160999999999998E-2</v>
      </c>
    </row>
    <row r="16" spans="1:7" x14ac:dyDescent="0.35">
      <c r="A16" s="13" t="s">
        <v>559</v>
      </c>
      <c r="B16" s="33" t="s">
        <v>560</v>
      </c>
      <c r="C16" s="33" t="s">
        <v>524</v>
      </c>
      <c r="D16" s="14">
        <v>1300000</v>
      </c>
      <c r="E16" s="15">
        <v>1345.9</v>
      </c>
      <c r="F16" s="16">
        <v>4.9799999999999997E-2</v>
      </c>
      <c r="G16" s="16">
        <v>6.4866999999999994E-2</v>
      </c>
    </row>
    <row r="17" spans="1:7" x14ac:dyDescent="0.35">
      <c r="A17" s="13" t="s">
        <v>673</v>
      </c>
      <c r="B17" s="33" t="s">
        <v>674</v>
      </c>
      <c r="C17" s="33" t="s">
        <v>524</v>
      </c>
      <c r="D17" s="14">
        <v>1000000</v>
      </c>
      <c r="E17" s="15">
        <v>1086.8900000000001</v>
      </c>
      <c r="F17" s="16">
        <v>4.02E-2</v>
      </c>
      <c r="G17" s="16">
        <v>6.4899999999999999E-2</v>
      </c>
    </row>
    <row r="18" spans="1:7" x14ac:dyDescent="0.35">
      <c r="A18" s="13" t="s">
        <v>987</v>
      </c>
      <c r="B18" s="33" t="s">
        <v>988</v>
      </c>
      <c r="C18" s="33" t="s">
        <v>535</v>
      </c>
      <c r="D18" s="14">
        <v>1000000</v>
      </c>
      <c r="E18" s="15">
        <v>1062.45</v>
      </c>
      <c r="F18" s="16">
        <v>3.9300000000000002E-2</v>
      </c>
      <c r="G18" s="16">
        <v>6.6220000000000001E-2</v>
      </c>
    </row>
    <row r="19" spans="1:7" x14ac:dyDescent="0.35">
      <c r="A19" s="13" t="s">
        <v>615</v>
      </c>
      <c r="B19" s="33" t="s">
        <v>616</v>
      </c>
      <c r="C19" s="33" t="s">
        <v>524</v>
      </c>
      <c r="D19" s="14">
        <v>1000000</v>
      </c>
      <c r="E19" s="15">
        <v>1058.5</v>
      </c>
      <c r="F19" s="16">
        <v>3.9100000000000003E-2</v>
      </c>
      <c r="G19" s="16">
        <v>6.4817E-2</v>
      </c>
    </row>
    <row r="20" spans="1:7" x14ac:dyDescent="0.35">
      <c r="A20" s="13" t="s">
        <v>571</v>
      </c>
      <c r="B20" s="33" t="s">
        <v>572</v>
      </c>
      <c r="C20" s="33" t="s">
        <v>573</v>
      </c>
      <c r="D20" s="14">
        <v>1000000</v>
      </c>
      <c r="E20" s="15">
        <v>1058.22</v>
      </c>
      <c r="F20" s="16">
        <v>3.9100000000000003E-2</v>
      </c>
      <c r="G20" s="16">
        <v>6.4687999999999996E-2</v>
      </c>
    </row>
    <row r="21" spans="1:7" x14ac:dyDescent="0.35">
      <c r="A21" s="13" t="s">
        <v>989</v>
      </c>
      <c r="B21" s="33" t="s">
        <v>990</v>
      </c>
      <c r="C21" s="33" t="s">
        <v>524</v>
      </c>
      <c r="D21" s="14">
        <v>1000000</v>
      </c>
      <c r="E21" s="15">
        <v>1058.0999999999999</v>
      </c>
      <c r="F21" s="16">
        <v>3.9100000000000003E-2</v>
      </c>
      <c r="G21" s="16">
        <v>6.4902000000000001E-2</v>
      </c>
    </row>
    <row r="22" spans="1:7" x14ac:dyDescent="0.35">
      <c r="A22" s="13" t="s">
        <v>607</v>
      </c>
      <c r="B22" s="33" t="s">
        <v>608</v>
      </c>
      <c r="C22" s="33" t="s">
        <v>535</v>
      </c>
      <c r="D22" s="14">
        <v>1000000</v>
      </c>
      <c r="E22" s="15">
        <v>1053.82</v>
      </c>
      <c r="F22" s="16">
        <v>3.9E-2</v>
      </c>
      <c r="G22" s="16">
        <v>6.515E-2</v>
      </c>
    </row>
    <row r="23" spans="1:7" x14ac:dyDescent="0.35">
      <c r="A23" s="13" t="s">
        <v>531</v>
      </c>
      <c r="B23" s="33" t="s">
        <v>532</v>
      </c>
      <c r="C23" s="33" t="s">
        <v>524</v>
      </c>
      <c r="D23" s="14">
        <v>1000000</v>
      </c>
      <c r="E23" s="15">
        <v>1029.8800000000001</v>
      </c>
      <c r="F23" s="16">
        <v>3.8100000000000002E-2</v>
      </c>
      <c r="G23" s="16">
        <v>6.6424999999999998E-2</v>
      </c>
    </row>
    <row r="24" spans="1:7" x14ac:dyDescent="0.35">
      <c r="A24" s="13" t="s">
        <v>641</v>
      </c>
      <c r="B24" s="33" t="s">
        <v>642</v>
      </c>
      <c r="C24" s="33" t="s">
        <v>524</v>
      </c>
      <c r="D24" s="14">
        <v>1000000</v>
      </c>
      <c r="E24" s="15">
        <v>1029.31</v>
      </c>
      <c r="F24" s="16">
        <v>3.8100000000000002E-2</v>
      </c>
      <c r="G24" s="16">
        <v>6.4988000000000004E-2</v>
      </c>
    </row>
    <row r="25" spans="1:7" x14ac:dyDescent="0.35">
      <c r="A25" s="13" t="s">
        <v>555</v>
      </c>
      <c r="B25" s="33" t="s">
        <v>556</v>
      </c>
      <c r="C25" s="33" t="s">
        <v>524</v>
      </c>
      <c r="D25" s="14">
        <v>800000</v>
      </c>
      <c r="E25" s="15">
        <v>826.84</v>
      </c>
      <c r="F25" s="16">
        <v>3.0599999999999999E-2</v>
      </c>
      <c r="G25" s="16">
        <v>6.6410999999999998E-2</v>
      </c>
    </row>
    <row r="26" spans="1:7" x14ac:dyDescent="0.35">
      <c r="A26" s="13" t="s">
        <v>661</v>
      </c>
      <c r="B26" s="33" t="s">
        <v>662</v>
      </c>
      <c r="C26" s="33" t="s">
        <v>524</v>
      </c>
      <c r="D26" s="14">
        <v>500000</v>
      </c>
      <c r="E26" s="15">
        <v>538.66</v>
      </c>
      <c r="F26" s="16">
        <v>1.9900000000000001E-2</v>
      </c>
      <c r="G26" s="16">
        <v>6.4949999999999994E-2</v>
      </c>
    </row>
    <row r="27" spans="1:7" x14ac:dyDescent="0.35">
      <c r="A27" s="13" t="s">
        <v>991</v>
      </c>
      <c r="B27" s="33" t="s">
        <v>992</v>
      </c>
      <c r="C27" s="33" t="s">
        <v>524</v>
      </c>
      <c r="D27" s="14">
        <v>120000</v>
      </c>
      <c r="E27" s="15">
        <v>131.5</v>
      </c>
      <c r="F27" s="16">
        <v>4.8999999999999998E-3</v>
      </c>
      <c r="G27" s="16">
        <v>6.5883999999999998E-2</v>
      </c>
    </row>
    <row r="28" spans="1:7" x14ac:dyDescent="0.35">
      <c r="A28" s="13" t="s">
        <v>993</v>
      </c>
      <c r="B28" s="33" t="s">
        <v>994</v>
      </c>
      <c r="C28" s="33" t="s">
        <v>524</v>
      </c>
      <c r="D28" s="14">
        <v>10000</v>
      </c>
      <c r="E28" s="15">
        <v>10.57</v>
      </c>
      <c r="F28" s="16">
        <v>4.0000000000000002E-4</v>
      </c>
      <c r="G28" s="16">
        <v>6.9199999999999998E-2</v>
      </c>
    </row>
    <row r="29" spans="1:7" x14ac:dyDescent="0.35">
      <c r="A29" s="17" t="s">
        <v>139</v>
      </c>
      <c r="B29" s="34"/>
      <c r="C29" s="34"/>
      <c r="D29" s="20"/>
      <c r="E29" s="21">
        <v>21040.720000000001</v>
      </c>
      <c r="F29" s="22">
        <v>0.77810000000000001</v>
      </c>
      <c r="G29" s="23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140</v>
      </c>
      <c r="B31" s="33"/>
      <c r="C31" s="33"/>
      <c r="D31" s="14"/>
      <c r="E31" s="15"/>
      <c r="F31" s="16"/>
      <c r="G31" s="16"/>
    </row>
    <row r="32" spans="1:7" x14ac:dyDescent="0.35">
      <c r="A32" s="13" t="s">
        <v>995</v>
      </c>
      <c r="B32" s="33" t="s">
        <v>996</v>
      </c>
      <c r="C32" s="33" t="s">
        <v>143</v>
      </c>
      <c r="D32" s="14">
        <v>2500000</v>
      </c>
      <c r="E32" s="15">
        <v>2520.6999999999998</v>
      </c>
      <c r="F32" s="16">
        <v>9.3200000000000005E-2</v>
      </c>
      <c r="G32" s="16">
        <v>6.3128000000000004E-2</v>
      </c>
    </row>
    <row r="33" spans="1:7" x14ac:dyDescent="0.35">
      <c r="A33" s="13" t="s">
        <v>997</v>
      </c>
      <c r="B33" s="33" t="s">
        <v>998</v>
      </c>
      <c r="C33" s="33" t="s">
        <v>143</v>
      </c>
      <c r="D33" s="14">
        <v>1000000</v>
      </c>
      <c r="E33" s="15">
        <v>1058.04</v>
      </c>
      <c r="F33" s="16">
        <v>3.9100000000000003E-2</v>
      </c>
      <c r="G33" s="16">
        <v>6.3603999999999994E-2</v>
      </c>
    </row>
    <row r="34" spans="1:7" x14ac:dyDescent="0.35">
      <c r="A34" s="13" t="s">
        <v>999</v>
      </c>
      <c r="B34" s="33" t="s">
        <v>1000</v>
      </c>
      <c r="C34" s="33" t="s">
        <v>143</v>
      </c>
      <c r="D34" s="14">
        <v>1000000</v>
      </c>
      <c r="E34" s="15">
        <v>1054.18</v>
      </c>
      <c r="F34" s="16">
        <v>3.9E-2</v>
      </c>
      <c r="G34" s="16">
        <v>6.3896999999999995E-2</v>
      </c>
    </row>
    <row r="35" spans="1:7" x14ac:dyDescent="0.35">
      <c r="A35" s="13" t="s">
        <v>1001</v>
      </c>
      <c r="B35" s="33" t="s">
        <v>1002</v>
      </c>
      <c r="C35" s="33" t="s">
        <v>143</v>
      </c>
      <c r="D35" s="14">
        <v>500000</v>
      </c>
      <c r="E35" s="15">
        <v>532.22</v>
      </c>
      <c r="F35" s="16">
        <v>1.9699999999999999E-2</v>
      </c>
      <c r="G35" s="16">
        <v>6.9802000000000003E-2</v>
      </c>
    </row>
    <row r="36" spans="1:7" x14ac:dyDescent="0.35">
      <c r="A36" s="17" t="s">
        <v>139</v>
      </c>
      <c r="B36" s="34"/>
      <c r="C36" s="34"/>
      <c r="D36" s="20"/>
      <c r="E36" s="21">
        <v>5165.1400000000003</v>
      </c>
      <c r="F36" s="22">
        <v>0.191</v>
      </c>
      <c r="G36" s="23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17" t="s">
        <v>153</v>
      </c>
      <c r="B38" s="33"/>
      <c r="C38" s="33"/>
      <c r="D38" s="14"/>
      <c r="E38" s="15"/>
      <c r="F38" s="16"/>
      <c r="G38" s="16"/>
    </row>
    <row r="39" spans="1:7" x14ac:dyDescent="0.35">
      <c r="A39" s="17" t="s">
        <v>139</v>
      </c>
      <c r="B39" s="33"/>
      <c r="C39" s="33"/>
      <c r="D39" s="14"/>
      <c r="E39" s="18" t="s">
        <v>136</v>
      </c>
      <c r="F39" s="19" t="s">
        <v>136</v>
      </c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17" t="s">
        <v>154</v>
      </c>
      <c r="B41" s="33"/>
      <c r="C41" s="33"/>
      <c r="D41" s="14"/>
      <c r="E41" s="15"/>
      <c r="F41" s="16"/>
      <c r="G41" s="16"/>
    </row>
    <row r="42" spans="1:7" x14ac:dyDescent="0.35">
      <c r="A42" s="17" t="s">
        <v>139</v>
      </c>
      <c r="B42" s="33"/>
      <c r="C42" s="33"/>
      <c r="D42" s="14"/>
      <c r="E42" s="18" t="s">
        <v>136</v>
      </c>
      <c r="F42" s="19" t="s">
        <v>136</v>
      </c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24" t="s">
        <v>155</v>
      </c>
      <c r="B44" s="35"/>
      <c r="C44" s="35"/>
      <c r="D44" s="25"/>
      <c r="E44" s="21">
        <v>26205.86</v>
      </c>
      <c r="F44" s="22">
        <v>0.96909999999999996</v>
      </c>
      <c r="G44" s="23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3"/>
      <c r="B46" s="33"/>
      <c r="C46" s="33"/>
      <c r="D46" s="14"/>
      <c r="E46" s="15"/>
      <c r="F46" s="16"/>
      <c r="G46" s="16"/>
    </row>
    <row r="47" spans="1:7" x14ac:dyDescent="0.35">
      <c r="A47" s="17" t="s">
        <v>1003</v>
      </c>
      <c r="B47" s="33"/>
      <c r="C47" s="33"/>
      <c r="D47" s="14"/>
      <c r="E47" s="15"/>
      <c r="F47" s="16"/>
      <c r="G47" s="16"/>
    </row>
    <row r="48" spans="1:7" x14ac:dyDescent="0.35">
      <c r="A48" s="13" t="s">
        <v>1004</v>
      </c>
      <c r="B48" s="33" t="s">
        <v>1005</v>
      </c>
      <c r="C48" s="33"/>
      <c r="D48" s="14">
        <v>888.45600000000002</v>
      </c>
      <c r="E48" s="15">
        <v>99.43</v>
      </c>
      <c r="F48" s="16">
        <v>3.7000000000000002E-3</v>
      </c>
      <c r="G48" s="16"/>
    </row>
    <row r="49" spans="1:7" x14ac:dyDescent="0.35">
      <c r="A49" s="13"/>
      <c r="B49" s="33"/>
      <c r="C49" s="33"/>
      <c r="D49" s="14"/>
      <c r="E49" s="15"/>
      <c r="F49" s="16"/>
      <c r="G49" s="16"/>
    </row>
    <row r="50" spans="1:7" x14ac:dyDescent="0.35">
      <c r="A50" s="24" t="s">
        <v>155</v>
      </c>
      <c r="B50" s="35"/>
      <c r="C50" s="35"/>
      <c r="D50" s="25"/>
      <c r="E50" s="21">
        <v>99.43</v>
      </c>
      <c r="F50" s="22">
        <v>3.7000000000000002E-3</v>
      </c>
      <c r="G50" s="23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156</v>
      </c>
      <c r="B52" s="33"/>
      <c r="C52" s="33"/>
      <c r="D52" s="14"/>
      <c r="E52" s="15"/>
      <c r="F52" s="16"/>
      <c r="G52" s="16"/>
    </row>
    <row r="53" spans="1:7" x14ac:dyDescent="0.35">
      <c r="A53" s="13" t="s">
        <v>157</v>
      </c>
      <c r="B53" s="33"/>
      <c r="C53" s="33"/>
      <c r="D53" s="14"/>
      <c r="E53" s="15">
        <v>180.91</v>
      </c>
      <c r="F53" s="16">
        <v>6.7000000000000002E-3</v>
      </c>
      <c r="G53" s="16">
        <v>5.7939999999999998E-2</v>
      </c>
    </row>
    <row r="54" spans="1:7" x14ac:dyDescent="0.35">
      <c r="A54" s="17" t="s">
        <v>139</v>
      </c>
      <c r="B54" s="34"/>
      <c r="C54" s="34"/>
      <c r="D54" s="20"/>
      <c r="E54" s="21">
        <v>180.91</v>
      </c>
      <c r="F54" s="22">
        <v>6.7000000000000002E-3</v>
      </c>
      <c r="G54" s="23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24" t="s">
        <v>155</v>
      </c>
      <c r="B56" s="35"/>
      <c r="C56" s="35"/>
      <c r="D56" s="25"/>
      <c r="E56" s="21">
        <v>180.91</v>
      </c>
      <c r="F56" s="22">
        <v>6.7000000000000002E-3</v>
      </c>
      <c r="G56" s="23"/>
    </row>
    <row r="57" spans="1:7" x14ac:dyDescent="0.35">
      <c r="A57" s="13" t="s">
        <v>158</v>
      </c>
      <c r="B57" s="33"/>
      <c r="C57" s="33"/>
      <c r="D57" s="14"/>
      <c r="E57" s="15">
        <v>571.3442493</v>
      </c>
      <c r="F57" s="16">
        <v>2.1125999999999999E-2</v>
      </c>
      <c r="G57" s="16"/>
    </row>
    <row r="58" spans="1:7" x14ac:dyDescent="0.35">
      <c r="A58" s="13" t="s">
        <v>159</v>
      </c>
      <c r="B58" s="33"/>
      <c r="C58" s="33"/>
      <c r="D58" s="14"/>
      <c r="E58" s="26">
        <v>-14.194249299999999</v>
      </c>
      <c r="F58" s="27">
        <v>-6.2600000000000004E-4</v>
      </c>
      <c r="G58" s="16">
        <v>5.7938999999999997E-2</v>
      </c>
    </row>
    <row r="59" spans="1:7" x14ac:dyDescent="0.35">
      <c r="A59" s="28" t="s">
        <v>160</v>
      </c>
      <c r="B59" s="36"/>
      <c r="C59" s="36"/>
      <c r="D59" s="29"/>
      <c r="E59" s="30">
        <v>27043.35</v>
      </c>
      <c r="F59" s="31">
        <v>1</v>
      </c>
      <c r="G59" s="31"/>
    </row>
    <row r="61" spans="1:7" x14ac:dyDescent="0.35">
      <c r="A61" s="1" t="s">
        <v>161</v>
      </c>
    </row>
    <row r="64" spans="1:7" x14ac:dyDescent="0.35">
      <c r="A64" s="1" t="s">
        <v>163</v>
      </c>
    </row>
    <row r="65" spans="1:3" ht="29" customHeight="1" x14ac:dyDescent="0.35">
      <c r="A65" s="48" t="s">
        <v>164</v>
      </c>
      <c r="B65" s="3" t="s">
        <v>136</v>
      </c>
    </row>
    <row r="66" spans="1:3" x14ac:dyDescent="0.35">
      <c r="A66" t="s">
        <v>165</v>
      </c>
    </row>
    <row r="67" spans="1:3" x14ac:dyDescent="0.35">
      <c r="A67" t="s">
        <v>166</v>
      </c>
      <c r="B67" t="s">
        <v>167</v>
      </c>
      <c r="C67" t="s">
        <v>167</v>
      </c>
    </row>
    <row r="68" spans="1:3" x14ac:dyDescent="0.35">
      <c r="B68" s="49">
        <v>45777</v>
      </c>
      <c r="C68" s="49">
        <v>45807</v>
      </c>
    </row>
    <row r="69" spans="1:3" x14ac:dyDescent="0.35">
      <c r="A69" t="s">
        <v>1006</v>
      </c>
      <c r="B69" t="s">
        <v>1007</v>
      </c>
      <c r="C69" t="s">
        <v>1008</v>
      </c>
    </row>
    <row r="70" spans="1:3" x14ac:dyDescent="0.35">
      <c r="A70" t="s">
        <v>1009</v>
      </c>
      <c r="B70">
        <v>14.5403</v>
      </c>
      <c r="C70">
        <v>14.5375</v>
      </c>
    </row>
    <row r="71" spans="1:3" x14ac:dyDescent="0.35">
      <c r="A71" t="s">
        <v>407</v>
      </c>
      <c r="B71">
        <v>25.343499999999999</v>
      </c>
      <c r="C71">
        <v>25.666599999999999</v>
      </c>
    </row>
    <row r="72" spans="1:3" x14ac:dyDescent="0.35">
      <c r="A72" t="s">
        <v>169</v>
      </c>
      <c r="B72">
        <v>19.0137</v>
      </c>
      <c r="C72">
        <v>18.9559</v>
      </c>
    </row>
    <row r="73" spans="1:3" x14ac:dyDescent="0.35">
      <c r="A73" t="s">
        <v>1010</v>
      </c>
      <c r="B73">
        <v>10.918699999999999</v>
      </c>
      <c r="C73">
        <v>10.9137</v>
      </c>
    </row>
    <row r="74" spans="1:3" x14ac:dyDescent="0.35">
      <c r="A74" t="s">
        <v>1011</v>
      </c>
      <c r="B74">
        <v>10.5497</v>
      </c>
      <c r="C74">
        <v>10.547499999999999</v>
      </c>
    </row>
    <row r="75" spans="1:3" x14ac:dyDescent="0.35">
      <c r="A75" t="s">
        <v>1012</v>
      </c>
      <c r="B75" t="s">
        <v>1007</v>
      </c>
      <c r="C75" t="s">
        <v>1008</v>
      </c>
    </row>
    <row r="76" spans="1:3" x14ac:dyDescent="0.35">
      <c r="A76" t="s">
        <v>1013</v>
      </c>
      <c r="B76">
        <v>14.075900000000001</v>
      </c>
      <c r="C76">
        <v>14.0732</v>
      </c>
    </row>
    <row r="77" spans="1:3" x14ac:dyDescent="0.35">
      <c r="A77" t="s">
        <v>408</v>
      </c>
      <c r="B77">
        <v>24.470500000000001</v>
      </c>
      <c r="C77">
        <v>24.776299999999999</v>
      </c>
    </row>
    <row r="78" spans="1:3" x14ac:dyDescent="0.35">
      <c r="A78" t="s">
        <v>171</v>
      </c>
      <c r="B78">
        <v>18.189699999999998</v>
      </c>
      <c r="C78">
        <v>18.116900000000001</v>
      </c>
    </row>
    <row r="79" spans="1:3" x14ac:dyDescent="0.35">
      <c r="A79" t="s">
        <v>1014</v>
      </c>
      <c r="B79">
        <v>11.1632</v>
      </c>
      <c r="C79">
        <v>11.1579</v>
      </c>
    </row>
    <row r="80" spans="1:3" x14ac:dyDescent="0.35">
      <c r="A80" t="s">
        <v>1015</v>
      </c>
      <c r="B80">
        <v>10.144299999999999</v>
      </c>
      <c r="C80">
        <v>10.1426</v>
      </c>
    </row>
    <row r="81" spans="1:4" x14ac:dyDescent="0.35">
      <c r="A81" t="s">
        <v>1016</v>
      </c>
    </row>
    <row r="83" spans="1:4" x14ac:dyDescent="0.35">
      <c r="A83" t="s">
        <v>851</v>
      </c>
    </row>
    <row r="85" spans="1:4" x14ac:dyDescent="0.35">
      <c r="A85" s="51" t="s">
        <v>852</v>
      </c>
      <c r="B85" s="51" t="s">
        <v>853</v>
      </c>
      <c r="C85" s="51" t="s">
        <v>854</v>
      </c>
      <c r="D85" s="51" t="s">
        <v>855</v>
      </c>
    </row>
    <row r="86" spans="1:4" x14ac:dyDescent="0.35">
      <c r="A86" s="51" t="s">
        <v>1017</v>
      </c>
      <c r="B86" s="51"/>
      <c r="C86" s="51">
        <v>0.3</v>
      </c>
      <c r="D86" s="51">
        <v>0.3</v>
      </c>
    </row>
    <row r="87" spans="1:4" x14ac:dyDescent="0.35">
      <c r="A87" s="51" t="s">
        <v>1018</v>
      </c>
      <c r="B87" s="51"/>
      <c r="C87" s="51">
        <v>0.1879876</v>
      </c>
      <c r="D87" s="51">
        <v>0.1879876</v>
      </c>
    </row>
    <row r="88" spans="1:4" x14ac:dyDescent="0.35">
      <c r="A88" s="51" t="s">
        <v>1019</v>
      </c>
      <c r="B88" s="51"/>
      <c r="C88" s="51">
        <v>0.1441762</v>
      </c>
      <c r="D88" s="51">
        <v>0.1441762</v>
      </c>
    </row>
    <row r="89" spans="1:4" x14ac:dyDescent="0.35">
      <c r="A89" s="51" t="s">
        <v>1020</v>
      </c>
      <c r="B89" s="51"/>
      <c r="C89" s="51">
        <v>0.13622919999999999</v>
      </c>
      <c r="D89" s="51">
        <v>0.13622919999999999</v>
      </c>
    </row>
    <row r="90" spans="1:4" x14ac:dyDescent="0.35">
      <c r="A90" s="51" t="s">
        <v>1021</v>
      </c>
      <c r="B90" s="51"/>
      <c r="C90" s="51">
        <v>0.17822370000000001</v>
      </c>
      <c r="D90" s="51">
        <v>0.17822370000000001</v>
      </c>
    </row>
    <row r="91" spans="1:4" x14ac:dyDescent="0.35">
      <c r="A91" s="51" t="s">
        <v>857</v>
      </c>
      <c r="B91" s="51"/>
      <c r="C91" s="51">
        <v>0.3</v>
      </c>
      <c r="D91" s="51">
        <v>0.3</v>
      </c>
    </row>
    <row r="92" spans="1:4" x14ac:dyDescent="0.35">
      <c r="A92" s="51" t="s">
        <v>1022</v>
      </c>
      <c r="B92" s="51"/>
      <c r="C92" s="51">
        <v>0.1447215</v>
      </c>
      <c r="D92" s="51">
        <v>0.1447215</v>
      </c>
    </row>
    <row r="93" spans="1:4" x14ac:dyDescent="0.35">
      <c r="A93" s="51" t="s">
        <v>1023</v>
      </c>
      <c r="B93" s="51"/>
      <c r="C93" s="51">
        <v>0.12808339999999999</v>
      </c>
      <c r="D93" s="51">
        <v>0.12808339999999999</v>
      </c>
    </row>
    <row r="95" spans="1:4" x14ac:dyDescent="0.35">
      <c r="A95" t="s">
        <v>173</v>
      </c>
      <c r="B95" s="3" t="s">
        <v>136</v>
      </c>
    </row>
    <row r="96" spans="1:4" ht="58" customHeight="1" x14ac:dyDescent="0.35">
      <c r="A96" s="48" t="s">
        <v>174</v>
      </c>
      <c r="B96" s="3" t="s">
        <v>136</v>
      </c>
    </row>
    <row r="97" spans="1:2" ht="43.5" customHeight="1" x14ac:dyDescent="0.35">
      <c r="A97" s="48" t="s">
        <v>175</v>
      </c>
      <c r="B97" s="3" t="s">
        <v>136</v>
      </c>
    </row>
    <row r="98" spans="1:2" x14ac:dyDescent="0.35">
      <c r="A98" t="s">
        <v>176</v>
      </c>
      <c r="B98" s="50">
        <f>B113</f>
        <v>5.8029107474669948</v>
      </c>
    </row>
    <row r="99" spans="1:2" ht="72.5" customHeight="1" x14ac:dyDescent="0.35">
      <c r="A99" s="48" t="s">
        <v>177</v>
      </c>
      <c r="B99" s="3" t="s">
        <v>136</v>
      </c>
    </row>
    <row r="100" spans="1:2" x14ac:dyDescent="0.35">
      <c r="B100" s="3"/>
    </row>
    <row r="101" spans="1:2" ht="72.5" customHeight="1" x14ac:dyDescent="0.35">
      <c r="A101" s="48" t="s">
        <v>178</v>
      </c>
      <c r="B101" s="3" t="s">
        <v>136</v>
      </c>
    </row>
    <row r="102" spans="1:2" ht="58" customHeight="1" x14ac:dyDescent="0.35">
      <c r="A102" s="48" t="s">
        <v>179</v>
      </c>
      <c r="B102" t="s">
        <v>136</v>
      </c>
    </row>
    <row r="103" spans="1:2" ht="43.5" customHeight="1" x14ac:dyDescent="0.35">
      <c r="A103" s="48" t="s">
        <v>180</v>
      </c>
      <c r="B103" s="3" t="s">
        <v>136</v>
      </c>
    </row>
    <row r="104" spans="1:2" ht="43.5" customHeight="1" x14ac:dyDescent="0.35">
      <c r="A104" s="48" t="s">
        <v>181</v>
      </c>
      <c r="B104" s="3" t="s">
        <v>136</v>
      </c>
    </row>
    <row r="106" spans="1:2" x14ac:dyDescent="0.35">
      <c r="A106" t="s">
        <v>182</v>
      </c>
    </row>
    <row r="107" spans="1:2" x14ac:dyDescent="0.35">
      <c r="A107" s="63" t="s">
        <v>183</v>
      </c>
      <c r="B107" s="63" t="s">
        <v>1024</v>
      </c>
    </row>
    <row r="108" spans="1:2" x14ac:dyDescent="0.35">
      <c r="A108" s="63" t="s">
        <v>185</v>
      </c>
      <c r="B108" s="63" t="s">
        <v>1025</v>
      </c>
    </row>
    <row r="109" spans="1:2" x14ac:dyDescent="0.35">
      <c r="A109" s="63"/>
      <c r="B109" s="63"/>
    </row>
    <row r="110" spans="1:2" x14ac:dyDescent="0.35">
      <c r="A110" s="63" t="s">
        <v>187</v>
      </c>
      <c r="B110" s="65">
        <v>6.487322142060381</v>
      </c>
    </row>
    <row r="111" spans="1:2" x14ac:dyDescent="0.35">
      <c r="A111" s="63"/>
      <c r="B111" s="63"/>
    </row>
    <row r="112" spans="1:2" x14ac:dyDescent="0.35">
      <c r="A112" s="63" t="s">
        <v>188</v>
      </c>
      <c r="B112" s="66">
        <v>4.4553000000000003</v>
      </c>
    </row>
    <row r="113" spans="1:6" x14ac:dyDescent="0.35">
      <c r="A113" s="63" t="s">
        <v>189</v>
      </c>
      <c r="B113" s="66">
        <v>5.8029107474669948</v>
      </c>
    </row>
    <row r="114" spans="1:6" x14ac:dyDescent="0.35">
      <c r="A114" s="63"/>
      <c r="B114" s="63"/>
    </row>
    <row r="115" spans="1:6" x14ac:dyDescent="0.35">
      <c r="A115" s="63" t="s">
        <v>190</v>
      </c>
      <c r="B115" s="67">
        <v>45808</v>
      </c>
    </row>
    <row r="117" spans="1:6" ht="70" customHeight="1" x14ac:dyDescent="0.35">
      <c r="A117" s="73" t="s">
        <v>191</v>
      </c>
      <c r="B117" s="73" t="s">
        <v>192</v>
      </c>
      <c r="C117" s="73" t="s">
        <v>5</v>
      </c>
      <c r="D117" s="73" t="s">
        <v>6</v>
      </c>
      <c r="E117" s="73" t="s">
        <v>5</v>
      </c>
      <c r="F117" s="73" t="s">
        <v>6</v>
      </c>
    </row>
    <row r="118" spans="1:6" ht="70" customHeight="1" x14ac:dyDescent="0.35">
      <c r="A118" s="73" t="s">
        <v>1026</v>
      </c>
      <c r="B118" s="73"/>
      <c r="C118" s="73" t="s">
        <v>28</v>
      </c>
      <c r="D118" s="73"/>
      <c r="E118" s="73" t="s">
        <v>29</v>
      </c>
      <c r="F11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2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1027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1028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1029</v>
      </c>
      <c r="B11" s="33" t="s">
        <v>1030</v>
      </c>
      <c r="C11" s="33" t="s">
        <v>535</v>
      </c>
      <c r="D11" s="14">
        <v>1000000</v>
      </c>
      <c r="E11" s="15">
        <v>1015.07</v>
      </c>
      <c r="F11" s="16">
        <v>0.1229</v>
      </c>
      <c r="G11" s="16">
        <v>7.4700000000000003E-2</v>
      </c>
    </row>
    <row r="12" spans="1:7" x14ac:dyDescent="0.35">
      <c r="A12" s="13" t="s">
        <v>1031</v>
      </c>
      <c r="B12" s="33" t="s">
        <v>1032</v>
      </c>
      <c r="C12" s="33" t="s">
        <v>524</v>
      </c>
      <c r="D12" s="14">
        <v>800000</v>
      </c>
      <c r="E12" s="15">
        <v>811.07</v>
      </c>
      <c r="F12" s="16">
        <v>9.8199999999999996E-2</v>
      </c>
      <c r="G12" s="16">
        <v>7.1400000000000005E-2</v>
      </c>
    </row>
    <row r="13" spans="1:7" x14ac:dyDescent="0.35">
      <c r="A13" s="13" t="s">
        <v>1033</v>
      </c>
      <c r="B13" s="33" t="s">
        <v>1034</v>
      </c>
      <c r="C13" s="33" t="s">
        <v>524</v>
      </c>
      <c r="D13" s="14">
        <v>500000</v>
      </c>
      <c r="E13" s="15">
        <v>510.81</v>
      </c>
      <c r="F13" s="16">
        <v>6.1800000000000001E-2</v>
      </c>
      <c r="G13" s="16">
        <v>7.1998999999999994E-2</v>
      </c>
    </row>
    <row r="14" spans="1:7" x14ac:dyDescent="0.35">
      <c r="A14" s="13" t="s">
        <v>1035</v>
      </c>
      <c r="B14" s="33" t="s">
        <v>1036</v>
      </c>
      <c r="C14" s="33" t="s">
        <v>524</v>
      </c>
      <c r="D14" s="14">
        <v>500000</v>
      </c>
      <c r="E14" s="15">
        <v>510.27</v>
      </c>
      <c r="F14" s="16">
        <v>6.1800000000000001E-2</v>
      </c>
      <c r="G14" s="16">
        <v>6.7900000000000002E-2</v>
      </c>
    </row>
    <row r="15" spans="1:7" x14ac:dyDescent="0.35">
      <c r="A15" s="13" t="s">
        <v>1037</v>
      </c>
      <c r="B15" s="33" t="s">
        <v>1038</v>
      </c>
      <c r="C15" s="33" t="s">
        <v>524</v>
      </c>
      <c r="D15" s="14">
        <v>500000</v>
      </c>
      <c r="E15" s="15">
        <v>510.05</v>
      </c>
      <c r="F15" s="16">
        <v>6.1800000000000001E-2</v>
      </c>
      <c r="G15" s="16">
        <v>7.0280999999999996E-2</v>
      </c>
    </row>
    <row r="16" spans="1:7" x14ac:dyDescent="0.35">
      <c r="A16" s="13" t="s">
        <v>1039</v>
      </c>
      <c r="B16" s="33" t="s">
        <v>1040</v>
      </c>
      <c r="C16" s="33" t="s">
        <v>524</v>
      </c>
      <c r="D16" s="14">
        <v>500000</v>
      </c>
      <c r="E16" s="15">
        <v>509.78</v>
      </c>
      <c r="F16" s="16">
        <v>6.1699999999999998E-2</v>
      </c>
      <c r="G16" s="16">
        <v>7.1599999999999997E-2</v>
      </c>
    </row>
    <row r="17" spans="1:7" x14ac:dyDescent="0.35">
      <c r="A17" s="13" t="s">
        <v>1041</v>
      </c>
      <c r="B17" s="33" t="s">
        <v>1042</v>
      </c>
      <c r="C17" s="33" t="s">
        <v>535</v>
      </c>
      <c r="D17" s="14">
        <v>500000</v>
      </c>
      <c r="E17" s="15">
        <v>509.45</v>
      </c>
      <c r="F17" s="16">
        <v>6.1699999999999998E-2</v>
      </c>
      <c r="G17" s="16">
        <v>7.2112999999999997E-2</v>
      </c>
    </row>
    <row r="18" spans="1:7" x14ac:dyDescent="0.35">
      <c r="A18" s="13" t="s">
        <v>1043</v>
      </c>
      <c r="B18" s="33" t="s">
        <v>1044</v>
      </c>
      <c r="C18" s="33" t="s">
        <v>573</v>
      </c>
      <c r="D18" s="14">
        <v>500000</v>
      </c>
      <c r="E18" s="15">
        <v>509.28</v>
      </c>
      <c r="F18" s="16">
        <v>6.1699999999999998E-2</v>
      </c>
      <c r="G18" s="16">
        <v>7.2753999999999999E-2</v>
      </c>
    </row>
    <row r="19" spans="1:7" x14ac:dyDescent="0.35">
      <c r="A19" s="13" t="s">
        <v>1045</v>
      </c>
      <c r="B19" s="33" t="s">
        <v>1046</v>
      </c>
      <c r="C19" s="33" t="s">
        <v>535</v>
      </c>
      <c r="D19" s="14">
        <v>500000</v>
      </c>
      <c r="E19" s="15">
        <v>508.95</v>
      </c>
      <c r="F19" s="16">
        <v>6.1600000000000002E-2</v>
      </c>
      <c r="G19" s="16">
        <v>7.3298000000000002E-2</v>
      </c>
    </row>
    <row r="20" spans="1:7" x14ac:dyDescent="0.35">
      <c r="A20" s="13" t="s">
        <v>1047</v>
      </c>
      <c r="B20" s="33" t="s">
        <v>1048</v>
      </c>
      <c r="C20" s="33" t="s">
        <v>524</v>
      </c>
      <c r="D20" s="14">
        <v>500000</v>
      </c>
      <c r="E20" s="15">
        <v>507.98</v>
      </c>
      <c r="F20" s="16">
        <v>6.1499999999999999E-2</v>
      </c>
      <c r="G20" s="16">
        <v>7.2599999999999998E-2</v>
      </c>
    </row>
    <row r="21" spans="1:7" x14ac:dyDescent="0.35">
      <c r="A21" s="13" t="s">
        <v>1049</v>
      </c>
      <c r="B21" s="33" t="s">
        <v>1050</v>
      </c>
      <c r="C21" s="33" t="s">
        <v>524</v>
      </c>
      <c r="D21" s="14">
        <v>500000</v>
      </c>
      <c r="E21" s="15">
        <v>507.61</v>
      </c>
      <c r="F21" s="16">
        <v>6.1499999999999999E-2</v>
      </c>
      <c r="G21" s="16">
        <v>7.3050000000000004E-2</v>
      </c>
    </row>
    <row r="22" spans="1:7" x14ac:dyDescent="0.35">
      <c r="A22" s="13" t="s">
        <v>1051</v>
      </c>
      <c r="B22" s="33" t="s">
        <v>1052</v>
      </c>
      <c r="C22" s="33" t="s">
        <v>524</v>
      </c>
      <c r="D22" s="14">
        <v>500000</v>
      </c>
      <c r="E22" s="15">
        <v>507.39</v>
      </c>
      <c r="F22" s="16">
        <v>6.1400000000000003E-2</v>
      </c>
      <c r="G22" s="16">
        <v>6.8699999999999997E-2</v>
      </c>
    </row>
    <row r="23" spans="1:7" x14ac:dyDescent="0.35">
      <c r="A23" s="13" t="s">
        <v>1053</v>
      </c>
      <c r="B23" s="33" t="s">
        <v>1054</v>
      </c>
      <c r="C23" s="33" t="s">
        <v>524</v>
      </c>
      <c r="D23" s="14">
        <v>500000</v>
      </c>
      <c r="E23" s="15">
        <v>506.75</v>
      </c>
      <c r="F23" s="16">
        <v>6.1400000000000003E-2</v>
      </c>
      <c r="G23" s="16">
        <v>6.9849999999999995E-2</v>
      </c>
    </row>
    <row r="24" spans="1:7" x14ac:dyDescent="0.35">
      <c r="A24" s="13" t="s">
        <v>1055</v>
      </c>
      <c r="B24" s="33" t="s">
        <v>1056</v>
      </c>
      <c r="C24" s="33" t="s">
        <v>524</v>
      </c>
      <c r="D24" s="14">
        <v>500000</v>
      </c>
      <c r="E24" s="15">
        <v>505.71</v>
      </c>
      <c r="F24" s="16">
        <v>6.1199999999999997E-2</v>
      </c>
      <c r="G24" s="16">
        <v>7.0699999999999999E-2</v>
      </c>
    </row>
    <row r="25" spans="1:7" x14ac:dyDescent="0.35">
      <c r="A25" s="17" t="s">
        <v>139</v>
      </c>
      <c r="B25" s="34"/>
      <c r="C25" s="34"/>
      <c r="D25" s="20"/>
      <c r="E25" s="21">
        <v>7930.17</v>
      </c>
      <c r="F25" s="22">
        <v>0.96020000000000005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153</v>
      </c>
      <c r="B27" s="33"/>
      <c r="C27" s="33"/>
      <c r="D27" s="14"/>
      <c r="E27" s="15"/>
      <c r="F27" s="16"/>
      <c r="G27" s="16"/>
    </row>
    <row r="28" spans="1:7" x14ac:dyDescent="0.35">
      <c r="A28" s="17" t="s">
        <v>139</v>
      </c>
      <c r="B28" s="33"/>
      <c r="C28" s="33"/>
      <c r="D28" s="14"/>
      <c r="E28" s="18" t="s">
        <v>136</v>
      </c>
      <c r="F28" s="19" t="s">
        <v>136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17" t="s">
        <v>154</v>
      </c>
      <c r="B30" s="33"/>
      <c r="C30" s="33"/>
      <c r="D30" s="14"/>
      <c r="E30" s="15"/>
      <c r="F30" s="16"/>
      <c r="G30" s="16"/>
    </row>
    <row r="31" spans="1:7" x14ac:dyDescent="0.35">
      <c r="A31" s="17" t="s">
        <v>139</v>
      </c>
      <c r="B31" s="33"/>
      <c r="C31" s="33"/>
      <c r="D31" s="14"/>
      <c r="E31" s="18" t="s">
        <v>136</v>
      </c>
      <c r="F31" s="19" t="s">
        <v>136</v>
      </c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24" t="s">
        <v>155</v>
      </c>
      <c r="B33" s="35"/>
      <c r="C33" s="35"/>
      <c r="D33" s="25"/>
      <c r="E33" s="21">
        <v>7930.17</v>
      </c>
      <c r="F33" s="22">
        <v>0.96020000000000005</v>
      </c>
      <c r="G33" s="23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156</v>
      </c>
      <c r="B36" s="33"/>
      <c r="C36" s="33"/>
      <c r="D36" s="14"/>
      <c r="E36" s="15"/>
      <c r="F36" s="16"/>
      <c r="G36" s="16"/>
    </row>
    <row r="37" spans="1:7" x14ac:dyDescent="0.35">
      <c r="A37" s="13" t="s">
        <v>157</v>
      </c>
      <c r="B37" s="33"/>
      <c r="C37" s="33"/>
      <c r="D37" s="14"/>
      <c r="E37" s="15">
        <v>61.97</v>
      </c>
      <c r="F37" s="16">
        <v>7.4999999999999997E-3</v>
      </c>
      <c r="G37" s="16">
        <v>5.7939999999999998E-2</v>
      </c>
    </row>
    <row r="38" spans="1:7" x14ac:dyDescent="0.35">
      <c r="A38" s="17" t="s">
        <v>139</v>
      </c>
      <c r="B38" s="34"/>
      <c r="C38" s="34"/>
      <c r="D38" s="20"/>
      <c r="E38" s="21">
        <v>61.97</v>
      </c>
      <c r="F38" s="22">
        <v>7.4999999999999997E-3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24" t="s">
        <v>155</v>
      </c>
      <c r="B40" s="35"/>
      <c r="C40" s="35"/>
      <c r="D40" s="25"/>
      <c r="E40" s="21">
        <v>61.97</v>
      </c>
      <c r="F40" s="22">
        <v>7.4999999999999997E-3</v>
      </c>
      <c r="G40" s="23"/>
    </row>
    <row r="41" spans="1:7" x14ac:dyDescent="0.35">
      <c r="A41" s="13" t="s">
        <v>158</v>
      </c>
      <c r="B41" s="33"/>
      <c r="C41" s="33"/>
      <c r="D41" s="14"/>
      <c r="E41" s="15">
        <v>267.03701969999997</v>
      </c>
      <c r="F41" s="16">
        <v>3.2330999999999999E-2</v>
      </c>
      <c r="G41" s="16"/>
    </row>
    <row r="42" spans="1:7" x14ac:dyDescent="0.35">
      <c r="A42" s="13" t="s">
        <v>159</v>
      </c>
      <c r="B42" s="33"/>
      <c r="C42" s="33"/>
      <c r="D42" s="14"/>
      <c r="E42" s="15">
        <v>0.15298030000000001</v>
      </c>
      <c r="F42" s="27">
        <v>-3.1000000000000001E-5</v>
      </c>
      <c r="G42" s="16">
        <v>5.7939999999999998E-2</v>
      </c>
    </row>
    <row r="43" spans="1:7" x14ac:dyDescent="0.35">
      <c r="A43" s="28" t="s">
        <v>160</v>
      </c>
      <c r="B43" s="36"/>
      <c r="C43" s="36"/>
      <c r="D43" s="29"/>
      <c r="E43" s="30">
        <v>8259.33</v>
      </c>
      <c r="F43" s="31">
        <v>1</v>
      </c>
      <c r="G43" s="31"/>
    </row>
    <row r="45" spans="1:7" x14ac:dyDescent="0.35">
      <c r="A45" s="1" t="s">
        <v>161</v>
      </c>
    </row>
    <row r="46" spans="1:7" x14ac:dyDescent="0.35">
      <c r="A46" s="1" t="s">
        <v>1057</v>
      </c>
    </row>
    <row r="48" spans="1:7" x14ac:dyDescent="0.35">
      <c r="A48" s="1" t="s">
        <v>163</v>
      </c>
    </row>
    <row r="49" spans="1:3" x14ac:dyDescent="0.35">
      <c r="A49" s="48" t="s">
        <v>164</v>
      </c>
      <c r="B49" s="3" t="s">
        <v>136</v>
      </c>
    </row>
    <row r="50" spans="1:3" x14ac:dyDescent="0.35">
      <c r="A50" t="s">
        <v>165</v>
      </c>
    </row>
    <row r="51" spans="1:3" x14ac:dyDescent="0.35">
      <c r="A51" t="s">
        <v>166</v>
      </c>
      <c r="B51" t="s">
        <v>167</v>
      </c>
      <c r="C51" t="s">
        <v>167</v>
      </c>
    </row>
    <row r="52" spans="1:3" x14ac:dyDescent="0.35">
      <c r="B52" s="49">
        <v>45777</v>
      </c>
      <c r="C52" s="49">
        <v>45807</v>
      </c>
    </row>
    <row r="53" spans="1:3" x14ac:dyDescent="0.35">
      <c r="A53" t="s">
        <v>168</v>
      </c>
      <c r="B53">
        <v>10.239100000000001</v>
      </c>
      <c r="C53">
        <v>10.3283</v>
      </c>
    </row>
    <row r="54" spans="1:3" x14ac:dyDescent="0.35">
      <c r="A54" t="s">
        <v>169</v>
      </c>
      <c r="B54">
        <v>10.239100000000001</v>
      </c>
      <c r="C54">
        <v>10.3283</v>
      </c>
    </row>
    <row r="55" spans="1:3" x14ac:dyDescent="0.35">
      <c r="A55" t="s">
        <v>170</v>
      </c>
      <c r="B55">
        <v>10.2349</v>
      </c>
      <c r="C55">
        <v>10.3224</v>
      </c>
    </row>
    <row r="56" spans="1:3" x14ac:dyDescent="0.35">
      <c r="A56" t="s">
        <v>171</v>
      </c>
      <c r="B56">
        <v>10.2349</v>
      </c>
      <c r="C56">
        <v>10.3224</v>
      </c>
    </row>
    <row r="58" spans="1:3" x14ac:dyDescent="0.35">
      <c r="A58" t="s">
        <v>172</v>
      </c>
      <c r="B58" s="3" t="s">
        <v>136</v>
      </c>
    </row>
    <row r="59" spans="1:3" x14ac:dyDescent="0.35">
      <c r="A59" t="s">
        <v>173</v>
      </c>
      <c r="B59" s="3" t="s">
        <v>136</v>
      </c>
    </row>
    <row r="60" spans="1:3" ht="29" customHeight="1" x14ac:dyDescent="0.35">
      <c r="A60" s="48" t="s">
        <v>174</v>
      </c>
      <c r="B60" s="3" t="s">
        <v>136</v>
      </c>
    </row>
    <row r="61" spans="1:3" ht="29" customHeight="1" x14ac:dyDescent="0.35">
      <c r="A61" s="48" t="s">
        <v>175</v>
      </c>
      <c r="B61" s="3" t="s">
        <v>136</v>
      </c>
    </row>
    <row r="62" spans="1:3" x14ac:dyDescent="0.35">
      <c r="A62" t="s">
        <v>176</v>
      </c>
      <c r="B62" s="50">
        <f>B77</f>
        <v>1.9690400896911371</v>
      </c>
    </row>
    <row r="63" spans="1:3" ht="43.5" customHeight="1" x14ac:dyDescent="0.35">
      <c r="A63" s="48" t="s">
        <v>177</v>
      </c>
      <c r="B63" s="3" t="s">
        <v>136</v>
      </c>
    </row>
    <row r="64" spans="1:3" x14ac:dyDescent="0.35">
      <c r="B64" s="3"/>
    </row>
    <row r="65" spans="1:2" ht="29" customHeight="1" x14ac:dyDescent="0.35">
      <c r="A65" s="48" t="s">
        <v>178</v>
      </c>
      <c r="B65" s="3" t="s">
        <v>136</v>
      </c>
    </row>
    <row r="66" spans="1:2" ht="29" customHeight="1" x14ac:dyDescent="0.35">
      <c r="A66" s="48" t="s">
        <v>179</v>
      </c>
      <c r="B66">
        <v>4135.6499999999996</v>
      </c>
    </row>
    <row r="67" spans="1:2" ht="29" customHeight="1" x14ac:dyDescent="0.35">
      <c r="A67" s="48" t="s">
        <v>180</v>
      </c>
      <c r="B67" s="3" t="s">
        <v>136</v>
      </c>
    </row>
    <row r="68" spans="1:2" ht="29" customHeight="1" x14ac:dyDescent="0.35">
      <c r="A68" s="48" t="s">
        <v>181</v>
      </c>
      <c r="B68" s="3" t="s">
        <v>136</v>
      </c>
    </row>
    <row r="70" spans="1:2" x14ac:dyDescent="0.35">
      <c r="A70" t="s">
        <v>182</v>
      </c>
    </row>
    <row r="71" spans="1:2" ht="58" customHeight="1" x14ac:dyDescent="0.35">
      <c r="A71" s="63" t="s">
        <v>183</v>
      </c>
      <c r="B71" s="68" t="s">
        <v>1058</v>
      </c>
    </row>
    <row r="72" spans="1:2" ht="43.5" customHeight="1" x14ac:dyDescent="0.35">
      <c r="A72" s="63" t="s">
        <v>185</v>
      </c>
      <c r="B72" s="68" t="s">
        <v>1059</v>
      </c>
    </row>
    <row r="73" spans="1:2" x14ac:dyDescent="0.35">
      <c r="A73" s="63"/>
      <c r="B73" s="63"/>
    </row>
    <row r="74" spans="1:2" x14ac:dyDescent="0.35">
      <c r="A74" s="63" t="s">
        <v>187</v>
      </c>
      <c r="B74" s="65">
        <v>7.1582402688840876</v>
      </c>
    </row>
    <row r="75" spans="1:2" x14ac:dyDescent="0.35">
      <c r="A75" s="63"/>
      <c r="B75" s="63"/>
    </row>
    <row r="76" spans="1:2" x14ac:dyDescent="0.35">
      <c r="A76" s="63" t="s">
        <v>188</v>
      </c>
      <c r="B76" s="66">
        <v>1.8363</v>
      </c>
    </row>
    <row r="77" spans="1:2" x14ac:dyDescent="0.35">
      <c r="A77" s="63" t="s">
        <v>189</v>
      </c>
      <c r="B77" s="66">
        <v>1.9690400896911371</v>
      </c>
    </row>
    <row r="78" spans="1:2" x14ac:dyDescent="0.35">
      <c r="A78" s="63"/>
      <c r="B78" s="63"/>
    </row>
    <row r="79" spans="1:2" x14ac:dyDescent="0.35">
      <c r="A79" s="63" t="s">
        <v>190</v>
      </c>
      <c r="B79" s="67">
        <v>45808</v>
      </c>
    </row>
    <row r="81" spans="1:4" ht="70" customHeight="1" x14ac:dyDescent="0.35">
      <c r="A81" s="73" t="s">
        <v>191</v>
      </c>
      <c r="B81" s="73" t="s">
        <v>192</v>
      </c>
      <c r="C81" s="73" t="s">
        <v>5</v>
      </c>
      <c r="D81" s="73" t="s">
        <v>6</v>
      </c>
    </row>
    <row r="82" spans="1:4" ht="70" customHeight="1" x14ac:dyDescent="0.35">
      <c r="A82" s="73" t="s">
        <v>1058</v>
      </c>
      <c r="B82" s="73"/>
      <c r="C82" s="73" t="s">
        <v>31</v>
      </c>
      <c r="D82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1060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1061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1062</v>
      </c>
      <c r="B11" s="33" t="s">
        <v>1063</v>
      </c>
      <c r="C11" s="33" t="s">
        <v>524</v>
      </c>
      <c r="D11" s="14">
        <v>6000000</v>
      </c>
      <c r="E11" s="15">
        <v>6000.14</v>
      </c>
      <c r="F11" s="16">
        <v>7.5700000000000003E-2</v>
      </c>
      <c r="G11" s="16">
        <v>6.5131999999999995E-2</v>
      </c>
    </row>
    <row r="12" spans="1:7" x14ac:dyDescent="0.35">
      <c r="A12" s="13" t="s">
        <v>1064</v>
      </c>
      <c r="B12" s="33" t="s">
        <v>1065</v>
      </c>
      <c r="C12" s="33" t="s">
        <v>535</v>
      </c>
      <c r="D12" s="14">
        <v>5500000</v>
      </c>
      <c r="E12" s="15">
        <v>5503.2</v>
      </c>
      <c r="F12" s="16">
        <v>6.9400000000000003E-2</v>
      </c>
      <c r="G12" s="16">
        <v>6.4948000000000006E-2</v>
      </c>
    </row>
    <row r="13" spans="1:7" x14ac:dyDescent="0.35">
      <c r="A13" s="13" t="s">
        <v>1066</v>
      </c>
      <c r="B13" s="33" t="s">
        <v>1067</v>
      </c>
      <c r="C13" s="33" t="s">
        <v>524</v>
      </c>
      <c r="D13" s="14">
        <v>5500000</v>
      </c>
      <c r="E13" s="15">
        <v>5491.06</v>
      </c>
      <c r="F13" s="16">
        <v>6.93E-2</v>
      </c>
      <c r="G13" s="16">
        <v>6.3951999999999995E-2</v>
      </c>
    </row>
    <row r="14" spans="1:7" x14ac:dyDescent="0.35">
      <c r="A14" s="13" t="s">
        <v>1068</v>
      </c>
      <c r="B14" s="33" t="s">
        <v>1069</v>
      </c>
      <c r="C14" s="33" t="s">
        <v>524</v>
      </c>
      <c r="D14" s="14">
        <v>5000000</v>
      </c>
      <c r="E14" s="15">
        <v>5022.1899999999996</v>
      </c>
      <c r="F14" s="16">
        <v>6.3299999999999995E-2</v>
      </c>
      <c r="G14" s="16">
        <v>6.5075999999999995E-2</v>
      </c>
    </row>
    <row r="15" spans="1:7" x14ac:dyDescent="0.35">
      <c r="A15" s="13" t="s">
        <v>835</v>
      </c>
      <c r="B15" s="33" t="s">
        <v>836</v>
      </c>
      <c r="C15" s="33" t="s">
        <v>524</v>
      </c>
      <c r="D15" s="14">
        <v>4000000</v>
      </c>
      <c r="E15" s="15">
        <v>4008.13</v>
      </c>
      <c r="F15" s="16">
        <v>5.0599999999999999E-2</v>
      </c>
      <c r="G15" s="16">
        <v>6.3448000000000004E-2</v>
      </c>
    </row>
    <row r="16" spans="1:7" x14ac:dyDescent="0.35">
      <c r="A16" s="13" t="s">
        <v>1070</v>
      </c>
      <c r="B16" s="33" t="s">
        <v>1071</v>
      </c>
      <c r="C16" s="33" t="s">
        <v>524</v>
      </c>
      <c r="D16" s="14">
        <v>4000000</v>
      </c>
      <c r="E16" s="15">
        <v>3997.4</v>
      </c>
      <c r="F16" s="16">
        <v>5.04E-2</v>
      </c>
      <c r="G16" s="16">
        <v>6.4298999999999995E-2</v>
      </c>
    </row>
    <row r="17" spans="1:7" x14ac:dyDescent="0.35">
      <c r="A17" s="13" t="s">
        <v>1072</v>
      </c>
      <c r="B17" s="33" t="s">
        <v>1073</v>
      </c>
      <c r="C17" s="33" t="s">
        <v>535</v>
      </c>
      <c r="D17" s="14">
        <v>3000000</v>
      </c>
      <c r="E17" s="15">
        <v>3003.43</v>
      </c>
      <c r="F17" s="16">
        <v>3.7900000000000003E-2</v>
      </c>
      <c r="G17" s="16">
        <v>6.4949000000000007E-2</v>
      </c>
    </row>
    <row r="18" spans="1:7" x14ac:dyDescent="0.35">
      <c r="A18" s="13" t="s">
        <v>1074</v>
      </c>
      <c r="B18" s="33" t="s">
        <v>1075</v>
      </c>
      <c r="C18" s="33" t="s">
        <v>535</v>
      </c>
      <c r="D18" s="14">
        <v>2500000</v>
      </c>
      <c r="E18" s="15">
        <v>2506.4</v>
      </c>
      <c r="F18" s="16">
        <v>3.1600000000000003E-2</v>
      </c>
      <c r="G18" s="16">
        <v>6.4399999999999999E-2</v>
      </c>
    </row>
    <row r="19" spans="1:7" x14ac:dyDescent="0.35">
      <c r="A19" s="13" t="s">
        <v>1076</v>
      </c>
      <c r="B19" s="33" t="s">
        <v>1077</v>
      </c>
      <c r="C19" s="33" t="s">
        <v>524</v>
      </c>
      <c r="D19" s="14">
        <v>2000000</v>
      </c>
      <c r="E19" s="15">
        <v>2002.37</v>
      </c>
      <c r="F19" s="16">
        <v>2.53E-2</v>
      </c>
      <c r="G19" s="16">
        <v>6.2649999999999997E-2</v>
      </c>
    </row>
    <row r="20" spans="1:7" x14ac:dyDescent="0.35">
      <c r="A20" s="13" t="s">
        <v>1078</v>
      </c>
      <c r="B20" s="33" t="s">
        <v>1079</v>
      </c>
      <c r="C20" s="33" t="s">
        <v>535</v>
      </c>
      <c r="D20" s="14">
        <v>1000000</v>
      </c>
      <c r="E20" s="15">
        <v>1003.48</v>
      </c>
      <c r="F20" s="16">
        <v>1.2699999999999999E-2</v>
      </c>
      <c r="G20" s="16">
        <v>6.7198999999999995E-2</v>
      </c>
    </row>
    <row r="21" spans="1:7" x14ac:dyDescent="0.35">
      <c r="A21" s="13" t="s">
        <v>1080</v>
      </c>
      <c r="B21" s="33" t="s">
        <v>1081</v>
      </c>
      <c r="C21" s="33" t="s">
        <v>524</v>
      </c>
      <c r="D21" s="14">
        <v>1000000</v>
      </c>
      <c r="E21" s="15">
        <v>1000.84</v>
      </c>
      <c r="F21" s="16">
        <v>1.26E-2</v>
      </c>
      <c r="G21" s="16">
        <v>6.3501000000000002E-2</v>
      </c>
    </row>
    <row r="22" spans="1:7" x14ac:dyDescent="0.35">
      <c r="A22" s="13" t="s">
        <v>1082</v>
      </c>
      <c r="B22" s="33" t="s">
        <v>1083</v>
      </c>
      <c r="C22" s="33" t="s">
        <v>524</v>
      </c>
      <c r="D22" s="14">
        <v>500000</v>
      </c>
      <c r="E22" s="15">
        <v>501.05</v>
      </c>
      <c r="F22" s="16">
        <v>6.3E-3</v>
      </c>
      <c r="G22" s="16">
        <v>6.3800999999999997E-2</v>
      </c>
    </row>
    <row r="23" spans="1:7" x14ac:dyDescent="0.35">
      <c r="A23" s="13" t="s">
        <v>1084</v>
      </c>
      <c r="B23" s="33" t="s">
        <v>1085</v>
      </c>
      <c r="C23" s="33" t="s">
        <v>535</v>
      </c>
      <c r="D23" s="14">
        <v>500000</v>
      </c>
      <c r="E23" s="15">
        <v>500.17</v>
      </c>
      <c r="F23" s="16">
        <v>6.3E-3</v>
      </c>
      <c r="G23" s="16">
        <v>6.4949999999999994E-2</v>
      </c>
    </row>
    <row r="24" spans="1:7" x14ac:dyDescent="0.35">
      <c r="A24" s="13" t="s">
        <v>1086</v>
      </c>
      <c r="B24" s="33" t="s">
        <v>1087</v>
      </c>
      <c r="C24" s="33" t="s">
        <v>524</v>
      </c>
      <c r="D24" s="14">
        <v>500000</v>
      </c>
      <c r="E24" s="15">
        <v>499.76</v>
      </c>
      <c r="F24" s="16">
        <v>6.3E-3</v>
      </c>
      <c r="G24" s="16">
        <v>6.3046000000000005E-2</v>
      </c>
    </row>
    <row r="25" spans="1:7" x14ac:dyDescent="0.35">
      <c r="A25" s="17" t="s">
        <v>139</v>
      </c>
      <c r="B25" s="34"/>
      <c r="C25" s="34"/>
      <c r="D25" s="20"/>
      <c r="E25" s="21">
        <v>41039.620000000003</v>
      </c>
      <c r="F25" s="22">
        <v>0.51770000000000005</v>
      </c>
      <c r="G25" s="23"/>
    </row>
    <row r="26" spans="1:7" x14ac:dyDescent="0.35">
      <c r="A26" s="17" t="s">
        <v>146</v>
      </c>
      <c r="B26" s="33"/>
      <c r="C26" s="33"/>
      <c r="D26" s="14"/>
      <c r="E26" s="15"/>
      <c r="F26" s="16"/>
      <c r="G26" s="16"/>
    </row>
    <row r="27" spans="1:7" x14ac:dyDescent="0.35">
      <c r="A27" s="13" t="s">
        <v>1088</v>
      </c>
      <c r="B27" s="33" t="s">
        <v>1089</v>
      </c>
      <c r="C27" s="33" t="s">
        <v>143</v>
      </c>
      <c r="D27" s="14">
        <v>7000000</v>
      </c>
      <c r="E27" s="15">
        <v>7053.38</v>
      </c>
      <c r="F27" s="16">
        <v>8.8999999999999996E-2</v>
      </c>
      <c r="G27" s="16">
        <v>5.8791000000000003E-2</v>
      </c>
    </row>
    <row r="28" spans="1:7" x14ac:dyDescent="0.35">
      <c r="A28" s="13" t="s">
        <v>1090</v>
      </c>
      <c r="B28" s="33" t="s">
        <v>1091</v>
      </c>
      <c r="C28" s="33" t="s">
        <v>143</v>
      </c>
      <c r="D28" s="14">
        <v>5000000</v>
      </c>
      <c r="E28" s="15">
        <v>5007.2</v>
      </c>
      <c r="F28" s="16">
        <v>6.3200000000000006E-2</v>
      </c>
      <c r="G28" s="16">
        <v>5.8992000000000003E-2</v>
      </c>
    </row>
    <row r="29" spans="1:7" x14ac:dyDescent="0.35">
      <c r="A29" s="13" t="s">
        <v>1092</v>
      </c>
      <c r="B29" s="33" t="s">
        <v>1093</v>
      </c>
      <c r="C29" s="33" t="s">
        <v>143</v>
      </c>
      <c r="D29" s="14">
        <v>2500000</v>
      </c>
      <c r="E29" s="15">
        <v>2521.48</v>
      </c>
      <c r="F29" s="16">
        <v>3.1800000000000002E-2</v>
      </c>
      <c r="G29" s="16">
        <v>5.8790000000000002E-2</v>
      </c>
    </row>
    <row r="30" spans="1:7" x14ac:dyDescent="0.35">
      <c r="A30" s="13" t="s">
        <v>1094</v>
      </c>
      <c r="B30" s="33" t="s">
        <v>1095</v>
      </c>
      <c r="C30" s="33" t="s">
        <v>143</v>
      </c>
      <c r="D30" s="14">
        <v>2500000</v>
      </c>
      <c r="E30" s="15">
        <v>2511.33</v>
      </c>
      <c r="F30" s="16">
        <v>3.1699999999999999E-2</v>
      </c>
      <c r="G30" s="16">
        <v>5.8840000000000003E-2</v>
      </c>
    </row>
    <row r="31" spans="1:7" x14ac:dyDescent="0.35">
      <c r="A31" s="13" t="s">
        <v>1096</v>
      </c>
      <c r="B31" s="33" t="s">
        <v>1097</v>
      </c>
      <c r="C31" s="33" t="s">
        <v>143</v>
      </c>
      <c r="D31" s="14">
        <v>2500000</v>
      </c>
      <c r="E31" s="15">
        <v>2509.67</v>
      </c>
      <c r="F31" s="16">
        <v>3.1699999999999999E-2</v>
      </c>
      <c r="G31" s="16">
        <v>5.8892E-2</v>
      </c>
    </row>
    <row r="32" spans="1:7" x14ac:dyDescent="0.35">
      <c r="A32" s="13" t="s">
        <v>1098</v>
      </c>
      <c r="B32" s="33" t="s">
        <v>1099</v>
      </c>
      <c r="C32" s="33" t="s">
        <v>143</v>
      </c>
      <c r="D32" s="14">
        <v>2500000</v>
      </c>
      <c r="E32" s="15">
        <v>2509.59</v>
      </c>
      <c r="F32" s="16">
        <v>3.1699999999999999E-2</v>
      </c>
      <c r="G32" s="16">
        <v>5.9008999999999999E-2</v>
      </c>
    </row>
    <row r="33" spans="1:7" x14ac:dyDescent="0.35">
      <c r="A33" s="13" t="s">
        <v>1100</v>
      </c>
      <c r="B33" s="33" t="s">
        <v>1101</v>
      </c>
      <c r="C33" s="33" t="s">
        <v>143</v>
      </c>
      <c r="D33" s="14">
        <v>2500000</v>
      </c>
      <c r="E33" s="15">
        <v>2503.56</v>
      </c>
      <c r="F33" s="16">
        <v>3.1600000000000003E-2</v>
      </c>
      <c r="G33" s="16">
        <v>5.9343E-2</v>
      </c>
    </row>
    <row r="34" spans="1:7" x14ac:dyDescent="0.35">
      <c r="A34" s="13" t="s">
        <v>1102</v>
      </c>
      <c r="B34" s="33" t="s">
        <v>1103</v>
      </c>
      <c r="C34" s="33" t="s">
        <v>143</v>
      </c>
      <c r="D34" s="14">
        <v>2000000</v>
      </c>
      <c r="E34" s="15">
        <v>2015.18</v>
      </c>
      <c r="F34" s="16">
        <v>2.5399999999999999E-2</v>
      </c>
      <c r="G34" s="16">
        <v>5.8791000000000003E-2</v>
      </c>
    </row>
    <row r="35" spans="1:7" x14ac:dyDescent="0.35">
      <c r="A35" s="13" t="s">
        <v>1104</v>
      </c>
      <c r="B35" s="33" t="s">
        <v>1105</v>
      </c>
      <c r="C35" s="33" t="s">
        <v>143</v>
      </c>
      <c r="D35" s="14">
        <v>2000000</v>
      </c>
      <c r="E35" s="15">
        <v>2002.85</v>
      </c>
      <c r="F35" s="16">
        <v>2.53E-2</v>
      </c>
      <c r="G35" s="16">
        <v>5.9214000000000003E-2</v>
      </c>
    </row>
    <row r="36" spans="1:7" x14ac:dyDescent="0.35">
      <c r="A36" s="13" t="s">
        <v>1106</v>
      </c>
      <c r="B36" s="33" t="s">
        <v>1107</v>
      </c>
      <c r="C36" s="33" t="s">
        <v>143</v>
      </c>
      <c r="D36" s="14">
        <v>1500000</v>
      </c>
      <c r="E36" s="15">
        <v>1512.95</v>
      </c>
      <c r="F36" s="16">
        <v>1.9099999999999999E-2</v>
      </c>
      <c r="G36" s="16">
        <v>5.8790000000000002E-2</v>
      </c>
    </row>
    <row r="37" spans="1:7" x14ac:dyDescent="0.35">
      <c r="A37" s="13" t="s">
        <v>1108</v>
      </c>
      <c r="B37" s="33" t="s">
        <v>1109</v>
      </c>
      <c r="C37" s="33" t="s">
        <v>143</v>
      </c>
      <c r="D37" s="14">
        <v>1000000</v>
      </c>
      <c r="E37" s="15">
        <v>1006.9</v>
      </c>
      <c r="F37" s="16">
        <v>1.2699999999999999E-2</v>
      </c>
      <c r="G37" s="16">
        <v>5.8736999999999998E-2</v>
      </c>
    </row>
    <row r="38" spans="1:7" x14ac:dyDescent="0.35">
      <c r="A38" s="13" t="s">
        <v>1110</v>
      </c>
      <c r="B38" s="33" t="s">
        <v>1111</v>
      </c>
      <c r="C38" s="33" t="s">
        <v>143</v>
      </c>
      <c r="D38" s="14">
        <v>1000000</v>
      </c>
      <c r="E38" s="15">
        <v>1002.94</v>
      </c>
      <c r="F38" s="16">
        <v>1.2699999999999999E-2</v>
      </c>
      <c r="G38" s="16">
        <v>5.9200999999999997E-2</v>
      </c>
    </row>
    <row r="39" spans="1:7" x14ac:dyDescent="0.35">
      <c r="A39" s="13" t="s">
        <v>1112</v>
      </c>
      <c r="B39" s="33" t="s">
        <v>1113</v>
      </c>
      <c r="C39" s="33" t="s">
        <v>143</v>
      </c>
      <c r="D39" s="14">
        <v>1000000</v>
      </c>
      <c r="E39" s="15">
        <v>1000.57</v>
      </c>
      <c r="F39" s="16">
        <v>1.26E-2</v>
      </c>
      <c r="G39" s="16">
        <v>5.9001999999999999E-2</v>
      </c>
    </row>
    <row r="40" spans="1:7" x14ac:dyDescent="0.35">
      <c r="A40" s="13" t="s">
        <v>1114</v>
      </c>
      <c r="B40" s="33" t="s">
        <v>1115</v>
      </c>
      <c r="C40" s="33" t="s">
        <v>143</v>
      </c>
      <c r="D40" s="14">
        <v>500000</v>
      </c>
      <c r="E40" s="15">
        <v>501.93</v>
      </c>
      <c r="F40" s="16">
        <v>6.3E-3</v>
      </c>
      <c r="G40" s="16">
        <v>5.8632999999999998E-2</v>
      </c>
    </row>
    <row r="41" spans="1:7" x14ac:dyDescent="0.35">
      <c r="A41" s="13" t="s">
        <v>1116</v>
      </c>
      <c r="B41" s="33" t="s">
        <v>1117</v>
      </c>
      <c r="C41" s="33" t="s">
        <v>143</v>
      </c>
      <c r="D41" s="14">
        <v>500000</v>
      </c>
      <c r="E41" s="15">
        <v>501.92</v>
      </c>
      <c r="F41" s="16">
        <v>6.3E-3</v>
      </c>
      <c r="G41" s="16">
        <v>5.8840000000000003E-2</v>
      </c>
    </row>
    <row r="42" spans="1:7" x14ac:dyDescent="0.35">
      <c r="A42" s="17" t="s">
        <v>139</v>
      </c>
      <c r="B42" s="34"/>
      <c r="C42" s="34"/>
      <c r="D42" s="20"/>
      <c r="E42" s="21">
        <v>34161.449999999997</v>
      </c>
      <c r="F42" s="22">
        <v>0.43109999999999998</v>
      </c>
      <c r="G42" s="23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17" t="s">
        <v>153</v>
      </c>
      <c r="B45" s="33"/>
      <c r="C45" s="33"/>
      <c r="D45" s="14"/>
      <c r="E45" s="15"/>
      <c r="F45" s="16"/>
      <c r="G45" s="16"/>
    </row>
    <row r="46" spans="1:7" x14ac:dyDescent="0.35">
      <c r="A46" s="17" t="s">
        <v>139</v>
      </c>
      <c r="B46" s="33"/>
      <c r="C46" s="33"/>
      <c r="D46" s="14"/>
      <c r="E46" s="18" t="s">
        <v>136</v>
      </c>
      <c r="F46" s="19" t="s">
        <v>136</v>
      </c>
      <c r="G46" s="16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7" t="s">
        <v>154</v>
      </c>
      <c r="B48" s="33"/>
      <c r="C48" s="33"/>
      <c r="D48" s="14"/>
      <c r="E48" s="15"/>
      <c r="F48" s="16"/>
      <c r="G48" s="16"/>
    </row>
    <row r="49" spans="1:7" x14ac:dyDescent="0.35">
      <c r="A49" s="17" t="s">
        <v>139</v>
      </c>
      <c r="B49" s="33"/>
      <c r="C49" s="33"/>
      <c r="D49" s="14"/>
      <c r="E49" s="18" t="s">
        <v>136</v>
      </c>
      <c r="F49" s="19" t="s">
        <v>136</v>
      </c>
      <c r="G49" s="16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24" t="s">
        <v>155</v>
      </c>
      <c r="B51" s="35"/>
      <c r="C51" s="35"/>
      <c r="D51" s="25"/>
      <c r="E51" s="21">
        <v>75201.070000000007</v>
      </c>
      <c r="F51" s="22">
        <v>0.94879999999999998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7" t="s">
        <v>156</v>
      </c>
      <c r="B54" s="33"/>
      <c r="C54" s="33"/>
      <c r="D54" s="14"/>
      <c r="E54" s="15"/>
      <c r="F54" s="16"/>
      <c r="G54" s="16"/>
    </row>
    <row r="55" spans="1:7" x14ac:dyDescent="0.35">
      <c r="A55" s="13" t="s">
        <v>157</v>
      </c>
      <c r="B55" s="33"/>
      <c r="C55" s="33"/>
      <c r="D55" s="14"/>
      <c r="E55" s="15">
        <v>963.54</v>
      </c>
      <c r="F55" s="16">
        <v>1.2200000000000001E-2</v>
      </c>
      <c r="G55" s="16">
        <v>5.7939999999999998E-2</v>
      </c>
    </row>
    <row r="56" spans="1:7" x14ac:dyDescent="0.35">
      <c r="A56" s="17" t="s">
        <v>139</v>
      </c>
      <c r="B56" s="34"/>
      <c r="C56" s="34"/>
      <c r="D56" s="20"/>
      <c r="E56" s="21">
        <v>963.54</v>
      </c>
      <c r="F56" s="22">
        <v>1.2200000000000001E-2</v>
      </c>
      <c r="G56" s="23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24" t="s">
        <v>155</v>
      </c>
      <c r="B58" s="35"/>
      <c r="C58" s="35"/>
      <c r="D58" s="25"/>
      <c r="E58" s="21">
        <v>963.54</v>
      </c>
      <c r="F58" s="22">
        <v>1.2200000000000001E-2</v>
      </c>
      <c r="G58" s="23"/>
    </row>
    <row r="59" spans="1:7" x14ac:dyDescent="0.35">
      <c r="A59" s="13" t="s">
        <v>158</v>
      </c>
      <c r="B59" s="33"/>
      <c r="C59" s="33"/>
      <c r="D59" s="14"/>
      <c r="E59" s="15">
        <v>3126.8624017000002</v>
      </c>
      <c r="F59" s="16">
        <v>3.9440000000000003E-2</v>
      </c>
      <c r="G59" s="16"/>
    </row>
    <row r="60" spans="1:7" x14ac:dyDescent="0.35">
      <c r="A60" s="13" t="s">
        <v>159</v>
      </c>
      <c r="B60" s="33"/>
      <c r="C60" s="33"/>
      <c r="D60" s="14"/>
      <c r="E60" s="26">
        <v>-10.952401699999999</v>
      </c>
      <c r="F60" s="27">
        <v>-4.4000000000000002E-4</v>
      </c>
      <c r="G60" s="16">
        <v>5.7939999999999998E-2</v>
      </c>
    </row>
    <row r="61" spans="1:7" x14ac:dyDescent="0.35">
      <c r="A61" s="28" t="s">
        <v>160</v>
      </c>
      <c r="B61" s="36"/>
      <c r="C61" s="36"/>
      <c r="D61" s="29"/>
      <c r="E61" s="30">
        <v>79280.52</v>
      </c>
      <c r="F61" s="31">
        <v>1</v>
      </c>
      <c r="G61" s="31"/>
    </row>
    <row r="63" spans="1:7" x14ac:dyDescent="0.35">
      <c r="A63" s="1" t="s">
        <v>161</v>
      </c>
    </row>
    <row r="64" spans="1:7" x14ac:dyDescent="0.35">
      <c r="A64" s="1" t="s">
        <v>1118</v>
      </c>
    </row>
    <row r="66" spans="1:3" x14ac:dyDescent="0.35">
      <c r="A66" s="1" t="s">
        <v>163</v>
      </c>
    </row>
    <row r="67" spans="1:3" ht="29" customHeight="1" x14ac:dyDescent="0.35">
      <c r="A67" s="48" t="s">
        <v>164</v>
      </c>
      <c r="B67" s="3" t="s">
        <v>136</v>
      </c>
    </row>
    <row r="68" spans="1:3" x14ac:dyDescent="0.35">
      <c r="A68" t="s">
        <v>165</v>
      </c>
    </row>
    <row r="69" spans="1:3" x14ac:dyDescent="0.35">
      <c r="A69" t="s">
        <v>166</v>
      </c>
      <c r="B69" t="s">
        <v>167</v>
      </c>
      <c r="C69" t="s">
        <v>167</v>
      </c>
    </row>
    <row r="70" spans="1:3" x14ac:dyDescent="0.35">
      <c r="B70" s="49">
        <v>45777</v>
      </c>
      <c r="C70" s="49">
        <v>45807</v>
      </c>
    </row>
    <row r="71" spans="1:3" x14ac:dyDescent="0.35">
      <c r="A71" t="s">
        <v>168</v>
      </c>
      <c r="B71">
        <v>12.0222</v>
      </c>
      <c r="C71">
        <v>12.0906</v>
      </c>
    </row>
    <row r="72" spans="1:3" x14ac:dyDescent="0.35">
      <c r="A72" t="s">
        <v>169</v>
      </c>
      <c r="B72">
        <v>12.022600000000001</v>
      </c>
      <c r="C72">
        <v>12.091100000000001</v>
      </c>
    </row>
    <row r="73" spans="1:3" x14ac:dyDescent="0.35">
      <c r="A73" t="s">
        <v>170</v>
      </c>
      <c r="B73">
        <v>11.95</v>
      </c>
      <c r="C73">
        <v>12.0162</v>
      </c>
    </row>
    <row r="74" spans="1:3" x14ac:dyDescent="0.35">
      <c r="A74" t="s">
        <v>171</v>
      </c>
      <c r="B74">
        <v>11.9504</v>
      </c>
      <c r="C74">
        <v>12.0166</v>
      </c>
    </row>
    <row r="76" spans="1:3" x14ac:dyDescent="0.35">
      <c r="A76" t="s">
        <v>172</v>
      </c>
      <c r="B76" s="3" t="s">
        <v>136</v>
      </c>
    </row>
    <row r="77" spans="1:3" x14ac:dyDescent="0.35">
      <c r="A77" t="s">
        <v>173</v>
      </c>
      <c r="B77" s="3" t="s">
        <v>136</v>
      </c>
    </row>
    <row r="78" spans="1:3" ht="58" customHeight="1" x14ac:dyDescent="0.35">
      <c r="A78" s="48" t="s">
        <v>174</v>
      </c>
      <c r="B78" s="3" t="s">
        <v>136</v>
      </c>
    </row>
    <row r="79" spans="1:3" ht="43.5" customHeight="1" x14ac:dyDescent="0.35">
      <c r="A79" s="48" t="s">
        <v>175</v>
      </c>
      <c r="B79" s="3" t="s">
        <v>136</v>
      </c>
    </row>
    <row r="80" spans="1:3" x14ac:dyDescent="0.35">
      <c r="A80" t="s">
        <v>176</v>
      </c>
      <c r="B80" s="50">
        <f>B95</f>
        <v>0.20831518853849801</v>
      </c>
    </row>
    <row r="81" spans="1:2" ht="72.5" customHeight="1" x14ac:dyDescent="0.35">
      <c r="A81" s="48" t="s">
        <v>177</v>
      </c>
      <c r="B81" s="3" t="s">
        <v>136</v>
      </c>
    </row>
    <row r="82" spans="1:2" x14ac:dyDescent="0.35">
      <c r="B82" s="3"/>
    </row>
    <row r="83" spans="1:2" ht="72.5" customHeight="1" x14ac:dyDescent="0.35">
      <c r="A83" s="48" t="s">
        <v>178</v>
      </c>
      <c r="B83" s="3" t="s">
        <v>136</v>
      </c>
    </row>
    <row r="84" spans="1:2" ht="58" customHeight="1" x14ac:dyDescent="0.35">
      <c r="A84" s="48" t="s">
        <v>179</v>
      </c>
      <c r="B84" t="s">
        <v>136</v>
      </c>
    </row>
    <row r="85" spans="1:2" ht="43.5" customHeight="1" x14ac:dyDescent="0.35">
      <c r="A85" s="48" t="s">
        <v>180</v>
      </c>
      <c r="B85" s="3" t="s">
        <v>136</v>
      </c>
    </row>
    <row r="86" spans="1:2" ht="43.5" customHeight="1" x14ac:dyDescent="0.35">
      <c r="A86" s="48" t="s">
        <v>181</v>
      </c>
      <c r="B86" s="3" t="s">
        <v>136</v>
      </c>
    </row>
    <row r="88" spans="1:2" x14ac:dyDescent="0.35">
      <c r="A88" t="s">
        <v>182</v>
      </c>
    </row>
    <row r="89" spans="1:2" x14ac:dyDescent="0.35">
      <c r="A89" s="63" t="s">
        <v>183</v>
      </c>
      <c r="B89" s="63" t="s">
        <v>1119</v>
      </c>
    </row>
    <row r="90" spans="1:2" x14ac:dyDescent="0.35">
      <c r="A90" s="63" t="s">
        <v>185</v>
      </c>
      <c r="B90" s="63" t="s">
        <v>1120</v>
      </c>
    </row>
    <row r="91" spans="1:2" x14ac:dyDescent="0.35">
      <c r="A91" s="63"/>
      <c r="B91" s="63"/>
    </row>
    <row r="92" spans="1:2" x14ac:dyDescent="0.35">
      <c r="A92" s="63" t="s">
        <v>187</v>
      </c>
      <c r="B92" s="65">
        <v>6.1956054735048252</v>
      </c>
    </row>
    <row r="93" spans="1:2" x14ac:dyDescent="0.35">
      <c r="A93" s="63"/>
      <c r="B93" s="63"/>
    </row>
    <row r="94" spans="1:2" x14ac:dyDescent="0.35">
      <c r="A94" s="63" t="s">
        <v>188</v>
      </c>
      <c r="B94" s="66">
        <v>0.20760000000000001</v>
      </c>
    </row>
    <row r="95" spans="1:2" x14ac:dyDescent="0.35">
      <c r="A95" s="63" t="s">
        <v>189</v>
      </c>
      <c r="B95" s="66">
        <v>0.20831518853849801</v>
      </c>
    </row>
    <row r="96" spans="1:2" x14ac:dyDescent="0.35">
      <c r="A96" s="63"/>
      <c r="B96" s="63"/>
    </row>
    <row r="97" spans="1:4" x14ac:dyDescent="0.35">
      <c r="A97" s="63" t="s">
        <v>190</v>
      </c>
      <c r="B97" s="67">
        <v>45808</v>
      </c>
    </row>
    <row r="99" spans="1:4" ht="70" customHeight="1" x14ac:dyDescent="0.35">
      <c r="A99" s="73" t="s">
        <v>191</v>
      </c>
      <c r="B99" s="73" t="s">
        <v>192</v>
      </c>
      <c r="C99" s="73" t="s">
        <v>5</v>
      </c>
      <c r="D99" s="73" t="s">
        <v>6</v>
      </c>
    </row>
    <row r="100" spans="1:4" ht="70" customHeight="1" x14ac:dyDescent="0.35">
      <c r="A100" s="73" t="s">
        <v>1121</v>
      </c>
      <c r="B100" s="73"/>
      <c r="C100" s="73" t="s">
        <v>33</v>
      </c>
      <c r="D100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1122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1123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140</v>
      </c>
      <c r="B12" s="33"/>
      <c r="C12" s="33"/>
      <c r="D12" s="14"/>
      <c r="E12" s="15"/>
      <c r="F12" s="16"/>
      <c r="G12" s="16"/>
    </row>
    <row r="13" spans="1:7" x14ac:dyDescent="0.35">
      <c r="A13" s="13" t="s">
        <v>141</v>
      </c>
      <c r="B13" s="33" t="s">
        <v>142</v>
      </c>
      <c r="C13" s="33" t="s">
        <v>143</v>
      </c>
      <c r="D13" s="14">
        <v>2325000</v>
      </c>
      <c r="E13" s="15">
        <v>2405.29</v>
      </c>
      <c r="F13" s="16">
        <v>0.1711</v>
      </c>
      <c r="G13" s="16">
        <v>5.8112999999999998E-2</v>
      </c>
    </row>
    <row r="14" spans="1:7" x14ac:dyDescent="0.35">
      <c r="A14" s="13" t="s">
        <v>1124</v>
      </c>
      <c r="B14" s="33" t="s">
        <v>1125</v>
      </c>
      <c r="C14" s="33" t="s">
        <v>143</v>
      </c>
      <c r="D14" s="14">
        <v>2000000</v>
      </c>
      <c r="E14" s="15">
        <v>2107.79</v>
      </c>
      <c r="F14" s="16">
        <v>0.15</v>
      </c>
      <c r="G14" s="16">
        <v>5.9672000000000003E-2</v>
      </c>
    </row>
    <row r="15" spans="1:7" x14ac:dyDescent="0.35">
      <c r="A15" s="13" t="s">
        <v>1126</v>
      </c>
      <c r="B15" s="33" t="s">
        <v>1127</v>
      </c>
      <c r="C15" s="33" t="s">
        <v>143</v>
      </c>
      <c r="D15" s="14">
        <v>1000000</v>
      </c>
      <c r="E15" s="15">
        <v>1063.33</v>
      </c>
      <c r="F15" s="16">
        <v>7.5700000000000003E-2</v>
      </c>
      <c r="G15" s="16">
        <v>6.0298999999999998E-2</v>
      </c>
    </row>
    <row r="16" spans="1:7" x14ac:dyDescent="0.35">
      <c r="A16" s="13" t="s">
        <v>677</v>
      </c>
      <c r="B16" s="33" t="s">
        <v>678</v>
      </c>
      <c r="C16" s="33" t="s">
        <v>143</v>
      </c>
      <c r="D16" s="14">
        <v>1000000</v>
      </c>
      <c r="E16" s="15">
        <v>1043.71</v>
      </c>
      <c r="F16" s="16">
        <v>7.4300000000000005E-2</v>
      </c>
      <c r="G16" s="16">
        <v>5.9074000000000002E-2</v>
      </c>
    </row>
    <row r="17" spans="1:7" x14ac:dyDescent="0.35">
      <c r="A17" s="13" t="s">
        <v>1128</v>
      </c>
      <c r="B17" s="33" t="s">
        <v>1129</v>
      </c>
      <c r="C17" s="33" t="s">
        <v>143</v>
      </c>
      <c r="D17" s="14">
        <v>325000</v>
      </c>
      <c r="E17" s="15">
        <v>335.38</v>
      </c>
      <c r="F17" s="16">
        <v>2.3900000000000001E-2</v>
      </c>
      <c r="G17" s="16">
        <v>5.7880000000000001E-2</v>
      </c>
    </row>
    <row r="18" spans="1:7" x14ac:dyDescent="0.35">
      <c r="A18" s="17" t="s">
        <v>139</v>
      </c>
      <c r="B18" s="34"/>
      <c r="C18" s="34"/>
      <c r="D18" s="20"/>
      <c r="E18" s="21">
        <v>6955.5</v>
      </c>
      <c r="F18" s="22">
        <v>0.495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146</v>
      </c>
      <c r="B20" s="33"/>
      <c r="C20" s="33"/>
      <c r="D20" s="14"/>
      <c r="E20" s="15"/>
      <c r="F20" s="16"/>
      <c r="G20" s="16"/>
    </row>
    <row r="21" spans="1:7" x14ac:dyDescent="0.35">
      <c r="A21" s="13" t="s">
        <v>1130</v>
      </c>
      <c r="B21" s="33" t="s">
        <v>1131</v>
      </c>
      <c r="C21" s="33" t="s">
        <v>143</v>
      </c>
      <c r="D21" s="14">
        <v>3000000</v>
      </c>
      <c r="E21" s="15">
        <v>3078.25</v>
      </c>
      <c r="F21" s="16">
        <v>0.219</v>
      </c>
      <c r="G21" s="16">
        <v>6.0392000000000001E-2</v>
      </c>
    </row>
    <row r="22" spans="1:7" x14ac:dyDescent="0.35">
      <c r="A22" s="13" t="s">
        <v>1132</v>
      </c>
      <c r="B22" s="33" t="s">
        <v>1133</v>
      </c>
      <c r="C22" s="33" t="s">
        <v>143</v>
      </c>
      <c r="D22" s="14">
        <v>2500000</v>
      </c>
      <c r="E22" s="15">
        <v>2565.21</v>
      </c>
      <c r="F22" s="16">
        <v>0.1825</v>
      </c>
      <c r="G22" s="16">
        <v>6.0392000000000001E-2</v>
      </c>
    </row>
    <row r="23" spans="1:7" x14ac:dyDescent="0.35">
      <c r="A23" s="13" t="s">
        <v>1134</v>
      </c>
      <c r="B23" s="33" t="s">
        <v>1135</v>
      </c>
      <c r="C23" s="33" t="s">
        <v>143</v>
      </c>
      <c r="D23" s="14">
        <v>500000</v>
      </c>
      <c r="E23" s="15">
        <v>534.22</v>
      </c>
      <c r="F23" s="16">
        <v>3.7999999999999999E-2</v>
      </c>
      <c r="G23" s="16">
        <v>6.2730999999999995E-2</v>
      </c>
    </row>
    <row r="24" spans="1:7" x14ac:dyDescent="0.35">
      <c r="A24" s="13" t="s">
        <v>1136</v>
      </c>
      <c r="B24" s="33" t="s">
        <v>1137</v>
      </c>
      <c r="C24" s="33" t="s">
        <v>143</v>
      </c>
      <c r="D24" s="14">
        <v>500000</v>
      </c>
      <c r="E24" s="15">
        <v>520.99</v>
      </c>
      <c r="F24" s="16">
        <v>3.7100000000000001E-2</v>
      </c>
      <c r="G24" s="16">
        <v>6.0373999999999997E-2</v>
      </c>
    </row>
    <row r="25" spans="1:7" x14ac:dyDescent="0.35">
      <c r="A25" s="17" t="s">
        <v>139</v>
      </c>
      <c r="B25" s="34"/>
      <c r="C25" s="34"/>
      <c r="D25" s="20"/>
      <c r="E25" s="21">
        <v>6698.67</v>
      </c>
      <c r="F25" s="22">
        <v>0.47660000000000002</v>
      </c>
      <c r="G25" s="23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3"/>
      <c r="B27" s="33"/>
      <c r="C27" s="33"/>
      <c r="D27" s="14"/>
      <c r="E27" s="15"/>
      <c r="F27" s="16"/>
      <c r="G27" s="16"/>
    </row>
    <row r="28" spans="1:7" x14ac:dyDescent="0.35">
      <c r="A28" s="17" t="s">
        <v>153</v>
      </c>
      <c r="B28" s="33"/>
      <c r="C28" s="33"/>
      <c r="D28" s="14"/>
      <c r="E28" s="15"/>
      <c r="F28" s="16"/>
      <c r="G28" s="16"/>
    </row>
    <row r="29" spans="1:7" x14ac:dyDescent="0.35">
      <c r="A29" s="17" t="s">
        <v>139</v>
      </c>
      <c r="B29" s="33"/>
      <c r="C29" s="33"/>
      <c r="D29" s="14"/>
      <c r="E29" s="18" t="s">
        <v>136</v>
      </c>
      <c r="F29" s="19" t="s">
        <v>136</v>
      </c>
      <c r="G29" s="16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154</v>
      </c>
      <c r="B31" s="33"/>
      <c r="C31" s="33"/>
      <c r="D31" s="14"/>
      <c r="E31" s="15"/>
      <c r="F31" s="16"/>
      <c r="G31" s="16"/>
    </row>
    <row r="32" spans="1:7" x14ac:dyDescent="0.35">
      <c r="A32" s="17" t="s">
        <v>139</v>
      </c>
      <c r="B32" s="33"/>
      <c r="C32" s="33"/>
      <c r="D32" s="14"/>
      <c r="E32" s="18" t="s">
        <v>136</v>
      </c>
      <c r="F32" s="19" t="s">
        <v>136</v>
      </c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24" t="s">
        <v>155</v>
      </c>
      <c r="B34" s="35"/>
      <c r="C34" s="35"/>
      <c r="D34" s="25"/>
      <c r="E34" s="21">
        <v>13654.17</v>
      </c>
      <c r="F34" s="22">
        <v>0.97160000000000002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156</v>
      </c>
      <c r="B37" s="33"/>
      <c r="C37" s="33"/>
      <c r="D37" s="14"/>
      <c r="E37" s="15"/>
      <c r="F37" s="16"/>
      <c r="G37" s="16"/>
    </row>
    <row r="38" spans="1:7" x14ac:dyDescent="0.35">
      <c r="A38" s="13" t="s">
        <v>157</v>
      </c>
      <c r="B38" s="33"/>
      <c r="C38" s="33"/>
      <c r="D38" s="14"/>
      <c r="E38" s="15">
        <v>172.92</v>
      </c>
      <c r="F38" s="16">
        <v>1.23E-2</v>
      </c>
      <c r="G38" s="16">
        <v>5.7939999999999998E-2</v>
      </c>
    </row>
    <row r="39" spans="1:7" x14ac:dyDescent="0.35">
      <c r="A39" s="17" t="s">
        <v>139</v>
      </c>
      <c r="B39" s="34"/>
      <c r="C39" s="34"/>
      <c r="D39" s="20"/>
      <c r="E39" s="21">
        <v>172.92</v>
      </c>
      <c r="F39" s="22">
        <v>1.23E-2</v>
      </c>
      <c r="G39" s="23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155</v>
      </c>
      <c r="B41" s="35"/>
      <c r="C41" s="35"/>
      <c r="D41" s="25"/>
      <c r="E41" s="21">
        <v>172.92</v>
      </c>
      <c r="F41" s="22">
        <v>1.23E-2</v>
      </c>
      <c r="G41" s="23"/>
    </row>
    <row r="42" spans="1:7" x14ac:dyDescent="0.35">
      <c r="A42" s="13" t="s">
        <v>158</v>
      </c>
      <c r="B42" s="33"/>
      <c r="C42" s="33"/>
      <c r="D42" s="14"/>
      <c r="E42" s="15">
        <v>217.14512010000001</v>
      </c>
      <c r="F42" s="16">
        <v>1.5448999999999999E-2</v>
      </c>
      <c r="G42" s="16"/>
    </row>
    <row r="43" spans="1:7" x14ac:dyDescent="0.35">
      <c r="A43" s="13" t="s">
        <v>159</v>
      </c>
      <c r="B43" s="33"/>
      <c r="C43" s="33"/>
      <c r="D43" s="14"/>
      <c r="E43" s="15">
        <v>11.0148799</v>
      </c>
      <c r="F43" s="16">
        <v>6.5099999999999999E-4</v>
      </c>
      <c r="G43" s="16">
        <v>5.7939999999999998E-2</v>
      </c>
    </row>
    <row r="44" spans="1:7" x14ac:dyDescent="0.35">
      <c r="A44" s="28" t="s">
        <v>160</v>
      </c>
      <c r="B44" s="36"/>
      <c r="C44" s="36"/>
      <c r="D44" s="29"/>
      <c r="E44" s="30">
        <v>14055.25</v>
      </c>
      <c r="F44" s="31">
        <v>1</v>
      </c>
      <c r="G44" s="31"/>
    </row>
    <row r="46" spans="1:7" x14ac:dyDescent="0.35">
      <c r="A46" s="1" t="s">
        <v>161</v>
      </c>
    </row>
    <row r="47" spans="1:7" x14ac:dyDescent="0.35">
      <c r="A47" s="1" t="s">
        <v>1138</v>
      </c>
    </row>
    <row r="49" spans="1:3" x14ac:dyDescent="0.35">
      <c r="A49" s="1" t="s">
        <v>163</v>
      </c>
    </row>
    <row r="50" spans="1:3" x14ac:dyDescent="0.35">
      <c r="A50" s="48" t="s">
        <v>164</v>
      </c>
      <c r="B50" s="3" t="s">
        <v>136</v>
      </c>
    </row>
    <row r="51" spans="1:3" x14ac:dyDescent="0.35">
      <c r="A51" t="s">
        <v>165</v>
      </c>
    </row>
    <row r="52" spans="1:3" x14ac:dyDescent="0.35">
      <c r="A52" t="s">
        <v>166</v>
      </c>
      <c r="B52" t="s">
        <v>167</v>
      </c>
      <c r="C52" t="s">
        <v>167</v>
      </c>
    </row>
    <row r="53" spans="1:3" x14ac:dyDescent="0.35">
      <c r="B53" s="49">
        <v>45777</v>
      </c>
      <c r="C53" s="49">
        <v>45807</v>
      </c>
    </row>
    <row r="54" spans="1:3" x14ac:dyDescent="0.35">
      <c r="A54" t="s">
        <v>168</v>
      </c>
      <c r="B54">
        <v>11.9938</v>
      </c>
      <c r="C54">
        <v>12.135</v>
      </c>
    </row>
    <row r="55" spans="1:3" x14ac:dyDescent="0.35">
      <c r="A55" t="s">
        <v>169</v>
      </c>
      <c r="B55">
        <v>11.994</v>
      </c>
      <c r="C55">
        <v>12.135300000000001</v>
      </c>
    </row>
    <row r="56" spans="1:3" x14ac:dyDescent="0.35">
      <c r="A56" t="s">
        <v>170</v>
      </c>
      <c r="B56">
        <v>11.8774</v>
      </c>
      <c r="C56">
        <v>12.013299999999999</v>
      </c>
    </row>
    <row r="57" spans="1:3" x14ac:dyDescent="0.35">
      <c r="A57" t="s">
        <v>171</v>
      </c>
      <c r="B57">
        <v>11.878399999999999</v>
      </c>
      <c r="C57">
        <v>12.0143</v>
      </c>
    </row>
    <row r="59" spans="1:3" x14ac:dyDescent="0.35">
      <c r="A59" t="s">
        <v>172</v>
      </c>
      <c r="B59" s="3" t="s">
        <v>136</v>
      </c>
    </row>
    <row r="60" spans="1:3" x14ac:dyDescent="0.35">
      <c r="A60" t="s">
        <v>173</v>
      </c>
      <c r="B60" s="3" t="s">
        <v>136</v>
      </c>
    </row>
    <row r="61" spans="1:3" ht="29" customHeight="1" x14ac:dyDescent="0.35">
      <c r="A61" s="48" t="s">
        <v>174</v>
      </c>
      <c r="B61" s="3" t="s">
        <v>136</v>
      </c>
    </row>
    <row r="62" spans="1:3" ht="29" customHeight="1" x14ac:dyDescent="0.35">
      <c r="A62" s="48" t="s">
        <v>175</v>
      </c>
      <c r="B62" s="3" t="s">
        <v>136</v>
      </c>
    </row>
    <row r="63" spans="1:3" x14ac:dyDescent="0.35">
      <c r="A63" t="s">
        <v>176</v>
      </c>
      <c r="B63" s="50">
        <f>B78</f>
        <v>2.930088414073623</v>
      </c>
    </row>
    <row r="64" spans="1:3" ht="43.5" customHeight="1" x14ac:dyDescent="0.35">
      <c r="A64" s="48" t="s">
        <v>177</v>
      </c>
      <c r="B64" s="3" t="s">
        <v>136</v>
      </c>
    </row>
    <row r="65" spans="1:2" x14ac:dyDescent="0.35">
      <c r="B65" s="3"/>
    </row>
    <row r="66" spans="1:2" ht="29" customHeight="1" x14ac:dyDescent="0.35">
      <c r="A66" s="48" t="s">
        <v>178</v>
      </c>
      <c r="B66" s="3" t="s">
        <v>136</v>
      </c>
    </row>
    <row r="67" spans="1:2" ht="29" customHeight="1" x14ac:dyDescent="0.35">
      <c r="A67" s="48" t="s">
        <v>179</v>
      </c>
      <c r="B67" t="s">
        <v>136</v>
      </c>
    </row>
    <row r="68" spans="1:2" ht="29" customHeight="1" x14ac:dyDescent="0.35">
      <c r="A68" s="48" t="s">
        <v>180</v>
      </c>
      <c r="B68" s="3" t="s">
        <v>136</v>
      </c>
    </row>
    <row r="69" spans="1:2" ht="29" customHeight="1" x14ac:dyDescent="0.35">
      <c r="A69" s="48" t="s">
        <v>181</v>
      </c>
      <c r="B69" s="3" t="s">
        <v>136</v>
      </c>
    </row>
    <row r="71" spans="1:2" x14ac:dyDescent="0.35">
      <c r="A71" t="s">
        <v>182</v>
      </c>
    </row>
    <row r="72" spans="1:2" ht="72.5" customHeight="1" x14ac:dyDescent="0.35">
      <c r="A72" s="63" t="s">
        <v>183</v>
      </c>
      <c r="B72" s="68" t="s">
        <v>1139</v>
      </c>
    </row>
    <row r="73" spans="1:2" x14ac:dyDescent="0.35">
      <c r="A73" s="63" t="s">
        <v>185</v>
      </c>
      <c r="B73" s="63" t="s">
        <v>1140</v>
      </c>
    </row>
    <row r="74" spans="1:2" x14ac:dyDescent="0.35">
      <c r="A74" s="63"/>
      <c r="B74" s="63"/>
    </row>
    <row r="75" spans="1:2" x14ac:dyDescent="0.35">
      <c r="A75" s="63" t="s">
        <v>187</v>
      </c>
      <c r="B75" s="65">
        <v>5.9779441346287294</v>
      </c>
    </row>
    <row r="76" spans="1:2" x14ac:dyDescent="0.35">
      <c r="A76" s="63"/>
      <c r="B76" s="63"/>
    </row>
    <row r="77" spans="1:2" x14ac:dyDescent="0.35">
      <c r="A77" s="63" t="s">
        <v>188</v>
      </c>
      <c r="B77" s="66">
        <v>2.6084000000000001</v>
      </c>
    </row>
    <row r="78" spans="1:2" x14ac:dyDescent="0.35">
      <c r="A78" s="63" t="s">
        <v>189</v>
      </c>
      <c r="B78" s="66">
        <v>2.930088414073623</v>
      </c>
    </row>
    <row r="79" spans="1:2" x14ac:dyDescent="0.35">
      <c r="A79" s="63"/>
      <c r="B79" s="63"/>
    </row>
    <row r="80" spans="1:2" x14ac:dyDescent="0.35">
      <c r="A80" s="63" t="s">
        <v>190</v>
      </c>
      <c r="B80" s="67">
        <v>45808</v>
      </c>
    </row>
    <row r="82" spans="1:4" ht="70" customHeight="1" x14ac:dyDescent="0.35">
      <c r="A82" s="73" t="s">
        <v>191</v>
      </c>
      <c r="B82" s="73" t="s">
        <v>192</v>
      </c>
      <c r="C82" s="73" t="s">
        <v>5</v>
      </c>
      <c r="D82" s="73" t="s">
        <v>6</v>
      </c>
    </row>
    <row r="83" spans="1:4" ht="70" customHeight="1" x14ac:dyDescent="0.35">
      <c r="A83" s="73" t="s">
        <v>1141</v>
      </c>
      <c r="B83" s="73"/>
      <c r="C83" s="73" t="s">
        <v>35</v>
      </c>
      <c r="D8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1142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1143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1144</v>
      </c>
      <c r="B8" s="33" t="s">
        <v>1145</v>
      </c>
      <c r="C8" s="33" t="s">
        <v>251</v>
      </c>
      <c r="D8" s="14">
        <v>32820</v>
      </c>
      <c r="E8" s="15">
        <v>786.43</v>
      </c>
      <c r="F8" s="16">
        <v>5.57E-2</v>
      </c>
      <c r="G8" s="16"/>
    </row>
    <row r="9" spans="1:7" x14ac:dyDescent="0.35">
      <c r="A9" s="13" t="s">
        <v>197</v>
      </c>
      <c r="B9" s="33" t="s">
        <v>198</v>
      </c>
      <c r="C9" s="33" t="s">
        <v>199</v>
      </c>
      <c r="D9" s="14">
        <v>39402</v>
      </c>
      <c r="E9" s="15">
        <v>766.33</v>
      </c>
      <c r="F9" s="16">
        <v>5.4300000000000001E-2</v>
      </c>
      <c r="G9" s="16"/>
    </row>
    <row r="10" spans="1:7" x14ac:dyDescent="0.35">
      <c r="A10" s="13" t="s">
        <v>222</v>
      </c>
      <c r="B10" s="33" t="s">
        <v>223</v>
      </c>
      <c r="C10" s="33" t="s">
        <v>224</v>
      </c>
      <c r="D10" s="14">
        <v>189548</v>
      </c>
      <c r="E10" s="15">
        <v>729</v>
      </c>
      <c r="F10" s="16">
        <v>5.1700000000000003E-2</v>
      </c>
      <c r="G10" s="16"/>
    </row>
    <row r="11" spans="1:7" x14ac:dyDescent="0.35">
      <c r="A11" s="13" t="s">
        <v>246</v>
      </c>
      <c r="B11" s="33" t="s">
        <v>247</v>
      </c>
      <c r="C11" s="33" t="s">
        <v>248</v>
      </c>
      <c r="D11" s="14">
        <v>30248</v>
      </c>
      <c r="E11" s="15">
        <v>710.31</v>
      </c>
      <c r="F11" s="16">
        <v>5.0299999999999997E-2</v>
      </c>
      <c r="G11" s="16"/>
    </row>
    <row r="12" spans="1:7" x14ac:dyDescent="0.35">
      <c r="A12" s="13" t="s">
        <v>700</v>
      </c>
      <c r="B12" s="33" t="s">
        <v>701</v>
      </c>
      <c r="C12" s="33" t="s">
        <v>702</v>
      </c>
      <c r="D12" s="14">
        <v>168250</v>
      </c>
      <c r="E12" s="15">
        <v>668.46</v>
      </c>
      <c r="F12" s="16">
        <v>4.7399999999999998E-2</v>
      </c>
      <c r="G12" s="16"/>
    </row>
    <row r="13" spans="1:7" x14ac:dyDescent="0.35">
      <c r="A13" s="13" t="s">
        <v>284</v>
      </c>
      <c r="B13" s="33" t="s">
        <v>285</v>
      </c>
      <c r="C13" s="33" t="s">
        <v>231</v>
      </c>
      <c r="D13" s="14">
        <v>5081</v>
      </c>
      <c r="E13" s="15">
        <v>625.92999999999995</v>
      </c>
      <c r="F13" s="16">
        <v>4.4400000000000002E-2</v>
      </c>
      <c r="G13" s="16"/>
    </row>
    <row r="14" spans="1:7" x14ac:dyDescent="0.35">
      <c r="A14" s="13" t="s">
        <v>1146</v>
      </c>
      <c r="B14" s="33" t="s">
        <v>1147</v>
      </c>
      <c r="C14" s="33" t="s">
        <v>251</v>
      </c>
      <c r="D14" s="14">
        <v>11291</v>
      </c>
      <c r="E14" s="15">
        <v>622.19000000000005</v>
      </c>
      <c r="F14" s="16">
        <v>4.41E-2</v>
      </c>
      <c r="G14" s="16"/>
    </row>
    <row r="15" spans="1:7" x14ac:dyDescent="0.35">
      <c r="A15" s="13" t="s">
        <v>260</v>
      </c>
      <c r="B15" s="33" t="s">
        <v>261</v>
      </c>
      <c r="C15" s="33" t="s">
        <v>248</v>
      </c>
      <c r="D15" s="14">
        <v>147940</v>
      </c>
      <c r="E15" s="15">
        <v>618.46</v>
      </c>
      <c r="F15" s="16">
        <v>4.3799999999999999E-2</v>
      </c>
      <c r="G15" s="16"/>
    </row>
    <row r="16" spans="1:7" x14ac:dyDescent="0.35">
      <c r="A16" s="13" t="s">
        <v>252</v>
      </c>
      <c r="B16" s="33" t="s">
        <v>253</v>
      </c>
      <c r="C16" s="33" t="s">
        <v>218</v>
      </c>
      <c r="D16" s="14">
        <v>37122</v>
      </c>
      <c r="E16" s="15">
        <v>607.54</v>
      </c>
      <c r="F16" s="16">
        <v>4.3099999999999999E-2</v>
      </c>
      <c r="G16" s="16"/>
    </row>
    <row r="17" spans="1:7" x14ac:dyDescent="0.35">
      <c r="A17" s="13" t="s">
        <v>258</v>
      </c>
      <c r="B17" s="33" t="s">
        <v>259</v>
      </c>
      <c r="C17" s="33" t="s">
        <v>218</v>
      </c>
      <c r="D17" s="14">
        <v>16924</v>
      </c>
      <c r="E17" s="15">
        <v>586.15</v>
      </c>
      <c r="F17" s="16">
        <v>4.1500000000000002E-2</v>
      </c>
      <c r="G17" s="16"/>
    </row>
    <row r="18" spans="1:7" x14ac:dyDescent="0.35">
      <c r="A18" s="13" t="s">
        <v>216</v>
      </c>
      <c r="B18" s="33" t="s">
        <v>217</v>
      </c>
      <c r="C18" s="33" t="s">
        <v>218</v>
      </c>
      <c r="D18" s="14">
        <v>36993</v>
      </c>
      <c r="E18" s="15">
        <v>578.09</v>
      </c>
      <c r="F18" s="16">
        <v>4.1000000000000002E-2</v>
      </c>
      <c r="G18" s="16"/>
    </row>
    <row r="19" spans="1:7" x14ac:dyDescent="0.35">
      <c r="A19" s="13" t="s">
        <v>1148</v>
      </c>
      <c r="B19" s="33" t="s">
        <v>1149</v>
      </c>
      <c r="C19" s="33" t="s">
        <v>302</v>
      </c>
      <c r="D19" s="14">
        <v>24935</v>
      </c>
      <c r="E19" s="15">
        <v>563.30999999999995</v>
      </c>
      <c r="F19" s="16">
        <v>3.9899999999999998E-2</v>
      </c>
      <c r="G19" s="16"/>
    </row>
    <row r="20" spans="1:7" x14ac:dyDescent="0.35">
      <c r="A20" s="13" t="s">
        <v>420</v>
      </c>
      <c r="B20" s="33" t="s">
        <v>421</v>
      </c>
      <c r="C20" s="33" t="s">
        <v>224</v>
      </c>
      <c r="D20" s="14">
        <v>10707</v>
      </c>
      <c r="E20" s="15">
        <v>532.58000000000004</v>
      </c>
      <c r="F20" s="16">
        <v>3.7699999999999997E-2</v>
      </c>
      <c r="G20" s="16"/>
    </row>
    <row r="21" spans="1:7" x14ac:dyDescent="0.35">
      <c r="A21" s="13" t="s">
        <v>422</v>
      </c>
      <c r="B21" s="33" t="s">
        <v>423</v>
      </c>
      <c r="C21" s="33" t="s">
        <v>231</v>
      </c>
      <c r="D21" s="14">
        <v>6050</v>
      </c>
      <c r="E21" s="15">
        <v>520.72</v>
      </c>
      <c r="F21" s="16">
        <v>3.6900000000000002E-2</v>
      </c>
      <c r="G21" s="16"/>
    </row>
    <row r="22" spans="1:7" x14ac:dyDescent="0.35">
      <c r="A22" s="13" t="s">
        <v>805</v>
      </c>
      <c r="B22" s="33" t="s">
        <v>806</v>
      </c>
      <c r="C22" s="33" t="s">
        <v>231</v>
      </c>
      <c r="D22" s="14">
        <v>8475</v>
      </c>
      <c r="E22" s="15">
        <v>452.01</v>
      </c>
      <c r="F22" s="16">
        <v>3.2000000000000001E-2</v>
      </c>
      <c r="G22" s="16"/>
    </row>
    <row r="23" spans="1:7" x14ac:dyDescent="0.35">
      <c r="A23" s="13" t="s">
        <v>343</v>
      </c>
      <c r="B23" s="33" t="s">
        <v>344</v>
      </c>
      <c r="C23" s="33" t="s">
        <v>237</v>
      </c>
      <c r="D23" s="14">
        <v>6229</v>
      </c>
      <c r="E23" s="15">
        <v>411.86</v>
      </c>
      <c r="F23" s="16">
        <v>2.92E-2</v>
      </c>
      <c r="G23" s="16"/>
    </row>
    <row r="24" spans="1:7" x14ac:dyDescent="0.35">
      <c r="A24" s="13" t="s">
        <v>1150</v>
      </c>
      <c r="B24" s="33" t="s">
        <v>1151</v>
      </c>
      <c r="C24" s="33" t="s">
        <v>237</v>
      </c>
      <c r="D24" s="14">
        <v>32405</v>
      </c>
      <c r="E24" s="15">
        <v>405.45</v>
      </c>
      <c r="F24" s="16">
        <v>2.87E-2</v>
      </c>
      <c r="G24" s="16"/>
    </row>
    <row r="25" spans="1:7" x14ac:dyDescent="0.35">
      <c r="A25" s="13" t="s">
        <v>1152</v>
      </c>
      <c r="B25" s="33" t="s">
        <v>1153</v>
      </c>
      <c r="C25" s="33" t="s">
        <v>231</v>
      </c>
      <c r="D25" s="14">
        <v>8887</v>
      </c>
      <c r="E25" s="15">
        <v>382.97</v>
      </c>
      <c r="F25" s="16">
        <v>2.7099999999999999E-2</v>
      </c>
      <c r="G25" s="16"/>
    </row>
    <row r="26" spans="1:7" x14ac:dyDescent="0.35">
      <c r="A26" s="13" t="s">
        <v>254</v>
      </c>
      <c r="B26" s="33" t="s">
        <v>255</v>
      </c>
      <c r="C26" s="33" t="s">
        <v>218</v>
      </c>
      <c r="D26" s="14">
        <v>23981</v>
      </c>
      <c r="E26" s="15">
        <v>377.44</v>
      </c>
      <c r="F26" s="16">
        <v>2.6700000000000002E-2</v>
      </c>
      <c r="G26" s="16"/>
    </row>
    <row r="27" spans="1:7" x14ac:dyDescent="0.35">
      <c r="A27" s="13" t="s">
        <v>767</v>
      </c>
      <c r="B27" s="33" t="s">
        <v>768</v>
      </c>
      <c r="C27" s="33" t="s">
        <v>358</v>
      </c>
      <c r="D27" s="14">
        <v>11757</v>
      </c>
      <c r="E27" s="15">
        <v>365.31</v>
      </c>
      <c r="F27" s="16">
        <v>2.5899999999999999E-2</v>
      </c>
      <c r="G27" s="16"/>
    </row>
    <row r="28" spans="1:7" x14ac:dyDescent="0.35">
      <c r="A28" s="13" t="s">
        <v>440</v>
      </c>
      <c r="B28" s="33" t="s">
        <v>441</v>
      </c>
      <c r="C28" s="33" t="s">
        <v>218</v>
      </c>
      <c r="D28" s="14">
        <v>6423</v>
      </c>
      <c r="E28" s="15">
        <v>325.58</v>
      </c>
      <c r="F28" s="16">
        <v>2.3099999999999999E-2</v>
      </c>
      <c r="G28" s="16"/>
    </row>
    <row r="29" spans="1:7" x14ac:dyDescent="0.35">
      <c r="A29" s="13" t="s">
        <v>775</v>
      </c>
      <c r="B29" s="33" t="s">
        <v>776</v>
      </c>
      <c r="C29" s="33" t="s">
        <v>375</v>
      </c>
      <c r="D29" s="14">
        <v>20671</v>
      </c>
      <c r="E29" s="15">
        <v>314.22000000000003</v>
      </c>
      <c r="F29" s="16">
        <v>2.23E-2</v>
      </c>
      <c r="G29" s="16"/>
    </row>
    <row r="30" spans="1:7" x14ac:dyDescent="0.35">
      <c r="A30" s="13" t="s">
        <v>1154</v>
      </c>
      <c r="B30" s="33" t="s">
        <v>1155</v>
      </c>
      <c r="C30" s="33" t="s">
        <v>218</v>
      </c>
      <c r="D30" s="14">
        <v>123966</v>
      </c>
      <c r="E30" s="15">
        <v>309.51</v>
      </c>
      <c r="F30" s="16">
        <v>2.1899999999999999E-2</v>
      </c>
      <c r="G30" s="16"/>
    </row>
    <row r="31" spans="1:7" x14ac:dyDescent="0.35">
      <c r="A31" s="13" t="s">
        <v>1156</v>
      </c>
      <c r="B31" s="33" t="s">
        <v>1157</v>
      </c>
      <c r="C31" s="33" t="s">
        <v>401</v>
      </c>
      <c r="D31" s="14">
        <v>40248</v>
      </c>
      <c r="E31" s="15">
        <v>304.27</v>
      </c>
      <c r="F31" s="16">
        <v>2.1600000000000001E-2</v>
      </c>
      <c r="G31" s="16"/>
    </row>
    <row r="32" spans="1:7" x14ac:dyDescent="0.35">
      <c r="A32" s="13" t="s">
        <v>1158</v>
      </c>
      <c r="B32" s="33" t="s">
        <v>1159</v>
      </c>
      <c r="C32" s="33" t="s">
        <v>432</v>
      </c>
      <c r="D32" s="14">
        <v>23575</v>
      </c>
      <c r="E32" s="15">
        <v>290.3</v>
      </c>
      <c r="F32" s="16">
        <v>2.06E-2</v>
      </c>
      <c r="G32" s="16"/>
    </row>
    <row r="33" spans="1:7" x14ac:dyDescent="0.35">
      <c r="A33" s="13" t="s">
        <v>371</v>
      </c>
      <c r="B33" s="33" t="s">
        <v>372</v>
      </c>
      <c r="C33" s="33" t="s">
        <v>302</v>
      </c>
      <c r="D33" s="14">
        <v>18280</v>
      </c>
      <c r="E33" s="15">
        <v>279.14</v>
      </c>
      <c r="F33" s="16">
        <v>1.9800000000000002E-2</v>
      </c>
      <c r="G33" s="16"/>
    </row>
    <row r="34" spans="1:7" x14ac:dyDescent="0.35">
      <c r="A34" s="13" t="s">
        <v>415</v>
      </c>
      <c r="B34" s="33" t="s">
        <v>416</v>
      </c>
      <c r="C34" s="33" t="s">
        <v>305</v>
      </c>
      <c r="D34" s="14">
        <v>4364</v>
      </c>
      <c r="E34" s="15">
        <v>260.57</v>
      </c>
      <c r="F34" s="16">
        <v>1.8499999999999999E-2</v>
      </c>
      <c r="G34" s="16"/>
    </row>
    <row r="35" spans="1:7" x14ac:dyDescent="0.35">
      <c r="A35" s="13" t="s">
        <v>1160</v>
      </c>
      <c r="B35" s="33" t="s">
        <v>1161</v>
      </c>
      <c r="C35" s="33" t="s">
        <v>432</v>
      </c>
      <c r="D35" s="14">
        <v>49504</v>
      </c>
      <c r="E35" s="15">
        <v>239.08</v>
      </c>
      <c r="F35" s="16">
        <v>1.6899999999999998E-2</v>
      </c>
      <c r="G35" s="16"/>
    </row>
    <row r="36" spans="1:7" x14ac:dyDescent="0.35">
      <c r="A36" s="13" t="s">
        <v>1162</v>
      </c>
      <c r="B36" s="33" t="s">
        <v>1163</v>
      </c>
      <c r="C36" s="33" t="s">
        <v>281</v>
      </c>
      <c r="D36" s="14">
        <v>717</v>
      </c>
      <c r="E36" s="15">
        <v>225.25</v>
      </c>
      <c r="F36" s="16">
        <v>1.6E-2</v>
      </c>
      <c r="G36" s="16"/>
    </row>
    <row r="37" spans="1:7" x14ac:dyDescent="0.35">
      <c r="A37" s="13" t="s">
        <v>1164</v>
      </c>
      <c r="B37" s="33" t="s">
        <v>1165</v>
      </c>
      <c r="C37" s="33" t="s">
        <v>237</v>
      </c>
      <c r="D37" s="14">
        <v>23863</v>
      </c>
      <c r="E37" s="15">
        <v>221.93</v>
      </c>
      <c r="F37" s="16">
        <v>1.5699999999999999E-2</v>
      </c>
      <c r="G37" s="16"/>
    </row>
    <row r="38" spans="1:7" x14ac:dyDescent="0.35">
      <c r="A38" s="17" t="s">
        <v>139</v>
      </c>
      <c r="B38" s="34"/>
      <c r="C38" s="34"/>
      <c r="D38" s="20"/>
      <c r="E38" s="37">
        <v>14080.39</v>
      </c>
      <c r="F38" s="38">
        <v>0.99780000000000002</v>
      </c>
      <c r="G38" s="23"/>
    </row>
    <row r="39" spans="1:7" x14ac:dyDescent="0.35">
      <c r="A39" s="17" t="s">
        <v>404</v>
      </c>
      <c r="B39" s="33"/>
      <c r="C39" s="33"/>
      <c r="D39" s="14"/>
      <c r="E39" s="15"/>
      <c r="F39" s="16"/>
      <c r="G39" s="16"/>
    </row>
    <row r="40" spans="1:7" x14ac:dyDescent="0.35">
      <c r="A40" s="17" t="s">
        <v>139</v>
      </c>
      <c r="B40" s="33"/>
      <c r="C40" s="33"/>
      <c r="D40" s="14"/>
      <c r="E40" s="39" t="s">
        <v>136</v>
      </c>
      <c r="F40" s="40" t="s">
        <v>136</v>
      </c>
      <c r="G40" s="16"/>
    </row>
    <row r="41" spans="1:7" x14ac:dyDescent="0.35">
      <c r="A41" s="24" t="s">
        <v>155</v>
      </c>
      <c r="B41" s="35"/>
      <c r="C41" s="35"/>
      <c r="D41" s="25"/>
      <c r="E41" s="30">
        <v>14080.39</v>
      </c>
      <c r="F41" s="31">
        <v>0.99780000000000002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156</v>
      </c>
      <c r="B44" s="33"/>
      <c r="C44" s="33"/>
      <c r="D44" s="14"/>
      <c r="E44" s="15"/>
      <c r="F44" s="16"/>
      <c r="G44" s="16"/>
    </row>
    <row r="45" spans="1:7" x14ac:dyDescent="0.35">
      <c r="A45" s="13" t="s">
        <v>157</v>
      </c>
      <c r="B45" s="33"/>
      <c r="C45" s="33"/>
      <c r="D45" s="14"/>
      <c r="E45" s="15">
        <v>14.99</v>
      </c>
      <c r="F45" s="16">
        <v>1.1000000000000001E-3</v>
      </c>
      <c r="G45" s="16">
        <v>5.7939999999999998E-2</v>
      </c>
    </row>
    <row r="46" spans="1:7" x14ac:dyDescent="0.35">
      <c r="A46" s="17" t="s">
        <v>139</v>
      </c>
      <c r="B46" s="34"/>
      <c r="C46" s="34"/>
      <c r="D46" s="20"/>
      <c r="E46" s="37">
        <v>14.99</v>
      </c>
      <c r="F46" s="38">
        <v>1.1000000000000001E-3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155</v>
      </c>
      <c r="B48" s="35"/>
      <c r="C48" s="35"/>
      <c r="D48" s="25"/>
      <c r="E48" s="21">
        <v>14.99</v>
      </c>
      <c r="F48" s="22">
        <v>1.1000000000000001E-3</v>
      </c>
      <c r="G48" s="23"/>
    </row>
    <row r="49" spans="1:7" x14ac:dyDescent="0.35">
      <c r="A49" s="13" t="s">
        <v>158</v>
      </c>
      <c r="B49" s="33"/>
      <c r="C49" s="33"/>
      <c r="D49" s="14"/>
      <c r="E49" s="15">
        <v>4.7599000000000001E-3</v>
      </c>
      <c r="F49" s="16">
        <v>0</v>
      </c>
      <c r="G49" s="16"/>
    </row>
    <row r="50" spans="1:7" x14ac:dyDescent="0.35">
      <c r="A50" s="13" t="s">
        <v>159</v>
      </c>
      <c r="B50" s="33"/>
      <c r="C50" s="33"/>
      <c r="D50" s="14"/>
      <c r="E50" s="15">
        <v>16.665240099999998</v>
      </c>
      <c r="F50" s="16">
        <v>1.1000000000000001E-3</v>
      </c>
      <c r="G50" s="16">
        <v>5.7939999999999998E-2</v>
      </c>
    </row>
    <row r="51" spans="1:7" x14ac:dyDescent="0.35">
      <c r="A51" s="28" t="s">
        <v>160</v>
      </c>
      <c r="B51" s="36"/>
      <c r="C51" s="36"/>
      <c r="D51" s="29"/>
      <c r="E51" s="30">
        <v>14112.05</v>
      </c>
      <c r="F51" s="31">
        <v>1</v>
      </c>
      <c r="G51" s="31"/>
    </row>
    <row r="56" spans="1:7" x14ac:dyDescent="0.35">
      <c r="A56" s="1" t="s">
        <v>163</v>
      </c>
    </row>
    <row r="57" spans="1:7" x14ac:dyDescent="0.35">
      <c r="A57" s="48" t="s">
        <v>164</v>
      </c>
      <c r="B57" s="3" t="s">
        <v>136</v>
      </c>
    </row>
    <row r="58" spans="1:7" x14ac:dyDescent="0.35">
      <c r="A58" t="s">
        <v>165</v>
      </c>
    </row>
    <row r="59" spans="1:7" x14ac:dyDescent="0.35">
      <c r="A59" t="s">
        <v>166</v>
      </c>
      <c r="B59" t="s">
        <v>167</v>
      </c>
      <c r="C59" t="s">
        <v>167</v>
      </c>
    </row>
    <row r="60" spans="1:7" x14ac:dyDescent="0.35">
      <c r="B60" s="49">
        <v>45777</v>
      </c>
      <c r="C60" s="49">
        <v>45807</v>
      </c>
    </row>
    <row r="61" spans="1:7" x14ac:dyDescent="0.35">
      <c r="A61" t="s">
        <v>407</v>
      </c>
      <c r="B61">
        <v>13.9079</v>
      </c>
      <c r="C61">
        <v>14.3567</v>
      </c>
    </row>
    <row r="62" spans="1:7" x14ac:dyDescent="0.35">
      <c r="A62" t="s">
        <v>169</v>
      </c>
      <c r="B62">
        <v>13.7134</v>
      </c>
      <c r="C62">
        <v>14.155900000000001</v>
      </c>
    </row>
    <row r="63" spans="1:7" x14ac:dyDescent="0.35">
      <c r="A63" t="s">
        <v>408</v>
      </c>
      <c r="B63">
        <v>13.597799999999999</v>
      </c>
      <c r="C63">
        <v>14.030200000000001</v>
      </c>
    </row>
    <row r="64" spans="1:7" x14ac:dyDescent="0.35">
      <c r="A64" t="s">
        <v>171</v>
      </c>
      <c r="B64">
        <v>13.5969</v>
      </c>
      <c r="C64">
        <v>14.029299999999999</v>
      </c>
    </row>
    <row r="66" spans="1:4" x14ac:dyDescent="0.35">
      <c r="A66" t="s">
        <v>172</v>
      </c>
      <c r="B66" s="3" t="s">
        <v>136</v>
      </c>
    </row>
    <row r="67" spans="1:4" x14ac:dyDescent="0.35">
      <c r="A67" t="s">
        <v>173</v>
      </c>
      <c r="B67" s="3" t="s">
        <v>136</v>
      </c>
    </row>
    <row r="68" spans="1:4" ht="29" customHeight="1" x14ac:dyDescent="0.35">
      <c r="A68" s="48" t="s">
        <v>174</v>
      </c>
      <c r="B68" s="3" t="s">
        <v>136</v>
      </c>
    </row>
    <row r="69" spans="1:4" ht="29" customHeight="1" x14ac:dyDescent="0.35">
      <c r="A69" s="48" t="s">
        <v>175</v>
      </c>
      <c r="B69" s="3" t="s">
        <v>136</v>
      </c>
    </row>
    <row r="70" spans="1:4" x14ac:dyDescent="0.35">
      <c r="A70" t="s">
        <v>409</v>
      </c>
      <c r="B70" s="50">
        <v>0.64629999999999999</v>
      </c>
    </row>
    <row r="71" spans="1:4" ht="43.5" customHeight="1" x14ac:dyDescent="0.35">
      <c r="A71" s="48" t="s">
        <v>177</v>
      </c>
      <c r="B71" s="3" t="s">
        <v>136</v>
      </c>
    </row>
    <row r="72" spans="1:4" x14ac:dyDescent="0.35">
      <c r="B72" s="3"/>
    </row>
    <row r="73" spans="1:4" ht="29" customHeight="1" x14ac:dyDescent="0.35">
      <c r="A73" s="48" t="s">
        <v>178</v>
      </c>
      <c r="B73" s="3" t="s">
        <v>136</v>
      </c>
    </row>
    <row r="74" spans="1:4" ht="29" customHeight="1" x14ac:dyDescent="0.35">
      <c r="A74" s="48" t="s">
        <v>179</v>
      </c>
      <c r="B74" t="s">
        <v>136</v>
      </c>
    </row>
    <row r="75" spans="1:4" ht="29" customHeight="1" x14ac:dyDescent="0.35">
      <c r="A75" s="48" t="s">
        <v>180</v>
      </c>
      <c r="B75" s="3" t="s">
        <v>136</v>
      </c>
    </row>
    <row r="76" spans="1:4" ht="29" customHeight="1" x14ac:dyDescent="0.35">
      <c r="A76" s="48" t="s">
        <v>181</v>
      </c>
      <c r="B76" s="3" t="s">
        <v>136</v>
      </c>
    </row>
    <row r="78" spans="1:4" ht="70" customHeight="1" x14ac:dyDescent="0.35">
      <c r="A78" s="73" t="s">
        <v>191</v>
      </c>
      <c r="B78" s="73" t="s">
        <v>192</v>
      </c>
      <c r="C78" s="73" t="s">
        <v>5</v>
      </c>
      <c r="D78" s="73" t="s">
        <v>6</v>
      </c>
    </row>
    <row r="79" spans="1:4" ht="70" customHeight="1" x14ac:dyDescent="0.35">
      <c r="A79" s="73" t="s">
        <v>1166</v>
      </c>
      <c r="B79" s="73"/>
      <c r="C79" s="73" t="s">
        <v>37</v>
      </c>
      <c r="D7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1167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1168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721</v>
      </c>
      <c r="B8" s="33" t="s">
        <v>722</v>
      </c>
      <c r="C8" s="33" t="s">
        <v>207</v>
      </c>
      <c r="D8" s="14">
        <v>304000</v>
      </c>
      <c r="E8" s="15">
        <v>5565.33</v>
      </c>
      <c r="F8" s="16">
        <v>6.2100000000000002E-2</v>
      </c>
      <c r="G8" s="16"/>
    </row>
    <row r="9" spans="1:7" x14ac:dyDescent="0.35">
      <c r="A9" s="13" t="s">
        <v>402</v>
      </c>
      <c r="B9" s="33" t="s">
        <v>403</v>
      </c>
      <c r="C9" s="33" t="s">
        <v>221</v>
      </c>
      <c r="D9" s="14">
        <v>3200000</v>
      </c>
      <c r="E9" s="15">
        <v>3989.12</v>
      </c>
      <c r="F9" s="16">
        <v>4.4499999999999998E-2</v>
      </c>
      <c r="G9" s="16"/>
    </row>
    <row r="10" spans="1:7" x14ac:dyDescent="0.35">
      <c r="A10" s="13" t="s">
        <v>351</v>
      </c>
      <c r="B10" s="33" t="s">
        <v>352</v>
      </c>
      <c r="C10" s="33" t="s">
        <v>231</v>
      </c>
      <c r="D10" s="14">
        <v>207086</v>
      </c>
      <c r="E10" s="15">
        <v>3825.29</v>
      </c>
      <c r="F10" s="16">
        <v>4.2700000000000002E-2</v>
      </c>
      <c r="G10" s="16"/>
    </row>
    <row r="11" spans="1:7" x14ac:dyDescent="0.35">
      <c r="A11" s="13" t="s">
        <v>376</v>
      </c>
      <c r="B11" s="33" t="s">
        <v>377</v>
      </c>
      <c r="C11" s="33" t="s">
        <v>245</v>
      </c>
      <c r="D11" s="14">
        <v>3350000</v>
      </c>
      <c r="E11" s="15">
        <v>3727.21</v>
      </c>
      <c r="F11" s="16">
        <v>4.1599999999999998E-2</v>
      </c>
      <c r="G11" s="16"/>
    </row>
    <row r="12" spans="1:7" x14ac:dyDescent="0.35">
      <c r="A12" s="13" t="s">
        <v>1169</v>
      </c>
      <c r="B12" s="33" t="s">
        <v>1170</v>
      </c>
      <c r="C12" s="33" t="s">
        <v>240</v>
      </c>
      <c r="D12" s="14">
        <v>800000</v>
      </c>
      <c r="E12" s="15">
        <v>3554</v>
      </c>
      <c r="F12" s="16">
        <v>3.9699999999999999E-2</v>
      </c>
      <c r="G12" s="16"/>
    </row>
    <row r="13" spans="1:7" x14ac:dyDescent="0.35">
      <c r="A13" s="13" t="s">
        <v>1171</v>
      </c>
      <c r="B13" s="33" t="s">
        <v>1172</v>
      </c>
      <c r="C13" s="33" t="s">
        <v>240</v>
      </c>
      <c r="D13" s="14">
        <v>2900000</v>
      </c>
      <c r="E13" s="15">
        <v>3538</v>
      </c>
      <c r="F13" s="16">
        <v>3.95E-2</v>
      </c>
      <c r="G13" s="16"/>
    </row>
    <row r="14" spans="1:7" x14ac:dyDescent="0.35">
      <c r="A14" s="13" t="s">
        <v>1173</v>
      </c>
      <c r="B14" s="33" t="s">
        <v>1174</v>
      </c>
      <c r="C14" s="33" t="s">
        <v>266</v>
      </c>
      <c r="D14" s="14">
        <v>975000</v>
      </c>
      <c r="E14" s="15">
        <v>3363.75</v>
      </c>
      <c r="F14" s="16">
        <v>3.7600000000000001E-2</v>
      </c>
      <c r="G14" s="16"/>
    </row>
    <row r="15" spans="1:7" x14ac:dyDescent="0.35">
      <c r="A15" s="13" t="s">
        <v>1175</v>
      </c>
      <c r="B15" s="33" t="s">
        <v>1176</v>
      </c>
      <c r="C15" s="33" t="s">
        <v>305</v>
      </c>
      <c r="D15" s="14">
        <v>310000</v>
      </c>
      <c r="E15" s="15">
        <v>3290.96</v>
      </c>
      <c r="F15" s="16">
        <v>3.6700000000000003E-2</v>
      </c>
      <c r="G15" s="16"/>
    </row>
    <row r="16" spans="1:7" x14ac:dyDescent="0.35">
      <c r="A16" s="13" t="s">
        <v>737</v>
      </c>
      <c r="B16" s="33" t="s">
        <v>738</v>
      </c>
      <c r="C16" s="33" t="s">
        <v>401</v>
      </c>
      <c r="D16" s="14">
        <v>250000</v>
      </c>
      <c r="E16" s="15">
        <v>3261.75</v>
      </c>
      <c r="F16" s="16">
        <v>3.6400000000000002E-2</v>
      </c>
      <c r="G16" s="16"/>
    </row>
    <row r="17" spans="1:7" x14ac:dyDescent="0.35">
      <c r="A17" s="13" t="s">
        <v>1177</v>
      </c>
      <c r="B17" s="33" t="s">
        <v>1178</v>
      </c>
      <c r="C17" s="33" t="s">
        <v>321</v>
      </c>
      <c r="D17" s="14">
        <v>7125473</v>
      </c>
      <c r="E17" s="15">
        <v>2816.7</v>
      </c>
      <c r="F17" s="16">
        <v>3.1399999999999997E-2</v>
      </c>
      <c r="G17" s="16"/>
    </row>
    <row r="18" spans="1:7" x14ac:dyDescent="0.35">
      <c r="A18" s="13" t="s">
        <v>797</v>
      </c>
      <c r="B18" s="33" t="s">
        <v>798</v>
      </c>
      <c r="C18" s="33" t="s">
        <v>278</v>
      </c>
      <c r="D18" s="14">
        <v>770000</v>
      </c>
      <c r="E18" s="15">
        <v>2606.4499999999998</v>
      </c>
      <c r="F18" s="16">
        <v>2.9100000000000001E-2</v>
      </c>
      <c r="G18" s="16"/>
    </row>
    <row r="19" spans="1:7" x14ac:dyDescent="0.35">
      <c r="A19" s="13" t="s">
        <v>353</v>
      </c>
      <c r="B19" s="33" t="s">
        <v>354</v>
      </c>
      <c r="C19" s="33" t="s">
        <v>355</v>
      </c>
      <c r="D19" s="14">
        <v>200000</v>
      </c>
      <c r="E19" s="15">
        <v>2591.1999999999998</v>
      </c>
      <c r="F19" s="16">
        <v>2.8899999999999999E-2</v>
      </c>
      <c r="G19" s="16"/>
    </row>
    <row r="20" spans="1:7" x14ac:dyDescent="0.35">
      <c r="A20" s="13" t="s">
        <v>1179</v>
      </c>
      <c r="B20" s="33" t="s">
        <v>1180</v>
      </c>
      <c r="C20" s="33" t="s">
        <v>237</v>
      </c>
      <c r="D20" s="14">
        <v>300000</v>
      </c>
      <c r="E20" s="15">
        <v>2270.85</v>
      </c>
      <c r="F20" s="16">
        <v>2.5399999999999999E-2</v>
      </c>
      <c r="G20" s="16"/>
    </row>
    <row r="21" spans="1:7" x14ac:dyDescent="0.35">
      <c r="A21" s="13" t="s">
        <v>1181</v>
      </c>
      <c r="B21" s="33" t="s">
        <v>1182</v>
      </c>
      <c r="C21" s="33" t="s">
        <v>245</v>
      </c>
      <c r="D21" s="14">
        <v>830000</v>
      </c>
      <c r="E21" s="15">
        <v>2187.4699999999998</v>
      </c>
      <c r="F21" s="16">
        <v>2.4400000000000002E-2</v>
      </c>
      <c r="G21" s="16"/>
    </row>
    <row r="22" spans="1:7" x14ac:dyDescent="0.35">
      <c r="A22" s="13" t="s">
        <v>1183</v>
      </c>
      <c r="B22" s="33" t="s">
        <v>1184</v>
      </c>
      <c r="C22" s="33" t="s">
        <v>221</v>
      </c>
      <c r="D22" s="14">
        <v>630000</v>
      </c>
      <c r="E22" s="15">
        <v>2098.2199999999998</v>
      </c>
      <c r="F22" s="16">
        <v>2.3400000000000001E-2</v>
      </c>
      <c r="G22" s="16"/>
    </row>
    <row r="23" spans="1:7" x14ac:dyDescent="0.35">
      <c r="A23" s="13" t="s">
        <v>801</v>
      </c>
      <c r="B23" s="33" t="s">
        <v>802</v>
      </c>
      <c r="C23" s="33" t="s">
        <v>478</v>
      </c>
      <c r="D23" s="14">
        <v>323401</v>
      </c>
      <c r="E23" s="15">
        <v>2084.64</v>
      </c>
      <c r="F23" s="16">
        <v>2.3300000000000001E-2</v>
      </c>
      <c r="G23" s="16"/>
    </row>
    <row r="24" spans="1:7" x14ac:dyDescent="0.35">
      <c r="A24" s="13" t="s">
        <v>809</v>
      </c>
      <c r="B24" s="33" t="s">
        <v>810</v>
      </c>
      <c r="C24" s="33" t="s">
        <v>321</v>
      </c>
      <c r="D24" s="14">
        <v>123350</v>
      </c>
      <c r="E24" s="15">
        <v>1857.16</v>
      </c>
      <c r="F24" s="16">
        <v>2.07E-2</v>
      </c>
      <c r="G24" s="16"/>
    </row>
    <row r="25" spans="1:7" x14ac:dyDescent="0.35">
      <c r="A25" s="13" t="s">
        <v>1185</v>
      </c>
      <c r="B25" s="33" t="s">
        <v>1186</v>
      </c>
      <c r="C25" s="33" t="s">
        <v>305</v>
      </c>
      <c r="D25" s="14">
        <v>100000</v>
      </c>
      <c r="E25" s="15">
        <v>1770.4</v>
      </c>
      <c r="F25" s="16">
        <v>1.9800000000000002E-2</v>
      </c>
      <c r="G25" s="16"/>
    </row>
    <row r="26" spans="1:7" x14ac:dyDescent="0.35">
      <c r="A26" s="13" t="s">
        <v>1187</v>
      </c>
      <c r="B26" s="33" t="s">
        <v>1188</v>
      </c>
      <c r="C26" s="33" t="s">
        <v>1189</v>
      </c>
      <c r="D26" s="14">
        <v>71050</v>
      </c>
      <c r="E26" s="15">
        <v>1739.16</v>
      </c>
      <c r="F26" s="16">
        <v>1.9400000000000001E-2</v>
      </c>
      <c r="G26" s="16"/>
    </row>
    <row r="27" spans="1:7" x14ac:dyDescent="0.35">
      <c r="A27" s="13" t="s">
        <v>1190</v>
      </c>
      <c r="B27" s="33" t="s">
        <v>1191</v>
      </c>
      <c r="C27" s="33" t="s">
        <v>221</v>
      </c>
      <c r="D27" s="14">
        <v>660000</v>
      </c>
      <c r="E27" s="15">
        <v>1714.35</v>
      </c>
      <c r="F27" s="16">
        <v>1.9099999999999999E-2</v>
      </c>
      <c r="G27" s="16"/>
    </row>
    <row r="28" spans="1:7" x14ac:dyDescent="0.35">
      <c r="A28" s="13" t="s">
        <v>1192</v>
      </c>
      <c r="B28" s="33" t="s">
        <v>1193</v>
      </c>
      <c r="C28" s="33" t="s">
        <v>278</v>
      </c>
      <c r="D28" s="14">
        <v>280000</v>
      </c>
      <c r="E28" s="15">
        <v>1681.54</v>
      </c>
      <c r="F28" s="16">
        <v>1.8800000000000001E-2</v>
      </c>
      <c r="G28" s="16"/>
    </row>
    <row r="29" spans="1:7" x14ac:dyDescent="0.35">
      <c r="A29" s="13" t="s">
        <v>1194</v>
      </c>
      <c r="B29" s="33" t="s">
        <v>1195</v>
      </c>
      <c r="C29" s="33" t="s">
        <v>218</v>
      </c>
      <c r="D29" s="14">
        <v>170000</v>
      </c>
      <c r="E29" s="15">
        <v>1457.75</v>
      </c>
      <c r="F29" s="16">
        <v>1.6299999999999999E-2</v>
      </c>
      <c r="G29" s="16"/>
    </row>
    <row r="30" spans="1:7" x14ac:dyDescent="0.35">
      <c r="A30" s="13" t="s">
        <v>1196</v>
      </c>
      <c r="B30" s="33" t="s">
        <v>1197</v>
      </c>
      <c r="C30" s="33" t="s">
        <v>1198</v>
      </c>
      <c r="D30" s="14">
        <v>500000</v>
      </c>
      <c r="E30" s="15">
        <v>1454.25</v>
      </c>
      <c r="F30" s="16">
        <v>1.6199999999999999E-2</v>
      </c>
      <c r="G30" s="16"/>
    </row>
    <row r="31" spans="1:7" x14ac:dyDescent="0.35">
      <c r="A31" s="13" t="s">
        <v>1199</v>
      </c>
      <c r="B31" s="33" t="s">
        <v>1200</v>
      </c>
      <c r="C31" s="33" t="s">
        <v>224</v>
      </c>
      <c r="D31" s="14">
        <v>110000</v>
      </c>
      <c r="E31" s="15">
        <v>1441.55</v>
      </c>
      <c r="F31" s="16">
        <v>1.61E-2</v>
      </c>
      <c r="G31" s="16"/>
    </row>
    <row r="32" spans="1:7" x14ac:dyDescent="0.35">
      <c r="A32" s="13" t="s">
        <v>249</v>
      </c>
      <c r="B32" s="33" t="s">
        <v>250</v>
      </c>
      <c r="C32" s="33" t="s">
        <v>251</v>
      </c>
      <c r="D32" s="14">
        <v>180000</v>
      </c>
      <c r="E32" s="15">
        <v>1377.72</v>
      </c>
      <c r="F32" s="16">
        <v>1.54E-2</v>
      </c>
      <c r="G32" s="16"/>
    </row>
    <row r="33" spans="1:7" x14ac:dyDescent="0.35">
      <c r="A33" s="13" t="s">
        <v>813</v>
      </c>
      <c r="B33" s="33" t="s">
        <v>814</v>
      </c>
      <c r="C33" s="33" t="s">
        <v>336</v>
      </c>
      <c r="D33" s="14">
        <v>380000</v>
      </c>
      <c r="E33" s="15">
        <v>1377.69</v>
      </c>
      <c r="F33" s="16">
        <v>1.54E-2</v>
      </c>
      <c r="G33" s="16"/>
    </row>
    <row r="34" spans="1:7" x14ac:dyDescent="0.35">
      <c r="A34" s="13" t="s">
        <v>1201</v>
      </c>
      <c r="B34" s="33" t="s">
        <v>1202</v>
      </c>
      <c r="C34" s="33" t="s">
        <v>281</v>
      </c>
      <c r="D34" s="14">
        <v>300000</v>
      </c>
      <c r="E34" s="15">
        <v>1353.15</v>
      </c>
      <c r="F34" s="16">
        <v>1.5100000000000001E-2</v>
      </c>
      <c r="G34" s="16"/>
    </row>
    <row r="35" spans="1:7" x14ac:dyDescent="0.35">
      <c r="A35" s="13" t="s">
        <v>786</v>
      </c>
      <c r="B35" s="33" t="s">
        <v>787</v>
      </c>
      <c r="C35" s="33" t="s">
        <v>355</v>
      </c>
      <c r="D35" s="14">
        <v>22600</v>
      </c>
      <c r="E35" s="15">
        <v>1351.48</v>
      </c>
      <c r="F35" s="16">
        <v>1.5100000000000001E-2</v>
      </c>
      <c r="G35" s="16"/>
    </row>
    <row r="36" spans="1:7" x14ac:dyDescent="0.35">
      <c r="A36" s="13" t="s">
        <v>1203</v>
      </c>
      <c r="B36" s="33" t="s">
        <v>1204</v>
      </c>
      <c r="C36" s="33" t="s">
        <v>302</v>
      </c>
      <c r="D36" s="14">
        <v>233283</v>
      </c>
      <c r="E36" s="15">
        <v>1279.56</v>
      </c>
      <c r="F36" s="16">
        <v>1.43E-2</v>
      </c>
      <c r="G36" s="16"/>
    </row>
    <row r="37" spans="1:7" x14ac:dyDescent="0.35">
      <c r="A37" s="13" t="s">
        <v>1205</v>
      </c>
      <c r="B37" s="33" t="s">
        <v>1206</v>
      </c>
      <c r="C37" s="33" t="s">
        <v>237</v>
      </c>
      <c r="D37" s="14">
        <v>93870</v>
      </c>
      <c r="E37" s="15">
        <v>1248.3800000000001</v>
      </c>
      <c r="F37" s="16">
        <v>1.3899999999999999E-2</v>
      </c>
      <c r="G37" s="16"/>
    </row>
    <row r="38" spans="1:7" x14ac:dyDescent="0.35">
      <c r="A38" s="13" t="s">
        <v>1207</v>
      </c>
      <c r="B38" s="33" t="s">
        <v>1208</v>
      </c>
      <c r="C38" s="33" t="s">
        <v>237</v>
      </c>
      <c r="D38" s="14">
        <v>130000</v>
      </c>
      <c r="E38" s="15">
        <v>1141.99</v>
      </c>
      <c r="F38" s="16">
        <v>1.2800000000000001E-2</v>
      </c>
      <c r="G38" s="16"/>
    </row>
    <row r="39" spans="1:7" x14ac:dyDescent="0.35">
      <c r="A39" s="13" t="s">
        <v>1209</v>
      </c>
      <c r="B39" s="33" t="s">
        <v>1210</v>
      </c>
      <c r="C39" s="33" t="s">
        <v>478</v>
      </c>
      <c r="D39" s="14">
        <v>293400</v>
      </c>
      <c r="E39" s="15">
        <v>1141.03</v>
      </c>
      <c r="F39" s="16">
        <v>1.2699999999999999E-2</v>
      </c>
      <c r="G39" s="16"/>
    </row>
    <row r="40" spans="1:7" x14ac:dyDescent="0.35">
      <c r="A40" s="13" t="s">
        <v>1211</v>
      </c>
      <c r="B40" s="33" t="s">
        <v>1212</v>
      </c>
      <c r="C40" s="33" t="s">
        <v>497</v>
      </c>
      <c r="D40" s="14">
        <v>165382</v>
      </c>
      <c r="E40" s="15">
        <v>1079.78</v>
      </c>
      <c r="F40" s="16">
        <v>1.21E-2</v>
      </c>
      <c r="G40" s="16"/>
    </row>
    <row r="41" spans="1:7" x14ac:dyDescent="0.35">
      <c r="A41" s="13" t="s">
        <v>1213</v>
      </c>
      <c r="B41" s="33" t="s">
        <v>1214</v>
      </c>
      <c r="C41" s="33" t="s">
        <v>401</v>
      </c>
      <c r="D41" s="14">
        <v>700000</v>
      </c>
      <c r="E41" s="15">
        <v>1056.6500000000001</v>
      </c>
      <c r="F41" s="16">
        <v>1.18E-2</v>
      </c>
      <c r="G41" s="16"/>
    </row>
    <row r="42" spans="1:7" x14ac:dyDescent="0.35">
      <c r="A42" s="13" t="s">
        <v>1215</v>
      </c>
      <c r="B42" s="33" t="s">
        <v>1216</v>
      </c>
      <c r="C42" s="33" t="s">
        <v>210</v>
      </c>
      <c r="D42" s="14">
        <v>394706</v>
      </c>
      <c r="E42" s="15">
        <v>986.17</v>
      </c>
      <c r="F42" s="16">
        <v>1.0999999999999999E-2</v>
      </c>
      <c r="G42" s="16"/>
    </row>
    <row r="43" spans="1:7" x14ac:dyDescent="0.35">
      <c r="A43" s="13" t="s">
        <v>1217</v>
      </c>
      <c r="B43" s="33" t="s">
        <v>1218</v>
      </c>
      <c r="C43" s="33" t="s">
        <v>336</v>
      </c>
      <c r="D43" s="14">
        <v>100000</v>
      </c>
      <c r="E43" s="15">
        <v>972.75</v>
      </c>
      <c r="F43" s="16">
        <v>1.09E-2</v>
      </c>
      <c r="G43" s="16"/>
    </row>
    <row r="44" spans="1:7" x14ac:dyDescent="0.35">
      <c r="A44" s="13" t="s">
        <v>1219</v>
      </c>
      <c r="B44" s="33" t="s">
        <v>1220</v>
      </c>
      <c r="C44" s="33" t="s">
        <v>305</v>
      </c>
      <c r="D44" s="14">
        <v>32340</v>
      </c>
      <c r="E44" s="15">
        <v>963.38</v>
      </c>
      <c r="F44" s="16">
        <v>1.0800000000000001E-2</v>
      </c>
      <c r="G44" s="16"/>
    </row>
    <row r="45" spans="1:7" x14ac:dyDescent="0.35">
      <c r="A45" s="13" t="s">
        <v>1221</v>
      </c>
      <c r="B45" s="33" t="s">
        <v>1222</v>
      </c>
      <c r="C45" s="33" t="s">
        <v>437</v>
      </c>
      <c r="D45" s="14">
        <v>200000</v>
      </c>
      <c r="E45" s="15">
        <v>930</v>
      </c>
      <c r="F45" s="16">
        <v>1.04E-2</v>
      </c>
      <c r="G45" s="16"/>
    </row>
    <row r="46" spans="1:7" x14ac:dyDescent="0.35">
      <c r="A46" s="13" t="s">
        <v>1223</v>
      </c>
      <c r="B46" s="33" t="s">
        <v>1224</v>
      </c>
      <c r="C46" s="33" t="s">
        <v>281</v>
      </c>
      <c r="D46" s="14">
        <v>508382</v>
      </c>
      <c r="E46" s="15">
        <v>893.02</v>
      </c>
      <c r="F46" s="16">
        <v>0.01</v>
      </c>
      <c r="G46" s="16"/>
    </row>
    <row r="47" spans="1:7" x14ac:dyDescent="0.35">
      <c r="A47" s="13" t="s">
        <v>1225</v>
      </c>
      <c r="B47" s="33" t="s">
        <v>1226</v>
      </c>
      <c r="C47" s="33" t="s">
        <v>215</v>
      </c>
      <c r="D47" s="14">
        <v>320000</v>
      </c>
      <c r="E47" s="15">
        <v>859.97</v>
      </c>
      <c r="F47" s="16">
        <v>9.5999999999999992E-3</v>
      </c>
      <c r="G47" s="16"/>
    </row>
    <row r="48" spans="1:7" x14ac:dyDescent="0.35">
      <c r="A48" s="13" t="s">
        <v>1227</v>
      </c>
      <c r="B48" s="33" t="s">
        <v>1228</v>
      </c>
      <c r="C48" s="33" t="s">
        <v>281</v>
      </c>
      <c r="D48" s="14">
        <v>180000</v>
      </c>
      <c r="E48" s="15">
        <v>822.6</v>
      </c>
      <c r="F48" s="16">
        <v>9.1999999999999998E-3</v>
      </c>
      <c r="G48" s="16"/>
    </row>
    <row r="49" spans="1:7" x14ac:dyDescent="0.35">
      <c r="A49" s="13" t="s">
        <v>795</v>
      </c>
      <c r="B49" s="33" t="s">
        <v>796</v>
      </c>
      <c r="C49" s="33" t="s">
        <v>281</v>
      </c>
      <c r="D49" s="14">
        <v>856633</v>
      </c>
      <c r="E49" s="15">
        <v>803.26</v>
      </c>
      <c r="F49" s="16">
        <v>8.9999999999999993E-3</v>
      </c>
      <c r="G49" s="16"/>
    </row>
    <row r="50" spans="1:7" x14ac:dyDescent="0.35">
      <c r="A50" s="13" t="s">
        <v>1229</v>
      </c>
      <c r="B50" s="33" t="s">
        <v>1230</v>
      </c>
      <c r="C50" s="33" t="s">
        <v>401</v>
      </c>
      <c r="D50" s="14">
        <v>245580</v>
      </c>
      <c r="E50" s="15">
        <v>755.28</v>
      </c>
      <c r="F50" s="16">
        <v>8.3999999999999995E-3</v>
      </c>
      <c r="G50" s="16"/>
    </row>
    <row r="51" spans="1:7" x14ac:dyDescent="0.35">
      <c r="A51" s="13" t="s">
        <v>1231</v>
      </c>
      <c r="B51" s="33" t="s">
        <v>1232</v>
      </c>
      <c r="C51" s="33" t="s">
        <v>248</v>
      </c>
      <c r="D51" s="14">
        <v>255654</v>
      </c>
      <c r="E51" s="15">
        <v>729.05</v>
      </c>
      <c r="F51" s="16">
        <v>8.0999999999999996E-3</v>
      </c>
      <c r="G51" s="16"/>
    </row>
    <row r="52" spans="1:7" x14ac:dyDescent="0.35">
      <c r="A52" s="13" t="s">
        <v>1233</v>
      </c>
      <c r="B52" s="33" t="s">
        <v>1234</v>
      </c>
      <c r="C52" s="33" t="s">
        <v>746</v>
      </c>
      <c r="D52" s="14">
        <v>240000</v>
      </c>
      <c r="E52" s="15">
        <v>685.1</v>
      </c>
      <c r="F52" s="16">
        <v>7.6E-3</v>
      </c>
      <c r="G52" s="16"/>
    </row>
    <row r="53" spans="1:7" x14ac:dyDescent="0.35">
      <c r="A53" s="13" t="s">
        <v>1235</v>
      </c>
      <c r="B53" s="33" t="s">
        <v>1236</v>
      </c>
      <c r="C53" s="33" t="s">
        <v>251</v>
      </c>
      <c r="D53" s="14">
        <v>159607</v>
      </c>
      <c r="E53" s="15">
        <v>546.33000000000004</v>
      </c>
      <c r="F53" s="16">
        <v>6.1000000000000004E-3</v>
      </c>
      <c r="G53" s="16"/>
    </row>
    <row r="54" spans="1:7" x14ac:dyDescent="0.35">
      <c r="A54" s="13" t="s">
        <v>1237</v>
      </c>
      <c r="B54" s="33" t="s">
        <v>1238</v>
      </c>
      <c r="C54" s="33" t="s">
        <v>355</v>
      </c>
      <c r="D54" s="14">
        <v>128062</v>
      </c>
      <c r="E54" s="15">
        <v>454.04</v>
      </c>
      <c r="F54" s="16">
        <v>5.1000000000000004E-3</v>
      </c>
      <c r="G54" s="16"/>
    </row>
    <row r="55" spans="1:7" x14ac:dyDescent="0.35">
      <c r="A55" s="13" t="s">
        <v>1239</v>
      </c>
      <c r="B55" s="33" t="s">
        <v>1240</v>
      </c>
      <c r="C55" s="33" t="s">
        <v>231</v>
      </c>
      <c r="D55" s="14">
        <v>135000</v>
      </c>
      <c r="E55" s="15">
        <v>422.55</v>
      </c>
      <c r="F55" s="16">
        <v>4.7000000000000002E-3</v>
      </c>
      <c r="G55" s="16"/>
    </row>
    <row r="56" spans="1:7" x14ac:dyDescent="0.35">
      <c r="A56" s="13" t="s">
        <v>1241</v>
      </c>
      <c r="B56" s="33" t="s">
        <v>1242</v>
      </c>
      <c r="C56" s="33" t="s">
        <v>237</v>
      </c>
      <c r="D56" s="14">
        <v>43986</v>
      </c>
      <c r="E56" s="15">
        <v>251.34</v>
      </c>
      <c r="F56" s="16">
        <v>2.8E-3</v>
      </c>
      <c r="G56" s="16"/>
    </row>
    <row r="57" spans="1:7" x14ac:dyDescent="0.35">
      <c r="A57" s="17" t="s">
        <v>139</v>
      </c>
      <c r="B57" s="34"/>
      <c r="C57" s="34"/>
      <c r="D57" s="20"/>
      <c r="E57" s="37">
        <v>87369.37</v>
      </c>
      <c r="F57" s="38">
        <v>0.97540000000000004</v>
      </c>
      <c r="G57" s="23"/>
    </row>
    <row r="58" spans="1:7" x14ac:dyDescent="0.35">
      <c r="A58" s="17" t="s">
        <v>404</v>
      </c>
      <c r="B58" s="33"/>
      <c r="C58" s="33"/>
      <c r="D58" s="14"/>
      <c r="E58" s="15"/>
      <c r="F58" s="16"/>
      <c r="G58" s="16"/>
    </row>
    <row r="59" spans="1:7" x14ac:dyDescent="0.35">
      <c r="A59" s="17" t="s">
        <v>139</v>
      </c>
      <c r="B59" s="33"/>
      <c r="C59" s="33"/>
      <c r="D59" s="14"/>
      <c r="E59" s="39" t="s">
        <v>136</v>
      </c>
      <c r="F59" s="40" t="s">
        <v>136</v>
      </c>
      <c r="G59" s="16"/>
    </row>
    <row r="60" spans="1:7" x14ac:dyDescent="0.35">
      <c r="A60" s="24" t="s">
        <v>155</v>
      </c>
      <c r="B60" s="35"/>
      <c r="C60" s="35"/>
      <c r="D60" s="25"/>
      <c r="E60" s="30">
        <v>87369.37</v>
      </c>
      <c r="F60" s="31">
        <v>0.97540000000000004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17" t="s">
        <v>821</v>
      </c>
      <c r="B62" s="33"/>
      <c r="C62" s="33"/>
      <c r="D62" s="14"/>
      <c r="E62" s="15"/>
      <c r="F62" s="16"/>
      <c r="G62" s="16"/>
    </row>
    <row r="63" spans="1:7" x14ac:dyDescent="0.35">
      <c r="A63" s="17" t="s">
        <v>822</v>
      </c>
      <c r="B63" s="33"/>
      <c r="C63" s="33"/>
      <c r="D63" s="14"/>
      <c r="E63" s="15"/>
      <c r="F63" s="16"/>
      <c r="G63" s="16"/>
    </row>
    <row r="64" spans="1:7" x14ac:dyDescent="0.35">
      <c r="A64" s="13" t="s">
        <v>1243</v>
      </c>
      <c r="B64" s="33"/>
      <c r="C64" s="33" t="s">
        <v>1244</v>
      </c>
      <c r="D64" s="14">
        <v>7950</v>
      </c>
      <c r="E64" s="15">
        <v>1977.26</v>
      </c>
      <c r="F64" s="16">
        <v>2.2075999999999998E-2</v>
      </c>
      <c r="G64" s="16"/>
    </row>
    <row r="65" spans="1:7" x14ac:dyDescent="0.35">
      <c r="A65" s="13" t="s">
        <v>826</v>
      </c>
      <c r="B65" s="33"/>
      <c r="C65" s="33" t="s">
        <v>355</v>
      </c>
      <c r="D65" s="14">
        <v>400</v>
      </c>
      <c r="E65" s="15">
        <v>23.74</v>
      </c>
      <c r="F65" s="16">
        <v>2.6499999999999999E-4</v>
      </c>
      <c r="G65" s="16"/>
    </row>
    <row r="66" spans="1:7" x14ac:dyDescent="0.35">
      <c r="A66" s="17" t="s">
        <v>139</v>
      </c>
      <c r="B66" s="34"/>
      <c r="C66" s="34"/>
      <c r="D66" s="20"/>
      <c r="E66" s="37">
        <v>2001</v>
      </c>
      <c r="F66" s="38">
        <v>2.2341E-2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13"/>
      <c r="B68" s="33"/>
      <c r="C68" s="33"/>
      <c r="D68" s="14"/>
      <c r="E68" s="15"/>
      <c r="F68" s="16"/>
      <c r="G68" s="16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24" t="s">
        <v>155</v>
      </c>
      <c r="B70" s="35"/>
      <c r="C70" s="35"/>
      <c r="D70" s="25"/>
      <c r="E70" s="21">
        <v>2001</v>
      </c>
      <c r="F70" s="22">
        <v>2.2341E-2</v>
      </c>
      <c r="G70" s="23"/>
    </row>
    <row r="71" spans="1:7" x14ac:dyDescent="0.35">
      <c r="A71" s="13"/>
      <c r="B71" s="33"/>
      <c r="C71" s="33"/>
      <c r="D71" s="14"/>
      <c r="E71" s="15"/>
      <c r="F71" s="16"/>
      <c r="G71" s="16"/>
    </row>
    <row r="72" spans="1:7" x14ac:dyDescent="0.35">
      <c r="A72" s="17" t="s">
        <v>1245</v>
      </c>
      <c r="B72" s="33"/>
      <c r="C72" s="33"/>
      <c r="D72" s="14"/>
      <c r="E72" s="15"/>
      <c r="F72" s="16"/>
      <c r="G72" s="16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17" t="s">
        <v>1246</v>
      </c>
      <c r="B74" s="33"/>
      <c r="C74" s="33"/>
      <c r="D74" s="14"/>
      <c r="E74" s="15"/>
      <c r="F74" s="16"/>
      <c r="G74" s="16"/>
    </row>
    <row r="75" spans="1:7" x14ac:dyDescent="0.35">
      <c r="A75" s="13" t="s">
        <v>1247</v>
      </c>
      <c r="B75" s="33" t="s">
        <v>1248</v>
      </c>
      <c r="C75" s="33" t="s">
        <v>143</v>
      </c>
      <c r="D75" s="14">
        <v>300000</v>
      </c>
      <c r="E75" s="15">
        <v>299.81</v>
      </c>
      <c r="F75" s="16">
        <v>3.3E-3</v>
      </c>
      <c r="G75" s="16">
        <v>5.8255000000000001E-2</v>
      </c>
    </row>
    <row r="76" spans="1:7" x14ac:dyDescent="0.35">
      <c r="A76" s="13" t="s">
        <v>1249</v>
      </c>
      <c r="B76" s="33" t="s">
        <v>1250</v>
      </c>
      <c r="C76" s="33" t="s">
        <v>143</v>
      </c>
      <c r="D76" s="14">
        <v>300000</v>
      </c>
      <c r="E76" s="15">
        <v>297.89</v>
      </c>
      <c r="F76" s="16">
        <v>3.3E-3</v>
      </c>
      <c r="G76" s="16">
        <v>5.6124E-2</v>
      </c>
    </row>
    <row r="77" spans="1:7" x14ac:dyDescent="0.35">
      <c r="A77" s="17" t="s">
        <v>139</v>
      </c>
      <c r="B77" s="34"/>
      <c r="C77" s="34"/>
      <c r="D77" s="20"/>
      <c r="E77" s="37">
        <v>597.70000000000005</v>
      </c>
      <c r="F77" s="38">
        <v>6.6E-3</v>
      </c>
      <c r="G77" s="23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24" t="s">
        <v>155</v>
      </c>
      <c r="B79" s="35"/>
      <c r="C79" s="35"/>
      <c r="D79" s="25"/>
      <c r="E79" s="21">
        <v>597.70000000000005</v>
      </c>
      <c r="F79" s="22">
        <v>6.6E-3</v>
      </c>
      <c r="G79" s="23"/>
    </row>
    <row r="80" spans="1:7" x14ac:dyDescent="0.35">
      <c r="A80" s="13"/>
      <c r="B80" s="33"/>
      <c r="C80" s="33"/>
      <c r="D80" s="14"/>
      <c r="E80" s="15"/>
      <c r="F80" s="16"/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156</v>
      </c>
      <c r="B82" s="33"/>
      <c r="C82" s="33"/>
      <c r="D82" s="14"/>
      <c r="E82" s="15"/>
      <c r="F82" s="16"/>
      <c r="G82" s="16"/>
    </row>
    <row r="83" spans="1:7" x14ac:dyDescent="0.35">
      <c r="A83" s="13" t="s">
        <v>157</v>
      </c>
      <c r="B83" s="33"/>
      <c r="C83" s="33"/>
      <c r="D83" s="14"/>
      <c r="E83" s="15">
        <v>2093</v>
      </c>
      <c r="F83" s="16">
        <v>2.3400000000000001E-2</v>
      </c>
      <c r="G83" s="16">
        <v>5.7939999999999998E-2</v>
      </c>
    </row>
    <row r="84" spans="1:7" x14ac:dyDescent="0.35">
      <c r="A84" s="17" t="s">
        <v>139</v>
      </c>
      <c r="B84" s="34"/>
      <c r="C84" s="34"/>
      <c r="D84" s="20"/>
      <c r="E84" s="37">
        <v>2093</v>
      </c>
      <c r="F84" s="38">
        <v>2.3400000000000001E-2</v>
      </c>
      <c r="G84" s="23"/>
    </row>
    <row r="85" spans="1:7" x14ac:dyDescent="0.35">
      <c r="A85" s="13"/>
      <c r="B85" s="33"/>
      <c r="C85" s="33"/>
      <c r="D85" s="14"/>
      <c r="E85" s="15"/>
      <c r="F85" s="16"/>
      <c r="G85" s="16"/>
    </row>
    <row r="86" spans="1:7" x14ac:dyDescent="0.35">
      <c r="A86" s="24" t="s">
        <v>155</v>
      </c>
      <c r="B86" s="35"/>
      <c r="C86" s="35"/>
      <c r="D86" s="25"/>
      <c r="E86" s="21">
        <v>2093</v>
      </c>
      <c r="F86" s="22">
        <v>2.3400000000000001E-2</v>
      </c>
      <c r="G86" s="23"/>
    </row>
    <row r="87" spans="1:7" x14ac:dyDescent="0.35">
      <c r="A87" s="13" t="s">
        <v>158</v>
      </c>
      <c r="B87" s="33"/>
      <c r="C87" s="33"/>
      <c r="D87" s="14"/>
      <c r="E87" s="15">
        <v>0.66448549999999995</v>
      </c>
      <c r="F87" s="16">
        <v>6.9999999999999999E-6</v>
      </c>
      <c r="G87" s="16"/>
    </row>
    <row r="88" spans="1:7" x14ac:dyDescent="0.35">
      <c r="A88" s="13" t="s">
        <v>159</v>
      </c>
      <c r="B88" s="33"/>
      <c r="C88" s="33"/>
      <c r="D88" s="14"/>
      <c r="E88" s="26">
        <v>-498.27448550000003</v>
      </c>
      <c r="F88" s="27">
        <v>-5.4070000000000003E-3</v>
      </c>
      <c r="G88" s="16">
        <v>5.7939999999999998E-2</v>
      </c>
    </row>
    <row r="89" spans="1:7" x14ac:dyDescent="0.35">
      <c r="A89" s="28" t="s">
        <v>160</v>
      </c>
      <c r="B89" s="36"/>
      <c r="C89" s="36"/>
      <c r="D89" s="29"/>
      <c r="E89" s="30">
        <v>89562.46</v>
      </c>
      <c r="F89" s="31">
        <v>1</v>
      </c>
      <c r="G89" s="31"/>
    </row>
    <row r="91" spans="1:7" x14ac:dyDescent="0.35">
      <c r="A91" s="1" t="s">
        <v>848</v>
      </c>
    </row>
    <row r="94" spans="1:7" x14ac:dyDescent="0.35">
      <c r="A94" s="1" t="s">
        <v>163</v>
      </c>
    </row>
    <row r="95" spans="1:7" x14ac:dyDescent="0.35">
      <c r="A95" s="48" t="s">
        <v>164</v>
      </c>
      <c r="B95" s="3" t="s">
        <v>136</v>
      </c>
    </row>
    <row r="96" spans="1:7" x14ac:dyDescent="0.35">
      <c r="A96" t="s">
        <v>165</v>
      </c>
    </row>
    <row r="97" spans="1:3" x14ac:dyDescent="0.35">
      <c r="A97" t="s">
        <v>166</v>
      </c>
      <c r="B97" t="s">
        <v>167</v>
      </c>
      <c r="C97" t="s">
        <v>167</v>
      </c>
    </row>
    <row r="98" spans="1:3" x14ac:dyDescent="0.35">
      <c r="B98" s="49">
        <v>45777</v>
      </c>
      <c r="C98" s="49">
        <v>45807</v>
      </c>
    </row>
    <row r="99" spans="1:3" x14ac:dyDescent="0.35">
      <c r="A99" t="s">
        <v>407</v>
      </c>
      <c r="B99">
        <v>25.523</v>
      </c>
      <c r="C99">
        <v>27.367000000000001</v>
      </c>
    </row>
    <row r="100" spans="1:3" x14ac:dyDescent="0.35">
      <c r="A100" t="s">
        <v>169</v>
      </c>
      <c r="B100">
        <v>25.523099999999999</v>
      </c>
      <c r="C100">
        <v>27.367000000000001</v>
      </c>
    </row>
    <row r="101" spans="1:3" x14ac:dyDescent="0.35">
      <c r="A101" t="s">
        <v>408</v>
      </c>
      <c r="B101">
        <v>23.906600000000001</v>
      </c>
      <c r="C101">
        <v>25.6069</v>
      </c>
    </row>
    <row r="102" spans="1:3" x14ac:dyDescent="0.35">
      <c r="A102" t="s">
        <v>171</v>
      </c>
      <c r="B102">
        <v>23.9054</v>
      </c>
      <c r="C102">
        <v>25.605599999999999</v>
      </c>
    </row>
    <row r="104" spans="1:3" x14ac:dyDescent="0.35">
      <c r="A104" t="s">
        <v>172</v>
      </c>
      <c r="B104" s="3" t="s">
        <v>136</v>
      </c>
    </row>
    <row r="105" spans="1:3" x14ac:dyDescent="0.35">
      <c r="A105" t="s">
        <v>173</v>
      </c>
      <c r="B105" s="3" t="s">
        <v>136</v>
      </c>
    </row>
    <row r="106" spans="1:3" ht="29" customHeight="1" x14ac:dyDescent="0.35">
      <c r="A106" s="48" t="s">
        <v>174</v>
      </c>
      <c r="B106" s="3" t="s">
        <v>136</v>
      </c>
    </row>
    <row r="107" spans="1:3" ht="29" customHeight="1" x14ac:dyDescent="0.35">
      <c r="A107" s="48" t="s">
        <v>175</v>
      </c>
      <c r="B107" s="3" t="s">
        <v>136</v>
      </c>
    </row>
    <row r="108" spans="1:3" x14ac:dyDescent="0.35">
      <c r="A108" t="s">
        <v>409</v>
      </c>
      <c r="B108" s="50">
        <v>1.0710999999999999</v>
      </c>
    </row>
    <row r="109" spans="1:3" ht="43.5" customHeight="1" x14ac:dyDescent="0.35">
      <c r="A109" s="48" t="s">
        <v>177</v>
      </c>
      <c r="B109" s="3">
        <v>2000.9964</v>
      </c>
    </row>
    <row r="110" spans="1:3" x14ac:dyDescent="0.35">
      <c r="B110" s="3"/>
    </row>
    <row r="111" spans="1:3" ht="29" customHeight="1" x14ac:dyDescent="0.35">
      <c r="A111" s="48" t="s">
        <v>178</v>
      </c>
      <c r="B111" s="3" t="s">
        <v>136</v>
      </c>
    </row>
    <row r="112" spans="1:3" ht="29" customHeight="1" x14ac:dyDescent="0.35">
      <c r="A112" s="48" t="s">
        <v>179</v>
      </c>
      <c r="B112" t="s">
        <v>136</v>
      </c>
    </row>
    <row r="113" spans="1:4" ht="29" customHeight="1" x14ac:dyDescent="0.35">
      <c r="A113" s="48" t="s">
        <v>180</v>
      </c>
      <c r="B113" s="3" t="s">
        <v>136</v>
      </c>
    </row>
    <row r="114" spans="1:4" ht="29" customHeight="1" x14ac:dyDescent="0.35">
      <c r="A114" s="48" t="s">
        <v>181</v>
      </c>
      <c r="B114" s="3" t="s">
        <v>136</v>
      </c>
    </row>
    <row r="116" spans="1:4" ht="70" customHeight="1" x14ac:dyDescent="0.35">
      <c r="A116" s="73" t="s">
        <v>191</v>
      </c>
      <c r="B116" s="73" t="s">
        <v>192</v>
      </c>
      <c r="C116" s="73" t="s">
        <v>5</v>
      </c>
      <c r="D116" s="73" t="s">
        <v>6</v>
      </c>
    </row>
    <row r="117" spans="1:4" ht="70" customHeight="1" x14ac:dyDescent="0.35">
      <c r="A117" s="73" t="s">
        <v>1251</v>
      </c>
      <c r="B117" s="73"/>
      <c r="C117" s="73" t="s">
        <v>39</v>
      </c>
      <c r="D117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1252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1253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1254</v>
      </c>
      <c r="B9" s="33" t="s">
        <v>1255</v>
      </c>
      <c r="C9" s="33"/>
      <c r="D9" s="14">
        <v>730895.74699999997</v>
      </c>
      <c r="E9" s="15">
        <v>98279.99</v>
      </c>
      <c r="F9" s="16">
        <v>0.54010000000000002</v>
      </c>
      <c r="G9" s="16"/>
    </row>
    <row r="10" spans="1:7" x14ac:dyDescent="0.35">
      <c r="A10" s="13" t="s">
        <v>1256</v>
      </c>
      <c r="B10" s="33" t="s">
        <v>1257</v>
      </c>
      <c r="C10" s="33"/>
      <c r="D10" s="14">
        <v>413168.96100000001</v>
      </c>
      <c r="E10" s="15">
        <v>82680.100000000006</v>
      </c>
      <c r="F10" s="16">
        <v>0.45429999999999998</v>
      </c>
      <c r="G10" s="16"/>
    </row>
    <row r="11" spans="1:7" x14ac:dyDescent="0.35">
      <c r="A11" s="17" t="s">
        <v>139</v>
      </c>
      <c r="B11" s="34"/>
      <c r="C11" s="34"/>
      <c r="D11" s="20"/>
      <c r="E11" s="21">
        <v>180960.09</v>
      </c>
      <c r="F11" s="22">
        <v>0.99439999999999995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155</v>
      </c>
      <c r="B13" s="35"/>
      <c r="C13" s="35"/>
      <c r="D13" s="25"/>
      <c r="E13" s="21">
        <v>180960.09</v>
      </c>
      <c r="F13" s="22">
        <v>0.99439999999999995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156</v>
      </c>
      <c r="B15" s="33"/>
      <c r="C15" s="33"/>
      <c r="D15" s="14"/>
      <c r="E15" s="15"/>
      <c r="F15" s="16"/>
      <c r="G15" s="16"/>
    </row>
    <row r="16" spans="1:7" x14ac:dyDescent="0.35">
      <c r="A16" s="13" t="s">
        <v>157</v>
      </c>
      <c r="B16" s="33"/>
      <c r="C16" s="33"/>
      <c r="D16" s="14"/>
      <c r="E16" s="15">
        <v>1524.27</v>
      </c>
      <c r="F16" s="16">
        <v>8.3999999999999995E-3</v>
      </c>
      <c r="G16" s="16">
        <v>5.7939999999999998E-2</v>
      </c>
    </row>
    <row r="17" spans="1:7" x14ac:dyDescent="0.35">
      <c r="A17" s="17" t="s">
        <v>139</v>
      </c>
      <c r="B17" s="34"/>
      <c r="C17" s="34"/>
      <c r="D17" s="20"/>
      <c r="E17" s="21">
        <v>1524.27</v>
      </c>
      <c r="F17" s="22">
        <v>8.3999999999999995E-3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155</v>
      </c>
      <c r="B19" s="35"/>
      <c r="C19" s="35"/>
      <c r="D19" s="25"/>
      <c r="E19" s="21">
        <v>1524.27</v>
      </c>
      <c r="F19" s="22">
        <v>8.3999999999999995E-3</v>
      </c>
      <c r="G19" s="23"/>
    </row>
    <row r="20" spans="1:7" x14ac:dyDescent="0.35">
      <c r="A20" s="13" t="s">
        <v>158</v>
      </c>
      <c r="B20" s="33"/>
      <c r="C20" s="33"/>
      <c r="D20" s="14"/>
      <c r="E20" s="15">
        <v>0.48392570000000001</v>
      </c>
      <c r="F20" s="16">
        <v>1.9999999999999999E-6</v>
      </c>
      <c r="G20" s="16"/>
    </row>
    <row r="21" spans="1:7" x14ac:dyDescent="0.35">
      <c r="A21" s="13" t="s">
        <v>159</v>
      </c>
      <c r="B21" s="33"/>
      <c r="C21" s="33"/>
      <c r="D21" s="14"/>
      <c r="E21" s="26">
        <v>-506.57392570000002</v>
      </c>
      <c r="F21" s="27">
        <v>-2.8019999999999998E-3</v>
      </c>
      <c r="G21" s="16">
        <v>5.7939999999999998E-2</v>
      </c>
    </row>
    <row r="22" spans="1:7" x14ac:dyDescent="0.35">
      <c r="A22" s="28" t="s">
        <v>160</v>
      </c>
      <c r="B22" s="36"/>
      <c r="C22" s="36"/>
      <c r="D22" s="29"/>
      <c r="E22" s="30">
        <v>181978.27</v>
      </c>
      <c r="F22" s="31">
        <v>1</v>
      </c>
      <c r="G22" s="31"/>
    </row>
    <row r="27" spans="1:7" x14ac:dyDescent="0.35">
      <c r="A27" s="1" t="s">
        <v>163</v>
      </c>
    </row>
    <row r="28" spans="1:7" x14ac:dyDescent="0.35">
      <c r="A28" s="48" t="s">
        <v>164</v>
      </c>
      <c r="B28" s="3" t="s">
        <v>136</v>
      </c>
    </row>
    <row r="29" spans="1:7" x14ac:dyDescent="0.35">
      <c r="A29" t="s">
        <v>165</v>
      </c>
    </row>
    <row r="30" spans="1:7" x14ac:dyDescent="0.35">
      <c r="A30" t="s">
        <v>166</v>
      </c>
      <c r="B30" t="s">
        <v>167</v>
      </c>
      <c r="C30" t="s">
        <v>167</v>
      </c>
    </row>
    <row r="31" spans="1:7" x14ac:dyDescent="0.35">
      <c r="B31" s="49">
        <v>45777</v>
      </c>
      <c r="C31" s="49">
        <v>45807</v>
      </c>
    </row>
    <row r="32" spans="1:7" x14ac:dyDescent="0.35">
      <c r="A32" t="s">
        <v>407</v>
      </c>
      <c r="B32">
        <v>41.758000000000003</v>
      </c>
      <c r="C32">
        <v>44.698999999999998</v>
      </c>
    </row>
    <row r="33" spans="1:4" x14ac:dyDescent="0.35">
      <c r="A33" t="s">
        <v>408</v>
      </c>
      <c r="B33">
        <v>37.228000000000002</v>
      </c>
      <c r="C33">
        <v>39.82</v>
      </c>
    </row>
    <row r="35" spans="1:4" x14ac:dyDescent="0.35">
      <c r="A35" t="s">
        <v>172</v>
      </c>
      <c r="B35" s="3" t="s">
        <v>136</v>
      </c>
    </row>
    <row r="36" spans="1:4" x14ac:dyDescent="0.35">
      <c r="A36" t="s">
        <v>173</v>
      </c>
      <c r="B36" s="3" t="s">
        <v>136</v>
      </c>
    </row>
    <row r="37" spans="1:4" ht="29" customHeight="1" x14ac:dyDescent="0.35">
      <c r="A37" s="48" t="s">
        <v>174</v>
      </c>
      <c r="B37" s="3" t="s">
        <v>136</v>
      </c>
    </row>
    <row r="38" spans="1:4" ht="29" customHeight="1" x14ac:dyDescent="0.35">
      <c r="A38" s="48" t="s">
        <v>175</v>
      </c>
      <c r="B38" s="50">
        <v>180960.08875269999</v>
      </c>
    </row>
    <row r="39" spans="1:4" ht="43.5" customHeight="1" x14ac:dyDescent="0.35">
      <c r="A39" s="48" t="s">
        <v>513</v>
      </c>
      <c r="B39" s="3" t="s">
        <v>136</v>
      </c>
    </row>
    <row r="40" spans="1:4" x14ac:dyDescent="0.35">
      <c r="B40" s="3"/>
    </row>
    <row r="41" spans="1:4" ht="29" customHeight="1" x14ac:dyDescent="0.35">
      <c r="A41" s="48" t="s">
        <v>514</v>
      </c>
      <c r="B41" s="3" t="s">
        <v>136</v>
      </c>
    </row>
    <row r="42" spans="1:4" ht="29" customHeight="1" x14ac:dyDescent="0.35">
      <c r="A42" s="48" t="s">
        <v>515</v>
      </c>
      <c r="B42" t="s">
        <v>136</v>
      </c>
    </row>
    <row r="43" spans="1:4" ht="29" customHeight="1" x14ac:dyDescent="0.35">
      <c r="A43" s="48" t="s">
        <v>516</v>
      </c>
      <c r="B43" s="3" t="s">
        <v>136</v>
      </c>
    </row>
    <row r="44" spans="1:4" ht="29" customHeight="1" x14ac:dyDescent="0.35">
      <c r="A44" s="48" t="s">
        <v>517</v>
      </c>
      <c r="B44" s="3" t="s">
        <v>136</v>
      </c>
    </row>
    <row r="46" spans="1:4" ht="70" customHeight="1" x14ac:dyDescent="0.35">
      <c r="A46" s="73" t="s">
        <v>191</v>
      </c>
      <c r="B46" s="73" t="s">
        <v>192</v>
      </c>
      <c r="C46" s="73" t="s">
        <v>5</v>
      </c>
      <c r="D46" s="73" t="s">
        <v>6</v>
      </c>
    </row>
    <row r="47" spans="1:4" ht="70" customHeight="1" x14ac:dyDescent="0.35">
      <c r="A47" s="73" t="s">
        <v>1258</v>
      </c>
      <c r="B47" s="73"/>
      <c r="C47" s="73" t="s">
        <v>41</v>
      </c>
      <c r="D47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1259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1260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235</v>
      </c>
      <c r="B8" s="33" t="s">
        <v>236</v>
      </c>
      <c r="C8" s="33" t="s">
        <v>237</v>
      </c>
      <c r="D8" s="14">
        <v>114548</v>
      </c>
      <c r="E8" s="15">
        <v>1921.66</v>
      </c>
      <c r="F8" s="16">
        <v>0.1229</v>
      </c>
      <c r="G8" s="16"/>
    </row>
    <row r="9" spans="1:7" x14ac:dyDescent="0.35">
      <c r="A9" s="13" t="s">
        <v>276</v>
      </c>
      <c r="B9" s="33" t="s">
        <v>277</v>
      </c>
      <c r="C9" s="33" t="s">
        <v>278</v>
      </c>
      <c r="D9" s="14">
        <v>92823</v>
      </c>
      <c r="E9" s="15">
        <v>1044.44</v>
      </c>
      <c r="F9" s="16">
        <v>6.6799999999999998E-2</v>
      </c>
      <c r="G9" s="16"/>
    </row>
    <row r="10" spans="1:7" x14ac:dyDescent="0.35">
      <c r="A10" s="13" t="s">
        <v>343</v>
      </c>
      <c r="B10" s="33" t="s">
        <v>344</v>
      </c>
      <c r="C10" s="33" t="s">
        <v>237</v>
      </c>
      <c r="D10" s="14">
        <v>14258</v>
      </c>
      <c r="E10" s="15">
        <v>942.74</v>
      </c>
      <c r="F10" s="16">
        <v>6.0299999999999999E-2</v>
      </c>
      <c r="G10" s="16"/>
    </row>
    <row r="11" spans="1:7" x14ac:dyDescent="0.35">
      <c r="A11" s="13" t="s">
        <v>1261</v>
      </c>
      <c r="B11" s="33" t="s">
        <v>1262</v>
      </c>
      <c r="C11" s="33" t="s">
        <v>237</v>
      </c>
      <c r="D11" s="14">
        <v>62655</v>
      </c>
      <c r="E11" s="15">
        <v>918.33</v>
      </c>
      <c r="F11" s="16">
        <v>5.8700000000000002E-2</v>
      </c>
      <c r="G11" s="16"/>
    </row>
    <row r="12" spans="1:7" x14ac:dyDescent="0.35">
      <c r="A12" s="13" t="s">
        <v>1150</v>
      </c>
      <c r="B12" s="33" t="s">
        <v>1151</v>
      </c>
      <c r="C12" s="33" t="s">
        <v>237</v>
      </c>
      <c r="D12" s="14">
        <v>69715</v>
      </c>
      <c r="E12" s="15">
        <v>872.27</v>
      </c>
      <c r="F12" s="16">
        <v>5.5800000000000002E-2</v>
      </c>
      <c r="G12" s="16"/>
    </row>
    <row r="13" spans="1:7" x14ac:dyDescent="0.35">
      <c r="A13" s="13" t="s">
        <v>751</v>
      </c>
      <c r="B13" s="33" t="s">
        <v>752</v>
      </c>
      <c r="C13" s="33" t="s">
        <v>278</v>
      </c>
      <c r="D13" s="14">
        <v>12013</v>
      </c>
      <c r="E13" s="15">
        <v>826.55</v>
      </c>
      <c r="F13" s="16">
        <v>5.2900000000000003E-2</v>
      </c>
      <c r="G13" s="16"/>
    </row>
    <row r="14" spans="1:7" x14ac:dyDescent="0.35">
      <c r="A14" s="13" t="s">
        <v>298</v>
      </c>
      <c r="B14" s="33" t="s">
        <v>299</v>
      </c>
      <c r="C14" s="33" t="s">
        <v>237</v>
      </c>
      <c r="D14" s="14">
        <v>27227</v>
      </c>
      <c r="E14" s="15">
        <v>533.02</v>
      </c>
      <c r="F14" s="16">
        <v>3.4099999999999998E-2</v>
      </c>
      <c r="G14" s="16"/>
    </row>
    <row r="15" spans="1:7" x14ac:dyDescent="0.35">
      <c r="A15" s="13" t="s">
        <v>292</v>
      </c>
      <c r="B15" s="33" t="s">
        <v>293</v>
      </c>
      <c r="C15" s="33" t="s">
        <v>237</v>
      </c>
      <c r="D15" s="14">
        <v>14138</v>
      </c>
      <c r="E15" s="15">
        <v>448.84</v>
      </c>
      <c r="F15" s="16">
        <v>2.87E-2</v>
      </c>
      <c r="G15" s="16"/>
    </row>
    <row r="16" spans="1:7" x14ac:dyDescent="0.35">
      <c r="A16" s="13" t="s">
        <v>696</v>
      </c>
      <c r="B16" s="33" t="s">
        <v>697</v>
      </c>
      <c r="C16" s="33" t="s">
        <v>278</v>
      </c>
      <c r="D16" s="14">
        <v>58570</v>
      </c>
      <c r="E16" s="15">
        <v>413.68</v>
      </c>
      <c r="F16" s="16">
        <v>2.6499999999999999E-2</v>
      </c>
      <c r="G16" s="16"/>
    </row>
    <row r="17" spans="1:7" x14ac:dyDescent="0.35">
      <c r="A17" s="13" t="s">
        <v>1263</v>
      </c>
      <c r="B17" s="33" t="s">
        <v>1264</v>
      </c>
      <c r="C17" s="33" t="s">
        <v>237</v>
      </c>
      <c r="D17" s="14">
        <v>14773</v>
      </c>
      <c r="E17" s="15">
        <v>364.55</v>
      </c>
      <c r="F17" s="16">
        <v>2.3300000000000001E-2</v>
      </c>
      <c r="G17" s="16"/>
    </row>
    <row r="18" spans="1:7" x14ac:dyDescent="0.35">
      <c r="A18" s="13" t="s">
        <v>1265</v>
      </c>
      <c r="B18" s="33" t="s">
        <v>1266</v>
      </c>
      <c r="C18" s="33" t="s">
        <v>237</v>
      </c>
      <c r="D18" s="14">
        <v>31195</v>
      </c>
      <c r="E18" s="15">
        <v>358.06</v>
      </c>
      <c r="F18" s="16">
        <v>2.29E-2</v>
      </c>
      <c r="G18" s="16"/>
    </row>
    <row r="19" spans="1:7" x14ac:dyDescent="0.35">
      <c r="A19" s="13" t="s">
        <v>1164</v>
      </c>
      <c r="B19" s="33" t="s">
        <v>1165</v>
      </c>
      <c r="C19" s="33" t="s">
        <v>237</v>
      </c>
      <c r="D19" s="14">
        <v>30025</v>
      </c>
      <c r="E19" s="15">
        <v>279.23</v>
      </c>
      <c r="F19" s="16">
        <v>1.7899999999999999E-2</v>
      </c>
      <c r="G19" s="16"/>
    </row>
    <row r="20" spans="1:7" x14ac:dyDescent="0.35">
      <c r="A20" s="13" t="s">
        <v>1267</v>
      </c>
      <c r="B20" s="33" t="s">
        <v>1268</v>
      </c>
      <c r="C20" s="33" t="s">
        <v>237</v>
      </c>
      <c r="D20" s="14">
        <v>41835</v>
      </c>
      <c r="E20" s="15">
        <v>255.03</v>
      </c>
      <c r="F20" s="16">
        <v>1.6299999999999999E-2</v>
      </c>
      <c r="G20" s="16"/>
    </row>
    <row r="21" spans="1:7" x14ac:dyDescent="0.35">
      <c r="A21" s="13" t="s">
        <v>1269</v>
      </c>
      <c r="B21" s="33" t="s">
        <v>1270</v>
      </c>
      <c r="C21" s="33" t="s">
        <v>237</v>
      </c>
      <c r="D21" s="14">
        <v>4995</v>
      </c>
      <c r="E21" s="15">
        <v>254.67</v>
      </c>
      <c r="F21" s="16">
        <v>1.6299999999999999E-2</v>
      </c>
      <c r="G21" s="16"/>
    </row>
    <row r="22" spans="1:7" x14ac:dyDescent="0.35">
      <c r="A22" s="13" t="s">
        <v>749</v>
      </c>
      <c r="B22" s="33" t="s">
        <v>750</v>
      </c>
      <c r="C22" s="33" t="s">
        <v>237</v>
      </c>
      <c r="D22" s="14">
        <v>16840</v>
      </c>
      <c r="E22" s="15">
        <v>245.38</v>
      </c>
      <c r="F22" s="16">
        <v>1.5699999999999999E-2</v>
      </c>
      <c r="G22" s="16"/>
    </row>
    <row r="23" spans="1:7" x14ac:dyDescent="0.35">
      <c r="A23" s="13" t="s">
        <v>326</v>
      </c>
      <c r="B23" s="33" t="s">
        <v>327</v>
      </c>
      <c r="C23" s="33" t="s">
        <v>237</v>
      </c>
      <c r="D23" s="14">
        <v>16654</v>
      </c>
      <c r="E23" s="15">
        <v>237.29</v>
      </c>
      <c r="F23" s="16">
        <v>1.52E-2</v>
      </c>
      <c r="G23" s="16"/>
    </row>
    <row r="24" spans="1:7" x14ac:dyDescent="0.35">
      <c r="A24" s="13" t="s">
        <v>1271</v>
      </c>
      <c r="B24" s="33" t="s">
        <v>1272</v>
      </c>
      <c r="C24" s="33" t="s">
        <v>237</v>
      </c>
      <c r="D24" s="14">
        <v>49906</v>
      </c>
      <c r="E24" s="15">
        <v>167.61</v>
      </c>
      <c r="F24" s="16">
        <v>1.0699999999999999E-2</v>
      </c>
      <c r="G24" s="16"/>
    </row>
    <row r="25" spans="1:7" x14ac:dyDescent="0.35">
      <c r="A25" s="13" t="s">
        <v>1273</v>
      </c>
      <c r="B25" s="33" t="s">
        <v>1274</v>
      </c>
      <c r="C25" s="33" t="s">
        <v>237</v>
      </c>
      <c r="D25" s="14">
        <v>5055</v>
      </c>
      <c r="E25" s="15">
        <v>166.74</v>
      </c>
      <c r="F25" s="16">
        <v>1.0699999999999999E-2</v>
      </c>
      <c r="G25" s="16"/>
    </row>
    <row r="26" spans="1:7" x14ac:dyDescent="0.35">
      <c r="A26" s="13" t="s">
        <v>1275</v>
      </c>
      <c r="B26" s="33" t="s">
        <v>1276</v>
      </c>
      <c r="C26" s="33" t="s">
        <v>278</v>
      </c>
      <c r="D26" s="14">
        <v>8483</v>
      </c>
      <c r="E26" s="15">
        <v>147.94</v>
      </c>
      <c r="F26" s="16">
        <v>9.4999999999999998E-3</v>
      </c>
      <c r="G26" s="16"/>
    </row>
    <row r="27" spans="1:7" x14ac:dyDescent="0.35">
      <c r="A27" s="13" t="s">
        <v>1277</v>
      </c>
      <c r="B27" s="33" t="s">
        <v>1278</v>
      </c>
      <c r="C27" s="33" t="s">
        <v>237</v>
      </c>
      <c r="D27" s="14">
        <v>71205</v>
      </c>
      <c r="E27" s="15">
        <v>146.9</v>
      </c>
      <c r="F27" s="16">
        <v>9.4000000000000004E-3</v>
      </c>
      <c r="G27" s="16"/>
    </row>
    <row r="28" spans="1:7" x14ac:dyDescent="0.35">
      <c r="A28" s="13" t="s">
        <v>1279</v>
      </c>
      <c r="B28" s="33" t="s">
        <v>1280</v>
      </c>
      <c r="C28" s="33" t="s">
        <v>237</v>
      </c>
      <c r="D28" s="14">
        <v>8849</v>
      </c>
      <c r="E28" s="15">
        <v>140.58000000000001</v>
      </c>
      <c r="F28" s="16">
        <v>8.9999999999999993E-3</v>
      </c>
      <c r="G28" s="16"/>
    </row>
    <row r="29" spans="1:7" x14ac:dyDescent="0.35">
      <c r="A29" s="13" t="s">
        <v>1281</v>
      </c>
      <c r="B29" s="33" t="s">
        <v>1282</v>
      </c>
      <c r="C29" s="33" t="s">
        <v>278</v>
      </c>
      <c r="D29" s="14">
        <v>21620</v>
      </c>
      <c r="E29" s="15">
        <v>139.78</v>
      </c>
      <c r="F29" s="16">
        <v>8.8999999999999999E-3</v>
      </c>
      <c r="G29" s="16"/>
    </row>
    <row r="30" spans="1:7" x14ac:dyDescent="0.35">
      <c r="A30" s="13" t="s">
        <v>479</v>
      </c>
      <c r="B30" s="33" t="s">
        <v>480</v>
      </c>
      <c r="C30" s="33" t="s">
        <v>237</v>
      </c>
      <c r="D30" s="14">
        <v>5218</v>
      </c>
      <c r="E30" s="15">
        <v>131.01</v>
      </c>
      <c r="F30" s="16">
        <v>8.3999999999999995E-3</v>
      </c>
      <c r="G30" s="16"/>
    </row>
    <row r="31" spans="1:7" x14ac:dyDescent="0.35">
      <c r="A31" s="13" t="s">
        <v>448</v>
      </c>
      <c r="B31" s="33" t="s">
        <v>449</v>
      </c>
      <c r="C31" s="33" t="s">
        <v>237</v>
      </c>
      <c r="D31" s="14">
        <v>12153</v>
      </c>
      <c r="E31" s="15">
        <v>127.33</v>
      </c>
      <c r="F31" s="16">
        <v>8.0999999999999996E-3</v>
      </c>
      <c r="G31" s="16"/>
    </row>
    <row r="32" spans="1:7" x14ac:dyDescent="0.35">
      <c r="A32" s="13" t="s">
        <v>1283</v>
      </c>
      <c r="B32" s="33" t="s">
        <v>1284</v>
      </c>
      <c r="C32" s="33" t="s">
        <v>278</v>
      </c>
      <c r="D32" s="14">
        <v>9617</v>
      </c>
      <c r="E32" s="15">
        <v>114.27</v>
      </c>
      <c r="F32" s="16">
        <v>7.3000000000000001E-3</v>
      </c>
      <c r="G32" s="16"/>
    </row>
    <row r="33" spans="1:7" x14ac:dyDescent="0.35">
      <c r="A33" s="17" t="s">
        <v>139</v>
      </c>
      <c r="B33" s="34"/>
      <c r="C33" s="34"/>
      <c r="D33" s="20"/>
      <c r="E33" s="21">
        <v>11197.9</v>
      </c>
      <c r="F33" s="22">
        <v>0.71630000000000005</v>
      </c>
      <c r="G33" s="23"/>
    </row>
    <row r="34" spans="1:7" x14ac:dyDescent="0.35">
      <c r="A34" s="17" t="s">
        <v>404</v>
      </c>
      <c r="B34" s="33"/>
      <c r="C34" s="33"/>
      <c r="D34" s="14"/>
      <c r="E34" s="15"/>
      <c r="F34" s="16"/>
      <c r="G34" s="16"/>
    </row>
    <row r="35" spans="1:7" x14ac:dyDescent="0.35">
      <c r="A35" s="17" t="s">
        <v>139</v>
      </c>
      <c r="B35" s="33"/>
      <c r="C35" s="33"/>
      <c r="D35" s="14"/>
      <c r="E35" s="18" t="s">
        <v>136</v>
      </c>
      <c r="F35" s="19" t="s">
        <v>136</v>
      </c>
      <c r="G35" s="16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17" t="s">
        <v>874</v>
      </c>
      <c r="B37" s="33"/>
      <c r="C37" s="33"/>
      <c r="D37" s="14"/>
      <c r="E37" s="15"/>
      <c r="F37" s="16"/>
      <c r="G37" s="16"/>
    </row>
    <row r="38" spans="1:7" x14ac:dyDescent="0.35">
      <c r="A38" s="13" t="s">
        <v>1285</v>
      </c>
      <c r="B38" s="33" t="s">
        <v>1286</v>
      </c>
      <c r="C38" s="33" t="s">
        <v>1287</v>
      </c>
      <c r="D38" s="14">
        <v>1205</v>
      </c>
      <c r="E38" s="15">
        <v>759.81</v>
      </c>
      <c r="F38" s="16">
        <v>4.8599999999999997E-2</v>
      </c>
      <c r="G38" s="16"/>
    </row>
    <row r="39" spans="1:7" x14ac:dyDescent="0.35">
      <c r="A39" s="13" t="s">
        <v>1288</v>
      </c>
      <c r="B39" s="33" t="s">
        <v>1289</v>
      </c>
      <c r="C39" s="33" t="s">
        <v>1287</v>
      </c>
      <c r="D39" s="14">
        <v>3594</v>
      </c>
      <c r="E39" s="15">
        <v>476.82</v>
      </c>
      <c r="F39" s="16">
        <v>3.0499999999999999E-2</v>
      </c>
      <c r="G39" s="16"/>
    </row>
    <row r="40" spans="1:7" x14ac:dyDescent="0.35">
      <c r="A40" s="13" t="s">
        <v>1290</v>
      </c>
      <c r="B40" s="33" t="s">
        <v>1291</v>
      </c>
      <c r="C40" s="33" t="s">
        <v>1292</v>
      </c>
      <c r="D40" s="14">
        <v>2638</v>
      </c>
      <c r="E40" s="15">
        <v>419.66</v>
      </c>
      <c r="F40" s="16">
        <v>2.6800000000000001E-2</v>
      </c>
      <c r="G40" s="16"/>
    </row>
    <row r="41" spans="1:7" x14ac:dyDescent="0.35">
      <c r="A41" s="13" t="s">
        <v>1293</v>
      </c>
      <c r="B41" s="33" t="s">
        <v>1294</v>
      </c>
      <c r="C41" s="33" t="s">
        <v>237</v>
      </c>
      <c r="D41" s="14">
        <v>4808</v>
      </c>
      <c r="E41" s="15">
        <v>293.85000000000002</v>
      </c>
      <c r="F41" s="16">
        <v>1.8800000000000001E-2</v>
      </c>
      <c r="G41" s="16"/>
    </row>
    <row r="42" spans="1:7" x14ac:dyDescent="0.35">
      <c r="A42" s="13" t="s">
        <v>1295</v>
      </c>
      <c r="B42" s="33" t="s">
        <v>1296</v>
      </c>
      <c r="C42" s="33" t="s">
        <v>1297</v>
      </c>
      <c r="D42" s="14">
        <v>2563</v>
      </c>
      <c r="E42" s="15">
        <v>292.64999999999998</v>
      </c>
      <c r="F42" s="16">
        <v>1.8700000000000001E-2</v>
      </c>
      <c r="G42" s="16"/>
    </row>
    <row r="43" spans="1:7" x14ac:dyDescent="0.35">
      <c r="A43" s="13" t="s">
        <v>1298</v>
      </c>
      <c r="B43" s="33" t="s">
        <v>1299</v>
      </c>
      <c r="C43" s="33" t="s">
        <v>1287</v>
      </c>
      <c r="D43" s="14">
        <v>2942</v>
      </c>
      <c r="E43" s="15">
        <v>291.11</v>
      </c>
      <c r="F43" s="16">
        <v>1.8599999999999998E-2</v>
      </c>
      <c r="G43" s="16"/>
    </row>
    <row r="44" spans="1:7" x14ac:dyDescent="0.35">
      <c r="A44" s="13" t="s">
        <v>1300</v>
      </c>
      <c r="B44" s="33" t="s">
        <v>1301</v>
      </c>
      <c r="C44" s="33" t="s">
        <v>1297</v>
      </c>
      <c r="D44" s="14">
        <v>532</v>
      </c>
      <c r="E44" s="15">
        <v>251.17</v>
      </c>
      <c r="F44" s="16">
        <v>1.61E-2</v>
      </c>
      <c r="G44" s="16"/>
    </row>
    <row r="45" spans="1:7" x14ac:dyDescent="0.35">
      <c r="A45" s="13" t="s">
        <v>1302</v>
      </c>
      <c r="B45" s="33" t="s">
        <v>1303</v>
      </c>
      <c r="C45" s="33" t="s">
        <v>1287</v>
      </c>
      <c r="D45" s="14">
        <v>3776</v>
      </c>
      <c r="E45" s="15">
        <v>248.01</v>
      </c>
      <c r="F45" s="16">
        <v>1.5900000000000001E-2</v>
      </c>
      <c r="G45" s="16"/>
    </row>
    <row r="46" spans="1:7" x14ac:dyDescent="0.35">
      <c r="A46" s="13" t="s">
        <v>1304</v>
      </c>
      <c r="B46" s="33" t="s">
        <v>1305</v>
      </c>
      <c r="C46" s="33" t="s">
        <v>1292</v>
      </c>
      <c r="D46" s="14">
        <v>802</v>
      </c>
      <c r="E46" s="15">
        <v>197.56</v>
      </c>
      <c r="F46" s="16">
        <v>1.26E-2</v>
      </c>
      <c r="G46" s="16"/>
    </row>
    <row r="47" spans="1:7" x14ac:dyDescent="0.35">
      <c r="A47" s="13" t="s">
        <v>1306</v>
      </c>
      <c r="B47" s="33" t="s">
        <v>1307</v>
      </c>
      <c r="C47" s="33" t="s">
        <v>1308</v>
      </c>
      <c r="D47" s="14">
        <v>571</v>
      </c>
      <c r="E47" s="15">
        <v>196.61</v>
      </c>
      <c r="F47" s="16">
        <v>1.26E-2</v>
      </c>
      <c r="G47" s="16"/>
    </row>
    <row r="48" spans="1:7" x14ac:dyDescent="0.35">
      <c r="A48" s="13" t="s">
        <v>1309</v>
      </c>
      <c r="B48" s="33" t="s">
        <v>1310</v>
      </c>
      <c r="C48" s="33" t="s">
        <v>1292</v>
      </c>
      <c r="D48" s="14">
        <v>1833</v>
      </c>
      <c r="E48" s="15">
        <v>172.47</v>
      </c>
      <c r="F48" s="16">
        <v>1.0999999999999999E-2</v>
      </c>
      <c r="G48" s="16"/>
    </row>
    <row r="49" spans="1:7" x14ac:dyDescent="0.35">
      <c r="A49" s="13" t="s">
        <v>1311</v>
      </c>
      <c r="B49" s="33" t="s">
        <v>1312</v>
      </c>
      <c r="C49" s="33" t="s">
        <v>1297</v>
      </c>
      <c r="D49" s="14">
        <v>512</v>
      </c>
      <c r="E49" s="15">
        <v>167.46</v>
      </c>
      <c r="F49" s="16">
        <v>1.0699999999999999E-2</v>
      </c>
      <c r="G49" s="16"/>
    </row>
    <row r="50" spans="1:7" x14ac:dyDescent="0.35">
      <c r="A50" s="13" t="s">
        <v>1313</v>
      </c>
      <c r="B50" s="33" t="s">
        <v>1314</v>
      </c>
      <c r="C50" s="33" t="s">
        <v>1297</v>
      </c>
      <c r="D50" s="14">
        <v>970</v>
      </c>
      <c r="E50" s="15">
        <v>157.44999999999999</v>
      </c>
      <c r="F50" s="16">
        <v>1.01E-2</v>
      </c>
      <c r="G50" s="16"/>
    </row>
    <row r="51" spans="1:7" x14ac:dyDescent="0.35">
      <c r="A51" s="13" t="s">
        <v>1315</v>
      </c>
      <c r="B51" s="33" t="s">
        <v>1316</v>
      </c>
      <c r="C51" s="33" t="s">
        <v>1292</v>
      </c>
      <c r="D51" s="14">
        <v>384</v>
      </c>
      <c r="E51" s="15">
        <v>145.1</v>
      </c>
      <c r="F51" s="16">
        <v>9.2999999999999992E-3</v>
      </c>
      <c r="G51" s="16"/>
    </row>
    <row r="52" spans="1:7" x14ac:dyDescent="0.35">
      <c r="A52" s="13" t="s">
        <v>1317</v>
      </c>
      <c r="B52" s="33" t="s">
        <v>1318</v>
      </c>
      <c r="C52" s="33" t="s">
        <v>1297</v>
      </c>
      <c r="D52" s="14">
        <v>1914</v>
      </c>
      <c r="E52" s="15">
        <v>135.76</v>
      </c>
      <c r="F52" s="16">
        <v>8.6999999999999994E-3</v>
      </c>
      <c r="G52" s="16"/>
    </row>
    <row r="53" spans="1:7" x14ac:dyDescent="0.35">
      <c r="A53" s="13" t="s">
        <v>1319</v>
      </c>
      <c r="B53" s="33" t="s">
        <v>1320</v>
      </c>
      <c r="C53" s="33" t="s">
        <v>1287</v>
      </c>
      <c r="D53" s="14">
        <v>161</v>
      </c>
      <c r="E53" s="15">
        <v>67.47</v>
      </c>
      <c r="F53" s="16">
        <v>4.3E-3</v>
      </c>
      <c r="G53" s="16"/>
    </row>
    <row r="54" spans="1:7" x14ac:dyDescent="0.35">
      <c r="A54" s="13" t="s">
        <v>1321</v>
      </c>
      <c r="B54" s="33" t="s">
        <v>1322</v>
      </c>
      <c r="C54" s="33" t="s">
        <v>1297</v>
      </c>
      <c r="D54" s="14">
        <v>433</v>
      </c>
      <c r="E54" s="15">
        <v>63.88</v>
      </c>
      <c r="F54" s="16">
        <v>4.1000000000000003E-3</v>
      </c>
      <c r="G54" s="16"/>
    </row>
    <row r="55" spans="1:7" x14ac:dyDescent="0.35">
      <c r="A55" s="13" t="s">
        <v>1323</v>
      </c>
      <c r="B55" s="33" t="s">
        <v>1324</v>
      </c>
      <c r="C55" s="33" t="s">
        <v>1308</v>
      </c>
      <c r="D55" s="14">
        <v>426</v>
      </c>
      <c r="E55" s="15">
        <v>40.75</v>
      </c>
      <c r="F55" s="16">
        <v>2.5999999999999999E-3</v>
      </c>
      <c r="G55" s="16"/>
    </row>
    <row r="56" spans="1:7" x14ac:dyDescent="0.35">
      <c r="A56" s="13" t="s">
        <v>1325</v>
      </c>
      <c r="B56" s="33" t="s">
        <v>1326</v>
      </c>
      <c r="C56" s="33" t="s">
        <v>1308</v>
      </c>
      <c r="D56" s="14">
        <v>271</v>
      </c>
      <c r="E56" s="15">
        <v>32.51</v>
      </c>
      <c r="F56" s="16">
        <v>2.0999999999999999E-3</v>
      </c>
      <c r="G56" s="16"/>
    </row>
    <row r="57" spans="1:7" x14ac:dyDescent="0.35">
      <c r="A57" s="13" t="s">
        <v>1327</v>
      </c>
      <c r="B57" s="33" t="s">
        <v>1328</v>
      </c>
      <c r="C57" s="33" t="s">
        <v>1308</v>
      </c>
      <c r="D57" s="14">
        <v>237</v>
      </c>
      <c r="E57" s="15">
        <v>16.66</v>
      </c>
      <c r="F57" s="16">
        <v>1.1000000000000001E-3</v>
      </c>
      <c r="G57" s="16"/>
    </row>
    <row r="58" spans="1:7" x14ac:dyDescent="0.35">
      <c r="A58" s="17" t="s">
        <v>139</v>
      </c>
      <c r="B58" s="34"/>
      <c r="C58" s="34"/>
      <c r="D58" s="20"/>
      <c r="E58" s="21">
        <v>4426.76</v>
      </c>
      <c r="F58" s="22">
        <v>0.28320000000000001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155</v>
      </c>
      <c r="B60" s="35"/>
      <c r="C60" s="35"/>
      <c r="D60" s="25"/>
      <c r="E60" s="21">
        <v>15624.66</v>
      </c>
      <c r="F60" s="22">
        <v>0.99950000000000006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7" t="s">
        <v>156</v>
      </c>
      <c r="B63" s="33"/>
      <c r="C63" s="33"/>
      <c r="D63" s="14"/>
      <c r="E63" s="15"/>
      <c r="F63" s="16"/>
      <c r="G63" s="16"/>
    </row>
    <row r="64" spans="1:7" x14ac:dyDescent="0.35">
      <c r="A64" s="13" t="s">
        <v>157</v>
      </c>
      <c r="B64" s="33"/>
      <c r="C64" s="33"/>
      <c r="D64" s="14"/>
      <c r="E64" s="15">
        <v>17.989999999999998</v>
      </c>
      <c r="F64" s="16">
        <v>1.1999999999999999E-3</v>
      </c>
      <c r="G64" s="16">
        <v>5.7939999999999998E-2</v>
      </c>
    </row>
    <row r="65" spans="1:7" x14ac:dyDescent="0.35">
      <c r="A65" s="17" t="s">
        <v>139</v>
      </c>
      <c r="B65" s="34"/>
      <c r="C65" s="34"/>
      <c r="D65" s="20"/>
      <c r="E65" s="21">
        <v>17.989999999999998</v>
      </c>
      <c r="F65" s="22">
        <v>1.1999999999999999E-3</v>
      </c>
      <c r="G65" s="23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155</v>
      </c>
      <c r="B67" s="35"/>
      <c r="C67" s="35"/>
      <c r="D67" s="25"/>
      <c r="E67" s="21">
        <v>17.989999999999998</v>
      </c>
      <c r="F67" s="22">
        <v>1.1999999999999999E-3</v>
      </c>
      <c r="G67" s="23"/>
    </row>
    <row r="68" spans="1:7" x14ac:dyDescent="0.35">
      <c r="A68" s="13" t="s">
        <v>158</v>
      </c>
      <c r="B68" s="33"/>
      <c r="C68" s="33"/>
      <c r="D68" s="14"/>
      <c r="E68" s="15">
        <v>5.7118999999999998E-3</v>
      </c>
      <c r="F68" s="16">
        <v>0</v>
      </c>
      <c r="G68" s="16"/>
    </row>
    <row r="69" spans="1:7" x14ac:dyDescent="0.35">
      <c r="A69" s="13" t="s">
        <v>159</v>
      </c>
      <c r="B69" s="33"/>
      <c r="C69" s="33"/>
      <c r="D69" s="14"/>
      <c r="E69" s="26">
        <v>-7.7857118999999999</v>
      </c>
      <c r="F69" s="27">
        <v>-6.9999999999999999E-4</v>
      </c>
      <c r="G69" s="16">
        <v>5.7939999999999998E-2</v>
      </c>
    </row>
    <row r="70" spans="1:7" x14ac:dyDescent="0.35">
      <c r="A70" s="28" t="s">
        <v>160</v>
      </c>
      <c r="B70" s="36"/>
      <c r="C70" s="36"/>
      <c r="D70" s="29"/>
      <c r="E70" s="30">
        <v>15634.87</v>
      </c>
      <c r="F70" s="31">
        <v>1</v>
      </c>
      <c r="G70" s="31"/>
    </row>
    <row r="75" spans="1:7" x14ac:dyDescent="0.35">
      <c r="A75" s="1" t="s">
        <v>163</v>
      </c>
    </row>
    <row r="76" spans="1:7" x14ac:dyDescent="0.35">
      <c r="A76" s="48" t="s">
        <v>164</v>
      </c>
      <c r="B76" s="3" t="s">
        <v>136</v>
      </c>
    </row>
    <row r="77" spans="1:7" x14ac:dyDescent="0.35">
      <c r="A77" t="s">
        <v>165</v>
      </c>
    </row>
    <row r="78" spans="1:7" x14ac:dyDescent="0.35">
      <c r="A78" t="s">
        <v>166</v>
      </c>
      <c r="B78" t="s">
        <v>167</v>
      </c>
      <c r="C78" t="s">
        <v>167</v>
      </c>
    </row>
    <row r="79" spans="1:7" x14ac:dyDescent="0.35">
      <c r="B79" s="49">
        <v>45777</v>
      </c>
      <c r="C79" s="49">
        <v>45807</v>
      </c>
    </row>
    <row r="80" spans="1:7" x14ac:dyDescent="0.35">
      <c r="A80" t="s">
        <v>407</v>
      </c>
      <c r="B80">
        <v>19.6935</v>
      </c>
      <c r="C80">
        <v>19.2866</v>
      </c>
    </row>
    <row r="81" spans="1:3" x14ac:dyDescent="0.35">
      <c r="A81" t="s">
        <v>169</v>
      </c>
      <c r="B81">
        <v>19.6935</v>
      </c>
      <c r="C81">
        <v>19.2866</v>
      </c>
    </row>
    <row r="82" spans="1:3" x14ac:dyDescent="0.35">
      <c r="A82" t="s">
        <v>408</v>
      </c>
      <c r="B82">
        <v>19.1906</v>
      </c>
      <c r="C82">
        <v>18.785799999999998</v>
      </c>
    </row>
    <row r="83" spans="1:3" x14ac:dyDescent="0.35">
      <c r="A83" t="s">
        <v>171</v>
      </c>
      <c r="B83">
        <v>19.1906</v>
      </c>
      <c r="C83">
        <v>18.785799999999998</v>
      </c>
    </row>
    <row r="85" spans="1:3" x14ac:dyDescent="0.35">
      <c r="A85" t="s">
        <v>172</v>
      </c>
      <c r="B85" s="3" t="s">
        <v>136</v>
      </c>
    </row>
    <row r="86" spans="1:3" x14ac:dyDescent="0.35">
      <c r="A86" t="s">
        <v>173</v>
      </c>
      <c r="B86" s="3" t="s">
        <v>136</v>
      </c>
    </row>
    <row r="87" spans="1:3" ht="29" customHeight="1" x14ac:dyDescent="0.35">
      <c r="A87" s="48" t="s">
        <v>174</v>
      </c>
      <c r="B87" s="3" t="s">
        <v>136</v>
      </c>
    </row>
    <row r="88" spans="1:3" ht="29" customHeight="1" x14ac:dyDescent="0.35">
      <c r="A88" s="48" t="s">
        <v>175</v>
      </c>
      <c r="B88" s="50">
        <v>4426.7491375999998</v>
      </c>
    </row>
    <row r="89" spans="1:3" x14ac:dyDescent="0.35">
      <c r="A89" t="s">
        <v>409</v>
      </c>
      <c r="B89" s="50">
        <v>0.1981</v>
      </c>
    </row>
    <row r="90" spans="1:3" ht="43.5" customHeight="1" x14ac:dyDescent="0.35">
      <c r="A90" s="48" t="s">
        <v>513</v>
      </c>
      <c r="B90" s="3" t="s">
        <v>136</v>
      </c>
    </row>
    <row r="91" spans="1:3" x14ac:dyDescent="0.35">
      <c r="B91" s="3"/>
    </row>
    <row r="92" spans="1:3" ht="29" customHeight="1" x14ac:dyDescent="0.35">
      <c r="A92" s="48" t="s">
        <v>514</v>
      </c>
      <c r="B92" s="3" t="s">
        <v>136</v>
      </c>
    </row>
    <row r="93" spans="1:3" ht="29" customHeight="1" x14ac:dyDescent="0.35">
      <c r="A93" s="48" t="s">
        <v>515</v>
      </c>
      <c r="B93" t="s">
        <v>136</v>
      </c>
    </row>
    <row r="94" spans="1:3" ht="29" customHeight="1" x14ac:dyDescent="0.35">
      <c r="A94" s="48" t="s">
        <v>516</v>
      </c>
      <c r="B94" s="3" t="s">
        <v>136</v>
      </c>
    </row>
    <row r="95" spans="1:3" ht="29" customHeight="1" x14ac:dyDescent="0.35">
      <c r="A95" s="48" t="s">
        <v>517</v>
      </c>
      <c r="B95" s="3" t="s">
        <v>136</v>
      </c>
    </row>
    <row r="97" spans="1:4" ht="70" customHeight="1" x14ac:dyDescent="0.35">
      <c r="A97" s="73" t="s">
        <v>191</v>
      </c>
      <c r="B97" s="73" t="s">
        <v>192</v>
      </c>
      <c r="C97" s="73" t="s">
        <v>5</v>
      </c>
      <c r="D97" s="73" t="s">
        <v>6</v>
      </c>
    </row>
    <row r="98" spans="1:4" ht="70" customHeight="1" x14ac:dyDescent="0.35">
      <c r="A98" s="73" t="s">
        <v>1329</v>
      </c>
      <c r="B98" s="73"/>
      <c r="C98" s="73" t="s">
        <v>43</v>
      </c>
      <c r="D9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126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127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140</v>
      </c>
      <c r="B12" s="33"/>
      <c r="C12" s="33"/>
      <c r="D12" s="14"/>
      <c r="E12" s="15"/>
      <c r="F12" s="16"/>
      <c r="G12" s="16"/>
    </row>
    <row r="13" spans="1:7" x14ac:dyDescent="0.35">
      <c r="A13" s="13" t="s">
        <v>141</v>
      </c>
      <c r="B13" s="33" t="s">
        <v>142</v>
      </c>
      <c r="C13" s="33" t="s">
        <v>143</v>
      </c>
      <c r="D13" s="14">
        <v>6675000</v>
      </c>
      <c r="E13" s="15">
        <v>6905.51</v>
      </c>
      <c r="F13" s="16">
        <v>0.45639999999999997</v>
      </c>
      <c r="G13" s="16">
        <v>5.8112999999999998E-2</v>
      </c>
    </row>
    <row r="14" spans="1:7" x14ac:dyDescent="0.35">
      <c r="A14" s="13" t="s">
        <v>144</v>
      </c>
      <c r="B14" s="33" t="s">
        <v>145</v>
      </c>
      <c r="C14" s="33" t="s">
        <v>143</v>
      </c>
      <c r="D14" s="14">
        <v>500000</v>
      </c>
      <c r="E14" s="15">
        <v>505.11</v>
      </c>
      <c r="F14" s="16">
        <v>3.3399999999999999E-2</v>
      </c>
      <c r="G14" s="16">
        <v>5.8377999999999999E-2</v>
      </c>
    </row>
    <row r="15" spans="1:7" x14ac:dyDescent="0.35">
      <c r="A15" s="17" t="s">
        <v>139</v>
      </c>
      <c r="B15" s="34"/>
      <c r="C15" s="34"/>
      <c r="D15" s="20"/>
      <c r="E15" s="21">
        <v>7410.62</v>
      </c>
      <c r="F15" s="22">
        <v>0.48980000000000001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146</v>
      </c>
      <c r="B17" s="33"/>
      <c r="C17" s="33"/>
      <c r="D17" s="14"/>
      <c r="E17" s="15"/>
      <c r="F17" s="16"/>
      <c r="G17" s="16"/>
    </row>
    <row r="18" spans="1:7" x14ac:dyDescent="0.35">
      <c r="A18" s="13" t="s">
        <v>147</v>
      </c>
      <c r="B18" s="33" t="s">
        <v>148</v>
      </c>
      <c r="C18" s="33" t="s">
        <v>143</v>
      </c>
      <c r="D18" s="14">
        <v>5000000</v>
      </c>
      <c r="E18" s="15">
        <v>5346.44</v>
      </c>
      <c r="F18" s="16">
        <v>0.3533</v>
      </c>
      <c r="G18" s="16">
        <v>6.157E-2</v>
      </c>
    </row>
    <row r="19" spans="1:7" x14ac:dyDescent="0.35">
      <c r="A19" s="13" t="s">
        <v>149</v>
      </c>
      <c r="B19" s="33" t="s">
        <v>150</v>
      </c>
      <c r="C19" s="33" t="s">
        <v>143</v>
      </c>
      <c r="D19" s="14">
        <v>1500000</v>
      </c>
      <c r="E19" s="15">
        <v>1584.8</v>
      </c>
      <c r="F19" s="16">
        <v>0.1047</v>
      </c>
      <c r="G19" s="16">
        <v>6.1106000000000001E-2</v>
      </c>
    </row>
    <row r="20" spans="1:7" x14ac:dyDescent="0.35">
      <c r="A20" s="13" t="s">
        <v>151</v>
      </c>
      <c r="B20" s="33" t="s">
        <v>152</v>
      </c>
      <c r="C20" s="33" t="s">
        <v>143</v>
      </c>
      <c r="D20" s="14">
        <v>500000</v>
      </c>
      <c r="E20" s="15">
        <v>539.91</v>
      </c>
      <c r="F20" s="16">
        <v>3.5700000000000003E-2</v>
      </c>
      <c r="G20" s="16">
        <v>6.157E-2</v>
      </c>
    </row>
    <row r="21" spans="1:7" x14ac:dyDescent="0.35">
      <c r="A21" s="17" t="s">
        <v>139</v>
      </c>
      <c r="B21" s="34"/>
      <c r="C21" s="34"/>
      <c r="D21" s="20"/>
      <c r="E21" s="21">
        <v>7471.15</v>
      </c>
      <c r="F21" s="22">
        <v>0.49370000000000003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17" t="s">
        <v>153</v>
      </c>
      <c r="B24" s="33"/>
      <c r="C24" s="33"/>
      <c r="D24" s="14"/>
      <c r="E24" s="15"/>
      <c r="F24" s="16"/>
      <c r="G24" s="16"/>
    </row>
    <row r="25" spans="1:7" x14ac:dyDescent="0.35">
      <c r="A25" s="17" t="s">
        <v>139</v>
      </c>
      <c r="B25" s="33"/>
      <c r="C25" s="33"/>
      <c r="D25" s="14"/>
      <c r="E25" s="18" t="s">
        <v>136</v>
      </c>
      <c r="F25" s="19" t="s">
        <v>136</v>
      </c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154</v>
      </c>
      <c r="B27" s="33"/>
      <c r="C27" s="33"/>
      <c r="D27" s="14"/>
      <c r="E27" s="15"/>
      <c r="F27" s="16"/>
      <c r="G27" s="16"/>
    </row>
    <row r="28" spans="1:7" x14ac:dyDescent="0.35">
      <c r="A28" s="17" t="s">
        <v>139</v>
      </c>
      <c r="B28" s="33"/>
      <c r="C28" s="33"/>
      <c r="D28" s="14"/>
      <c r="E28" s="18" t="s">
        <v>136</v>
      </c>
      <c r="F28" s="19" t="s">
        <v>136</v>
      </c>
      <c r="G28" s="16"/>
    </row>
    <row r="29" spans="1:7" x14ac:dyDescent="0.35">
      <c r="A29" s="13"/>
      <c r="B29" s="33"/>
      <c r="C29" s="33"/>
      <c r="D29" s="14"/>
      <c r="E29" s="15"/>
      <c r="F29" s="16"/>
      <c r="G29" s="16"/>
    </row>
    <row r="30" spans="1:7" x14ac:dyDescent="0.35">
      <c r="A30" s="24" t="s">
        <v>155</v>
      </c>
      <c r="B30" s="35"/>
      <c r="C30" s="35"/>
      <c r="D30" s="25"/>
      <c r="E30" s="21">
        <v>14881.77</v>
      </c>
      <c r="F30" s="22">
        <v>0.98350000000000004</v>
      </c>
      <c r="G30" s="23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156</v>
      </c>
      <c r="B33" s="33"/>
      <c r="C33" s="33"/>
      <c r="D33" s="14"/>
      <c r="E33" s="15"/>
      <c r="F33" s="16"/>
      <c r="G33" s="16"/>
    </row>
    <row r="34" spans="1:7" x14ac:dyDescent="0.35">
      <c r="A34" s="13" t="s">
        <v>157</v>
      </c>
      <c r="B34" s="33"/>
      <c r="C34" s="33"/>
      <c r="D34" s="14"/>
      <c r="E34" s="15">
        <v>34.979999999999997</v>
      </c>
      <c r="F34" s="16">
        <v>2.3E-3</v>
      </c>
      <c r="G34" s="16">
        <v>5.7939999999999998E-2</v>
      </c>
    </row>
    <row r="35" spans="1:7" x14ac:dyDescent="0.35">
      <c r="A35" s="17" t="s">
        <v>139</v>
      </c>
      <c r="B35" s="34"/>
      <c r="C35" s="34"/>
      <c r="D35" s="20"/>
      <c r="E35" s="21">
        <v>34.979999999999997</v>
      </c>
      <c r="F35" s="22">
        <v>2.3E-3</v>
      </c>
      <c r="G35" s="23"/>
    </row>
    <row r="36" spans="1:7" x14ac:dyDescent="0.35">
      <c r="A36" s="13"/>
      <c r="B36" s="33"/>
      <c r="C36" s="33"/>
      <c r="D36" s="14"/>
      <c r="E36" s="15"/>
      <c r="F36" s="16"/>
      <c r="G36" s="16"/>
    </row>
    <row r="37" spans="1:7" x14ac:dyDescent="0.35">
      <c r="A37" s="24" t="s">
        <v>155</v>
      </c>
      <c r="B37" s="35"/>
      <c r="C37" s="35"/>
      <c r="D37" s="25"/>
      <c r="E37" s="21">
        <v>34.979999999999997</v>
      </c>
      <c r="F37" s="22">
        <v>2.3E-3</v>
      </c>
      <c r="G37" s="23"/>
    </row>
    <row r="38" spans="1:7" x14ac:dyDescent="0.35">
      <c r="A38" s="13" t="s">
        <v>158</v>
      </c>
      <c r="B38" s="33"/>
      <c r="C38" s="33"/>
      <c r="D38" s="14"/>
      <c r="E38" s="15">
        <v>216.5961203</v>
      </c>
      <c r="F38" s="16">
        <v>1.4314E-2</v>
      </c>
      <c r="G38" s="16"/>
    </row>
    <row r="39" spans="1:7" x14ac:dyDescent="0.35">
      <c r="A39" s="13" t="s">
        <v>159</v>
      </c>
      <c r="B39" s="33"/>
      <c r="C39" s="33"/>
      <c r="D39" s="14"/>
      <c r="E39" s="26">
        <v>-1.5861202999999999</v>
      </c>
      <c r="F39" s="27">
        <v>-1.1400000000000001E-4</v>
      </c>
      <c r="G39" s="16">
        <v>5.7938999999999997E-2</v>
      </c>
    </row>
    <row r="40" spans="1:7" x14ac:dyDescent="0.35">
      <c r="A40" s="28" t="s">
        <v>160</v>
      </c>
      <c r="B40" s="36"/>
      <c r="C40" s="36"/>
      <c r="D40" s="29"/>
      <c r="E40" s="30">
        <v>15131.76</v>
      </c>
      <c r="F40" s="31">
        <v>1</v>
      </c>
      <c r="G40" s="31"/>
    </row>
    <row r="42" spans="1:7" x14ac:dyDescent="0.35">
      <c r="A42" s="1" t="s">
        <v>161</v>
      </c>
    </row>
    <row r="43" spans="1:7" x14ac:dyDescent="0.35">
      <c r="A43" s="1" t="s">
        <v>162</v>
      </c>
    </row>
    <row r="45" spans="1:7" x14ac:dyDescent="0.35">
      <c r="A45" s="1" t="s">
        <v>163</v>
      </c>
    </row>
    <row r="46" spans="1:7" x14ac:dyDescent="0.35">
      <c r="A46" s="48" t="s">
        <v>164</v>
      </c>
      <c r="B46" s="3" t="s">
        <v>136</v>
      </c>
    </row>
    <row r="47" spans="1:7" x14ac:dyDescent="0.35">
      <c r="A47" t="s">
        <v>165</v>
      </c>
    </row>
    <row r="48" spans="1:7" x14ac:dyDescent="0.35">
      <c r="A48" t="s">
        <v>166</v>
      </c>
      <c r="B48" t="s">
        <v>167</v>
      </c>
      <c r="C48" t="s">
        <v>167</v>
      </c>
    </row>
    <row r="49" spans="1:3" x14ac:dyDescent="0.35">
      <c r="B49" s="49">
        <v>45777</v>
      </c>
      <c r="C49" s="49">
        <v>45807</v>
      </c>
    </row>
    <row r="50" spans="1:3" x14ac:dyDescent="0.35">
      <c r="A50" t="s">
        <v>168</v>
      </c>
      <c r="B50">
        <v>12.341699999999999</v>
      </c>
      <c r="C50">
        <v>12.4964</v>
      </c>
    </row>
    <row r="51" spans="1:3" x14ac:dyDescent="0.35">
      <c r="A51" t="s">
        <v>169</v>
      </c>
      <c r="B51">
        <v>12.342000000000001</v>
      </c>
      <c r="C51">
        <v>12.496600000000001</v>
      </c>
    </row>
    <row r="52" spans="1:3" x14ac:dyDescent="0.35">
      <c r="A52" t="s">
        <v>170</v>
      </c>
      <c r="B52">
        <v>12.2621</v>
      </c>
      <c r="C52">
        <v>12.4131</v>
      </c>
    </row>
    <row r="53" spans="1:3" x14ac:dyDescent="0.35">
      <c r="A53" t="s">
        <v>171</v>
      </c>
      <c r="B53">
        <v>12.2621</v>
      </c>
      <c r="C53">
        <v>12.4131</v>
      </c>
    </row>
    <row r="55" spans="1:3" x14ac:dyDescent="0.35">
      <c r="A55" t="s">
        <v>172</v>
      </c>
      <c r="B55" s="3" t="s">
        <v>136</v>
      </c>
    </row>
    <row r="56" spans="1:3" x14ac:dyDescent="0.35">
      <c r="A56" t="s">
        <v>173</v>
      </c>
      <c r="B56" s="3" t="s">
        <v>136</v>
      </c>
    </row>
    <row r="57" spans="1:3" ht="29" customHeight="1" x14ac:dyDescent="0.35">
      <c r="A57" s="48" t="s">
        <v>174</v>
      </c>
      <c r="B57" s="3" t="s">
        <v>136</v>
      </c>
    </row>
    <row r="58" spans="1:3" ht="29" customHeight="1" x14ac:dyDescent="0.35">
      <c r="A58" s="48" t="s">
        <v>175</v>
      </c>
      <c r="B58" s="3" t="s">
        <v>136</v>
      </c>
    </row>
    <row r="59" spans="1:3" x14ac:dyDescent="0.35">
      <c r="A59" t="s">
        <v>176</v>
      </c>
      <c r="B59" s="50">
        <f>B74</f>
        <v>3.0145058461292851</v>
      </c>
    </row>
    <row r="60" spans="1:3" ht="43.5" customHeight="1" x14ac:dyDescent="0.35">
      <c r="A60" s="48" t="s">
        <v>177</v>
      </c>
      <c r="B60" s="3" t="s">
        <v>136</v>
      </c>
    </row>
    <row r="61" spans="1:3" x14ac:dyDescent="0.35">
      <c r="B61" s="3"/>
    </row>
    <row r="62" spans="1:3" ht="29" customHeight="1" x14ac:dyDescent="0.35">
      <c r="A62" s="48" t="s">
        <v>178</v>
      </c>
      <c r="B62" s="3" t="s">
        <v>136</v>
      </c>
    </row>
    <row r="63" spans="1:3" ht="29" customHeight="1" x14ac:dyDescent="0.35">
      <c r="A63" s="48" t="s">
        <v>179</v>
      </c>
      <c r="B63" t="s">
        <v>136</v>
      </c>
    </row>
    <row r="64" spans="1:3" ht="29" customHeight="1" x14ac:dyDescent="0.35">
      <c r="A64" s="48" t="s">
        <v>180</v>
      </c>
      <c r="B64" s="3" t="s">
        <v>136</v>
      </c>
    </row>
    <row r="65" spans="1:4" ht="29" customHeight="1" x14ac:dyDescent="0.35">
      <c r="A65" s="48" t="s">
        <v>181</v>
      </c>
      <c r="B65" s="3" t="s">
        <v>136</v>
      </c>
    </row>
    <row r="67" spans="1:4" x14ac:dyDescent="0.35">
      <c r="A67" t="s">
        <v>182</v>
      </c>
    </row>
    <row r="68" spans="1:4" ht="58" customHeight="1" x14ac:dyDescent="0.35">
      <c r="A68" s="63" t="s">
        <v>183</v>
      </c>
      <c r="B68" s="68" t="s">
        <v>184</v>
      </c>
    </row>
    <row r="69" spans="1:4" ht="43.5" customHeight="1" x14ac:dyDescent="0.35">
      <c r="A69" s="63" t="s">
        <v>185</v>
      </c>
      <c r="B69" s="68" t="s">
        <v>186</v>
      </c>
    </row>
    <row r="70" spans="1:4" x14ac:dyDescent="0.35">
      <c r="A70" s="63"/>
      <c r="B70" s="63"/>
    </row>
    <row r="71" spans="1:4" x14ac:dyDescent="0.35">
      <c r="A71" s="63" t="s">
        <v>187</v>
      </c>
      <c r="B71" s="65">
        <v>5.9810369495061053</v>
      </c>
    </row>
    <row r="72" spans="1:4" x14ac:dyDescent="0.35">
      <c r="A72" s="63"/>
      <c r="B72" s="63"/>
    </row>
    <row r="73" spans="1:4" x14ac:dyDescent="0.35">
      <c r="A73" s="63" t="s">
        <v>188</v>
      </c>
      <c r="B73" s="66">
        <v>2.7111999999999998</v>
      </c>
    </row>
    <row r="74" spans="1:4" x14ac:dyDescent="0.35">
      <c r="A74" s="63" t="s">
        <v>189</v>
      </c>
      <c r="B74" s="66">
        <v>3.0145058461292851</v>
      </c>
    </row>
    <row r="75" spans="1:4" x14ac:dyDescent="0.35">
      <c r="A75" s="63"/>
      <c r="B75" s="63"/>
    </row>
    <row r="76" spans="1:4" x14ac:dyDescent="0.35">
      <c r="A76" s="63" t="s">
        <v>190</v>
      </c>
      <c r="B76" s="67">
        <v>45808</v>
      </c>
    </row>
    <row r="78" spans="1:4" ht="70" customHeight="1" x14ac:dyDescent="0.35">
      <c r="A78" s="73" t="s">
        <v>191</v>
      </c>
      <c r="B78" s="73" t="s">
        <v>192</v>
      </c>
      <c r="C78" s="73" t="s">
        <v>5</v>
      </c>
      <c r="D78" s="73" t="s">
        <v>6</v>
      </c>
    </row>
    <row r="79" spans="1:4" ht="70" customHeight="1" x14ac:dyDescent="0.35">
      <c r="A79" s="73" t="s">
        <v>193</v>
      </c>
      <c r="B79" s="73"/>
      <c r="C79" s="73" t="s">
        <v>8</v>
      </c>
      <c r="D7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1330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1331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1332</v>
      </c>
      <c r="B11" s="33" t="s">
        <v>1333</v>
      </c>
      <c r="C11" s="33" t="s">
        <v>524</v>
      </c>
      <c r="D11" s="14">
        <v>104500000</v>
      </c>
      <c r="E11" s="15">
        <v>103529.93</v>
      </c>
      <c r="F11" s="16">
        <v>7.6899999999999996E-2</v>
      </c>
      <c r="G11" s="16">
        <v>6.6016000000000005E-2</v>
      </c>
    </row>
    <row r="12" spans="1:7" x14ac:dyDescent="0.35">
      <c r="A12" s="13" t="s">
        <v>1334</v>
      </c>
      <c r="B12" s="33" t="s">
        <v>1335</v>
      </c>
      <c r="C12" s="33" t="s">
        <v>535</v>
      </c>
      <c r="D12" s="14">
        <v>100000000</v>
      </c>
      <c r="E12" s="15">
        <v>98654.9</v>
      </c>
      <c r="F12" s="16">
        <v>7.3300000000000004E-2</v>
      </c>
      <c r="G12" s="16">
        <v>6.7299999999999999E-2</v>
      </c>
    </row>
    <row r="13" spans="1:7" x14ac:dyDescent="0.35">
      <c r="A13" s="13" t="s">
        <v>1336</v>
      </c>
      <c r="B13" s="33" t="s">
        <v>1337</v>
      </c>
      <c r="C13" s="33" t="s">
        <v>524</v>
      </c>
      <c r="D13" s="14">
        <v>98500000</v>
      </c>
      <c r="E13" s="15">
        <v>97999.32</v>
      </c>
      <c r="F13" s="16">
        <v>7.2800000000000004E-2</v>
      </c>
      <c r="G13" s="16">
        <v>6.6074999999999995E-2</v>
      </c>
    </row>
    <row r="14" spans="1:7" x14ac:dyDescent="0.35">
      <c r="A14" s="13" t="s">
        <v>1338</v>
      </c>
      <c r="B14" s="33" t="s">
        <v>1339</v>
      </c>
      <c r="C14" s="33" t="s">
        <v>535</v>
      </c>
      <c r="D14" s="14">
        <v>96000000</v>
      </c>
      <c r="E14" s="15">
        <v>97122.240000000005</v>
      </c>
      <c r="F14" s="16">
        <v>7.22E-2</v>
      </c>
      <c r="G14" s="16">
        <v>6.5446000000000004E-2</v>
      </c>
    </row>
    <row r="15" spans="1:7" x14ac:dyDescent="0.35">
      <c r="A15" s="13" t="s">
        <v>1340</v>
      </c>
      <c r="B15" s="33" t="s">
        <v>1341</v>
      </c>
      <c r="C15" s="33" t="s">
        <v>524</v>
      </c>
      <c r="D15" s="14">
        <v>95500000</v>
      </c>
      <c r="E15" s="15">
        <v>96407.82</v>
      </c>
      <c r="F15" s="16">
        <v>7.17E-2</v>
      </c>
      <c r="G15" s="16">
        <v>6.6792000000000004E-2</v>
      </c>
    </row>
    <row r="16" spans="1:7" x14ac:dyDescent="0.35">
      <c r="A16" s="13" t="s">
        <v>1342</v>
      </c>
      <c r="B16" s="33" t="s">
        <v>1343</v>
      </c>
      <c r="C16" s="33" t="s">
        <v>524</v>
      </c>
      <c r="D16" s="14">
        <v>92500000</v>
      </c>
      <c r="E16" s="15">
        <v>93486.61</v>
      </c>
      <c r="F16" s="16">
        <v>6.9500000000000006E-2</v>
      </c>
      <c r="G16" s="16">
        <v>6.6739000000000007E-2</v>
      </c>
    </row>
    <row r="17" spans="1:7" x14ac:dyDescent="0.35">
      <c r="A17" s="13" t="s">
        <v>1344</v>
      </c>
      <c r="B17" s="33" t="s">
        <v>1345</v>
      </c>
      <c r="C17" s="33" t="s">
        <v>535</v>
      </c>
      <c r="D17" s="14">
        <v>83000000</v>
      </c>
      <c r="E17" s="15">
        <v>82487.56</v>
      </c>
      <c r="F17" s="16">
        <v>6.13E-2</v>
      </c>
      <c r="G17" s="16">
        <v>6.5299999999999997E-2</v>
      </c>
    </row>
    <row r="18" spans="1:7" x14ac:dyDescent="0.35">
      <c r="A18" s="13" t="s">
        <v>1346</v>
      </c>
      <c r="B18" s="33" t="s">
        <v>1347</v>
      </c>
      <c r="C18" s="33" t="s">
        <v>524</v>
      </c>
      <c r="D18" s="14">
        <v>80000000</v>
      </c>
      <c r="E18" s="15">
        <v>80510.080000000002</v>
      </c>
      <c r="F18" s="16">
        <v>5.9799999999999999E-2</v>
      </c>
      <c r="G18" s="16">
        <v>6.4949999999999994E-2</v>
      </c>
    </row>
    <row r="19" spans="1:7" x14ac:dyDescent="0.35">
      <c r="A19" s="13" t="s">
        <v>1348</v>
      </c>
      <c r="B19" s="33" t="s">
        <v>1349</v>
      </c>
      <c r="C19" s="33" t="s">
        <v>524</v>
      </c>
      <c r="D19" s="14">
        <v>80000000</v>
      </c>
      <c r="E19" s="15">
        <v>79241.52</v>
      </c>
      <c r="F19" s="16">
        <v>5.8900000000000001E-2</v>
      </c>
      <c r="G19" s="16">
        <v>6.4899999999999999E-2</v>
      </c>
    </row>
    <row r="20" spans="1:7" x14ac:dyDescent="0.35">
      <c r="A20" s="13" t="s">
        <v>1350</v>
      </c>
      <c r="B20" s="33" t="s">
        <v>1351</v>
      </c>
      <c r="C20" s="33" t="s">
        <v>524</v>
      </c>
      <c r="D20" s="14">
        <v>59000000</v>
      </c>
      <c r="E20" s="15">
        <v>61415.28</v>
      </c>
      <c r="F20" s="16">
        <v>4.5600000000000002E-2</v>
      </c>
      <c r="G20" s="16">
        <v>6.6591999999999998E-2</v>
      </c>
    </row>
    <row r="21" spans="1:7" x14ac:dyDescent="0.35">
      <c r="A21" s="13" t="s">
        <v>1352</v>
      </c>
      <c r="B21" s="33" t="s">
        <v>1353</v>
      </c>
      <c r="C21" s="33" t="s">
        <v>1354</v>
      </c>
      <c r="D21" s="14">
        <v>53500000</v>
      </c>
      <c r="E21" s="15">
        <v>53331.15</v>
      </c>
      <c r="F21" s="16">
        <v>3.9600000000000003E-2</v>
      </c>
      <c r="G21" s="16">
        <v>6.7099000000000006E-2</v>
      </c>
    </row>
    <row r="22" spans="1:7" x14ac:dyDescent="0.35">
      <c r="A22" s="13" t="s">
        <v>1355</v>
      </c>
      <c r="B22" s="33" t="s">
        <v>1356</v>
      </c>
      <c r="C22" s="33" t="s">
        <v>573</v>
      </c>
      <c r="D22" s="14">
        <v>50000000</v>
      </c>
      <c r="E22" s="15">
        <v>51998.65</v>
      </c>
      <c r="F22" s="16">
        <v>3.8600000000000002E-2</v>
      </c>
      <c r="G22" s="16">
        <v>6.6591999999999998E-2</v>
      </c>
    </row>
    <row r="23" spans="1:7" x14ac:dyDescent="0.35">
      <c r="A23" s="13" t="s">
        <v>1357</v>
      </c>
      <c r="B23" s="33" t="s">
        <v>1358</v>
      </c>
      <c r="C23" s="33" t="s">
        <v>524</v>
      </c>
      <c r="D23" s="14">
        <v>38500000</v>
      </c>
      <c r="E23" s="15">
        <v>38098.1</v>
      </c>
      <c r="F23" s="16">
        <v>2.8299999999999999E-2</v>
      </c>
      <c r="G23" s="16">
        <v>6.5000000000000002E-2</v>
      </c>
    </row>
    <row r="24" spans="1:7" x14ac:dyDescent="0.35">
      <c r="A24" s="13" t="s">
        <v>1359</v>
      </c>
      <c r="B24" s="33" t="s">
        <v>1360</v>
      </c>
      <c r="C24" s="33" t="s">
        <v>524</v>
      </c>
      <c r="D24" s="14">
        <v>33500000</v>
      </c>
      <c r="E24" s="15">
        <v>34743.449999999997</v>
      </c>
      <c r="F24" s="16">
        <v>2.58E-2</v>
      </c>
      <c r="G24" s="16">
        <v>6.6410999999999998E-2</v>
      </c>
    </row>
    <row r="25" spans="1:7" x14ac:dyDescent="0.35">
      <c r="A25" s="13" t="s">
        <v>1361</v>
      </c>
      <c r="B25" s="33" t="s">
        <v>1362</v>
      </c>
      <c r="C25" s="33" t="s">
        <v>524</v>
      </c>
      <c r="D25" s="14">
        <v>28000000</v>
      </c>
      <c r="E25" s="15">
        <v>28468.33</v>
      </c>
      <c r="F25" s="16">
        <v>2.12E-2</v>
      </c>
      <c r="G25" s="16">
        <v>6.6502000000000006E-2</v>
      </c>
    </row>
    <row r="26" spans="1:7" x14ac:dyDescent="0.35">
      <c r="A26" s="13" t="s">
        <v>1363</v>
      </c>
      <c r="B26" s="33" t="s">
        <v>1364</v>
      </c>
      <c r="C26" s="33" t="s">
        <v>524</v>
      </c>
      <c r="D26" s="14">
        <v>27000000</v>
      </c>
      <c r="E26" s="15">
        <v>28426.6</v>
      </c>
      <c r="F26" s="16">
        <v>2.1100000000000001E-2</v>
      </c>
      <c r="G26" s="16">
        <v>6.6792000000000004E-2</v>
      </c>
    </row>
    <row r="27" spans="1:7" x14ac:dyDescent="0.35">
      <c r="A27" s="13" t="s">
        <v>1365</v>
      </c>
      <c r="B27" s="33" t="s">
        <v>1366</v>
      </c>
      <c r="C27" s="33" t="s">
        <v>524</v>
      </c>
      <c r="D27" s="14">
        <v>27500000</v>
      </c>
      <c r="E27" s="15">
        <v>27682</v>
      </c>
      <c r="F27" s="16">
        <v>2.06E-2</v>
      </c>
      <c r="G27" s="16">
        <v>6.6417000000000004E-2</v>
      </c>
    </row>
    <row r="28" spans="1:7" x14ac:dyDescent="0.35">
      <c r="A28" s="13" t="s">
        <v>1367</v>
      </c>
      <c r="B28" s="33" t="s">
        <v>1368</v>
      </c>
      <c r="C28" s="33" t="s">
        <v>524</v>
      </c>
      <c r="D28" s="14">
        <v>12500000</v>
      </c>
      <c r="E28" s="15">
        <v>12928.3</v>
      </c>
      <c r="F28" s="16">
        <v>9.5999999999999992E-3</v>
      </c>
      <c r="G28" s="16">
        <v>6.5067E-2</v>
      </c>
    </row>
    <row r="29" spans="1:7" x14ac:dyDescent="0.35">
      <c r="A29" s="13" t="s">
        <v>1369</v>
      </c>
      <c r="B29" s="33" t="s">
        <v>1370</v>
      </c>
      <c r="C29" s="33" t="s">
        <v>524</v>
      </c>
      <c r="D29" s="14">
        <v>12500000</v>
      </c>
      <c r="E29" s="15">
        <v>12701.1</v>
      </c>
      <c r="F29" s="16">
        <v>9.4000000000000004E-3</v>
      </c>
      <c r="G29" s="16">
        <v>6.6799999999999998E-2</v>
      </c>
    </row>
    <row r="30" spans="1:7" x14ac:dyDescent="0.35">
      <c r="A30" s="13" t="s">
        <v>1371</v>
      </c>
      <c r="B30" s="33" t="s">
        <v>1372</v>
      </c>
      <c r="C30" s="33" t="s">
        <v>524</v>
      </c>
      <c r="D30" s="14">
        <v>11500000</v>
      </c>
      <c r="E30" s="15">
        <v>11613.8</v>
      </c>
      <c r="F30" s="16">
        <v>8.6E-3</v>
      </c>
      <c r="G30" s="16">
        <v>6.6739000000000007E-2</v>
      </c>
    </row>
    <row r="31" spans="1:7" x14ac:dyDescent="0.35">
      <c r="A31" s="13" t="s">
        <v>653</v>
      </c>
      <c r="B31" s="33" t="s">
        <v>654</v>
      </c>
      <c r="C31" s="33" t="s">
        <v>524</v>
      </c>
      <c r="D31" s="14">
        <v>9500000</v>
      </c>
      <c r="E31" s="15">
        <v>10111.19</v>
      </c>
      <c r="F31" s="16">
        <v>7.4999999999999997E-3</v>
      </c>
      <c r="G31" s="16">
        <v>6.5350000000000005E-2</v>
      </c>
    </row>
    <row r="32" spans="1:7" x14ac:dyDescent="0.35">
      <c r="A32" s="13" t="s">
        <v>1373</v>
      </c>
      <c r="B32" s="33" t="s">
        <v>1374</v>
      </c>
      <c r="C32" s="33" t="s">
        <v>524</v>
      </c>
      <c r="D32" s="14">
        <v>7000000</v>
      </c>
      <c r="E32" s="15">
        <v>7324.21</v>
      </c>
      <c r="F32" s="16">
        <v>5.4000000000000003E-3</v>
      </c>
      <c r="G32" s="16">
        <v>6.6350000000000006E-2</v>
      </c>
    </row>
    <row r="33" spans="1:7" x14ac:dyDescent="0.35">
      <c r="A33" s="13" t="s">
        <v>1375</v>
      </c>
      <c r="B33" s="33" t="s">
        <v>1376</v>
      </c>
      <c r="C33" s="33" t="s">
        <v>524</v>
      </c>
      <c r="D33" s="14">
        <v>6000000</v>
      </c>
      <c r="E33" s="15">
        <v>6283.49</v>
      </c>
      <c r="F33" s="16">
        <v>4.7000000000000002E-3</v>
      </c>
      <c r="G33" s="16">
        <v>6.6410999999999998E-2</v>
      </c>
    </row>
    <row r="34" spans="1:7" x14ac:dyDescent="0.35">
      <c r="A34" s="13" t="s">
        <v>525</v>
      </c>
      <c r="B34" s="33" t="s">
        <v>526</v>
      </c>
      <c r="C34" s="33" t="s">
        <v>524</v>
      </c>
      <c r="D34" s="14">
        <v>5000000</v>
      </c>
      <c r="E34" s="15">
        <v>5249.17</v>
      </c>
      <c r="F34" s="16">
        <v>3.8999999999999998E-3</v>
      </c>
      <c r="G34" s="16">
        <v>6.6410999999999998E-2</v>
      </c>
    </row>
    <row r="35" spans="1:7" x14ac:dyDescent="0.35">
      <c r="A35" s="13" t="s">
        <v>1377</v>
      </c>
      <c r="B35" s="33" t="s">
        <v>1378</v>
      </c>
      <c r="C35" s="33" t="s">
        <v>524</v>
      </c>
      <c r="D35" s="14">
        <v>3300000</v>
      </c>
      <c r="E35" s="15">
        <v>3565.36</v>
      </c>
      <c r="F35" s="16">
        <v>2.5999999999999999E-3</v>
      </c>
      <c r="G35" s="16">
        <v>6.5350000000000005E-2</v>
      </c>
    </row>
    <row r="36" spans="1:7" x14ac:dyDescent="0.35">
      <c r="A36" s="13" t="s">
        <v>1379</v>
      </c>
      <c r="B36" s="33" t="s">
        <v>1380</v>
      </c>
      <c r="C36" s="33" t="s">
        <v>524</v>
      </c>
      <c r="D36" s="14">
        <v>3500000</v>
      </c>
      <c r="E36" s="15">
        <v>3488.73</v>
      </c>
      <c r="F36" s="16">
        <v>2.5999999999999999E-3</v>
      </c>
      <c r="G36" s="16">
        <v>6.4899999999999999E-2</v>
      </c>
    </row>
    <row r="37" spans="1:7" x14ac:dyDescent="0.35">
      <c r="A37" s="13" t="s">
        <v>1381</v>
      </c>
      <c r="B37" s="33" t="s">
        <v>1382</v>
      </c>
      <c r="C37" s="33" t="s">
        <v>524</v>
      </c>
      <c r="D37" s="14">
        <v>3000000</v>
      </c>
      <c r="E37" s="15">
        <v>3241.55</v>
      </c>
      <c r="F37" s="16">
        <v>2.3999999999999998E-3</v>
      </c>
      <c r="G37" s="16">
        <v>6.5501000000000004E-2</v>
      </c>
    </row>
    <row r="38" spans="1:7" x14ac:dyDescent="0.35">
      <c r="A38" s="13" t="s">
        <v>1383</v>
      </c>
      <c r="B38" s="33" t="s">
        <v>1384</v>
      </c>
      <c r="C38" s="33" t="s">
        <v>524</v>
      </c>
      <c r="D38" s="14">
        <v>2500000</v>
      </c>
      <c r="E38" s="15">
        <v>2662.11</v>
      </c>
      <c r="F38" s="16">
        <v>2E-3</v>
      </c>
      <c r="G38" s="16">
        <v>6.5350000000000005E-2</v>
      </c>
    </row>
    <row r="39" spans="1:7" x14ac:dyDescent="0.35">
      <c r="A39" s="13" t="s">
        <v>1385</v>
      </c>
      <c r="B39" s="33" t="s">
        <v>1386</v>
      </c>
      <c r="C39" s="33" t="s">
        <v>524</v>
      </c>
      <c r="D39" s="14">
        <v>1500000</v>
      </c>
      <c r="E39" s="15">
        <v>1653.5</v>
      </c>
      <c r="F39" s="16">
        <v>1.1999999999999999E-3</v>
      </c>
      <c r="G39" s="16">
        <v>6.4987000000000003E-2</v>
      </c>
    </row>
    <row r="40" spans="1:7" x14ac:dyDescent="0.35">
      <c r="A40" s="13" t="s">
        <v>647</v>
      </c>
      <c r="B40" s="33" t="s">
        <v>648</v>
      </c>
      <c r="C40" s="33" t="s">
        <v>524</v>
      </c>
      <c r="D40" s="14">
        <v>1000000</v>
      </c>
      <c r="E40" s="15">
        <v>1100.8499999999999</v>
      </c>
      <c r="F40" s="16">
        <v>8.0000000000000004E-4</v>
      </c>
      <c r="G40" s="16">
        <v>6.4988000000000004E-2</v>
      </c>
    </row>
    <row r="41" spans="1:7" x14ac:dyDescent="0.35">
      <c r="A41" s="13" t="s">
        <v>1387</v>
      </c>
      <c r="B41" s="33" t="s">
        <v>1388</v>
      </c>
      <c r="C41" s="33" t="s">
        <v>524</v>
      </c>
      <c r="D41" s="14">
        <v>1000000</v>
      </c>
      <c r="E41" s="15">
        <v>1077.22</v>
      </c>
      <c r="F41" s="16">
        <v>8.0000000000000004E-4</v>
      </c>
      <c r="G41" s="16">
        <v>6.5350000000000005E-2</v>
      </c>
    </row>
    <row r="42" spans="1:7" x14ac:dyDescent="0.35">
      <c r="A42" s="13" t="s">
        <v>639</v>
      </c>
      <c r="B42" s="33" t="s">
        <v>640</v>
      </c>
      <c r="C42" s="33" t="s">
        <v>524</v>
      </c>
      <c r="D42" s="14">
        <v>1000000</v>
      </c>
      <c r="E42" s="15">
        <v>1063.97</v>
      </c>
      <c r="F42" s="16">
        <v>8.0000000000000004E-4</v>
      </c>
      <c r="G42" s="16">
        <v>6.5347000000000002E-2</v>
      </c>
    </row>
    <row r="43" spans="1:7" x14ac:dyDescent="0.35">
      <c r="A43" s="13" t="s">
        <v>989</v>
      </c>
      <c r="B43" s="33" t="s">
        <v>990</v>
      </c>
      <c r="C43" s="33" t="s">
        <v>524</v>
      </c>
      <c r="D43" s="14">
        <v>1000000</v>
      </c>
      <c r="E43" s="15">
        <v>1058.0999999999999</v>
      </c>
      <c r="F43" s="16">
        <v>8.0000000000000004E-4</v>
      </c>
      <c r="G43" s="16">
        <v>6.4902000000000001E-2</v>
      </c>
    </row>
    <row r="44" spans="1:7" x14ac:dyDescent="0.35">
      <c r="A44" s="13" t="s">
        <v>1389</v>
      </c>
      <c r="B44" s="33" t="s">
        <v>1390</v>
      </c>
      <c r="C44" s="33" t="s">
        <v>524</v>
      </c>
      <c r="D44" s="14">
        <v>1000000</v>
      </c>
      <c r="E44" s="15">
        <v>1037.83</v>
      </c>
      <c r="F44" s="16">
        <v>8.0000000000000004E-4</v>
      </c>
      <c r="G44" s="16">
        <v>6.5299999999999997E-2</v>
      </c>
    </row>
    <row r="45" spans="1:7" x14ac:dyDescent="0.35">
      <c r="A45" s="13" t="s">
        <v>1391</v>
      </c>
      <c r="B45" s="33" t="s">
        <v>1392</v>
      </c>
      <c r="C45" s="33" t="s">
        <v>524</v>
      </c>
      <c r="D45" s="14">
        <v>1000000</v>
      </c>
      <c r="E45" s="15">
        <v>1014.17</v>
      </c>
      <c r="F45" s="16">
        <v>8.0000000000000004E-4</v>
      </c>
      <c r="G45" s="16">
        <v>6.6792000000000004E-2</v>
      </c>
    </row>
    <row r="46" spans="1:7" x14ac:dyDescent="0.35">
      <c r="A46" s="13" t="s">
        <v>1393</v>
      </c>
      <c r="B46" s="33" t="s">
        <v>1394</v>
      </c>
      <c r="C46" s="33" t="s">
        <v>524</v>
      </c>
      <c r="D46" s="14">
        <v>500000</v>
      </c>
      <c r="E46" s="15">
        <v>560.57000000000005</v>
      </c>
      <c r="F46" s="16">
        <v>4.0000000000000002E-4</v>
      </c>
      <c r="G46" s="16">
        <v>6.5350000000000005E-2</v>
      </c>
    </row>
    <row r="47" spans="1:7" x14ac:dyDescent="0.35">
      <c r="A47" s="13" t="s">
        <v>1395</v>
      </c>
      <c r="B47" s="33" t="s">
        <v>1396</v>
      </c>
      <c r="C47" s="33" t="s">
        <v>554</v>
      </c>
      <c r="D47" s="14">
        <v>500000</v>
      </c>
      <c r="E47" s="15">
        <v>541.23</v>
      </c>
      <c r="F47" s="16">
        <v>4.0000000000000002E-4</v>
      </c>
      <c r="G47" s="16">
        <v>6.5448999999999993E-2</v>
      </c>
    </row>
    <row r="48" spans="1:7" x14ac:dyDescent="0.35">
      <c r="A48" s="13" t="s">
        <v>643</v>
      </c>
      <c r="B48" s="33" t="s">
        <v>644</v>
      </c>
      <c r="C48" s="33" t="s">
        <v>524</v>
      </c>
      <c r="D48" s="14">
        <v>500000</v>
      </c>
      <c r="E48" s="15">
        <v>534.91999999999996</v>
      </c>
      <c r="F48" s="16">
        <v>4.0000000000000002E-4</v>
      </c>
      <c r="G48" s="16">
        <v>6.5299999999999997E-2</v>
      </c>
    </row>
    <row r="49" spans="1:7" x14ac:dyDescent="0.35">
      <c r="A49" s="13" t="s">
        <v>1397</v>
      </c>
      <c r="B49" s="33" t="s">
        <v>1398</v>
      </c>
      <c r="C49" s="33" t="s">
        <v>535</v>
      </c>
      <c r="D49" s="14">
        <v>500000</v>
      </c>
      <c r="E49" s="15">
        <v>530.76</v>
      </c>
      <c r="F49" s="16">
        <v>4.0000000000000002E-4</v>
      </c>
      <c r="G49" s="16">
        <v>6.6124000000000002E-2</v>
      </c>
    </row>
    <row r="50" spans="1:7" x14ac:dyDescent="0.35">
      <c r="A50" s="13" t="s">
        <v>617</v>
      </c>
      <c r="B50" s="33" t="s">
        <v>618</v>
      </c>
      <c r="C50" s="33" t="s">
        <v>524</v>
      </c>
      <c r="D50" s="14">
        <v>500000</v>
      </c>
      <c r="E50" s="15">
        <v>527.75</v>
      </c>
      <c r="F50" s="16">
        <v>4.0000000000000002E-4</v>
      </c>
      <c r="G50" s="16">
        <v>6.5125000000000002E-2</v>
      </c>
    </row>
    <row r="51" spans="1:7" x14ac:dyDescent="0.35">
      <c r="A51" s="13" t="s">
        <v>669</v>
      </c>
      <c r="B51" s="33" t="s">
        <v>670</v>
      </c>
      <c r="C51" s="33" t="s">
        <v>524</v>
      </c>
      <c r="D51" s="14">
        <v>500000</v>
      </c>
      <c r="E51" s="15">
        <v>527.29</v>
      </c>
      <c r="F51" s="16">
        <v>4.0000000000000002E-4</v>
      </c>
      <c r="G51" s="16">
        <v>6.4937999999999996E-2</v>
      </c>
    </row>
    <row r="52" spans="1:7" x14ac:dyDescent="0.35">
      <c r="A52" s="13" t="s">
        <v>1399</v>
      </c>
      <c r="B52" s="33" t="s">
        <v>1400</v>
      </c>
      <c r="C52" s="33" t="s">
        <v>524</v>
      </c>
      <c r="D52" s="14">
        <v>500000</v>
      </c>
      <c r="E52" s="15">
        <v>522.88</v>
      </c>
      <c r="F52" s="16">
        <v>4.0000000000000002E-4</v>
      </c>
      <c r="G52" s="16">
        <v>6.4287999999999998E-2</v>
      </c>
    </row>
    <row r="53" spans="1:7" x14ac:dyDescent="0.35">
      <c r="A53" s="13" t="s">
        <v>1401</v>
      </c>
      <c r="B53" s="33" t="s">
        <v>1402</v>
      </c>
      <c r="C53" s="33" t="s">
        <v>573</v>
      </c>
      <c r="D53" s="14">
        <v>500000</v>
      </c>
      <c r="E53" s="15">
        <v>505.1</v>
      </c>
      <c r="F53" s="16">
        <v>4.0000000000000002E-4</v>
      </c>
      <c r="G53" s="16">
        <v>6.5449999999999994E-2</v>
      </c>
    </row>
    <row r="54" spans="1:7" x14ac:dyDescent="0.35">
      <c r="A54" s="13" t="s">
        <v>1403</v>
      </c>
      <c r="B54" s="33" t="s">
        <v>1404</v>
      </c>
      <c r="C54" s="33" t="s">
        <v>535</v>
      </c>
      <c r="D54" s="14">
        <v>500000</v>
      </c>
      <c r="E54" s="15">
        <v>501.9</v>
      </c>
      <c r="F54" s="16">
        <v>4.0000000000000002E-4</v>
      </c>
      <c r="G54" s="16">
        <v>6.6574999999999995E-2</v>
      </c>
    </row>
    <row r="55" spans="1:7" x14ac:dyDescent="0.35">
      <c r="A55" s="17" t="s">
        <v>139</v>
      </c>
      <c r="B55" s="34"/>
      <c r="C55" s="34"/>
      <c r="D55" s="20"/>
      <c r="E55" s="21">
        <v>1245530.5900000001</v>
      </c>
      <c r="F55" s="22">
        <v>0.92549999999999999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7" t="s">
        <v>140</v>
      </c>
      <c r="B57" s="33"/>
      <c r="C57" s="33"/>
      <c r="D57" s="14"/>
      <c r="E57" s="15"/>
      <c r="F57" s="16"/>
      <c r="G57" s="16"/>
    </row>
    <row r="58" spans="1:7" x14ac:dyDescent="0.35">
      <c r="A58" s="13" t="s">
        <v>1126</v>
      </c>
      <c r="B58" s="33" t="s">
        <v>1127</v>
      </c>
      <c r="C58" s="33" t="s">
        <v>143</v>
      </c>
      <c r="D58" s="14">
        <v>54500000</v>
      </c>
      <c r="E58" s="15">
        <v>57951.54</v>
      </c>
      <c r="F58" s="16">
        <v>4.3099999999999999E-2</v>
      </c>
      <c r="G58" s="16">
        <v>6.0298999999999998E-2</v>
      </c>
    </row>
    <row r="59" spans="1:7" x14ac:dyDescent="0.35">
      <c r="A59" s="17" t="s">
        <v>139</v>
      </c>
      <c r="B59" s="34"/>
      <c r="C59" s="34"/>
      <c r="D59" s="20"/>
      <c r="E59" s="21">
        <v>57951.54</v>
      </c>
      <c r="F59" s="22">
        <v>4.3099999999999999E-2</v>
      </c>
      <c r="G59" s="23"/>
    </row>
    <row r="60" spans="1:7" x14ac:dyDescent="0.35">
      <c r="A60" s="13"/>
      <c r="B60" s="33"/>
      <c r="C60" s="33"/>
      <c r="D60" s="14"/>
      <c r="E60" s="15"/>
      <c r="F60" s="16"/>
      <c r="G60" s="16"/>
    </row>
    <row r="61" spans="1:7" x14ac:dyDescent="0.35">
      <c r="A61" s="17" t="s">
        <v>153</v>
      </c>
      <c r="B61" s="33"/>
      <c r="C61" s="33"/>
      <c r="D61" s="14"/>
      <c r="E61" s="15"/>
      <c r="F61" s="16"/>
      <c r="G61" s="16"/>
    </row>
    <row r="62" spans="1:7" x14ac:dyDescent="0.35">
      <c r="A62" s="17" t="s">
        <v>139</v>
      </c>
      <c r="B62" s="33"/>
      <c r="C62" s="33"/>
      <c r="D62" s="14"/>
      <c r="E62" s="18" t="s">
        <v>136</v>
      </c>
      <c r="F62" s="19" t="s">
        <v>136</v>
      </c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154</v>
      </c>
      <c r="B64" s="33"/>
      <c r="C64" s="33"/>
      <c r="D64" s="14"/>
      <c r="E64" s="15"/>
      <c r="F64" s="16"/>
      <c r="G64" s="16"/>
    </row>
    <row r="65" spans="1:7" x14ac:dyDescent="0.35">
      <c r="A65" s="17" t="s">
        <v>139</v>
      </c>
      <c r="B65" s="33"/>
      <c r="C65" s="33"/>
      <c r="D65" s="14"/>
      <c r="E65" s="18" t="s">
        <v>136</v>
      </c>
      <c r="F65" s="19" t="s">
        <v>136</v>
      </c>
      <c r="G65" s="16"/>
    </row>
    <row r="66" spans="1:7" x14ac:dyDescent="0.35">
      <c r="A66" s="13"/>
      <c r="B66" s="33"/>
      <c r="C66" s="33"/>
      <c r="D66" s="14"/>
      <c r="E66" s="15"/>
      <c r="F66" s="16"/>
      <c r="G66" s="16"/>
    </row>
    <row r="67" spans="1:7" x14ac:dyDescent="0.35">
      <c r="A67" s="24" t="s">
        <v>155</v>
      </c>
      <c r="B67" s="35"/>
      <c r="C67" s="35"/>
      <c r="D67" s="25"/>
      <c r="E67" s="21">
        <v>1303482.1299999999</v>
      </c>
      <c r="F67" s="22">
        <v>0.96860000000000002</v>
      </c>
      <c r="G67" s="23"/>
    </row>
    <row r="68" spans="1:7" x14ac:dyDescent="0.35">
      <c r="A68" s="13"/>
      <c r="B68" s="33"/>
      <c r="C68" s="33"/>
      <c r="D68" s="14"/>
      <c r="E68" s="15"/>
      <c r="F68" s="16"/>
      <c r="G68" s="16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17" t="s">
        <v>156</v>
      </c>
      <c r="B70" s="33"/>
      <c r="C70" s="33"/>
      <c r="D70" s="14"/>
      <c r="E70" s="15"/>
      <c r="F70" s="16"/>
      <c r="G70" s="16"/>
    </row>
    <row r="71" spans="1:7" x14ac:dyDescent="0.35">
      <c r="A71" s="13" t="s">
        <v>157</v>
      </c>
      <c r="B71" s="33"/>
      <c r="C71" s="33"/>
      <c r="D71" s="14"/>
      <c r="E71" s="15">
        <v>1995.05</v>
      </c>
      <c r="F71" s="16">
        <v>1.5E-3</v>
      </c>
      <c r="G71" s="16">
        <v>5.7939999999999998E-2</v>
      </c>
    </row>
    <row r="72" spans="1:7" x14ac:dyDescent="0.35">
      <c r="A72" s="17" t="s">
        <v>139</v>
      </c>
      <c r="B72" s="34"/>
      <c r="C72" s="34"/>
      <c r="D72" s="20"/>
      <c r="E72" s="21">
        <v>1995.05</v>
      </c>
      <c r="F72" s="22">
        <v>1.5E-3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24" t="s">
        <v>155</v>
      </c>
      <c r="B74" s="35"/>
      <c r="C74" s="35"/>
      <c r="D74" s="25"/>
      <c r="E74" s="21">
        <v>1995.05</v>
      </c>
      <c r="F74" s="22">
        <v>1.5E-3</v>
      </c>
      <c r="G74" s="23"/>
    </row>
    <row r="75" spans="1:7" x14ac:dyDescent="0.35">
      <c r="A75" s="13" t="s">
        <v>158</v>
      </c>
      <c r="B75" s="33"/>
      <c r="C75" s="33"/>
      <c r="D75" s="14"/>
      <c r="E75" s="15">
        <v>39985.637085800001</v>
      </c>
      <c r="F75" s="16">
        <v>2.9718000000000001E-2</v>
      </c>
      <c r="G75" s="16"/>
    </row>
    <row r="76" spans="1:7" x14ac:dyDescent="0.35">
      <c r="A76" s="13" t="s">
        <v>159</v>
      </c>
      <c r="B76" s="33"/>
      <c r="C76" s="33"/>
      <c r="D76" s="14"/>
      <c r="E76" s="15">
        <v>13.8229142</v>
      </c>
      <c r="F76" s="16">
        <v>1.8200000000000001E-4</v>
      </c>
      <c r="G76" s="16">
        <v>5.7939999999999998E-2</v>
      </c>
    </row>
    <row r="77" spans="1:7" x14ac:dyDescent="0.35">
      <c r="A77" s="28" t="s">
        <v>160</v>
      </c>
      <c r="B77" s="36"/>
      <c r="C77" s="36"/>
      <c r="D77" s="29"/>
      <c r="E77" s="30">
        <v>1345476.64</v>
      </c>
      <c r="F77" s="31">
        <v>1</v>
      </c>
      <c r="G77" s="31"/>
    </row>
    <row r="79" spans="1:7" x14ac:dyDescent="0.35">
      <c r="A79" s="1" t="s">
        <v>161</v>
      </c>
    </row>
    <row r="80" spans="1:7" x14ac:dyDescent="0.35">
      <c r="A80" s="1" t="s">
        <v>1405</v>
      </c>
    </row>
    <row r="82" spans="1:3" x14ac:dyDescent="0.35">
      <c r="A82" s="1" t="s">
        <v>163</v>
      </c>
    </row>
    <row r="83" spans="1:3" ht="29" customHeight="1" x14ac:dyDescent="0.35">
      <c r="A83" s="48" t="s">
        <v>164</v>
      </c>
      <c r="B83" s="3" t="s">
        <v>136</v>
      </c>
    </row>
    <row r="84" spans="1:3" x14ac:dyDescent="0.35">
      <c r="A84" t="s">
        <v>165</v>
      </c>
    </row>
    <row r="85" spans="1:3" x14ac:dyDescent="0.35">
      <c r="A85" t="s">
        <v>682</v>
      </c>
      <c r="B85" t="s">
        <v>167</v>
      </c>
      <c r="C85" t="s">
        <v>167</v>
      </c>
    </row>
    <row r="86" spans="1:3" x14ac:dyDescent="0.35">
      <c r="B86" s="49">
        <v>45777</v>
      </c>
      <c r="C86" s="49">
        <v>45807</v>
      </c>
    </row>
    <row r="87" spans="1:3" x14ac:dyDescent="0.35">
      <c r="A87" t="s">
        <v>683</v>
      </c>
      <c r="B87">
        <v>1344.3128999999999</v>
      </c>
      <c r="C87">
        <v>1366.1724999999999</v>
      </c>
    </row>
    <row r="89" spans="1:3" x14ac:dyDescent="0.35">
      <c r="A89" t="s">
        <v>172</v>
      </c>
      <c r="B89" s="3" t="s">
        <v>136</v>
      </c>
    </row>
    <row r="90" spans="1:3" x14ac:dyDescent="0.35">
      <c r="A90" t="s">
        <v>173</v>
      </c>
      <c r="B90" s="3" t="s">
        <v>136</v>
      </c>
    </row>
    <row r="91" spans="1:3" ht="58" customHeight="1" x14ac:dyDescent="0.35">
      <c r="A91" s="48" t="s">
        <v>174</v>
      </c>
      <c r="B91" s="3" t="s">
        <v>136</v>
      </c>
    </row>
    <row r="92" spans="1:3" ht="43.5" customHeight="1" x14ac:dyDescent="0.35">
      <c r="A92" s="48" t="s">
        <v>175</v>
      </c>
      <c r="B92" s="3" t="s">
        <v>136</v>
      </c>
    </row>
    <row r="93" spans="1:3" x14ac:dyDescent="0.35">
      <c r="A93" t="s">
        <v>176</v>
      </c>
      <c r="B93" s="50">
        <f>B108</f>
        <v>5.6988477585054156</v>
      </c>
    </row>
    <row r="94" spans="1:3" ht="72.5" customHeight="1" x14ac:dyDescent="0.35">
      <c r="A94" s="48" t="s">
        <v>177</v>
      </c>
      <c r="B94" s="3" t="s">
        <v>136</v>
      </c>
    </row>
    <row r="95" spans="1:3" x14ac:dyDescent="0.35">
      <c r="B95" s="3"/>
    </row>
    <row r="96" spans="1:3" ht="72.5" customHeight="1" x14ac:dyDescent="0.35">
      <c r="A96" s="48" t="s">
        <v>178</v>
      </c>
      <c r="B96" s="3" t="s">
        <v>136</v>
      </c>
    </row>
    <row r="97" spans="1:4" ht="58" customHeight="1" x14ac:dyDescent="0.35">
      <c r="A97" s="48" t="s">
        <v>179</v>
      </c>
      <c r="B97">
        <v>488624</v>
      </c>
    </row>
    <row r="98" spans="1:4" ht="43.5" customHeight="1" x14ac:dyDescent="0.35">
      <c r="A98" s="48" t="s">
        <v>180</v>
      </c>
      <c r="B98" s="3" t="s">
        <v>136</v>
      </c>
    </row>
    <row r="99" spans="1:4" ht="43.5" customHeight="1" x14ac:dyDescent="0.35">
      <c r="A99" s="48" t="s">
        <v>181</v>
      </c>
      <c r="B99" s="3" t="s">
        <v>136</v>
      </c>
    </row>
    <row r="101" spans="1:4" x14ac:dyDescent="0.35">
      <c r="A101" t="s">
        <v>182</v>
      </c>
    </row>
    <row r="102" spans="1:4" x14ac:dyDescent="0.35">
      <c r="A102" s="63" t="s">
        <v>183</v>
      </c>
      <c r="B102" s="63" t="s">
        <v>1406</v>
      </c>
    </row>
    <row r="103" spans="1:4" x14ac:dyDescent="0.35">
      <c r="A103" s="63" t="s">
        <v>185</v>
      </c>
      <c r="B103" s="63" t="s">
        <v>685</v>
      </c>
    </row>
    <row r="104" spans="1:4" x14ac:dyDescent="0.35">
      <c r="A104" s="63"/>
      <c r="B104" s="63"/>
    </row>
    <row r="105" spans="1:4" x14ac:dyDescent="0.35">
      <c r="A105" s="63" t="s">
        <v>187</v>
      </c>
      <c r="B105" s="65">
        <v>6.5848599842704134</v>
      </c>
    </row>
    <row r="106" spans="1:4" x14ac:dyDescent="0.35">
      <c r="A106" s="63"/>
      <c r="B106" s="63"/>
    </row>
    <row r="107" spans="1:4" x14ac:dyDescent="0.35">
      <c r="A107" s="63" t="s">
        <v>188</v>
      </c>
      <c r="B107" s="66">
        <v>4.7622999999999998</v>
      </c>
    </row>
    <row r="108" spans="1:4" x14ac:dyDescent="0.35">
      <c r="A108" s="63" t="s">
        <v>189</v>
      </c>
      <c r="B108" s="66">
        <v>5.6988477585054156</v>
      </c>
    </row>
    <row r="109" spans="1:4" x14ac:dyDescent="0.35">
      <c r="A109" s="63"/>
      <c r="B109" s="63"/>
    </row>
    <row r="110" spans="1:4" x14ac:dyDescent="0.35">
      <c r="A110" s="63" t="s">
        <v>190</v>
      </c>
      <c r="B110" s="67">
        <v>45808</v>
      </c>
    </row>
    <row r="112" spans="1:4" ht="70" customHeight="1" x14ac:dyDescent="0.35">
      <c r="A112" s="73" t="s">
        <v>191</v>
      </c>
      <c r="B112" s="73" t="s">
        <v>192</v>
      </c>
      <c r="C112" s="73" t="s">
        <v>5</v>
      </c>
      <c r="D112" s="73" t="s">
        <v>6</v>
      </c>
    </row>
    <row r="113" spans="1:4" ht="70" customHeight="1" x14ac:dyDescent="0.35">
      <c r="A113" s="73" t="s">
        <v>1406</v>
      </c>
      <c r="B113" s="73"/>
      <c r="C113" s="73" t="s">
        <v>45</v>
      </c>
      <c r="D11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98"/>
  <sheetViews>
    <sheetView showGridLines="0" workbookViewId="0">
      <pane ySplit="4" topLeftCell="A63" activePane="bottomLeft" state="frozen"/>
      <selection sqref="A1:B1"/>
      <selection pane="bottomLeft" sqref="A1:G1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1407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1408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1409</v>
      </c>
      <c r="B11" s="33" t="s">
        <v>1410</v>
      </c>
      <c r="C11" s="33" t="s">
        <v>524</v>
      </c>
      <c r="D11" s="14">
        <v>152000000</v>
      </c>
      <c r="E11" s="15">
        <v>153490.21</v>
      </c>
      <c r="F11" s="16">
        <v>0.1389</v>
      </c>
      <c r="G11" s="16">
        <v>6.7289000000000002E-2</v>
      </c>
    </row>
    <row r="12" spans="1:7" x14ac:dyDescent="0.35">
      <c r="A12" s="13" t="s">
        <v>1411</v>
      </c>
      <c r="B12" s="33" t="s">
        <v>1412</v>
      </c>
      <c r="C12" s="33" t="s">
        <v>524</v>
      </c>
      <c r="D12" s="14">
        <v>128500000</v>
      </c>
      <c r="E12" s="15">
        <v>129997.8</v>
      </c>
      <c r="F12" s="16">
        <v>0.1177</v>
      </c>
      <c r="G12" s="16">
        <v>6.6982E-2</v>
      </c>
    </row>
    <row r="13" spans="1:7" x14ac:dyDescent="0.35">
      <c r="A13" s="13" t="s">
        <v>1413</v>
      </c>
      <c r="B13" s="33" t="s">
        <v>1414</v>
      </c>
      <c r="C13" s="33" t="s">
        <v>524</v>
      </c>
      <c r="D13" s="14">
        <v>92000000</v>
      </c>
      <c r="E13" s="15">
        <v>92540.04</v>
      </c>
      <c r="F13" s="16">
        <v>8.3799999999999999E-2</v>
      </c>
      <c r="G13" s="16">
        <v>6.6265000000000004E-2</v>
      </c>
    </row>
    <row r="14" spans="1:7" x14ac:dyDescent="0.35">
      <c r="A14" s="13" t="s">
        <v>1415</v>
      </c>
      <c r="B14" s="33" t="s">
        <v>1416</v>
      </c>
      <c r="C14" s="33" t="s">
        <v>573</v>
      </c>
      <c r="D14" s="14">
        <v>83700000</v>
      </c>
      <c r="E14" s="15">
        <v>85967.01</v>
      </c>
      <c r="F14" s="16">
        <v>7.7799999999999994E-2</v>
      </c>
      <c r="G14" s="16">
        <v>6.9652000000000006E-2</v>
      </c>
    </row>
    <row r="15" spans="1:7" x14ac:dyDescent="0.35">
      <c r="A15" s="13" t="s">
        <v>1417</v>
      </c>
      <c r="B15" s="33" t="s">
        <v>1418</v>
      </c>
      <c r="C15" s="33" t="s">
        <v>524</v>
      </c>
      <c r="D15" s="14">
        <v>82000000</v>
      </c>
      <c r="E15" s="15">
        <v>82894.460000000006</v>
      </c>
      <c r="F15" s="16">
        <v>7.4999999999999997E-2</v>
      </c>
      <c r="G15" s="16">
        <v>6.6625000000000004E-2</v>
      </c>
    </row>
    <row r="16" spans="1:7" x14ac:dyDescent="0.35">
      <c r="A16" s="13" t="s">
        <v>1419</v>
      </c>
      <c r="B16" s="33" t="s">
        <v>1420</v>
      </c>
      <c r="C16" s="33" t="s">
        <v>524</v>
      </c>
      <c r="D16" s="14">
        <v>75000000</v>
      </c>
      <c r="E16" s="15">
        <v>75712.5</v>
      </c>
      <c r="F16" s="16">
        <v>6.8500000000000005E-2</v>
      </c>
      <c r="G16" s="16">
        <v>6.6899E-2</v>
      </c>
    </row>
    <row r="17" spans="1:7" x14ac:dyDescent="0.35">
      <c r="A17" s="13" t="s">
        <v>1421</v>
      </c>
      <c r="B17" s="33" t="s">
        <v>1422</v>
      </c>
      <c r="C17" s="33" t="s">
        <v>524</v>
      </c>
      <c r="D17" s="14">
        <v>50500000</v>
      </c>
      <c r="E17" s="15">
        <v>53810.879999999997</v>
      </c>
      <c r="F17" s="16">
        <v>4.87E-2</v>
      </c>
      <c r="G17" s="16">
        <v>6.5750000000000003E-2</v>
      </c>
    </row>
    <row r="18" spans="1:7" x14ac:dyDescent="0.35">
      <c r="A18" s="13" t="s">
        <v>1423</v>
      </c>
      <c r="B18" s="33" t="s">
        <v>1424</v>
      </c>
      <c r="C18" s="33" t="s">
        <v>524</v>
      </c>
      <c r="D18" s="14">
        <v>50000000</v>
      </c>
      <c r="E18" s="15">
        <v>50161.25</v>
      </c>
      <c r="F18" s="16">
        <v>4.5400000000000003E-2</v>
      </c>
      <c r="G18" s="16">
        <v>6.7849999999999994E-2</v>
      </c>
    </row>
    <row r="19" spans="1:7" x14ac:dyDescent="0.35">
      <c r="A19" s="13" t="s">
        <v>1425</v>
      </c>
      <c r="B19" s="33" t="s">
        <v>1426</v>
      </c>
      <c r="C19" s="33" t="s">
        <v>524</v>
      </c>
      <c r="D19" s="14">
        <v>39500000</v>
      </c>
      <c r="E19" s="15">
        <v>42143.7</v>
      </c>
      <c r="F19" s="16">
        <v>3.8100000000000002E-2</v>
      </c>
      <c r="G19" s="16">
        <v>6.5699999999999995E-2</v>
      </c>
    </row>
    <row r="20" spans="1:7" x14ac:dyDescent="0.35">
      <c r="A20" s="13" t="s">
        <v>1427</v>
      </c>
      <c r="B20" s="33" t="s">
        <v>1428</v>
      </c>
      <c r="C20" s="33" t="s">
        <v>524</v>
      </c>
      <c r="D20" s="14">
        <v>38000000</v>
      </c>
      <c r="E20" s="15">
        <v>38348</v>
      </c>
      <c r="F20" s="16">
        <v>3.4700000000000002E-2</v>
      </c>
      <c r="G20" s="16">
        <v>6.6749000000000003E-2</v>
      </c>
    </row>
    <row r="21" spans="1:7" x14ac:dyDescent="0.35">
      <c r="A21" s="13" t="s">
        <v>1429</v>
      </c>
      <c r="B21" s="33" t="s">
        <v>1430</v>
      </c>
      <c r="C21" s="33" t="s">
        <v>524</v>
      </c>
      <c r="D21" s="14">
        <v>29000000</v>
      </c>
      <c r="E21" s="15">
        <v>29463.16</v>
      </c>
      <c r="F21" s="16">
        <v>2.6700000000000002E-2</v>
      </c>
      <c r="G21" s="16">
        <v>6.6016000000000005E-2</v>
      </c>
    </row>
    <row r="22" spans="1:7" x14ac:dyDescent="0.35">
      <c r="A22" s="13" t="s">
        <v>1431</v>
      </c>
      <c r="B22" s="33" t="s">
        <v>1432</v>
      </c>
      <c r="C22" s="33" t="s">
        <v>524</v>
      </c>
      <c r="D22" s="14">
        <v>25000000</v>
      </c>
      <c r="E22" s="15">
        <v>26478.2</v>
      </c>
      <c r="F22" s="16">
        <v>2.4E-2</v>
      </c>
      <c r="G22" s="16">
        <v>6.6982E-2</v>
      </c>
    </row>
    <row r="23" spans="1:7" x14ac:dyDescent="0.35">
      <c r="A23" s="13" t="s">
        <v>1433</v>
      </c>
      <c r="B23" s="33" t="s">
        <v>1434</v>
      </c>
      <c r="C23" s="33" t="s">
        <v>573</v>
      </c>
      <c r="D23" s="14">
        <v>25500000</v>
      </c>
      <c r="E23" s="15">
        <v>26186.77</v>
      </c>
      <c r="F23" s="16">
        <v>2.3699999999999999E-2</v>
      </c>
      <c r="G23" s="16">
        <v>6.6591999999999998E-2</v>
      </c>
    </row>
    <row r="24" spans="1:7" x14ac:dyDescent="0.35">
      <c r="A24" s="13" t="s">
        <v>1435</v>
      </c>
      <c r="B24" s="33" t="s">
        <v>1436</v>
      </c>
      <c r="C24" s="33" t="s">
        <v>524</v>
      </c>
      <c r="D24" s="14">
        <v>19000000</v>
      </c>
      <c r="E24" s="15">
        <v>19269.759999999998</v>
      </c>
      <c r="F24" s="16">
        <v>1.7399999999999999E-2</v>
      </c>
      <c r="G24" s="16">
        <v>6.6016000000000005E-2</v>
      </c>
    </row>
    <row r="25" spans="1:7" x14ac:dyDescent="0.35">
      <c r="A25" s="13" t="s">
        <v>1437</v>
      </c>
      <c r="B25" s="33" t="s">
        <v>1438</v>
      </c>
      <c r="C25" s="33" t="s">
        <v>573</v>
      </c>
      <c r="D25" s="14">
        <v>12500000</v>
      </c>
      <c r="E25" s="15">
        <v>12932.46</v>
      </c>
      <c r="F25" s="16">
        <v>1.17E-2</v>
      </c>
      <c r="G25" s="16">
        <v>6.6792000000000004E-2</v>
      </c>
    </row>
    <row r="26" spans="1:7" x14ac:dyDescent="0.35">
      <c r="A26" s="13" t="s">
        <v>1439</v>
      </c>
      <c r="B26" s="33" t="s">
        <v>1440</v>
      </c>
      <c r="C26" s="33" t="s">
        <v>524</v>
      </c>
      <c r="D26" s="14">
        <v>11000000</v>
      </c>
      <c r="E26" s="15">
        <v>11105.94</v>
      </c>
      <c r="F26" s="16">
        <v>1.01E-2</v>
      </c>
      <c r="G26" s="16">
        <v>6.4899999999999999E-2</v>
      </c>
    </row>
    <row r="27" spans="1:7" x14ac:dyDescent="0.35">
      <c r="A27" s="13" t="s">
        <v>1441</v>
      </c>
      <c r="B27" s="33" t="s">
        <v>1442</v>
      </c>
      <c r="C27" s="33" t="s">
        <v>524</v>
      </c>
      <c r="D27" s="14">
        <v>10000000</v>
      </c>
      <c r="E27" s="15">
        <v>10323</v>
      </c>
      <c r="F27" s="16">
        <v>9.2999999999999992E-3</v>
      </c>
      <c r="G27" s="16">
        <v>6.7299999999999999E-2</v>
      </c>
    </row>
    <row r="28" spans="1:7" x14ac:dyDescent="0.35">
      <c r="A28" s="13" t="s">
        <v>1443</v>
      </c>
      <c r="B28" s="33" t="s">
        <v>1444</v>
      </c>
      <c r="C28" s="33" t="s">
        <v>524</v>
      </c>
      <c r="D28" s="14">
        <v>9000000</v>
      </c>
      <c r="E28" s="15">
        <v>9657.8799999999992</v>
      </c>
      <c r="F28" s="16">
        <v>8.6999999999999994E-3</v>
      </c>
      <c r="G28" s="16">
        <v>6.5799999999999997E-2</v>
      </c>
    </row>
    <row r="29" spans="1:7" x14ac:dyDescent="0.35">
      <c r="A29" s="13" t="s">
        <v>1445</v>
      </c>
      <c r="B29" s="33" t="s">
        <v>1446</v>
      </c>
      <c r="C29" s="33" t="s">
        <v>524</v>
      </c>
      <c r="D29" s="14">
        <v>7700000</v>
      </c>
      <c r="E29" s="15">
        <v>8103.69</v>
      </c>
      <c r="F29" s="16">
        <v>7.3000000000000001E-3</v>
      </c>
      <c r="G29" s="16">
        <v>6.5000000000000002E-2</v>
      </c>
    </row>
    <row r="30" spans="1:7" x14ac:dyDescent="0.35">
      <c r="A30" s="13" t="s">
        <v>1447</v>
      </c>
      <c r="B30" s="33" t="s">
        <v>1448</v>
      </c>
      <c r="C30" s="33" t="s">
        <v>524</v>
      </c>
      <c r="D30" s="14">
        <v>6000000</v>
      </c>
      <c r="E30" s="15">
        <v>6486.94</v>
      </c>
      <c r="F30" s="16">
        <v>5.8999999999999999E-3</v>
      </c>
      <c r="G30" s="16">
        <v>6.5799999999999997E-2</v>
      </c>
    </row>
    <row r="31" spans="1:7" x14ac:dyDescent="0.35">
      <c r="A31" s="13" t="s">
        <v>1449</v>
      </c>
      <c r="B31" s="33" t="s">
        <v>1450</v>
      </c>
      <c r="C31" s="33" t="s">
        <v>524</v>
      </c>
      <c r="D31" s="14">
        <v>6000000</v>
      </c>
      <c r="E31" s="15">
        <v>6465.45</v>
      </c>
      <c r="F31" s="16">
        <v>5.8999999999999999E-3</v>
      </c>
      <c r="G31" s="16">
        <v>6.5000000000000002E-2</v>
      </c>
    </row>
    <row r="32" spans="1:7" x14ac:dyDescent="0.35">
      <c r="A32" s="13" t="s">
        <v>1451</v>
      </c>
      <c r="B32" s="33" t="s">
        <v>1452</v>
      </c>
      <c r="C32" s="33" t="s">
        <v>524</v>
      </c>
      <c r="D32" s="14">
        <v>5500000</v>
      </c>
      <c r="E32" s="15">
        <v>5927.81</v>
      </c>
      <c r="F32" s="16">
        <v>5.4000000000000003E-3</v>
      </c>
      <c r="G32" s="16">
        <v>6.4899999999999999E-2</v>
      </c>
    </row>
    <row r="33" spans="1:7" x14ac:dyDescent="0.35">
      <c r="A33" s="13" t="s">
        <v>1453</v>
      </c>
      <c r="B33" s="33" t="s">
        <v>1454</v>
      </c>
      <c r="C33" s="33" t="s">
        <v>524</v>
      </c>
      <c r="D33" s="14">
        <v>4500000</v>
      </c>
      <c r="E33" s="15">
        <v>4836.3</v>
      </c>
      <c r="F33" s="16">
        <v>4.4000000000000003E-3</v>
      </c>
      <c r="G33" s="16">
        <v>6.5799999999999997E-2</v>
      </c>
    </row>
    <row r="34" spans="1:7" x14ac:dyDescent="0.35">
      <c r="A34" s="13" t="s">
        <v>1455</v>
      </c>
      <c r="B34" s="33" t="s">
        <v>1456</v>
      </c>
      <c r="C34" s="33" t="s">
        <v>524</v>
      </c>
      <c r="D34" s="14">
        <v>3500000</v>
      </c>
      <c r="E34" s="15">
        <v>3626.65</v>
      </c>
      <c r="F34" s="16">
        <v>3.3E-3</v>
      </c>
      <c r="G34" s="16">
        <v>6.7199999999999996E-2</v>
      </c>
    </row>
    <row r="35" spans="1:7" x14ac:dyDescent="0.35">
      <c r="A35" s="13" t="s">
        <v>1457</v>
      </c>
      <c r="B35" s="33" t="s">
        <v>1458</v>
      </c>
      <c r="C35" s="33" t="s">
        <v>573</v>
      </c>
      <c r="D35" s="14">
        <v>1500000</v>
      </c>
      <c r="E35" s="15">
        <v>1617.57</v>
      </c>
      <c r="F35" s="16">
        <v>1.5E-3</v>
      </c>
      <c r="G35" s="16">
        <v>6.5600000000000006E-2</v>
      </c>
    </row>
    <row r="36" spans="1:7" x14ac:dyDescent="0.35">
      <c r="A36" s="13" t="s">
        <v>1459</v>
      </c>
      <c r="B36" s="33" t="s">
        <v>1460</v>
      </c>
      <c r="C36" s="33" t="s">
        <v>573</v>
      </c>
      <c r="D36" s="14">
        <v>1000000</v>
      </c>
      <c r="E36" s="15">
        <v>1081.79</v>
      </c>
      <c r="F36" s="16">
        <v>1E-3</v>
      </c>
      <c r="G36" s="16">
        <v>6.5600000000000006E-2</v>
      </c>
    </row>
    <row r="37" spans="1:7" x14ac:dyDescent="0.35">
      <c r="A37" s="13" t="s">
        <v>1461</v>
      </c>
      <c r="B37" s="33" t="s">
        <v>1462</v>
      </c>
      <c r="C37" s="33" t="s">
        <v>524</v>
      </c>
      <c r="D37" s="14">
        <v>1000000</v>
      </c>
      <c r="E37" s="15">
        <v>1050.7</v>
      </c>
      <c r="F37" s="16">
        <v>1E-3</v>
      </c>
      <c r="G37" s="16">
        <v>6.4899999999999999E-2</v>
      </c>
    </row>
    <row r="38" spans="1:7" x14ac:dyDescent="0.35">
      <c r="A38" s="13" t="s">
        <v>1463</v>
      </c>
      <c r="B38" s="33" t="s">
        <v>1464</v>
      </c>
      <c r="C38" s="33" t="s">
        <v>524</v>
      </c>
      <c r="D38" s="14">
        <v>1000000</v>
      </c>
      <c r="E38" s="15">
        <v>1022.08</v>
      </c>
      <c r="F38" s="16">
        <v>8.9999999999999998E-4</v>
      </c>
      <c r="G38" s="16">
        <v>6.5799999999999997E-2</v>
      </c>
    </row>
    <row r="39" spans="1:7" x14ac:dyDescent="0.35">
      <c r="A39" s="13" t="s">
        <v>1465</v>
      </c>
      <c r="B39" s="33" t="s">
        <v>1466</v>
      </c>
      <c r="C39" s="33" t="s">
        <v>524</v>
      </c>
      <c r="D39" s="14">
        <v>500000</v>
      </c>
      <c r="E39" s="15">
        <v>521.16</v>
      </c>
      <c r="F39" s="16">
        <v>5.0000000000000001E-4</v>
      </c>
      <c r="G39" s="16">
        <v>6.5500000000000003E-2</v>
      </c>
    </row>
    <row r="40" spans="1:7" x14ac:dyDescent="0.35">
      <c r="A40" s="17" t="s">
        <v>139</v>
      </c>
      <c r="B40" s="34"/>
      <c r="C40" s="34"/>
      <c r="D40" s="20"/>
      <c r="E40" s="21">
        <v>991223.16</v>
      </c>
      <c r="F40" s="22">
        <v>0.89729999999999999</v>
      </c>
      <c r="G40" s="23"/>
    </row>
    <row r="41" spans="1:7" x14ac:dyDescent="0.35">
      <c r="A41" s="13"/>
      <c r="B41" s="33"/>
      <c r="C41" s="33"/>
      <c r="D41" s="14"/>
      <c r="E41" s="15"/>
      <c r="F41" s="16"/>
      <c r="G41" s="16"/>
    </row>
    <row r="42" spans="1:7" x14ac:dyDescent="0.35">
      <c r="A42" s="17" t="s">
        <v>140</v>
      </c>
      <c r="B42" s="33"/>
      <c r="C42" s="33"/>
      <c r="D42" s="14"/>
      <c r="E42" s="15"/>
      <c r="F42" s="16"/>
      <c r="G42" s="16"/>
    </row>
    <row r="43" spans="1:7" x14ac:dyDescent="0.35">
      <c r="A43" s="13" t="s">
        <v>837</v>
      </c>
      <c r="B43" s="33" t="s">
        <v>838</v>
      </c>
      <c r="C43" s="33" t="s">
        <v>143</v>
      </c>
      <c r="D43" s="14">
        <v>79000000</v>
      </c>
      <c r="E43" s="15">
        <v>80941.11</v>
      </c>
      <c r="F43" s="16">
        <v>7.3300000000000004E-2</v>
      </c>
      <c r="G43" s="16">
        <v>6.1747999999999997E-2</v>
      </c>
    </row>
    <row r="44" spans="1:7" x14ac:dyDescent="0.35">
      <c r="A44" s="17" t="s">
        <v>139</v>
      </c>
      <c r="B44" s="34"/>
      <c r="C44" s="34"/>
      <c r="D44" s="20"/>
      <c r="E44" s="21">
        <v>80941.11</v>
      </c>
      <c r="F44" s="22">
        <v>7.3300000000000004E-2</v>
      </c>
      <c r="G44" s="23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153</v>
      </c>
      <c r="B46" s="33"/>
      <c r="C46" s="33"/>
      <c r="D46" s="14"/>
      <c r="E46" s="15"/>
      <c r="F46" s="16"/>
      <c r="G46" s="16"/>
    </row>
    <row r="47" spans="1:7" x14ac:dyDescent="0.35">
      <c r="A47" s="17" t="s">
        <v>139</v>
      </c>
      <c r="B47" s="33"/>
      <c r="C47" s="33"/>
      <c r="D47" s="14"/>
      <c r="E47" s="18" t="s">
        <v>136</v>
      </c>
      <c r="F47" s="19" t="s">
        <v>136</v>
      </c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154</v>
      </c>
      <c r="B49" s="33"/>
      <c r="C49" s="33"/>
      <c r="D49" s="14"/>
      <c r="E49" s="15"/>
      <c r="F49" s="16"/>
      <c r="G49" s="16"/>
    </row>
    <row r="50" spans="1:7" x14ac:dyDescent="0.35">
      <c r="A50" s="17" t="s">
        <v>139</v>
      </c>
      <c r="B50" s="33"/>
      <c r="C50" s="33"/>
      <c r="D50" s="14"/>
      <c r="E50" s="18" t="s">
        <v>136</v>
      </c>
      <c r="F50" s="19" t="s">
        <v>136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24" t="s">
        <v>155</v>
      </c>
      <c r="B52" s="35"/>
      <c r="C52" s="35"/>
      <c r="D52" s="25"/>
      <c r="E52" s="21">
        <v>1072164.27</v>
      </c>
      <c r="F52" s="22">
        <v>0.97060000000000002</v>
      </c>
      <c r="G52" s="23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7" t="s">
        <v>156</v>
      </c>
      <c r="B55" s="33"/>
      <c r="C55" s="33"/>
      <c r="D55" s="14"/>
      <c r="E55" s="15"/>
      <c r="F55" s="16"/>
      <c r="G55" s="16"/>
    </row>
    <row r="56" spans="1:7" x14ac:dyDescent="0.35">
      <c r="A56" s="13" t="s">
        <v>157</v>
      </c>
      <c r="B56" s="33"/>
      <c r="C56" s="33"/>
      <c r="D56" s="14"/>
      <c r="E56" s="15">
        <v>754.64</v>
      </c>
      <c r="F56" s="16">
        <v>6.9999999999999999E-4</v>
      </c>
      <c r="G56" s="16">
        <v>5.7939999999999998E-2</v>
      </c>
    </row>
    <row r="57" spans="1:7" x14ac:dyDescent="0.35">
      <c r="A57" s="17" t="s">
        <v>139</v>
      </c>
      <c r="B57" s="34"/>
      <c r="C57" s="34"/>
      <c r="D57" s="20"/>
      <c r="E57" s="21">
        <v>754.64</v>
      </c>
      <c r="F57" s="22">
        <v>6.9999999999999999E-4</v>
      </c>
      <c r="G57" s="23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24" t="s">
        <v>155</v>
      </c>
      <c r="B59" s="35"/>
      <c r="C59" s="35"/>
      <c r="D59" s="25"/>
      <c r="E59" s="21">
        <v>754.64</v>
      </c>
      <c r="F59" s="22">
        <v>6.9999999999999999E-4</v>
      </c>
      <c r="G59" s="23"/>
    </row>
    <row r="60" spans="1:7" x14ac:dyDescent="0.35">
      <c r="A60" s="13" t="s">
        <v>158</v>
      </c>
      <c r="B60" s="33"/>
      <c r="C60" s="33"/>
      <c r="D60" s="14"/>
      <c r="E60" s="15">
        <v>32008.8545328</v>
      </c>
      <c r="F60" s="16">
        <v>2.8969000000000002E-2</v>
      </c>
      <c r="G60" s="16"/>
    </row>
    <row r="61" spans="1:7" x14ac:dyDescent="0.35">
      <c r="A61" s="13" t="s">
        <v>159</v>
      </c>
      <c r="B61" s="33"/>
      <c r="C61" s="33"/>
      <c r="D61" s="14"/>
      <c r="E61" s="15">
        <v>3.3754672000000001</v>
      </c>
      <c r="F61" s="27">
        <v>-2.6899999999999998E-4</v>
      </c>
      <c r="G61" s="16">
        <v>5.7939999999999998E-2</v>
      </c>
    </row>
    <row r="62" spans="1:7" x14ac:dyDescent="0.35">
      <c r="A62" s="28" t="s">
        <v>160</v>
      </c>
      <c r="B62" s="36"/>
      <c r="C62" s="36"/>
      <c r="D62" s="29"/>
      <c r="E62" s="30">
        <v>1104931.1399999999</v>
      </c>
      <c r="F62" s="31">
        <v>1</v>
      </c>
      <c r="G62" s="31"/>
    </row>
    <row r="64" spans="1:7" x14ac:dyDescent="0.35">
      <c r="A64" s="1" t="s">
        <v>161</v>
      </c>
    </row>
    <row r="65" spans="1:3" x14ac:dyDescent="0.35">
      <c r="A65" s="1" t="s">
        <v>1467</v>
      </c>
    </row>
    <row r="67" spans="1:3" x14ac:dyDescent="0.35">
      <c r="A67" s="1" t="s">
        <v>163</v>
      </c>
    </row>
    <row r="68" spans="1:3" ht="29" customHeight="1" x14ac:dyDescent="0.35">
      <c r="A68" s="48" t="s">
        <v>164</v>
      </c>
      <c r="B68" s="3" t="s">
        <v>136</v>
      </c>
    </row>
    <row r="69" spans="1:3" x14ac:dyDescent="0.35">
      <c r="A69" t="s">
        <v>165</v>
      </c>
    </row>
    <row r="70" spans="1:3" x14ac:dyDescent="0.35">
      <c r="A70" t="s">
        <v>682</v>
      </c>
      <c r="B70" t="s">
        <v>167</v>
      </c>
      <c r="C70" t="s">
        <v>167</v>
      </c>
    </row>
    <row r="71" spans="1:3" x14ac:dyDescent="0.35">
      <c r="B71" s="49">
        <v>45777</v>
      </c>
      <c r="C71" s="49">
        <v>45807</v>
      </c>
    </row>
    <row r="72" spans="1:3" x14ac:dyDescent="0.35">
      <c r="A72" t="s">
        <v>683</v>
      </c>
      <c r="B72">
        <v>1266.2855</v>
      </c>
      <c r="C72">
        <v>1285.5057999999999</v>
      </c>
    </row>
    <row r="74" spans="1:3" x14ac:dyDescent="0.35">
      <c r="A74" t="s">
        <v>172</v>
      </c>
      <c r="B74" s="3" t="s">
        <v>136</v>
      </c>
    </row>
    <row r="75" spans="1:3" x14ac:dyDescent="0.35">
      <c r="A75" t="s">
        <v>173</v>
      </c>
      <c r="B75" s="3" t="s">
        <v>136</v>
      </c>
    </row>
    <row r="76" spans="1:3" ht="58" customHeight="1" x14ac:dyDescent="0.35">
      <c r="A76" s="48" t="s">
        <v>174</v>
      </c>
      <c r="B76" s="3" t="s">
        <v>136</v>
      </c>
    </row>
    <row r="77" spans="1:3" ht="43.5" customHeight="1" x14ac:dyDescent="0.35">
      <c r="A77" s="48" t="s">
        <v>175</v>
      </c>
      <c r="B77" s="3" t="s">
        <v>136</v>
      </c>
    </row>
    <row r="78" spans="1:3" x14ac:dyDescent="0.35">
      <c r="A78" t="s">
        <v>176</v>
      </c>
      <c r="B78" s="50">
        <f>B93</f>
        <v>6.7454579567466251</v>
      </c>
    </row>
    <row r="79" spans="1:3" ht="72.5" customHeight="1" x14ac:dyDescent="0.35">
      <c r="A79" s="48" t="s">
        <v>177</v>
      </c>
      <c r="B79" s="3" t="s">
        <v>136</v>
      </c>
    </row>
    <row r="80" spans="1:3" x14ac:dyDescent="0.35">
      <c r="B80" s="3"/>
    </row>
    <row r="81" spans="1:2" ht="72.5" customHeight="1" x14ac:dyDescent="0.35">
      <c r="A81" s="48" t="s">
        <v>178</v>
      </c>
      <c r="B81" s="3" t="s">
        <v>136</v>
      </c>
    </row>
    <row r="82" spans="1:2" ht="58" customHeight="1" x14ac:dyDescent="0.35">
      <c r="A82" s="48" t="s">
        <v>179</v>
      </c>
      <c r="B82">
        <v>459423.2</v>
      </c>
    </row>
    <row r="83" spans="1:2" ht="43.5" customHeight="1" x14ac:dyDescent="0.35">
      <c r="A83" s="48" t="s">
        <v>180</v>
      </c>
      <c r="B83" s="3" t="s">
        <v>136</v>
      </c>
    </row>
    <row r="84" spans="1:2" ht="43.5" customHeight="1" x14ac:dyDescent="0.35">
      <c r="A84" s="48" t="s">
        <v>181</v>
      </c>
      <c r="B84" s="3" t="s">
        <v>136</v>
      </c>
    </row>
    <row r="86" spans="1:2" x14ac:dyDescent="0.35">
      <c r="A86" t="s">
        <v>182</v>
      </c>
    </row>
    <row r="87" spans="1:2" x14ac:dyDescent="0.35">
      <c r="A87" s="63" t="s">
        <v>183</v>
      </c>
      <c r="B87" s="63" t="s">
        <v>1468</v>
      </c>
    </row>
    <row r="88" spans="1:2" x14ac:dyDescent="0.35">
      <c r="A88" s="63" t="s">
        <v>185</v>
      </c>
      <c r="B88" s="63" t="s">
        <v>685</v>
      </c>
    </row>
    <row r="89" spans="1:2" x14ac:dyDescent="0.35">
      <c r="A89" s="63"/>
      <c r="B89" s="63"/>
    </row>
    <row r="90" spans="1:2" x14ac:dyDescent="0.35">
      <c r="A90" s="63" t="s">
        <v>187</v>
      </c>
      <c r="B90" s="65">
        <v>6.6518222048221993</v>
      </c>
    </row>
    <row r="91" spans="1:2" x14ac:dyDescent="0.35">
      <c r="A91" s="63"/>
      <c r="B91" s="63"/>
    </row>
    <row r="92" spans="1:2" x14ac:dyDescent="0.35">
      <c r="A92" s="63" t="s">
        <v>188</v>
      </c>
      <c r="B92" s="66">
        <v>5.4371999999999998</v>
      </c>
    </row>
    <row r="93" spans="1:2" x14ac:dyDescent="0.35">
      <c r="A93" s="63" t="s">
        <v>189</v>
      </c>
      <c r="B93" s="66">
        <v>6.7454579567466251</v>
      </c>
    </row>
    <row r="94" spans="1:2" x14ac:dyDescent="0.35">
      <c r="A94" s="63"/>
      <c r="B94" s="63"/>
    </row>
    <row r="95" spans="1:2" x14ac:dyDescent="0.35">
      <c r="A95" s="63" t="s">
        <v>190</v>
      </c>
      <c r="B95" s="67">
        <v>45808</v>
      </c>
    </row>
    <row r="97" spans="1:4" ht="70" customHeight="1" x14ac:dyDescent="0.35">
      <c r="A97" s="73" t="s">
        <v>191</v>
      </c>
      <c r="B97" s="73" t="s">
        <v>192</v>
      </c>
      <c r="C97" s="73" t="s">
        <v>5</v>
      </c>
      <c r="D97" s="73" t="s">
        <v>6</v>
      </c>
    </row>
    <row r="98" spans="1:4" ht="70" customHeight="1" x14ac:dyDescent="0.35">
      <c r="A98" s="73" t="s">
        <v>1468</v>
      </c>
      <c r="B98" s="73"/>
      <c r="C98" s="73" t="s">
        <v>47</v>
      </c>
      <c r="D9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9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1469</v>
      </c>
      <c r="B1" s="76"/>
      <c r="C1" s="76"/>
      <c r="D1" s="76"/>
      <c r="E1" s="76"/>
      <c r="F1" s="76"/>
      <c r="G1" s="77"/>
    </row>
    <row r="2" spans="1:7" ht="19.5" customHeight="1" x14ac:dyDescent="0.35">
      <c r="A2" s="78" t="s">
        <v>1470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1471</v>
      </c>
      <c r="B11" s="33" t="s">
        <v>1472</v>
      </c>
      <c r="C11" s="33" t="s">
        <v>535</v>
      </c>
      <c r="D11" s="14">
        <v>2500000</v>
      </c>
      <c r="E11" s="15">
        <v>2556.92</v>
      </c>
      <c r="F11" s="16">
        <v>4.5900000000000003E-2</v>
      </c>
      <c r="G11" s="16">
        <v>6.5888000000000002E-2</v>
      </c>
    </row>
    <row r="12" spans="1:7" x14ac:dyDescent="0.35">
      <c r="A12" s="13" t="s">
        <v>1473</v>
      </c>
      <c r="B12" s="33" t="s">
        <v>1474</v>
      </c>
      <c r="C12" s="33" t="s">
        <v>524</v>
      </c>
      <c r="D12" s="14">
        <v>2500000</v>
      </c>
      <c r="E12" s="15">
        <v>2546.59</v>
      </c>
      <c r="F12" s="16">
        <v>4.58E-2</v>
      </c>
      <c r="G12" s="16">
        <v>6.8500000000000005E-2</v>
      </c>
    </row>
    <row r="13" spans="1:7" x14ac:dyDescent="0.35">
      <c r="A13" s="13" t="s">
        <v>1475</v>
      </c>
      <c r="B13" s="33" t="s">
        <v>1476</v>
      </c>
      <c r="C13" s="33" t="s">
        <v>524</v>
      </c>
      <c r="D13" s="14">
        <v>2500000</v>
      </c>
      <c r="E13" s="15">
        <v>2516.61</v>
      </c>
      <c r="F13" s="16">
        <v>4.5199999999999997E-2</v>
      </c>
      <c r="G13" s="16">
        <v>6.5350000000000005E-2</v>
      </c>
    </row>
    <row r="14" spans="1:7" x14ac:dyDescent="0.35">
      <c r="A14" s="13" t="s">
        <v>1477</v>
      </c>
      <c r="B14" s="33" t="s">
        <v>1478</v>
      </c>
      <c r="C14" s="33" t="s">
        <v>535</v>
      </c>
      <c r="D14" s="14">
        <v>2500000</v>
      </c>
      <c r="E14" s="15">
        <v>2511.6999999999998</v>
      </c>
      <c r="F14" s="16">
        <v>4.5100000000000001E-2</v>
      </c>
      <c r="G14" s="16">
        <v>6.5995999999999999E-2</v>
      </c>
    </row>
    <row r="15" spans="1:7" x14ac:dyDescent="0.35">
      <c r="A15" s="13" t="s">
        <v>1479</v>
      </c>
      <c r="B15" s="33" t="s">
        <v>1480</v>
      </c>
      <c r="C15" s="33" t="s">
        <v>535</v>
      </c>
      <c r="D15" s="14">
        <v>2500000</v>
      </c>
      <c r="E15" s="15">
        <v>2509.37</v>
      </c>
      <c r="F15" s="16">
        <v>4.5100000000000001E-2</v>
      </c>
      <c r="G15" s="16">
        <v>6.5991999999999995E-2</v>
      </c>
    </row>
    <row r="16" spans="1:7" x14ac:dyDescent="0.35">
      <c r="A16" s="13" t="s">
        <v>1481</v>
      </c>
      <c r="B16" s="33" t="s">
        <v>1482</v>
      </c>
      <c r="C16" s="33" t="s">
        <v>524</v>
      </c>
      <c r="D16" s="14">
        <v>2500000</v>
      </c>
      <c r="E16" s="15">
        <v>2506.08</v>
      </c>
      <c r="F16" s="16">
        <v>4.4999999999999998E-2</v>
      </c>
      <c r="G16" s="16">
        <v>7.0099999999999996E-2</v>
      </c>
    </row>
    <row r="17" spans="1:7" x14ac:dyDescent="0.35">
      <c r="A17" s="17" t="s">
        <v>139</v>
      </c>
      <c r="B17" s="34"/>
      <c r="C17" s="34"/>
      <c r="D17" s="20"/>
      <c r="E17" s="21">
        <v>15147.27</v>
      </c>
      <c r="F17" s="22">
        <v>0.27210000000000001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17" t="s">
        <v>140</v>
      </c>
      <c r="B19" s="33"/>
      <c r="C19" s="33"/>
      <c r="D19" s="14"/>
      <c r="E19" s="15"/>
      <c r="F19" s="16"/>
      <c r="G19" s="16"/>
    </row>
    <row r="20" spans="1:7" x14ac:dyDescent="0.35">
      <c r="A20" s="13" t="s">
        <v>1483</v>
      </c>
      <c r="B20" s="33" t="s">
        <v>1484</v>
      </c>
      <c r="C20" s="33" t="s">
        <v>143</v>
      </c>
      <c r="D20" s="14">
        <v>1500000</v>
      </c>
      <c r="E20" s="15">
        <v>1499.54</v>
      </c>
      <c r="F20" s="16">
        <v>2.69E-2</v>
      </c>
      <c r="G20" s="16">
        <v>5.7371999999999999E-2</v>
      </c>
    </row>
    <row r="21" spans="1:7" x14ac:dyDescent="0.35">
      <c r="A21" s="17" t="s">
        <v>139</v>
      </c>
      <c r="B21" s="34"/>
      <c r="C21" s="34"/>
      <c r="D21" s="20"/>
      <c r="E21" s="21">
        <v>1499.54</v>
      </c>
      <c r="F21" s="22">
        <v>2.69E-2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7" t="s">
        <v>153</v>
      </c>
      <c r="B23" s="33"/>
      <c r="C23" s="33"/>
      <c r="D23" s="14"/>
      <c r="E23" s="15"/>
      <c r="F23" s="16"/>
      <c r="G23" s="16"/>
    </row>
    <row r="24" spans="1:7" x14ac:dyDescent="0.35">
      <c r="A24" s="17" t="s">
        <v>139</v>
      </c>
      <c r="B24" s="33"/>
      <c r="C24" s="33"/>
      <c r="D24" s="14"/>
      <c r="E24" s="18" t="s">
        <v>136</v>
      </c>
      <c r="F24" s="19" t="s">
        <v>136</v>
      </c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154</v>
      </c>
      <c r="B26" s="33"/>
      <c r="C26" s="33"/>
      <c r="D26" s="14"/>
      <c r="E26" s="15"/>
      <c r="F26" s="16"/>
      <c r="G26" s="16"/>
    </row>
    <row r="27" spans="1:7" x14ac:dyDescent="0.35">
      <c r="A27" s="17" t="s">
        <v>139</v>
      </c>
      <c r="B27" s="33"/>
      <c r="C27" s="33"/>
      <c r="D27" s="14"/>
      <c r="E27" s="18" t="s">
        <v>136</v>
      </c>
      <c r="F27" s="19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24" t="s">
        <v>155</v>
      </c>
      <c r="B29" s="35"/>
      <c r="C29" s="35"/>
      <c r="D29" s="25"/>
      <c r="E29" s="21">
        <v>16646.810000000001</v>
      </c>
      <c r="F29" s="22">
        <v>0.29899999999999999</v>
      </c>
      <c r="G29" s="23"/>
    </row>
    <row r="30" spans="1:7" x14ac:dyDescent="0.35">
      <c r="A30" s="13"/>
      <c r="B30" s="33"/>
      <c r="C30" s="33"/>
      <c r="D30" s="14"/>
      <c r="E30" s="15"/>
      <c r="F30" s="16"/>
      <c r="G30" s="16"/>
    </row>
    <row r="31" spans="1:7" x14ac:dyDescent="0.35">
      <c r="A31" s="17" t="s">
        <v>1245</v>
      </c>
      <c r="B31" s="33"/>
      <c r="C31" s="33"/>
      <c r="D31" s="14"/>
      <c r="E31" s="15"/>
      <c r="F31" s="16"/>
      <c r="G31" s="16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7" t="s">
        <v>1246</v>
      </c>
      <c r="B33" s="33"/>
      <c r="C33" s="33"/>
      <c r="D33" s="14"/>
      <c r="E33" s="15"/>
      <c r="F33" s="16"/>
      <c r="G33" s="16"/>
    </row>
    <row r="34" spans="1:7" x14ac:dyDescent="0.35">
      <c r="A34" s="13" t="s">
        <v>1485</v>
      </c>
      <c r="B34" s="33" t="s">
        <v>1486</v>
      </c>
      <c r="C34" s="33" t="s">
        <v>143</v>
      </c>
      <c r="D34" s="14">
        <v>5000000</v>
      </c>
      <c r="E34" s="15">
        <v>4944.07</v>
      </c>
      <c r="F34" s="16">
        <v>8.8800000000000004E-2</v>
      </c>
      <c r="G34" s="16">
        <v>5.5062E-2</v>
      </c>
    </row>
    <row r="35" spans="1:7" x14ac:dyDescent="0.35">
      <c r="A35" s="17" t="s">
        <v>139</v>
      </c>
      <c r="B35" s="34"/>
      <c r="C35" s="34"/>
      <c r="D35" s="20"/>
      <c r="E35" s="21">
        <v>4944.07</v>
      </c>
      <c r="F35" s="22">
        <v>8.8800000000000004E-2</v>
      </c>
      <c r="G35" s="23"/>
    </row>
    <row r="36" spans="1:7" x14ac:dyDescent="0.35">
      <c r="A36" s="17" t="s">
        <v>1487</v>
      </c>
      <c r="B36" s="33"/>
      <c r="C36" s="33"/>
      <c r="D36" s="14"/>
      <c r="E36" s="15"/>
      <c r="F36" s="16"/>
      <c r="G36" s="16"/>
    </row>
    <row r="37" spans="1:7" x14ac:dyDescent="0.35">
      <c r="A37" s="13" t="s">
        <v>1488</v>
      </c>
      <c r="B37" s="33" t="s">
        <v>1489</v>
      </c>
      <c r="C37" s="33" t="s">
        <v>1490</v>
      </c>
      <c r="D37" s="14">
        <v>5000000</v>
      </c>
      <c r="E37" s="15">
        <v>4762.4799999999996</v>
      </c>
      <c r="F37" s="16">
        <v>8.5599999999999996E-2</v>
      </c>
      <c r="G37" s="16">
        <v>6.3875000000000001E-2</v>
      </c>
    </row>
    <row r="38" spans="1:7" x14ac:dyDescent="0.35">
      <c r="A38" s="13" t="s">
        <v>1491</v>
      </c>
      <c r="B38" s="33" t="s">
        <v>1492</v>
      </c>
      <c r="C38" s="33" t="s">
        <v>1490</v>
      </c>
      <c r="D38" s="14">
        <v>5000000</v>
      </c>
      <c r="E38" s="15">
        <v>4757.74</v>
      </c>
      <c r="F38" s="16">
        <v>8.5500000000000007E-2</v>
      </c>
      <c r="G38" s="16">
        <v>6.3649999999999998E-2</v>
      </c>
    </row>
    <row r="39" spans="1:7" x14ac:dyDescent="0.35">
      <c r="A39" s="13" t="s">
        <v>1493</v>
      </c>
      <c r="B39" s="33" t="s">
        <v>1494</v>
      </c>
      <c r="C39" s="33" t="s">
        <v>1495</v>
      </c>
      <c r="D39" s="14">
        <v>5000000</v>
      </c>
      <c r="E39" s="15">
        <v>4756.91</v>
      </c>
      <c r="F39" s="16">
        <v>8.5500000000000007E-2</v>
      </c>
      <c r="G39" s="16">
        <v>6.4100000000000004E-2</v>
      </c>
    </row>
    <row r="40" spans="1:7" x14ac:dyDescent="0.35">
      <c r="A40" s="13" t="s">
        <v>1496</v>
      </c>
      <c r="B40" s="33" t="s">
        <v>1497</v>
      </c>
      <c r="C40" s="33" t="s">
        <v>1498</v>
      </c>
      <c r="D40" s="14">
        <v>5000000</v>
      </c>
      <c r="E40" s="15">
        <v>4752.2</v>
      </c>
      <c r="F40" s="16">
        <v>8.5400000000000004E-2</v>
      </c>
      <c r="G40" s="16">
        <v>6.4299999999999996E-2</v>
      </c>
    </row>
    <row r="41" spans="1:7" x14ac:dyDescent="0.35">
      <c r="A41" s="13" t="s">
        <v>1499</v>
      </c>
      <c r="B41" s="33" t="s">
        <v>1500</v>
      </c>
      <c r="C41" s="33" t="s">
        <v>1490</v>
      </c>
      <c r="D41" s="14">
        <v>2500000</v>
      </c>
      <c r="E41" s="15">
        <v>2376.0700000000002</v>
      </c>
      <c r="F41" s="16">
        <v>4.2700000000000002E-2</v>
      </c>
      <c r="G41" s="16">
        <v>6.4099000000000003E-2</v>
      </c>
    </row>
    <row r="42" spans="1:7" x14ac:dyDescent="0.35">
      <c r="A42" s="17" t="s">
        <v>139</v>
      </c>
      <c r="B42" s="34"/>
      <c r="C42" s="34"/>
      <c r="D42" s="20"/>
      <c r="E42" s="21">
        <v>21405.4</v>
      </c>
      <c r="F42" s="22">
        <v>0.38469999999999999</v>
      </c>
      <c r="G42" s="23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1501</v>
      </c>
      <c r="B44" s="33"/>
      <c r="C44" s="33"/>
      <c r="D44" s="14"/>
      <c r="E44" s="15"/>
      <c r="F44" s="16"/>
      <c r="G44" s="16"/>
    </row>
    <row r="45" spans="1:7" x14ac:dyDescent="0.35">
      <c r="A45" s="13" t="s">
        <v>1502</v>
      </c>
      <c r="B45" s="33" t="s">
        <v>1503</v>
      </c>
      <c r="C45" s="33" t="s">
        <v>1490</v>
      </c>
      <c r="D45" s="14">
        <v>5000000</v>
      </c>
      <c r="E45" s="15">
        <v>4750.7</v>
      </c>
      <c r="F45" s="16">
        <v>8.5400000000000004E-2</v>
      </c>
      <c r="G45" s="16">
        <v>6.8900000000000003E-2</v>
      </c>
    </row>
    <row r="46" spans="1:7" x14ac:dyDescent="0.35">
      <c r="A46" s="13" t="s">
        <v>1504</v>
      </c>
      <c r="B46" s="33" t="s">
        <v>1505</v>
      </c>
      <c r="C46" s="33" t="s">
        <v>1490</v>
      </c>
      <c r="D46" s="14">
        <v>5000000</v>
      </c>
      <c r="E46" s="15">
        <v>4743.6099999999997</v>
      </c>
      <c r="F46" s="16">
        <v>8.5199999999999998E-2</v>
      </c>
      <c r="G46" s="16">
        <v>6.8500000000000005E-2</v>
      </c>
    </row>
    <row r="47" spans="1:7" x14ac:dyDescent="0.35">
      <c r="A47" s="17" t="s">
        <v>139</v>
      </c>
      <c r="B47" s="34"/>
      <c r="C47" s="34"/>
      <c r="D47" s="20"/>
      <c r="E47" s="21">
        <v>9494.31</v>
      </c>
      <c r="F47" s="22">
        <v>0.1706</v>
      </c>
      <c r="G47" s="23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24" t="s">
        <v>155</v>
      </c>
      <c r="B49" s="35"/>
      <c r="C49" s="35"/>
      <c r="D49" s="25"/>
      <c r="E49" s="21">
        <v>35843.78</v>
      </c>
      <c r="F49" s="22">
        <v>0.64410000000000001</v>
      </c>
      <c r="G49" s="23"/>
    </row>
    <row r="50" spans="1:7" x14ac:dyDescent="0.35">
      <c r="A50" s="13"/>
      <c r="B50" s="33"/>
      <c r="C50" s="33"/>
      <c r="D50" s="14"/>
      <c r="E50" s="15"/>
      <c r="F50" s="16"/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156</v>
      </c>
      <c r="B52" s="33"/>
      <c r="C52" s="33"/>
      <c r="D52" s="14"/>
      <c r="E52" s="15"/>
      <c r="F52" s="16"/>
      <c r="G52" s="16"/>
    </row>
    <row r="53" spans="1:7" x14ac:dyDescent="0.35">
      <c r="A53" s="13" t="s">
        <v>157</v>
      </c>
      <c r="B53" s="33"/>
      <c r="C53" s="33"/>
      <c r="D53" s="14"/>
      <c r="E53" s="15">
        <v>2602.7600000000002</v>
      </c>
      <c r="F53" s="16">
        <v>4.6800000000000001E-2</v>
      </c>
      <c r="G53" s="16">
        <v>5.7939999999999998E-2</v>
      </c>
    </row>
    <row r="54" spans="1:7" x14ac:dyDescent="0.35">
      <c r="A54" s="17" t="s">
        <v>139</v>
      </c>
      <c r="B54" s="34"/>
      <c r="C54" s="34"/>
      <c r="D54" s="20"/>
      <c r="E54" s="21">
        <v>2602.7600000000002</v>
      </c>
      <c r="F54" s="22">
        <v>4.6800000000000001E-2</v>
      </c>
      <c r="G54" s="23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24" t="s">
        <v>155</v>
      </c>
      <c r="B56" s="35"/>
      <c r="C56" s="35"/>
      <c r="D56" s="25"/>
      <c r="E56" s="21">
        <v>2602.7600000000002</v>
      </c>
      <c r="F56" s="22">
        <v>4.6800000000000001E-2</v>
      </c>
      <c r="G56" s="23"/>
    </row>
    <row r="57" spans="1:7" x14ac:dyDescent="0.35">
      <c r="A57" s="13" t="s">
        <v>158</v>
      </c>
      <c r="B57" s="33"/>
      <c r="C57" s="33"/>
      <c r="D57" s="14"/>
      <c r="E57" s="15">
        <v>564.30535829999997</v>
      </c>
      <c r="F57" s="16">
        <v>1.0137999999999999E-2</v>
      </c>
      <c r="G57" s="16"/>
    </row>
    <row r="58" spans="1:7" x14ac:dyDescent="0.35">
      <c r="A58" s="13" t="s">
        <v>159</v>
      </c>
      <c r="B58" s="33"/>
      <c r="C58" s="33"/>
      <c r="D58" s="14"/>
      <c r="E58" s="26">
        <v>-0.26535829999999999</v>
      </c>
      <c r="F58" s="27">
        <v>-3.8000000000000002E-5</v>
      </c>
      <c r="G58" s="16">
        <v>5.7938999999999997E-2</v>
      </c>
    </row>
    <row r="59" spans="1:7" x14ac:dyDescent="0.35">
      <c r="A59" s="28" t="s">
        <v>160</v>
      </c>
      <c r="B59" s="36"/>
      <c r="C59" s="36"/>
      <c r="D59" s="29"/>
      <c r="E59" s="30">
        <v>55657.39</v>
      </c>
      <c r="F59" s="31">
        <v>1</v>
      </c>
      <c r="G59" s="31"/>
    </row>
    <row r="61" spans="1:7" x14ac:dyDescent="0.35">
      <c r="A61" s="1" t="s">
        <v>1506</v>
      </c>
    </row>
    <row r="62" spans="1:7" x14ac:dyDescent="0.35">
      <c r="A62" s="1" t="s">
        <v>161</v>
      </c>
    </row>
    <row r="64" spans="1:7" x14ac:dyDescent="0.35">
      <c r="A64" s="1" t="s">
        <v>163</v>
      </c>
    </row>
    <row r="65" spans="1:3" x14ac:dyDescent="0.35">
      <c r="A65" s="48" t="s">
        <v>164</v>
      </c>
      <c r="B65" s="3" t="s">
        <v>136</v>
      </c>
    </row>
    <row r="66" spans="1:3" x14ac:dyDescent="0.35">
      <c r="A66" t="s">
        <v>165</v>
      </c>
    </row>
    <row r="67" spans="1:3" x14ac:dyDescent="0.35">
      <c r="A67" t="s">
        <v>682</v>
      </c>
      <c r="B67" t="s">
        <v>167</v>
      </c>
      <c r="C67" t="s">
        <v>167</v>
      </c>
    </row>
    <row r="68" spans="1:3" x14ac:dyDescent="0.35">
      <c r="B68" s="49">
        <v>45777</v>
      </c>
      <c r="C68" s="49">
        <v>45807</v>
      </c>
    </row>
    <row r="69" spans="1:3" x14ac:dyDescent="0.35">
      <c r="A69" t="s">
        <v>168</v>
      </c>
      <c r="B69">
        <v>1013.8964999999999</v>
      </c>
      <c r="C69">
        <v>1021.0391</v>
      </c>
    </row>
    <row r="70" spans="1:3" x14ac:dyDescent="0.35">
      <c r="A70" t="s">
        <v>169</v>
      </c>
      <c r="B70">
        <v>1013.8939</v>
      </c>
      <c r="C70">
        <v>1021.0372</v>
      </c>
    </row>
    <row r="71" spans="1:3" x14ac:dyDescent="0.35">
      <c r="A71" t="s">
        <v>170</v>
      </c>
      <c r="B71">
        <v>1012.9048</v>
      </c>
      <c r="C71">
        <v>1019.3279</v>
      </c>
    </row>
    <row r="72" spans="1:3" x14ac:dyDescent="0.35">
      <c r="A72" t="s">
        <v>171</v>
      </c>
      <c r="B72">
        <v>1012.9054</v>
      </c>
      <c r="C72">
        <v>1019.3287</v>
      </c>
    </row>
    <row r="74" spans="1:3" x14ac:dyDescent="0.35">
      <c r="A74" t="s">
        <v>172</v>
      </c>
      <c r="B74" s="3" t="s">
        <v>136</v>
      </c>
    </row>
    <row r="75" spans="1:3" x14ac:dyDescent="0.35">
      <c r="A75" t="s">
        <v>173</v>
      </c>
      <c r="B75" s="3" t="s">
        <v>136</v>
      </c>
    </row>
    <row r="76" spans="1:3" ht="29" customHeight="1" x14ac:dyDescent="0.35">
      <c r="A76" s="48" t="s">
        <v>174</v>
      </c>
      <c r="B76" s="3" t="s">
        <v>136</v>
      </c>
    </row>
    <row r="77" spans="1:3" ht="29" customHeight="1" x14ac:dyDescent="0.35">
      <c r="A77" s="48" t="s">
        <v>175</v>
      </c>
      <c r="B77" s="3" t="s">
        <v>136</v>
      </c>
    </row>
    <row r="78" spans="1:3" x14ac:dyDescent="0.35">
      <c r="A78" t="s">
        <v>176</v>
      </c>
      <c r="B78" s="50">
        <f>B93</f>
        <v>0.91007311220652709</v>
      </c>
    </row>
    <row r="79" spans="1:3" ht="43.5" customHeight="1" x14ac:dyDescent="0.35">
      <c r="A79" s="48" t="s">
        <v>177</v>
      </c>
      <c r="B79" s="3" t="s">
        <v>136</v>
      </c>
    </row>
    <row r="80" spans="1:3" x14ac:dyDescent="0.35">
      <c r="B80" s="3"/>
    </row>
    <row r="81" spans="1:2" ht="29" customHeight="1" x14ac:dyDescent="0.35">
      <c r="A81" s="48" t="s">
        <v>178</v>
      </c>
      <c r="B81" s="3" t="s">
        <v>136</v>
      </c>
    </row>
    <row r="82" spans="1:2" ht="29" customHeight="1" x14ac:dyDescent="0.35">
      <c r="A82" s="48" t="s">
        <v>179</v>
      </c>
      <c r="B82">
        <v>10209.879999999999</v>
      </c>
    </row>
    <row r="83" spans="1:2" ht="29" customHeight="1" x14ac:dyDescent="0.35">
      <c r="A83" s="48" t="s">
        <v>180</v>
      </c>
      <c r="B83" s="3" t="s">
        <v>136</v>
      </c>
    </row>
    <row r="84" spans="1:2" ht="29" customHeight="1" x14ac:dyDescent="0.35">
      <c r="A84" s="48" t="s">
        <v>181</v>
      </c>
      <c r="B84" s="3" t="s">
        <v>136</v>
      </c>
    </row>
    <row r="86" spans="1:2" x14ac:dyDescent="0.35">
      <c r="A86" s="69" t="s">
        <v>182</v>
      </c>
      <c r="B86" s="69"/>
    </row>
    <row r="87" spans="1:2" ht="29" customHeight="1" x14ac:dyDescent="0.35">
      <c r="A87" s="69" t="s">
        <v>183</v>
      </c>
      <c r="B87" s="69" t="s">
        <v>1507</v>
      </c>
    </row>
    <row r="88" spans="1:2" ht="43.5" customHeight="1" x14ac:dyDescent="0.35">
      <c r="A88" s="69" t="s">
        <v>185</v>
      </c>
      <c r="B88" s="69" t="s">
        <v>1508</v>
      </c>
    </row>
    <row r="89" spans="1:2" x14ac:dyDescent="0.35">
      <c r="A89" s="69"/>
      <c r="B89" s="69"/>
    </row>
    <row r="90" spans="1:2" x14ac:dyDescent="0.35">
      <c r="A90" s="69" t="s">
        <v>187</v>
      </c>
      <c r="B90" s="65">
        <v>6.437229447694377</v>
      </c>
    </row>
    <row r="91" spans="1:2" x14ac:dyDescent="0.35">
      <c r="A91" s="69"/>
      <c r="B91" s="69"/>
    </row>
    <row r="92" spans="1:2" x14ac:dyDescent="0.35">
      <c r="A92" s="69" t="s">
        <v>188</v>
      </c>
      <c r="B92" s="70">
        <v>0.8851</v>
      </c>
    </row>
    <row r="93" spans="1:2" x14ac:dyDescent="0.35">
      <c r="A93" s="69" t="s">
        <v>189</v>
      </c>
      <c r="B93" s="70">
        <v>0.91007311220652709</v>
      </c>
    </row>
    <row r="94" spans="1:2" x14ac:dyDescent="0.35">
      <c r="A94" s="69"/>
      <c r="B94" s="69"/>
    </row>
    <row r="95" spans="1:2" x14ac:dyDescent="0.35">
      <c r="A95" s="69" t="s">
        <v>1509</v>
      </c>
      <c r="B95" s="67">
        <v>45808</v>
      </c>
    </row>
    <row r="97" spans="1:4" ht="70" customHeight="1" x14ac:dyDescent="0.35">
      <c r="A97" s="73" t="s">
        <v>191</v>
      </c>
      <c r="B97" s="73" t="s">
        <v>192</v>
      </c>
      <c r="C97" s="73" t="s">
        <v>5</v>
      </c>
      <c r="D97" s="73" t="s">
        <v>6</v>
      </c>
    </row>
    <row r="98" spans="1:4" ht="70" customHeight="1" x14ac:dyDescent="0.35">
      <c r="A98" s="73" t="s">
        <v>1507</v>
      </c>
      <c r="B98" s="73"/>
      <c r="C98" s="73" t="s">
        <v>49</v>
      </c>
      <c r="D9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3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1510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1511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343</v>
      </c>
      <c r="B8" s="33" t="s">
        <v>344</v>
      </c>
      <c r="C8" s="33" t="s">
        <v>237</v>
      </c>
      <c r="D8" s="14">
        <v>124803</v>
      </c>
      <c r="E8" s="15">
        <v>8251.9699999999993</v>
      </c>
      <c r="F8" s="16">
        <v>4.4900000000000002E-2</v>
      </c>
      <c r="G8" s="16"/>
    </row>
    <row r="9" spans="1:7" x14ac:dyDescent="0.35">
      <c r="A9" s="13" t="s">
        <v>433</v>
      </c>
      <c r="B9" s="33" t="s">
        <v>434</v>
      </c>
      <c r="C9" s="33" t="s">
        <v>398</v>
      </c>
      <c r="D9" s="14">
        <v>296604</v>
      </c>
      <c r="E9" s="15">
        <v>6790.45</v>
      </c>
      <c r="F9" s="16">
        <v>3.6900000000000002E-2</v>
      </c>
      <c r="G9" s="16"/>
    </row>
    <row r="10" spans="1:7" x14ac:dyDescent="0.35">
      <c r="A10" s="13" t="s">
        <v>274</v>
      </c>
      <c r="B10" s="33" t="s">
        <v>275</v>
      </c>
      <c r="C10" s="33" t="s">
        <v>218</v>
      </c>
      <c r="D10" s="14">
        <v>116100</v>
      </c>
      <c r="E10" s="15">
        <v>6545.72</v>
      </c>
      <c r="F10" s="16">
        <v>3.56E-2</v>
      </c>
      <c r="G10" s="16"/>
    </row>
    <row r="11" spans="1:7" x14ac:dyDescent="0.35">
      <c r="A11" s="13" t="s">
        <v>227</v>
      </c>
      <c r="B11" s="33" t="s">
        <v>228</v>
      </c>
      <c r="C11" s="33" t="s">
        <v>199</v>
      </c>
      <c r="D11" s="14">
        <v>282175</v>
      </c>
      <c r="E11" s="15">
        <v>5854.28</v>
      </c>
      <c r="F11" s="16">
        <v>3.1800000000000002E-2</v>
      </c>
      <c r="G11" s="16"/>
    </row>
    <row r="12" spans="1:7" x14ac:dyDescent="0.35">
      <c r="A12" s="13" t="s">
        <v>696</v>
      </c>
      <c r="B12" s="33" t="s">
        <v>697</v>
      </c>
      <c r="C12" s="33" t="s">
        <v>278</v>
      </c>
      <c r="D12" s="14">
        <v>822231</v>
      </c>
      <c r="E12" s="15">
        <v>5807.42</v>
      </c>
      <c r="F12" s="16">
        <v>3.1600000000000003E-2</v>
      </c>
      <c r="G12" s="16"/>
    </row>
    <row r="13" spans="1:7" x14ac:dyDescent="0.35">
      <c r="A13" s="13" t="s">
        <v>413</v>
      </c>
      <c r="B13" s="33" t="s">
        <v>414</v>
      </c>
      <c r="C13" s="33" t="s">
        <v>318</v>
      </c>
      <c r="D13" s="14">
        <v>807731</v>
      </c>
      <c r="E13" s="15">
        <v>5786.99</v>
      </c>
      <c r="F13" s="16">
        <v>3.15E-2</v>
      </c>
      <c r="G13" s="16"/>
    </row>
    <row r="14" spans="1:7" x14ac:dyDescent="0.35">
      <c r="A14" s="13" t="s">
        <v>197</v>
      </c>
      <c r="B14" s="33" t="s">
        <v>198</v>
      </c>
      <c r="C14" s="33" t="s">
        <v>199</v>
      </c>
      <c r="D14" s="14">
        <v>243944</v>
      </c>
      <c r="E14" s="15">
        <v>4744.47</v>
      </c>
      <c r="F14" s="16">
        <v>2.58E-2</v>
      </c>
      <c r="G14" s="16"/>
    </row>
    <row r="15" spans="1:7" x14ac:dyDescent="0.35">
      <c r="A15" s="13" t="s">
        <v>1273</v>
      </c>
      <c r="B15" s="33" t="s">
        <v>1274</v>
      </c>
      <c r="C15" s="33" t="s">
        <v>237</v>
      </c>
      <c r="D15" s="14">
        <v>141645</v>
      </c>
      <c r="E15" s="15">
        <v>4672.3</v>
      </c>
      <c r="F15" s="16">
        <v>2.5399999999999999E-2</v>
      </c>
      <c r="G15" s="16"/>
    </row>
    <row r="16" spans="1:7" x14ac:dyDescent="0.35">
      <c r="A16" s="13" t="s">
        <v>1512</v>
      </c>
      <c r="B16" s="33" t="s">
        <v>1513</v>
      </c>
      <c r="C16" s="33" t="s">
        <v>305</v>
      </c>
      <c r="D16" s="14">
        <v>200000</v>
      </c>
      <c r="E16" s="15">
        <v>4482.8</v>
      </c>
      <c r="F16" s="16">
        <v>2.4400000000000002E-2</v>
      </c>
      <c r="G16" s="16"/>
    </row>
    <row r="17" spans="1:7" x14ac:dyDescent="0.35">
      <c r="A17" s="13" t="s">
        <v>254</v>
      </c>
      <c r="B17" s="33" t="s">
        <v>255</v>
      </c>
      <c r="C17" s="33" t="s">
        <v>218</v>
      </c>
      <c r="D17" s="14">
        <v>273686</v>
      </c>
      <c r="E17" s="15">
        <v>4307.54</v>
      </c>
      <c r="F17" s="16">
        <v>2.3400000000000001E-2</v>
      </c>
      <c r="G17" s="16"/>
    </row>
    <row r="18" spans="1:7" x14ac:dyDescent="0.35">
      <c r="A18" s="13" t="s">
        <v>312</v>
      </c>
      <c r="B18" s="33" t="s">
        <v>313</v>
      </c>
      <c r="C18" s="33" t="s">
        <v>231</v>
      </c>
      <c r="D18" s="14">
        <v>150870</v>
      </c>
      <c r="E18" s="15">
        <v>4195.3900000000003</v>
      </c>
      <c r="F18" s="16">
        <v>2.2800000000000001E-2</v>
      </c>
      <c r="G18" s="16"/>
    </row>
    <row r="19" spans="1:7" x14ac:dyDescent="0.35">
      <c r="A19" s="13" t="s">
        <v>276</v>
      </c>
      <c r="B19" s="33" t="s">
        <v>277</v>
      </c>
      <c r="C19" s="33" t="s">
        <v>278</v>
      </c>
      <c r="D19" s="14">
        <v>372559</v>
      </c>
      <c r="E19" s="15">
        <v>4192.03</v>
      </c>
      <c r="F19" s="16">
        <v>2.2800000000000001E-2</v>
      </c>
      <c r="G19" s="16"/>
    </row>
    <row r="20" spans="1:7" x14ac:dyDescent="0.35">
      <c r="A20" s="13" t="s">
        <v>747</v>
      </c>
      <c r="B20" s="33" t="s">
        <v>748</v>
      </c>
      <c r="C20" s="33" t="s">
        <v>240</v>
      </c>
      <c r="D20" s="14">
        <v>207394</v>
      </c>
      <c r="E20" s="15">
        <v>4183.97</v>
      </c>
      <c r="F20" s="16">
        <v>2.2700000000000001E-2</v>
      </c>
      <c r="G20" s="16"/>
    </row>
    <row r="21" spans="1:7" x14ac:dyDescent="0.35">
      <c r="A21" s="13" t="s">
        <v>200</v>
      </c>
      <c r="B21" s="33" t="s">
        <v>201</v>
      </c>
      <c r="C21" s="33" t="s">
        <v>199</v>
      </c>
      <c r="D21" s="14">
        <v>285221</v>
      </c>
      <c r="E21" s="15">
        <v>4123.7299999999996</v>
      </c>
      <c r="F21" s="16">
        <v>2.24E-2</v>
      </c>
      <c r="G21" s="16"/>
    </row>
    <row r="22" spans="1:7" x14ac:dyDescent="0.35">
      <c r="A22" s="13" t="s">
        <v>775</v>
      </c>
      <c r="B22" s="33" t="s">
        <v>776</v>
      </c>
      <c r="C22" s="33" t="s">
        <v>375</v>
      </c>
      <c r="D22" s="14">
        <v>257769</v>
      </c>
      <c r="E22" s="15">
        <v>3918.35</v>
      </c>
      <c r="F22" s="16">
        <v>2.1299999999999999E-2</v>
      </c>
      <c r="G22" s="16"/>
    </row>
    <row r="23" spans="1:7" x14ac:dyDescent="0.35">
      <c r="A23" s="13" t="s">
        <v>753</v>
      </c>
      <c r="B23" s="33" t="s">
        <v>754</v>
      </c>
      <c r="C23" s="33" t="s">
        <v>221</v>
      </c>
      <c r="D23" s="14">
        <v>97786</v>
      </c>
      <c r="E23" s="15">
        <v>3913.49</v>
      </c>
      <c r="F23" s="16">
        <v>2.1299999999999999E-2</v>
      </c>
      <c r="G23" s="16"/>
    </row>
    <row r="24" spans="1:7" x14ac:dyDescent="0.35">
      <c r="A24" s="13" t="s">
        <v>692</v>
      </c>
      <c r="B24" s="33" t="s">
        <v>693</v>
      </c>
      <c r="C24" s="33" t="s">
        <v>266</v>
      </c>
      <c r="D24" s="14">
        <v>257424</v>
      </c>
      <c r="E24" s="15">
        <v>3868.31</v>
      </c>
      <c r="F24" s="16">
        <v>2.1000000000000001E-2</v>
      </c>
      <c r="G24" s="16"/>
    </row>
    <row r="25" spans="1:7" x14ac:dyDescent="0.35">
      <c r="A25" s="13" t="s">
        <v>213</v>
      </c>
      <c r="B25" s="33" t="s">
        <v>214</v>
      </c>
      <c r="C25" s="33" t="s">
        <v>215</v>
      </c>
      <c r="D25" s="14">
        <v>144000</v>
      </c>
      <c r="E25" s="15">
        <v>3850.56</v>
      </c>
      <c r="F25" s="16">
        <v>2.0899999999999998E-2</v>
      </c>
      <c r="G25" s="16"/>
    </row>
    <row r="26" spans="1:7" x14ac:dyDescent="0.35">
      <c r="A26" s="13" t="s">
        <v>428</v>
      </c>
      <c r="B26" s="33" t="s">
        <v>429</v>
      </c>
      <c r="C26" s="33" t="s">
        <v>358</v>
      </c>
      <c r="D26" s="14">
        <v>23872</v>
      </c>
      <c r="E26" s="15">
        <v>3844.35</v>
      </c>
      <c r="F26" s="16">
        <v>2.0899999999999998E-2</v>
      </c>
      <c r="G26" s="16"/>
    </row>
    <row r="27" spans="1:7" x14ac:dyDescent="0.35">
      <c r="A27" s="13" t="s">
        <v>238</v>
      </c>
      <c r="B27" s="33" t="s">
        <v>239</v>
      </c>
      <c r="C27" s="33" t="s">
        <v>240</v>
      </c>
      <c r="D27" s="14">
        <v>170601</v>
      </c>
      <c r="E27" s="15">
        <v>3779.49</v>
      </c>
      <c r="F27" s="16">
        <v>2.0500000000000001E-2</v>
      </c>
      <c r="G27" s="16"/>
    </row>
    <row r="28" spans="1:7" x14ac:dyDescent="0.35">
      <c r="A28" s="13" t="s">
        <v>744</v>
      </c>
      <c r="B28" s="33" t="s">
        <v>745</v>
      </c>
      <c r="C28" s="33" t="s">
        <v>746</v>
      </c>
      <c r="D28" s="14">
        <v>70000</v>
      </c>
      <c r="E28" s="15">
        <v>3731</v>
      </c>
      <c r="F28" s="16">
        <v>2.0299999999999999E-2</v>
      </c>
      <c r="G28" s="16"/>
    </row>
    <row r="29" spans="1:7" x14ac:dyDescent="0.35">
      <c r="A29" s="13" t="s">
        <v>1514</v>
      </c>
      <c r="B29" s="33" t="s">
        <v>1515</v>
      </c>
      <c r="C29" s="33" t="s">
        <v>199</v>
      </c>
      <c r="D29" s="14">
        <v>522775</v>
      </c>
      <c r="E29" s="15">
        <v>3623.09</v>
      </c>
      <c r="F29" s="16">
        <v>1.9699999999999999E-2</v>
      </c>
      <c r="G29" s="16"/>
    </row>
    <row r="30" spans="1:7" x14ac:dyDescent="0.35">
      <c r="A30" s="13" t="s">
        <v>1516</v>
      </c>
      <c r="B30" s="33" t="s">
        <v>1517</v>
      </c>
      <c r="C30" s="33" t="s">
        <v>330</v>
      </c>
      <c r="D30" s="14">
        <v>640000</v>
      </c>
      <c r="E30" s="15">
        <v>3591.68</v>
      </c>
      <c r="F30" s="16">
        <v>1.95E-2</v>
      </c>
      <c r="G30" s="16"/>
    </row>
    <row r="31" spans="1:7" x14ac:dyDescent="0.35">
      <c r="A31" s="13" t="s">
        <v>435</v>
      </c>
      <c r="B31" s="33" t="s">
        <v>436</v>
      </c>
      <c r="C31" s="33" t="s">
        <v>437</v>
      </c>
      <c r="D31" s="14">
        <v>7513</v>
      </c>
      <c r="E31" s="15">
        <v>3484.53</v>
      </c>
      <c r="F31" s="16">
        <v>1.89E-2</v>
      </c>
      <c r="G31" s="16"/>
    </row>
    <row r="32" spans="1:7" x14ac:dyDescent="0.35">
      <c r="A32" s="13" t="s">
        <v>779</v>
      </c>
      <c r="B32" s="33" t="s">
        <v>780</v>
      </c>
      <c r="C32" s="33" t="s">
        <v>302</v>
      </c>
      <c r="D32" s="14">
        <v>400000</v>
      </c>
      <c r="E32" s="15">
        <v>3085.8</v>
      </c>
      <c r="F32" s="16">
        <v>1.6799999999999999E-2</v>
      </c>
      <c r="G32" s="16"/>
    </row>
    <row r="33" spans="1:7" x14ac:dyDescent="0.35">
      <c r="A33" s="13" t="s">
        <v>709</v>
      </c>
      <c r="B33" s="33" t="s">
        <v>710</v>
      </c>
      <c r="C33" s="33" t="s">
        <v>401</v>
      </c>
      <c r="D33" s="14">
        <v>470016</v>
      </c>
      <c r="E33" s="15">
        <v>3081.19</v>
      </c>
      <c r="F33" s="16">
        <v>1.67E-2</v>
      </c>
      <c r="G33" s="16"/>
    </row>
    <row r="34" spans="1:7" x14ac:dyDescent="0.35">
      <c r="A34" s="13" t="s">
        <v>322</v>
      </c>
      <c r="B34" s="33" t="s">
        <v>323</v>
      </c>
      <c r="C34" s="33" t="s">
        <v>237</v>
      </c>
      <c r="D34" s="14">
        <v>8402</v>
      </c>
      <c r="E34" s="15">
        <v>2558.83</v>
      </c>
      <c r="F34" s="16">
        <v>1.3899999999999999E-2</v>
      </c>
      <c r="G34" s="16"/>
    </row>
    <row r="35" spans="1:7" x14ac:dyDescent="0.35">
      <c r="A35" s="13" t="s">
        <v>279</v>
      </c>
      <c r="B35" s="33" t="s">
        <v>280</v>
      </c>
      <c r="C35" s="33" t="s">
        <v>281</v>
      </c>
      <c r="D35" s="14">
        <v>1578912</v>
      </c>
      <c r="E35" s="15">
        <v>2417.63</v>
      </c>
      <c r="F35" s="16">
        <v>1.3100000000000001E-2</v>
      </c>
      <c r="G35" s="16"/>
    </row>
    <row r="36" spans="1:7" x14ac:dyDescent="0.35">
      <c r="A36" s="13" t="s">
        <v>314</v>
      </c>
      <c r="B36" s="33" t="s">
        <v>315</v>
      </c>
      <c r="C36" s="33" t="s">
        <v>240</v>
      </c>
      <c r="D36" s="14">
        <v>24370</v>
      </c>
      <c r="E36" s="15">
        <v>2237.29</v>
      </c>
      <c r="F36" s="16">
        <v>1.2200000000000001E-2</v>
      </c>
      <c r="G36" s="16"/>
    </row>
    <row r="37" spans="1:7" x14ac:dyDescent="0.35">
      <c r="A37" s="13" t="s">
        <v>1518</v>
      </c>
      <c r="B37" s="33" t="s">
        <v>1519</v>
      </c>
      <c r="C37" s="33" t="s">
        <v>380</v>
      </c>
      <c r="D37" s="14">
        <v>479102</v>
      </c>
      <c r="E37" s="15">
        <v>2195.25</v>
      </c>
      <c r="F37" s="16">
        <v>1.1900000000000001E-2</v>
      </c>
      <c r="G37" s="16"/>
    </row>
    <row r="38" spans="1:7" x14ac:dyDescent="0.35">
      <c r="A38" s="13" t="s">
        <v>799</v>
      </c>
      <c r="B38" s="33" t="s">
        <v>800</v>
      </c>
      <c r="C38" s="33" t="s">
        <v>240</v>
      </c>
      <c r="D38" s="14">
        <v>115978</v>
      </c>
      <c r="E38" s="15">
        <v>2164.38</v>
      </c>
      <c r="F38" s="16">
        <v>1.18E-2</v>
      </c>
      <c r="G38" s="16"/>
    </row>
    <row r="39" spans="1:7" x14ac:dyDescent="0.35">
      <c r="A39" s="13" t="s">
        <v>264</v>
      </c>
      <c r="B39" s="33" t="s">
        <v>265</v>
      </c>
      <c r="C39" s="33" t="s">
        <v>266</v>
      </c>
      <c r="D39" s="14">
        <v>114148</v>
      </c>
      <c r="E39" s="15">
        <v>2068.59</v>
      </c>
      <c r="F39" s="16">
        <v>1.12E-2</v>
      </c>
      <c r="G39" s="16"/>
    </row>
    <row r="40" spans="1:7" x14ac:dyDescent="0.35">
      <c r="A40" s="13" t="s">
        <v>225</v>
      </c>
      <c r="B40" s="33" t="s">
        <v>226</v>
      </c>
      <c r="C40" s="33" t="s">
        <v>199</v>
      </c>
      <c r="D40" s="14">
        <v>170095</v>
      </c>
      <c r="E40" s="15">
        <v>2027.87</v>
      </c>
      <c r="F40" s="16">
        <v>1.0999999999999999E-2</v>
      </c>
      <c r="G40" s="16"/>
    </row>
    <row r="41" spans="1:7" x14ac:dyDescent="0.35">
      <c r="A41" s="13" t="s">
        <v>450</v>
      </c>
      <c r="B41" s="33" t="s">
        <v>451</v>
      </c>
      <c r="C41" s="33" t="s">
        <v>336</v>
      </c>
      <c r="D41" s="14">
        <v>33846</v>
      </c>
      <c r="E41" s="15">
        <v>2027.71</v>
      </c>
      <c r="F41" s="16">
        <v>1.0999999999999999E-2</v>
      </c>
      <c r="G41" s="16"/>
    </row>
    <row r="42" spans="1:7" x14ac:dyDescent="0.35">
      <c r="A42" s="13" t="s">
        <v>1520</v>
      </c>
      <c r="B42" s="33" t="s">
        <v>1521</v>
      </c>
      <c r="C42" s="33" t="s">
        <v>281</v>
      </c>
      <c r="D42" s="14">
        <v>48365</v>
      </c>
      <c r="E42" s="15">
        <v>2025.86</v>
      </c>
      <c r="F42" s="16">
        <v>1.0999999999999999E-2</v>
      </c>
      <c r="G42" s="16"/>
    </row>
    <row r="43" spans="1:7" x14ac:dyDescent="0.35">
      <c r="A43" s="13" t="s">
        <v>711</v>
      </c>
      <c r="B43" s="33" t="s">
        <v>712</v>
      </c>
      <c r="C43" s="33" t="s">
        <v>401</v>
      </c>
      <c r="D43" s="14">
        <v>260000</v>
      </c>
      <c r="E43" s="15">
        <v>2001.61</v>
      </c>
      <c r="F43" s="16">
        <v>1.09E-2</v>
      </c>
      <c r="G43" s="16"/>
    </row>
    <row r="44" spans="1:7" x14ac:dyDescent="0.35">
      <c r="A44" s="13" t="s">
        <v>807</v>
      </c>
      <c r="B44" s="33" t="s">
        <v>808</v>
      </c>
      <c r="C44" s="33" t="s">
        <v>207</v>
      </c>
      <c r="D44" s="14">
        <v>515487</v>
      </c>
      <c r="E44" s="15">
        <v>1980.24</v>
      </c>
      <c r="F44" s="16">
        <v>1.0800000000000001E-2</v>
      </c>
      <c r="G44" s="16"/>
    </row>
    <row r="45" spans="1:7" x14ac:dyDescent="0.35">
      <c r="A45" s="13" t="s">
        <v>367</v>
      </c>
      <c r="B45" s="33" t="s">
        <v>368</v>
      </c>
      <c r="C45" s="33" t="s">
        <v>305</v>
      </c>
      <c r="D45" s="14">
        <v>286577</v>
      </c>
      <c r="E45" s="15">
        <v>1967.92</v>
      </c>
      <c r="F45" s="16">
        <v>1.0699999999999999E-2</v>
      </c>
      <c r="G45" s="16"/>
    </row>
    <row r="46" spans="1:7" x14ac:dyDescent="0.35">
      <c r="A46" s="13" t="s">
        <v>765</v>
      </c>
      <c r="B46" s="33" t="s">
        <v>766</v>
      </c>
      <c r="C46" s="33" t="s">
        <v>497</v>
      </c>
      <c r="D46" s="14">
        <v>820240</v>
      </c>
      <c r="E46" s="15">
        <v>1936.01</v>
      </c>
      <c r="F46" s="16">
        <v>1.0500000000000001E-2</v>
      </c>
      <c r="G46" s="16"/>
    </row>
    <row r="47" spans="1:7" x14ac:dyDescent="0.35">
      <c r="A47" s="13" t="s">
        <v>205</v>
      </c>
      <c r="B47" s="33" t="s">
        <v>788</v>
      </c>
      <c r="C47" s="33" t="s">
        <v>207</v>
      </c>
      <c r="D47" s="14">
        <v>136000</v>
      </c>
      <c r="E47" s="15">
        <v>1906.45</v>
      </c>
      <c r="F47" s="16">
        <v>1.04E-2</v>
      </c>
      <c r="G47" s="16"/>
    </row>
    <row r="48" spans="1:7" x14ac:dyDescent="0.35">
      <c r="A48" s="13" t="s">
        <v>256</v>
      </c>
      <c r="B48" s="33" t="s">
        <v>257</v>
      </c>
      <c r="C48" s="33" t="s">
        <v>215</v>
      </c>
      <c r="D48" s="14">
        <v>28615</v>
      </c>
      <c r="E48" s="15">
        <v>1889.16</v>
      </c>
      <c r="F48" s="16">
        <v>1.03E-2</v>
      </c>
      <c r="G48" s="16"/>
    </row>
    <row r="49" spans="1:7" x14ac:dyDescent="0.35">
      <c r="A49" s="13" t="s">
        <v>324</v>
      </c>
      <c r="B49" s="33" t="s">
        <v>325</v>
      </c>
      <c r="C49" s="33" t="s">
        <v>281</v>
      </c>
      <c r="D49" s="14">
        <v>187503</v>
      </c>
      <c r="E49" s="15">
        <v>1887.5</v>
      </c>
      <c r="F49" s="16">
        <v>1.03E-2</v>
      </c>
      <c r="G49" s="16"/>
    </row>
    <row r="50" spans="1:7" x14ac:dyDescent="0.35">
      <c r="A50" s="13" t="s">
        <v>235</v>
      </c>
      <c r="B50" s="33" t="s">
        <v>236</v>
      </c>
      <c r="C50" s="33" t="s">
        <v>237</v>
      </c>
      <c r="D50" s="14">
        <v>111331</v>
      </c>
      <c r="E50" s="15">
        <v>1867.69</v>
      </c>
      <c r="F50" s="16">
        <v>1.0200000000000001E-2</v>
      </c>
      <c r="G50" s="16"/>
    </row>
    <row r="51" spans="1:7" x14ac:dyDescent="0.35">
      <c r="A51" s="13" t="s">
        <v>1522</v>
      </c>
      <c r="B51" s="33" t="s">
        <v>1523</v>
      </c>
      <c r="C51" s="33" t="s">
        <v>278</v>
      </c>
      <c r="D51" s="14">
        <v>332645</v>
      </c>
      <c r="E51" s="15">
        <v>1860.48</v>
      </c>
      <c r="F51" s="16">
        <v>1.01E-2</v>
      </c>
      <c r="G51" s="16"/>
    </row>
    <row r="52" spans="1:7" x14ac:dyDescent="0.35">
      <c r="A52" s="13" t="s">
        <v>1524</v>
      </c>
      <c r="B52" s="33" t="s">
        <v>1525</v>
      </c>
      <c r="C52" s="33" t="s">
        <v>321</v>
      </c>
      <c r="D52" s="14">
        <v>106041</v>
      </c>
      <c r="E52" s="15">
        <v>1840.45</v>
      </c>
      <c r="F52" s="16">
        <v>0.01</v>
      </c>
      <c r="G52" s="16"/>
    </row>
    <row r="53" spans="1:7" x14ac:dyDescent="0.35">
      <c r="A53" s="13" t="s">
        <v>458</v>
      </c>
      <c r="B53" s="33" t="s">
        <v>459</v>
      </c>
      <c r="C53" s="33" t="s">
        <v>460</v>
      </c>
      <c r="D53" s="14">
        <v>20696</v>
      </c>
      <c r="E53" s="15">
        <v>1801.07</v>
      </c>
      <c r="F53" s="16">
        <v>9.7999999999999997E-3</v>
      </c>
      <c r="G53" s="16"/>
    </row>
    <row r="54" spans="1:7" x14ac:dyDescent="0.35">
      <c r="A54" s="13" t="s">
        <v>1526</v>
      </c>
      <c r="B54" s="33" t="s">
        <v>1527</v>
      </c>
      <c r="C54" s="33" t="s">
        <v>375</v>
      </c>
      <c r="D54" s="14">
        <v>91045</v>
      </c>
      <c r="E54" s="15">
        <v>1799.78</v>
      </c>
      <c r="F54" s="16">
        <v>9.7999999999999997E-3</v>
      </c>
      <c r="G54" s="16"/>
    </row>
    <row r="55" spans="1:7" x14ac:dyDescent="0.35">
      <c r="A55" s="13" t="s">
        <v>286</v>
      </c>
      <c r="B55" s="33" t="s">
        <v>287</v>
      </c>
      <c r="C55" s="33" t="s">
        <v>218</v>
      </c>
      <c r="D55" s="14">
        <v>20966</v>
      </c>
      <c r="E55" s="15">
        <v>1792.7</v>
      </c>
      <c r="F55" s="16">
        <v>9.7000000000000003E-3</v>
      </c>
      <c r="G55" s="16"/>
    </row>
    <row r="56" spans="1:7" x14ac:dyDescent="0.35">
      <c r="A56" s="13" t="s">
        <v>1528</v>
      </c>
      <c r="B56" s="33" t="s">
        <v>1529</v>
      </c>
      <c r="C56" s="33" t="s">
        <v>240</v>
      </c>
      <c r="D56" s="14">
        <v>190570</v>
      </c>
      <c r="E56" s="15">
        <v>1755.24</v>
      </c>
      <c r="F56" s="16">
        <v>9.4999999999999998E-3</v>
      </c>
      <c r="G56" s="16"/>
    </row>
    <row r="57" spans="1:7" x14ac:dyDescent="0.35">
      <c r="A57" s="13" t="s">
        <v>1530</v>
      </c>
      <c r="B57" s="33" t="s">
        <v>1531</v>
      </c>
      <c r="C57" s="33" t="s">
        <v>302</v>
      </c>
      <c r="D57" s="14">
        <v>308653</v>
      </c>
      <c r="E57" s="15">
        <v>1754.07</v>
      </c>
      <c r="F57" s="16">
        <v>9.4999999999999998E-3</v>
      </c>
      <c r="G57" s="16"/>
    </row>
    <row r="58" spans="1:7" x14ac:dyDescent="0.35">
      <c r="A58" s="13" t="s">
        <v>769</v>
      </c>
      <c r="B58" s="33" t="s">
        <v>770</v>
      </c>
      <c r="C58" s="33" t="s">
        <v>281</v>
      </c>
      <c r="D58" s="14">
        <v>1249</v>
      </c>
      <c r="E58" s="15">
        <v>1734.42</v>
      </c>
      <c r="F58" s="16">
        <v>9.4000000000000004E-3</v>
      </c>
      <c r="G58" s="16"/>
    </row>
    <row r="59" spans="1:7" x14ac:dyDescent="0.35">
      <c r="A59" s="13" t="s">
        <v>694</v>
      </c>
      <c r="B59" s="33" t="s">
        <v>695</v>
      </c>
      <c r="C59" s="33" t="s">
        <v>240</v>
      </c>
      <c r="D59" s="14">
        <v>31953</v>
      </c>
      <c r="E59" s="15">
        <v>1641.27</v>
      </c>
      <c r="F59" s="16">
        <v>8.8999999999999999E-3</v>
      </c>
      <c r="G59" s="16"/>
    </row>
    <row r="60" spans="1:7" x14ac:dyDescent="0.35">
      <c r="A60" s="13" t="s">
        <v>1532</v>
      </c>
      <c r="B60" s="33" t="s">
        <v>1533</v>
      </c>
      <c r="C60" s="33" t="s">
        <v>240</v>
      </c>
      <c r="D60" s="14">
        <v>156640</v>
      </c>
      <c r="E60" s="15">
        <v>1636.73</v>
      </c>
      <c r="F60" s="16">
        <v>8.8999999999999999E-3</v>
      </c>
      <c r="G60" s="16"/>
    </row>
    <row r="61" spans="1:7" x14ac:dyDescent="0.35">
      <c r="A61" s="13" t="s">
        <v>786</v>
      </c>
      <c r="B61" s="33" t="s">
        <v>787</v>
      </c>
      <c r="C61" s="33" t="s">
        <v>355</v>
      </c>
      <c r="D61" s="14">
        <v>27226</v>
      </c>
      <c r="E61" s="15">
        <v>1628.11</v>
      </c>
      <c r="F61" s="16">
        <v>8.8000000000000005E-3</v>
      </c>
      <c r="G61" s="16"/>
    </row>
    <row r="62" spans="1:7" x14ac:dyDescent="0.35">
      <c r="A62" s="13" t="s">
        <v>473</v>
      </c>
      <c r="B62" s="33" t="s">
        <v>474</v>
      </c>
      <c r="C62" s="33" t="s">
        <v>475</v>
      </c>
      <c r="D62" s="14">
        <v>65255</v>
      </c>
      <c r="E62" s="15">
        <v>1473.85</v>
      </c>
      <c r="F62" s="16">
        <v>8.0000000000000002E-3</v>
      </c>
      <c r="G62" s="16"/>
    </row>
    <row r="63" spans="1:7" x14ac:dyDescent="0.35">
      <c r="A63" s="13" t="s">
        <v>1277</v>
      </c>
      <c r="B63" s="33" t="s">
        <v>1278</v>
      </c>
      <c r="C63" s="33" t="s">
        <v>237</v>
      </c>
      <c r="D63" s="14">
        <v>693058</v>
      </c>
      <c r="E63" s="15">
        <v>1429.78</v>
      </c>
      <c r="F63" s="16">
        <v>7.7999999999999996E-3</v>
      </c>
      <c r="G63" s="16"/>
    </row>
    <row r="64" spans="1:7" x14ac:dyDescent="0.35">
      <c r="A64" s="13" t="s">
        <v>771</v>
      </c>
      <c r="B64" s="33" t="s">
        <v>772</v>
      </c>
      <c r="C64" s="33" t="s">
        <v>199</v>
      </c>
      <c r="D64" s="14">
        <v>650000</v>
      </c>
      <c r="E64" s="15">
        <v>954.14</v>
      </c>
      <c r="F64" s="16">
        <v>5.1999999999999998E-3</v>
      </c>
      <c r="G64" s="16"/>
    </row>
    <row r="65" spans="1:7" x14ac:dyDescent="0.35">
      <c r="A65" s="13" t="s">
        <v>1534</v>
      </c>
      <c r="B65" s="33" t="s">
        <v>1535</v>
      </c>
      <c r="C65" s="33" t="s">
        <v>398</v>
      </c>
      <c r="D65" s="14">
        <v>200000</v>
      </c>
      <c r="E65" s="15">
        <v>819.7</v>
      </c>
      <c r="F65" s="16">
        <v>4.4999999999999997E-3</v>
      </c>
      <c r="G65" s="16"/>
    </row>
    <row r="66" spans="1:7" x14ac:dyDescent="0.35">
      <c r="A66" s="13" t="s">
        <v>262</v>
      </c>
      <c r="B66" s="33" t="s">
        <v>263</v>
      </c>
      <c r="C66" s="33" t="s">
        <v>240</v>
      </c>
      <c r="D66" s="14">
        <v>46229</v>
      </c>
      <c r="E66" s="15">
        <v>740.13</v>
      </c>
      <c r="F66" s="16">
        <v>4.0000000000000001E-3</v>
      </c>
      <c r="G66" s="16"/>
    </row>
    <row r="67" spans="1:7" x14ac:dyDescent="0.35">
      <c r="A67" s="13" t="s">
        <v>1534</v>
      </c>
      <c r="B67" s="33" t="s">
        <v>1536</v>
      </c>
      <c r="C67" s="33" t="s">
        <v>398</v>
      </c>
      <c r="D67" s="14">
        <v>50737</v>
      </c>
      <c r="E67" s="15">
        <v>318.58</v>
      </c>
      <c r="F67" s="16">
        <v>1.6999999999999999E-3</v>
      </c>
      <c r="G67" s="16"/>
    </row>
    <row r="68" spans="1:7" x14ac:dyDescent="0.35">
      <c r="A68" s="13" t="s">
        <v>1537</v>
      </c>
      <c r="B68" s="33" t="s">
        <v>1538</v>
      </c>
      <c r="C68" s="33" t="s">
        <v>221</v>
      </c>
      <c r="D68" s="14">
        <v>2678</v>
      </c>
      <c r="E68" s="15">
        <v>5.44</v>
      </c>
      <c r="F68" s="16">
        <v>0</v>
      </c>
      <c r="G68" s="16"/>
    </row>
    <row r="69" spans="1:7" x14ac:dyDescent="0.35">
      <c r="A69" s="17" t="s">
        <v>139</v>
      </c>
      <c r="B69" s="34"/>
      <c r="C69" s="34"/>
      <c r="D69" s="20"/>
      <c r="E69" s="37">
        <v>177856.83</v>
      </c>
      <c r="F69" s="38">
        <v>0.96660000000000001</v>
      </c>
      <c r="G69" s="23"/>
    </row>
    <row r="70" spans="1:7" x14ac:dyDescent="0.35">
      <c r="A70" s="17" t="s">
        <v>404</v>
      </c>
      <c r="B70" s="33"/>
      <c r="C70" s="33"/>
      <c r="D70" s="14"/>
      <c r="E70" s="15"/>
      <c r="F70" s="16"/>
      <c r="G70" s="16"/>
    </row>
    <row r="71" spans="1:7" x14ac:dyDescent="0.35">
      <c r="A71" s="17" t="s">
        <v>139</v>
      </c>
      <c r="B71" s="33"/>
      <c r="C71" s="33"/>
      <c r="D71" s="14"/>
      <c r="E71" s="39" t="s">
        <v>136</v>
      </c>
      <c r="F71" s="40" t="s">
        <v>136</v>
      </c>
      <c r="G71" s="16"/>
    </row>
    <row r="72" spans="1:7" x14ac:dyDescent="0.35">
      <c r="A72" s="24" t="s">
        <v>155</v>
      </c>
      <c r="B72" s="35"/>
      <c r="C72" s="35"/>
      <c r="D72" s="25"/>
      <c r="E72" s="30">
        <v>177856.83</v>
      </c>
      <c r="F72" s="31">
        <v>0.96660000000000001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17" t="s">
        <v>821</v>
      </c>
      <c r="B74" s="33"/>
      <c r="C74" s="33"/>
      <c r="D74" s="14"/>
      <c r="E74" s="15"/>
      <c r="F74" s="16"/>
      <c r="G74" s="16"/>
    </row>
    <row r="75" spans="1:7" x14ac:dyDescent="0.35">
      <c r="A75" s="17" t="s">
        <v>822</v>
      </c>
      <c r="B75" s="33"/>
      <c r="C75" s="33"/>
      <c r="D75" s="14"/>
      <c r="E75" s="15"/>
      <c r="F75" s="16"/>
      <c r="G75" s="16"/>
    </row>
    <row r="76" spans="1:7" x14ac:dyDescent="0.35">
      <c r="A76" s="13" t="s">
        <v>1539</v>
      </c>
      <c r="B76" s="33"/>
      <c r="C76" s="33" t="s">
        <v>221</v>
      </c>
      <c r="D76" s="14">
        <v>1767050</v>
      </c>
      <c r="E76" s="15">
        <v>3543.82</v>
      </c>
      <c r="F76" s="16">
        <v>1.9261E-2</v>
      </c>
      <c r="G76" s="16"/>
    </row>
    <row r="77" spans="1:7" x14ac:dyDescent="0.35">
      <c r="A77" s="13" t="s">
        <v>1540</v>
      </c>
      <c r="B77" s="33"/>
      <c r="C77" s="33" t="s">
        <v>240</v>
      </c>
      <c r="D77" s="14">
        <v>63750</v>
      </c>
      <c r="E77" s="15">
        <v>1025.99</v>
      </c>
      <c r="F77" s="16">
        <v>5.5760000000000002E-3</v>
      </c>
      <c r="G77" s="16"/>
    </row>
    <row r="78" spans="1:7" x14ac:dyDescent="0.35">
      <c r="A78" s="13" t="s">
        <v>825</v>
      </c>
      <c r="B78" s="33"/>
      <c r="C78" s="33" t="s">
        <v>215</v>
      </c>
      <c r="D78" s="14">
        <v>30750</v>
      </c>
      <c r="E78" s="15">
        <v>825.33</v>
      </c>
      <c r="F78" s="16">
        <v>4.4850000000000003E-3</v>
      </c>
      <c r="G78" s="16"/>
    </row>
    <row r="79" spans="1:7" x14ac:dyDescent="0.35">
      <c r="A79" s="13" t="s">
        <v>826</v>
      </c>
      <c r="B79" s="33"/>
      <c r="C79" s="33" t="s">
        <v>355</v>
      </c>
      <c r="D79" s="14">
        <v>2000</v>
      </c>
      <c r="E79" s="15">
        <v>118.68</v>
      </c>
      <c r="F79" s="16">
        <v>6.4499999999999996E-4</v>
      </c>
      <c r="G79" s="16"/>
    </row>
    <row r="80" spans="1:7" x14ac:dyDescent="0.35">
      <c r="A80" s="17" t="s">
        <v>139</v>
      </c>
      <c r="B80" s="34"/>
      <c r="C80" s="34"/>
      <c r="D80" s="20"/>
      <c r="E80" s="37">
        <v>5513.82</v>
      </c>
      <c r="F80" s="38">
        <v>2.9967000000000001E-2</v>
      </c>
      <c r="G80" s="23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3"/>
      <c r="B82" s="33"/>
      <c r="C82" s="33"/>
      <c r="D82" s="14"/>
      <c r="E82" s="15"/>
      <c r="F82" s="16"/>
      <c r="G82" s="16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24" t="s">
        <v>155</v>
      </c>
      <c r="B84" s="35"/>
      <c r="C84" s="35"/>
      <c r="D84" s="25"/>
      <c r="E84" s="21">
        <v>5513.82</v>
      </c>
      <c r="F84" s="22">
        <v>2.9967000000000001E-2</v>
      </c>
      <c r="G84" s="23"/>
    </row>
    <row r="85" spans="1:7" x14ac:dyDescent="0.35">
      <c r="A85" s="13"/>
      <c r="B85" s="33"/>
      <c r="C85" s="33"/>
      <c r="D85" s="14"/>
      <c r="E85" s="15"/>
      <c r="F85" s="16"/>
      <c r="G85" s="16"/>
    </row>
    <row r="86" spans="1:7" x14ac:dyDescent="0.35">
      <c r="A86" s="17" t="s">
        <v>1245</v>
      </c>
      <c r="B86" s="33"/>
      <c r="C86" s="33"/>
      <c r="D86" s="14"/>
      <c r="E86" s="15"/>
      <c r="F86" s="16"/>
      <c r="G86" s="16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1246</v>
      </c>
      <c r="B88" s="33"/>
      <c r="C88" s="33"/>
      <c r="D88" s="14"/>
      <c r="E88" s="15"/>
      <c r="F88" s="16"/>
      <c r="G88" s="16"/>
    </row>
    <row r="89" spans="1:7" x14ac:dyDescent="0.35">
      <c r="A89" s="13" t="s">
        <v>1541</v>
      </c>
      <c r="B89" s="33" t="s">
        <v>1542</v>
      </c>
      <c r="C89" s="33" t="s">
        <v>143</v>
      </c>
      <c r="D89" s="14">
        <v>1000000</v>
      </c>
      <c r="E89" s="15">
        <v>995.96</v>
      </c>
      <c r="F89" s="16">
        <v>5.4000000000000003E-3</v>
      </c>
      <c r="G89" s="16">
        <v>5.7001999999999997E-2</v>
      </c>
    </row>
    <row r="90" spans="1:7" x14ac:dyDescent="0.35">
      <c r="A90" s="13" t="s">
        <v>1247</v>
      </c>
      <c r="B90" s="33" t="s">
        <v>1248</v>
      </c>
      <c r="C90" s="33" t="s">
        <v>143</v>
      </c>
      <c r="D90" s="14">
        <v>500000</v>
      </c>
      <c r="E90" s="15">
        <v>499.68</v>
      </c>
      <c r="F90" s="16">
        <v>2.7000000000000001E-3</v>
      </c>
      <c r="G90" s="16">
        <v>5.8255000000000001E-2</v>
      </c>
    </row>
    <row r="91" spans="1:7" x14ac:dyDescent="0.35">
      <c r="A91" s="13" t="s">
        <v>1543</v>
      </c>
      <c r="B91" s="33" t="s">
        <v>1544</v>
      </c>
      <c r="C91" s="33" t="s">
        <v>143</v>
      </c>
      <c r="D91" s="14">
        <v>500000</v>
      </c>
      <c r="E91" s="15">
        <v>497.03</v>
      </c>
      <c r="F91" s="16">
        <v>2.7000000000000001E-3</v>
      </c>
      <c r="G91" s="16">
        <v>5.5986000000000001E-2</v>
      </c>
    </row>
    <row r="92" spans="1:7" x14ac:dyDescent="0.35">
      <c r="A92" s="13" t="s">
        <v>1249</v>
      </c>
      <c r="B92" s="33" t="s">
        <v>1250</v>
      </c>
      <c r="C92" s="33" t="s">
        <v>143</v>
      </c>
      <c r="D92" s="14">
        <v>500000</v>
      </c>
      <c r="E92" s="15">
        <v>496.49</v>
      </c>
      <c r="F92" s="16">
        <v>2.7000000000000001E-3</v>
      </c>
      <c r="G92" s="16">
        <v>5.6124E-2</v>
      </c>
    </row>
    <row r="93" spans="1:7" x14ac:dyDescent="0.35">
      <c r="A93" s="17" t="s">
        <v>139</v>
      </c>
      <c r="B93" s="34"/>
      <c r="C93" s="34"/>
      <c r="D93" s="20"/>
      <c r="E93" s="37">
        <v>2489.16</v>
      </c>
      <c r="F93" s="38">
        <v>1.35E-2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24" t="s">
        <v>155</v>
      </c>
      <c r="B95" s="35"/>
      <c r="C95" s="35"/>
      <c r="D95" s="25"/>
      <c r="E95" s="21">
        <v>2489.16</v>
      </c>
      <c r="F95" s="22">
        <v>1.35E-2</v>
      </c>
      <c r="G95" s="23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3"/>
      <c r="B97" s="33"/>
      <c r="C97" s="33"/>
      <c r="D97" s="14"/>
      <c r="E97" s="15"/>
      <c r="F97" s="16"/>
      <c r="G97" s="16"/>
    </row>
    <row r="98" spans="1:7" x14ac:dyDescent="0.35">
      <c r="A98" s="17" t="s">
        <v>156</v>
      </c>
      <c r="B98" s="33"/>
      <c r="C98" s="33"/>
      <c r="D98" s="14"/>
      <c r="E98" s="15"/>
      <c r="F98" s="16"/>
      <c r="G98" s="16"/>
    </row>
    <row r="99" spans="1:7" x14ac:dyDescent="0.35">
      <c r="A99" s="13" t="s">
        <v>157</v>
      </c>
      <c r="B99" s="33"/>
      <c r="C99" s="33"/>
      <c r="D99" s="14"/>
      <c r="E99" s="15">
        <v>2329.89</v>
      </c>
      <c r="F99" s="16">
        <v>1.2699999999999999E-2</v>
      </c>
      <c r="G99" s="16">
        <v>5.7939999999999998E-2</v>
      </c>
    </row>
    <row r="100" spans="1:7" x14ac:dyDescent="0.35">
      <c r="A100" s="17" t="s">
        <v>139</v>
      </c>
      <c r="B100" s="34"/>
      <c r="C100" s="34"/>
      <c r="D100" s="20"/>
      <c r="E100" s="37">
        <v>2329.89</v>
      </c>
      <c r="F100" s="38">
        <v>1.2699999999999999E-2</v>
      </c>
      <c r="G100" s="23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24" t="s">
        <v>155</v>
      </c>
      <c r="B102" s="35"/>
      <c r="C102" s="35"/>
      <c r="D102" s="25"/>
      <c r="E102" s="21">
        <v>2329.89</v>
      </c>
      <c r="F102" s="22">
        <v>1.2699999999999999E-2</v>
      </c>
      <c r="G102" s="23"/>
    </row>
    <row r="103" spans="1:7" x14ac:dyDescent="0.35">
      <c r="A103" s="13" t="s">
        <v>158</v>
      </c>
      <c r="B103" s="33"/>
      <c r="C103" s="33"/>
      <c r="D103" s="14"/>
      <c r="E103" s="15">
        <v>0.73969229999999997</v>
      </c>
      <c r="F103" s="16">
        <v>3.9999999999999998E-6</v>
      </c>
      <c r="G103" s="16"/>
    </row>
    <row r="104" spans="1:7" x14ac:dyDescent="0.35">
      <c r="A104" s="13" t="s">
        <v>159</v>
      </c>
      <c r="B104" s="33"/>
      <c r="C104" s="33"/>
      <c r="D104" s="14"/>
      <c r="E104" s="15">
        <v>1304.0503077000001</v>
      </c>
      <c r="F104" s="16">
        <v>7.1960000000000001E-3</v>
      </c>
      <c r="G104" s="16">
        <v>5.7939999999999998E-2</v>
      </c>
    </row>
    <row r="105" spans="1:7" x14ac:dyDescent="0.35">
      <c r="A105" s="28" t="s">
        <v>160</v>
      </c>
      <c r="B105" s="36"/>
      <c r="C105" s="36"/>
      <c r="D105" s="29"/>
      <c r="E105" s="30">
        <v>183980.67</v>
      </c>
      <c r="F105" s="31">
        <v>1</v>
      </c>
      <c r="G105" s="31"/>
    </row>
    <row r="107" spans="1:7" x14ac:dyDescent="0.35">
      <c r="A107" s="1" t="s">
        <v>848</v>
      </c>
    </row>
    <row r="110" spans="1:7" x14ac:dyDescent="0.35">
      <c r="A110" s="1" t="s">
        <v>163</v>
      </c>
    </row>
    <row r="111" spans="1:7" x14ac:dyDescent="0.35">
      <c r="A111" s="48" t="s">
        <v>164</v>
      </c>
      <c r="B111" s="3" t="s">
        <v>136</v>
      </c>
    </row>
    <row r="112" spans="1:7" x14ac:dyDescent="0.35">
      <c r="A112" t="s">
        <v>165</v>
      </c>
    </row>
    <row r="113" spans="1:3" x14ac:dyDescent="0.35">
      <c r="A113" t="s">
        <v>166</v>
      </c>
      <c r="B113" t="s">
        <v>167</v>
      </c>
      <c r="C113" t="s">
        <v>167</v>
      </c>
    </row>
    <row r="114" spans="1:3" x14ac:dyDescent="0.35">
      <c r="B114" s="49">
        <v>45777</v>
      </c>
      <c r="C114" s="49">
        <v>45807</v>
      </c>
    </row>
    <row r="115" spans="1:3" x14ac:dyDescent="0.35">
      <c r="A115" t="s">
        <v>168</v>
      </c>
      <c r="B115">
        <v>8.4672000000000001</v>
      </c>
      <c r="C115">
        <v>8.8338999999999999</v>
      </c>
    </row>
    <row r="116" spans="1:3" x14ac:dyDescent="0.35">
      <c r="A116" t="s">
        <v>169</v>
      </c>
      <c r="B116">
        <v>8.4672000000000001</v>
      </c>
      <c r="C116">
        <v>8.8338999999999999</v>
      </c>
    </row>
    <row r="117" spans="1:3" x14ac:dyDescent="0.35">
      <c r="A117" t="s">
        <v>170</v>
      </c>
      <c r="B117">
        <v>8.3607999999999993</v>
      </c>
      <c r="C117">
        <v>8.7113999999999994</v>
      </c>
    </row>
    <row r="118" spans="1:3" x14ac:dyDescent="0.35">
      <c r="A118" t="s">
        <v>171</v>
      </c>
      <c r="B118">
        <v>8.3607999999999993</v>
      </c>
      <c r="C118">
        <v>8.7113999999999994</v>
      </c>
    </row>
    <row r="120" spans="1:3" x14ac:dyDescent="0.35">
      <c r="A120" t="s">
        <v>172</v>
      </c>
      <c r="B120" s="3" t="s">
        <v>136</v>
      </c>
    </row>
    <row r="121" spans="1:3" x14ac:dyDescent="0.35">
      <c r="A121" t="s">
        <v>173</v>
      </c>
      <c r="B121" s="3" t="s">
        <v>136</v>
      </c>
    </row>
    <row r="122" spans="1:3" ht="29" customHeight="1" x14ac:dyDescent="0.35">
      <c r="A122" s="48" t="s">
        <v>174</v>
      </c>
      <c r="B122" s="3" t="s">
        <v>136</v>
      </c>
    </row>
    <row r="123" spans="1:3" ht="29" customHeight="1" x14ac:dyDescent="0.35">
      <c r="A123" s="48" t="s">
        <v>175</v>
      </c>
      <c r="B123" s="3" t="s">
        <v>136</v>
      </c>
    </row>
    <row r="124" spans="1:3" x14ac:dyDescent="0.35">
      <c r="A124" t="s">
        <v>409</v>
      </c>
      <c r="B124" s="50">
        <v>1.8527</v>
      </c>
    </row>
    <row r="125" spans="1:3" ht="43.5" customHeight="1" x14ac:dyDescent="0.35">
      <c r="A125" s="48" t="s">
        <v>177</v>
      </c>
      <c r="B125" s="3">
        <v>5513.8212750000002</v>
      </c>
    </row>
    <row r="126" spans="1:3" x14ac:dyDescent="0.35">
      <c r="B126" s="3"/>
    </row>
    <row r="127" spans="1:3" ht="29" customHeight="1" x14ac:dyDescent="0.35">
      <c r="A127" s="48" t="s">
        <v>178</v>
      </c>
      <c r="B127" s="3" t="s">
        <v>136</v>
      </c>
    </row>
    <row r="128" spans="1:3" ht="29" customHeight="1" x14ac:dyDescent="0.35">
      <c r="A128" s="48" t="s">
        <v>179</v>
      </c>
      <c r="B128" t="s">
        <v>136</v>
      </c>
    </row>
    <row r="129" spans="1:4" ht="29" customHeight="1" x14ac:dyDescent="0.35">
      <c r="A129" s="48" t="s">
        <v>180</v>
      </c>
      <c r="B129" s="3" t="s">
        <v>136</v>
      </c>
    </row>
    <row r="130" spans="1:4" ht="29" customHeight="1" x14ac:dyDescent="0.35">
      <c r="A130" s="48" t="s">
        <v>181</v>
      </c>
      <c r="B130" s="3" t="s">
        <v>136</v>
      </c>
    </row>
    <row r="132" spans="1:4" ht="70" customHeight="1" x14ac:dyDescent="0.35">
      <c r="A132" s="73" t="s">
        <v>191</v>
      </c>
      <c r="B132" s="73" t="s">
        <v>192</v>
      </c>
      <c r="C132" s="73" t="s">
        <v>5</v>
      </c>
      <c r="D132" s="73" t="s">
        <v>6</v>
      </c>
    </row>
    <row r="133" spans="1:4" ht="70" customHeight="1" x14ac:dyDescent="0.35">
      <c r="A133" s="73" t="s">
        <v>1545</v>
      </c>
      <c r="B133" s="73"/>
      <c r="C133" s="73" t="s">
        <v>11</v>
      </c>
      <c r="D13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4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1546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1547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200</v>
      </c>
      <c r="B8" s="33" t="s">
        <v>201</v>
      </c>
      <c r="C8" s="33" t="s">
        <v>199</v>
      </c>
      <c r="D8" s="14">
        <v>689514</v>
      </c>
      <c r="E8" s="15">
        <v>9968.99</v>
      </c>
      <c r="F8" s="16">
        <v>7.8399999999999997E-2</v>
      </c>
      <c r="G8" s="16"/>
    </row>
    <row r="9" spans="1:7" x14ac:dyDescent="0.35">
      <c r="A9" s="13" t="s">
        <v>197</v>
      </c>
      <c r="B9" s="33" t="s">
        <v>198</v>
      </c>
      <c r="C9" s="33" t="s">
        <v>199</v>
      </c>
      <c r="D9" s="14">
        <v>472853</v>
      </c>
      <c r="E9" s="15">
        <v>9196.52</v>
      </c>
      <c r="F9" s="16">
        <v>7.2400000000000006E-2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514987</v>
      </c>
      <c r="E10" s="15">
        <v>7317.45</v>
      </c>
      <c r="F10" s="16">
        <v>5.7599999999999998E-2</v>
      </c>
      <c r="G10" s="16"/>
    </row>
    <row r="11" spans="1:7" x14ac:dyDescent="0.35">
      <c r="A11" s="13" t="s">
        <v>208</v>
      </c>
      <c r="B11" s="33" t="s">
        <v>209</v>
      </c>
      <c r="C11" s="33" t="s">
        <v>210</v>
      </c>
      <c r="D11" s="14">
        <v>126444</v>
      </c>
      <c r="E11" s="15">
        <v>4646.9399999999996</v>
      </c>
      <c r="F11" s="16">
        <v>3.6600000000000001E-2</v>
      </c>
      <c r="G11" s="16"/>
    </row>
    <row r="12" spans="1:7" x14ac:dyDescent="0.35">
      <c r="A12" s="13" t="s">
        <v>225</v>
      </c>
      <c r="B12" s="33" t="s">
        <v>226</v>
      </c>
      <c r="C12" s="33" t="s">
        <v>199</v>
      </c>
      <c r="D12" s="14">
        <v>363486</v>
      </c>
      <c r="E12" s="15">
        <v>4333.4799999999996</v>
      </c>
      <c r="F12" s="16">
        <v>3.4099999999999998E-2</v>
      </c>
      <c r="G12" s="16"/>
    </row>
    <row r="13" spans="1:7" x14ac:dyDescent="0.35">
      <c r="A13" s="13" t="s">
        <v>314</v>
      </c>
      <c r="B13" s="33" t="s">
        <v>315</v>
      </c>
      <c r="C13" s="33" t="s">
        <v>240</v>
      </c>
      <c r="D13" s="14">
        <v>40121</v>
      </c>
      <c r="E13" s="15">
        <v>3683.31</v>
      </c>
      <c r="F13" s="16">
        <v>2.9000000000000001E-2</v>
      </c>
      <c r="G13" s="16"/>
    </row>
    <row r="14" spans="1:7" x14ac:dyDescent="0.35">
      <c r="A14" s="13" t="s">
        <v>205</v>
      </c>
      <c r="B14" s="33" t="s">
        <v>206</v>
      </c>
      <c r="C14" s="33" t="s">
        <v>207</v>
      </c>
      <c r="D14" s="14">
        <v>197077</v>
      </c>
      <c r="E14" s="15">
        <v>3658.14</v>
      </c>
      <c r="F14" s="16">
        <v>2.8799999999999999E-2</v>
      </c>
      <c r="G14" s="16"/>
    </row>
    <row r="15" spans="1:7" x14ac:dyDescent="0.35">
      <c r="A15" s="13" t="s">
        <v>227</v>
      </c>
      <c r="B15" s="33" t="s">
        <v>228</v>
      </c>
      <c r="C15" s="33" t="s">
        <v>199</v>
      </c>
      <c r="D15" s="14">
        <v>166584</v>
      </c>
      <c r="E15" s="15">
        <v>3456.12</v>
      </c>
      <c r="F15" s="16">
        <v>2.7199999999999998E-2</v>
      </c>
      <c r="G15" s="16"/>
    </row>
    <row r="16" spans="1:7" x14ac:dyDescent="0.35">
      <c r="A16" s="13" t="s">
        <v>260</v>
      </c>
      <c r="B16" s="33" t="s">
        <v>261</v>
      </c>
      <c r="C16" s="33" t="s">
        <v>248</v>
      </c>
      <c r="D16" s="14">
        <v>798525</v>
      </c>
      <c r="E16" s="15">
        <v>3338.23</v>
      </c>
      <c r="F16" s="16">
        <v>2.63E-2</v>
      </c>
      <c r="G16" s="16"/>
    </row>
    <row r="17" spans="1:7" x14ac:dyDescent="0.35">
      <c r="A17" s="13" t="s">
        <v>258</v>
      </c>
      <c r="B17" s="33" t="s">
        <v>259</v>
      </c>
      <c r="C17" s="33" t="s">
        <v>218</v>
      </c>
      <c r="D17" s="14">
        <v>88348</v>
      </c>
      <c r="E17" s="15">
        <v>3059.84</v>
      </c>
      <c r="F17" s="16">
        <v>2.41E-2</v>
      </c>
      <c r="G17" s="16"/>
    </row>
    <row r="18" spans="1:7" x14ac:dyDescent="0.35">
      <c r="A18" s="13" t="s">
        <v>235</v>
      </c>
      <c r="B18" s="33" t="s">
        <v>236</v>
      </c>
      <c r="C18" s="33" t="s">
        <v>237</v>
      </c>
      <c r="D18" s="14">
        <v>171674</v>
      </c>
      <c r="E18" s="15">
        <v>2880</v>
      </c>
      <c r="F18" s="16">
        <v>2.2700000000000001E-2</v>
      </c>
      <c r="G18" s="16"/>
    </row>
    <row r="19" spans="1:7" x14ac:dyDescent="0.35">
      <c r="A19" s="13" t="s">
        <v>211</v>
      </c>
      <c r="B19" s="33" t="s">
        <v>212</v>
      </c>
      <c r="C19" s="33" t="s">
        <v>199</v>
      </c>
      <c r="D19" s="14">
        <v>335398</v>
      </c>
      <c r="E19" s="15">
        <v>2724.44</v>
      </c>
      <c r="F19" s="16">
        <v>2.1399999999999999E-2</v>
      </c>
      <c r="G19" s="16"/>
    </row>
    <row r="20" spans="1:7" x14ac:dyDescent="0.35">
      <c r="A20" s="13" t="s">
        <v>216</v>
      </c>
      <c r="B20" s="33" t="s">
        <v>217</v>
      </c>
      <c r="C20" s="33" t="s">
        <v>218</v>
      </c>
      <c r="D20" s="14">
        <v>165357</v>
      </c>
      <c r="E20" s="15">
        <v>2584.0300000000002</v>
      </c>
      <c r="F20" s="16">
        <v>2.0299999999999999E-2</v>
      </c>
      <c r="G20" s="16"/>
    </row>
    <row r="21" spans="1:7" x14ac:dyDescent="0.35">
      <c r="A21" s="13" t="s">
        <v>229</v>
      </c>
      <c r="B21" s="33" t="s">
        <v>230</v>
      </c>
      <c r="C21" s="33" t="s">
        <v>231</v>
      </c>
      <c r="D21" s="14">
        <v>83564</v>
      </c>
      <c r="E21" s="15">
        <v>2487.5300000000002</v>
      </c>
      <c r="F21" s="16">
        <v>1.9599999999999999E-2</v>
      </c>
      <c r="G21" s="16"/>
    </row>
    <row r="22" spans="1:7" x14ac:dyDescent="0.35">
      <c r="A22" s="13" t="s">
        <v>751</v>
      </c>
      <c r="B22" s="33" t="s">
        <v>752</v>
      </c>
      <c r="C22" s="33" t="s">
        <v>278</v>
      </c>
      <c r="D22" s="14">
        <v>35795</v>
      </c>
      <c r="E22" s="15">
        <v>2462.87</v>
      </c>
      <c r="F22" s="16">
        <v>1.9400000000000001E-2</v>
      </c>
      <c r="G22" s="16"/>
    </row>
    <row r="23" spans="1:7" x14ac:dyDescent="0.35">
      <c r="A23" s="13" t="s">
        <v>222</v>
      </c>
      <c r="B23" s="33" t="s">
        <v>223</v>
      </c>
      <c r="C23" s="33" t="s">
        <v>224</v>
      </c>
      <c r="D23" s="14">
        <v>585101</v>
      </c>
      <c r="E23" s="15">
        <v>2250.3000000000002</v>
      </c>
      <c r="F23" s="16">
        <v>1.77E-2</v>
      </c>
      <c r="G23" s="16"/>
    </row>
    <row r="24" spans="1:7" x14ac:dyDescent="0.35">
      <c r="A24" s="13" t="s">
        <v>284</v>
      </c>
      <c r="B24" s="33" t="s">
        <v>285</v>
      </c>
      <c r="C24" s="33" t="s">
        <v>231</v>
      </c>
      <c r="D24" s="14">
        <v>17485</v>
      </c>
      <c r="E24" s="15">
        <v>2153.98</v>
      </c>
      <c r="F24" s="16">
        <v>1.6899999999999998E-2</v>
      </c>
      <c r="G24" s="16"/>
    </row>
    <row r="25" spans="1:7" x14ac:dyDescent="0.35">
      <c r="A25" s="13" t="s">
        <v>243</v>
      </c>
      <c r="B25" s="33" t="s">
        <v>244</v>
      </c>
      <c r="C25" s="33" t="s">
        <v>245</v>
      </c>
      <c r="D25" s="14">
        <v>618527</v>
      </c>
      <c r="E25" s="15">
        <v>2065.2600000000002</v>
      </c>
      <c r="F25" s="16">
        <v>1.6199999999999999E-2</v>
      </c>
      <c r="G25" s="16"/>
    </row>
    <row r="26" spans="1:7" x14ac:dyDescent="0.35">
      <c r="A26" s="13" t="s">
        <v>775</v>
      </c>
      <c r="B26" s="33" t="s">
        <v>776</v>
      </c>
      <c r="C26" s="33" t="s">
        <v>375</v>
      </c>
      <c r="D26" s="14">
        <v>131723</v>
      </c>
      <c r="E26" s="15">
        <v>2002.32</v>
      </c>
      <c r="F26" s="16">
        <v>1.5800000000000002E-2</v>
      </c>
      <c r="G26" s="16"/>
    </row>
    <row r="27" spans="1:7" x14ac:dyDescent="0.35">
      <c r="A27" s="13" t="s">
        <v>755</v>
      </c>
      <c r="B27" s="33" t="s">
        <v>756</v>
      </c>
      <c r="C27" s="33" t="s">
        <v>266</v>
      </c>
      <c r="D27" s="14">
        <v>256981</v>
      </c>
      <c r="E27" s="15">
        <v>1996.36</v>
      </c>
      <c r="F27" s="16">
        <v>1.5699999999999999E-2</v>
      </c>
      <c r="G27" s="16"/>
    </row>
    <row r="28" spans="1:7" x14ac:dyDescent="0.35">
      <c r="A28" s="13" t="s">
        <v>232</v>
      </c>
      <c r="B28" s="33" t="s">
        <v>233</v>
      </c>
      <c r="C28" s="33" t="s">
        <v>234</v>
      </c>
      <c r="D28" s="14">
        <v>17753</v>
      </c>
      <c r="E28" s="15">
        <v>1990.11</v>
      </c>
      <c r="F28" s="16">
        <v>1.5699999999999999E-2</v>
      </c>
      <c r="G28" s="16"/>
    </row>
    <row r="29" spans="1:7" x14ac:dyDescent="0.35">
      <c r="A29" s="13" t="s">
        <v>767</v>
      </c>
      <c r="B29" s="33" t="s">
        <v>768</v>
      </c>
      <c r="C29" s="33" t="s">
        <v>358</v>
      </c>
      <c r="D29" s="14">
        <v>61035</v>
      </c>
      <c r="E29" s="15">
        <v>1896.48</v>
      </c>
      <c r="F29" s="16">
        <v>1.49E-2</v>
      </c>
      <c r="G29" s="16"/>
    </row>
    <row r="30" spans="1:7" x14ac:dyDescent="0.35">
      <c r="A30" s="13" t="s">
        <v>298</v>
      </c>
      <c r="B30" s="33" t="s">
        <v>299</v>
      </c>
      <c r="C30" s="33" t="s">
        <v>237</v>
      </c>
      <c r="D30" s="14">
        <v>81683</v>
      </c>
      <c r="E30" s="15">
        <v>1599.11</v>
      </c>
      <c r="F30" s="16">
        <v>1.26E-2</v>
      </c>
      <c r="G30" s="16"/>
    </row>
    <row r="31" spans="1:7" x14ac:dyDescent="0.35">
      <c r="A31" s="13" t="s">
        <v>252</v>
      </c>
      <c r="B31" s="33" t="s">
        <v>253</v>
      </c>
      <c r="C31" s="33" t="s">
        <v>218</v>
      </c>
      <c r="D31" s="14">
        <v>93243</v>
      </c>
      <c r="E31" s="15">
        <v>1526.01</v>
      </c>
      <c r="F31" s="16">
        <v>1.2E-2</v>
      </c>
      <c r="G31" s="16"/>
    </row>
    <row r="32" spans="1:7" x14ac:dyDescent="0.35">
      <c r="A32" s="13" t="s">
        <v>807</v>
      </c>
      <c r="B32" s="33" t="s">
        <v>808</v>
      </c>
      <c r="C32" s="33" t="s">
        <v>207</v>
      </c>
      <c r="D32" s="14">
        <v>388914</v>
      </c>
      <c r="E32" s="15">
        <v>1494.01</v>
      </c>
      <c r="F32" s="16">
        <v>1.18E-2</v>
      </c>
      <c r="G32" s="16"/>
    </row>
    <row r="33" spans="1:7" x14ac:dyDescent="0.35">
      <c r="A33" s="13" t="s">
        <v>867</v>
      </c>
      <c r="B33" s="33" t="s">
        <v>868</v>
      </c>
      <c r="C33" s="33" t="s">
        <v>231</v>
      </c>
      <c r="D33" s="14">
        <v>205489</v>
      </c>
      <c r="E33" s="15">
        <v>1478.49</v>
      </c>
      <c r="F33" s="16">
        <v>1.1599999999999999E-2</v>
      </c>
      <c r="G33" s="16"/>
    </row>
    <row r="34" spans="1:7" x14ac:dyDescent="0.35">
      <c r="A34" s="13" t="s">
        <v>238</v>
      </c>
      <c r="B34" s="33" t="s">
        <v>239</v>
      </c>
      <c r="C34" s="33" t="s">
        <v>240</v>
      </c>
      <c r="D34" s="14">
        <v>59867</v>
      </c>
      <c r="E34" s="15">
        <v>1326.29</v>
      </c>
      <c r="F34" s="16">
        <v>1.04E-2</v>
      </c>
      <c r="G34" s="16"/>
    </row>
    <row r="35" spans="1:7" x14ac:dyDescent="0.35">
      <c r="A35" s="13" t="s">
        <v>292</v>
      </c>
      <c r="B35" s="33" t="s">
        <v>293</v>
      </c>
      <c r="C35" s="33" t="s">
        <v>237</v>
      </c>
      <c r="D35" s="14">
        <v>40419</v>
      </c>
      <c r="E35" s="15">
        <v>1283.18</v>
      </c>
      <c r="F35" s="16">
        <v>1.01E-2</v>
      </c>
      <c r="G35" s="16"/>
    </row>
    <row r="36" spans="1:7" x14ac:dyDescent="0.35">
      <c r="A36" s="13" t="s">
        <v>1548</v>
      </c>
      <c r="B36" s="33" t="s">
        <v>1549</v>
      </c>
      <c r="C36" s="33" t="s">
        <v>266</v>
      </c>
      <c r="D36" s="14">
        <v>67025</v>
      </c>
      <c r="E36" s="15">
        <v>1256.99</v>
      </c>
      <c r="F36" s="16">
        <v>9.9000000000000008E-3</v>
      </c>
      <c r="G36" s="16"/>
    </row>
    <row r="37" spans="1:7" x14ac:dyDescent="0.35">
      <c r="A37" s="13" t="s">
        <v>1550</v>
      </c>
      <c r="B37" s="33" t="s">
        <v>1551</v>
      </c>
      <c r="C37" s="33" t="s">
        <v>204</v>
      </c>
      <c r="D37" s="14">
        <v>378943</v>
      </c>
      <c r="E37" s="15">
        <v>1206.55</v>
      </c>
      <c r="F37" s="16">
        <v>9.4999999999999998E-3</v>
      </c>
      <c r="G37" s="16"/>
    </row>
    <row r="38" spans="1:7" x14ac:dyDescent="0.35">
      <c r="A38" s="13" t="s">
        <v>343</v>
      </c>
      <c r="B38" s="33" t="s">
        <v>344</v>
      </c>
      <c r="C38" s="33" t="s">
        <v>237</v>
      </c>
      <c r="D38" s="14">
        <v>17516</v>
      </c>
      <c r="E38" s="15">
        <v>1158.1600000000001</v>
      </c>
      <c r="F38" s="16">
        <v>9.1000000000000004E-3</v>
      </c>
      <c r="G38" s="16"/>
    </row>
    <row r="39" spans="1:7" x14ac:dyDescent="0.35">
      <c r="A39" s="13" t="s">
        <v>805</v>
      </c>
      <c r="B39" s="33" t="s">
        <v>806</v>
      </c>
      <c r="C39" s="33" t="s">
        <v>231</v>
      </c>
      <c r="D39" s="14">
        <v>21521</v>
      </c>
      <c r="E39" s="15">
        <v>1147.82</v>
      </c>
      <c r="F39" s="16">
        <v>8.9999999999999993E-3</v>
      </c>
      <c r="G39" s="16"/>
    </row>
    <row r="40" spans="1:7" x14ac:dyDescent="0.35">
      <c r="A40" s="13" t="s">
        <v>262</v>
      </c>
      <c r="B40" s="33" t="s">
        <v>263</v>
      </c>
      <c r="C40" s="33" t="s">
        <v>240</v>
      </c>
      <c r="D40" s="14">
        <v>69999</v>
      </c>
      <c r="E40" s="15">
        <v>1120.68</v>
      </c>
      <c r="F40" s="16">
        <v>8.8000000000000005E-3</v>
      </c>
      <c r="G40" s="16"/>
    </row>
    <row r="41" spans="1:7" x14ac:dyDescent="0.35">
      <c r="A41" s="13" t="s">
        <v>413</v>
      </c>
      <c r="B41" s="33" t="s">
        <v>414</v>
      </c>
      <c r="C41" s="33" t="s">
        <v>318</v>
      </c>
      <c r="D41" s="14">
        <v>153874</v>
      </c>
      <c r="E41" s="15">
        <v>1102.43</v>
      </c>
      <c r="F41" s="16">
        <v>8.6999999999999994E-3</v>
      </c>
      <c r="G41" s="16"/>
    </row>
    <row r="42" spans="1:7" x14ac:dyDescent="0.35">
      <c r="A42" s="13" t="s">
        <v>1146</v>
      </c>
      <c r="B42" s="33" t="s">
        <v>1147</v>
      </c>
      <c r="C42" s="33" t="s">
        <v>251</v>
      </c>
      <c r="D42" s="14">
        <v>19974</v>
      </c>
      <c r="E42" s="15">
        <v>1100.67</v>
      </c>
      <c r="F42" s="16">
        <v>8.6999999999999994E-3</v>
      </c>
      <c r="G42" s="16"/>
    </row>
    <row r="43" spans="1:7" x14ac:dyDescent="0.35">
      <c r="A43" s="13" t="s">
        <v>1520</v>
      </c>
      <c r="B43" s="33" t="s">
        <v>1521</v>
      </c>
      <c r="C43" s="33" t="s">
        <v>281</v>
      </c>
      <c r="D43" s="14">
        <v>25646</v>
      </c>
      <c r="E43" s="15">
        <v>1074.23</v>
      </c>
      <c r="F43" s="16">
        <v>8.5000000000000006E-3</v>
      </c>
      <c r="G43" s="16"/>
    </row>
    <row r="44" spans="1:7" x14ac:dyDescent="0.35">
      <c r="A44" s="13" t="s">
        <v>264</v>
      </c>
      <c r="B44" s="33" t="s">
        <v>265</v>
      </c>
      <c r="C44" s="33" t="s">
        <v>266</v>
      </c>
      <c r="D44" s="14">
        <v>56228</v>
      </c>
      <c r="E44" s="15">
        <v>1018.96</v>
      </c>
      <c r="F44" s="16">
        <v>8.0000000000000002E-3</v>
      </c>
      <c r="G44" s="16"/>
    </row>
    <row r="45" spans="1:7" x14ac:dyDescent="0.35">
      <c r="A45" s="13" t="s">
        <v>1199</v>
      </c>
      <c r="B45" s="33" t="s">
        <v>1200</v>
      </c>
      <c r="C45" s="33" t="s">
        <v>224</v>
      </c>
      <c r="D45" s="14">
        <v>76437</v>
      </c>
      <c r="E45" s="15">
        <v>1001.71</v>
      </c>
      <c r="F45" s="16">
        <v>7.9000000000000008E-3</v>
      </c>
      <c r="G45" s="16"/>
    </row>
    <row r="46" spans="1:7" x14ac:dyDescent="0.35">
      <c r="A46" s="13" t="s">
        <v>294</v>
      </c>
      <c r="B46" s="33" t="s">
        <v>295</v>
      </c>
      <c r="C46" s="33" t="s">
        <v>199</v>
      </c>
      <c r="D46" s="14">
        <v>161455</v>
      </c>
      <c r="E46" s="15">
        <v>995.53</v>
      </c>
      <c r="F46" s="16">
        <v>7.7999999999999996E-3</v>
      </c>
      <c r="G46" s="16"/>
    </row>
    <row r="47" spans="1:7" x14ac:dyDescent="0.35">
      <c r="A47" s="13" t="s">
        <v>426</v>
      </c>
      <c r="B47" s="33" t="s">
        <v>427</v>
      </c>
      <c r="C47" s="33" t="s">
        <v>215</v>
      </c>
      <c r="D47" s="14">
        <v>20026</v>
      </c>
      <c r="E47" s="15">
        <v>957.84</v>
      </c>
      <c r="F47" s="16">
        <v>7.4999999999999997E-3</v>
      </c>
      <c r="G47" s="16"/>
    </row>
    <row r="48" spans="1:7" x14ac:dyDescent="0.35">
      <c r="A48" s="13" t="s">
        <v>331</v>
      </c>
      <c r="B48" s="33" t="s">
        <v>332</v>
      </c>
      <c r="C48" s="33" t="s">
        <v>333</v>
      </c>
      <c r="D48" s="14">
        <v>591919</v>
      </c>
      <c r="E48" s="15">
        <v>953.11</v>
      </c>
      <c r="F48" s="16">
        <v>7.4999999999999997E-3</v>
      </c>
      <c r="G48" s="16"/>
    </row>
    <row r="49" spans="1:7" x14ac:dyDescent="0.35">
      <c r="A49" s="13" t="s">
        <v>378</v>
      </c>
      <c r="B49" s="33" t="s">
        <v>379</v>
      </c>
      <c r="C49" s="33" t="s">
        <v>380</v>
      </c>
      <c r="D49" s="14">
        <v>147895</v>
      </c>
      <c r="E49" s="15">
        <v>936.91</v>
      </c>
      <c r="F49" s="16">
        <v>7.4000000000000003E-3</v>
      </c>
      <c r="G49" s="16"/>
    </row>
    <row r="50" spans="1:7" x14ac:dyDescent="0.35">
      <c r="A50" s="13" t="s">
        <v>213</v>
      </c>
      <c r="B50" s="33" t="s">
        <v>214</v>
      </c>
      <c r="C50" s="33" t="s">
        <v>215</v>
      </c>
      <c r="D50" s="14">
        <v>34338</v>
      </c>
      <c r="E50" s="15">
        <v>918.2</v>
      </c>
      <c r="F50" s="16">
        <v>7.1999999999999998E-3</v>
      </c>
      <c r="G50" s="16"/>
    </row>
    <row r="51" spans="1:7" x14ac:dyDescent="0.35">
      <c r="A51" s="13" t="s">
        <v>1263</v>
      </c>
      <c r="B51" s="33" t="s">
        <v>1264</v>
      </c>
      <c r="C51" s="33" t="s">
        <v>237</v>
      </c>
      <c r="D51" s="14">
        <v>35943</v>
      </c>
      <c r="E51" s="15">
        <v>886.97</v>
      </c>
      <c r="F51" s="16">
        <v>7.0000000000000001E-3</v>
      </c>
      <c r="G51" s="16"/>
    </row>
    <row r="52" spans="1:7" x14ac:dyDescent="0.35">
      <c r="A52" s="13" t="s">
        <v>316</v>
      </c>
      <c r="B52" s="33" t="s">
        <v>317</v>
      </c>
      <c r="C52" s="33" t="s">
        <v>318</v>
      </c>
      <c r="D52" s="14">
        <v>78883</v>
      </c>
      <c r="E52" s="15">
        <v>872.68</v>
      </c>
      <c r="F52" s="16">
        <v>6.8999999999999999E-3</v>
      </c>
      <c r="G52" s="16"/>
    </row>
    <row r="53" spans="1:7" x14ac:dyDescent="0.35">
      <c r="A53" s="13" t="s">
        <v>274</v>
      </c>
      <c r="B53" s="33" t="s">
        <v>275</v>
      </c>
      <c r="C53" s="33" t="s">
        <v>218</v>
      </c>
      <c r="D53" s="14">
        <v>15184</v>
      </c>
      <c r="E53" s="15">
        <v>856.07</v>
      </c>
      <c r="F53" s="16">
        <v>6.7000000000000002E-3</v>
      </c>
      <c r="G53" s="16"/>
    </row>
    <row r="54" spans="1:7" x14ac:dyDescent="0.35">
      <c r="A54" s="13" t="s">
        <v>761</v>
      </c>
      <c r="B54" s="33" t="s">
        <v>762</v>
      </c>
      <c r="C54" s="33" t="s">
        <v>305</v>
      </c>
      <c r="D54" s="14">
        <v>1095425</v>
      </c>
      <c r="E54" s="15">
        <v>783.01</v>
      </c>
      <c r="F54" s="16">
        <v>6.1999999999999998E-3</v>
      </c>
      <c r="G54" s="16"/>
    </row>
    <row r="55" spans="1:7" x14ac:dyDescent="0.35">
      <c r="A55" s="13" t="s">
        <v>246</v>
      </c>
      <c r="B55" s="33" t="s">
        <v>247</v>
      </c>
      <c r="C55" s="33" t="s">
        <v>248</v>
      </c>
      <c r="D55" s="14">
        <v>32978</v>
      </c>
      <c r="E55" s="15">
        <v>774.42</v>
      </c>
      <c r="F55" s="16">
        <v>6.1000000000000004E-3</v>
      </c>
      <c r="G55" s="16"/>
    </row>
    <row r="56" spans="1:7" x14ac:dyDescent="0.35">
      <c r="A56" s="13" t="s">
        <v>757</v>
      </c>
      <c r="B56" s="33" t="s">
        <v>758</v>
      </c>
      <c r="C56" s="33" t="s">
        <v>302</v>
      </c>
      <c r="D56" s="14">
        <v>48735</v>
      </c>
      <c r="E56" s="15">
        <v>746.77</v>
      </c>
      <c r="F56" s="16">
        <v>5.8999999999999999E-3</v>
      </c>
      <c r="G56" s="16"/>
    </row>
    <row r="57" spans="1:7" x14ac:dyDescent="0.35">
      <c r="A57" s="13" t="s">
        <v>793</v>
      </c>
      <c r="B57" s="33" t="s">
        <v>794</v>
      </c>
      <c r="C57" s="33" t="s">
        <v>245</v>
      </c>
      <c r="D57" s="14">
        <v>250236</v>
      </c>
      <c r="E57" s="15">
        <v>725.06</v>
      </c>
      <c r="F57" s="16">
        <v>5.7000000000000002E-3</v>
      </c>
      <c r="G57" s="16"/>
    </row>
    <row r="58" spans="1:7" x14ac:dyDescent="0.35">
      <c r="A58" s="13" t="s">
        <v>435</v>
      </c>
      <c r="B58" s="33" t="s">
        <v>436</v>
      </c>
      <c r="C58" s="33" t="s">
        <v>437</v>
      </c>
      <c r="D58" s="14">
        <v>1562</v>
      </c>
      <c r="E58" s="15">
        <v>724.46</v>
      </c>
      <c r="F58" s="16">
        <v>5.7000000000000002E-3</v>
      </c>
      <c r="G58" s="16"/>
    </row>
    <row r="59" spans="1:7" x14ac:dyDescent="0.35">
      <c r="A59" s="13" t="s">
        <v>306</v>
      </c>
      <c r="B59" s="33" t="s">
        <v>307</v>
      </c>
      <c r="C59" s="33" t="s">
        <v>218</v>
      </c>
      <c r="D59" s="14">
        <v>27967</v>
      </c>
      <c r="E59" s="15">
        <v>715.62</v>
      </c>
      <c r="F59" s="16">
        <v>5.5999999999999999E-3</v>
      </c>
      <c r="G59" s="16"/>
    </row>
    <row r="60" spans="1:7" x14ac:dyDescent="0.35">
      <c r="A60" s="13" t="s">
        <v>1552</v>
      </c>
      <c r="B60" s="33" t="s">
        <v>1553</v>
      </c>
      <c r="C60" s="33" t="s">
        <v>1554</v>
      </c>
      <c r="D60" s="14">
        <v>154978</v>
      </c>
      <c r="E60" s="15">
        <v>675.01</v>
      </c>
      <c r="F60" s="16">
        <v>5.3E-3</v>
      </c>
      <c r="G60" s="16"/>
    </row>
    <row r="61" spans="1:7" x14ac:dyDescent="0.35">
      <c r="A61" s="13" t="s">
        <v>1150</v>
      </c>
      <c r="B61" s="33" t="s">
        <v>1151</v>
      </c>
      <c r="C61" s="33" t="s">
        <v>237</v>
      </c>
      <c r="D61" s="14">
        <v>52706</v>
      </c>
      <c r="E61" s="15">
        <v>659.46</v>
      </c>
      <c r="F61" s="16">
        <v>5.1999999999999998E-3</v>
      </c>
      <c r="G61" s="16"/>
    </row>
    <row r="62" spans="1:7" x14ac:dyDescent="0.35">
      <c r="A62" s="13" t="s">
        <v>1514</v>
      </c>
      <c r="B62" s="33" t="s">
        <v>1515</v>
      </c>
      <c r="C62" s="33" t="s">
        <v>199</v>
      </c>
      <c r="D62" s="14">
        <v>91540</v>
      </c>
      <c r="E62" s="15">
        <v>634.41999999999996</v>
      </c>
      <c r="F62" s="16">
        <v>5.0000000000000001E-3</v>
      </c>
      <c r="G62" s="16"/>
    </row>
    <row r="63" spans="1:7" x14ac:dyDescent="0.35">
      <c r="A63" s="13" t="s">
        <v>753</v>
      </c>
      <c r="B63" s="33" t="s">
        <v>754</v>
      </c>
      <c r="C63" s="33" t="s">
        <v>221</v>
      </c>
      <c r="D63" s="14">
        <v>15567</v>
      </c>
      <c r="E63" s="15">
        <v>623.01</v>
      </c>
      <c r="F63" s="16">
        <v>4.8999999999999998E-3</v>
      </c>
      <c r="G63" s="16"/>
    </row>
    <row r="64" spans="1:7" x14ac:dyDescent="0.35">
      <c r="A64" s="13" t="s">
        <v>1152</v>
      </c>
      <c r="B64" s="33" t="s">
        <v>1153</v>
      </c>
      <c r="C64" s="33" t="s">
        <v>231</v>
      </c>
      <c r="D64" s="14">
        <v>14174</v>
      </c>
      <c r="E64" s="15">
        <v>610.79999999999995</v>
      </c>
      <c r="F64" s="16">
        <v>4.7999999999999996E-3</v>
      </c>
      <c r="G64" s="16"/>
    </row>
    <row r="65" spans="1:7" x14ac:dyDescent="0.35">
      <c r="A65" s="13" t="s">
        <v>700</v>
      </c>
      <c r="B65" s="33" t="s">
        <v>701</v>
      </c>
      <c r="C65" s="33" t="s">
        <v>702</v>
      </c>
      <c r="D65" s="14">
        <v>151140</v>
      </c>
      <c r="E65" s="15">
        <v>600.48</v>
      </c>
      <c r="F65" s="16">
        <v>4.7000000000000002E-3</v>
      </c>
      <c r="G65" s="16"/>
    </row>
    <row r="66" spans="1:7" x14ac:dyDescent="0.35">
      <c r="A66" s="13" t="s">
        <v>1261</v>
      </c>
      <c r="B66" s="33" t="s">
        <v>1262</v>
      </c>
      <c r="C66" s="33" t="s">
        <v>237</v>
      </c>
      <c r="D66" s="14">
        <v>38338</v>
      </c>
      <c r="E66" s="15">
        <v>561.91999999999996</v>
      </c>
      <c r="F66" s="16">
        <v>4.4000000000000003E-3</v>
      </c>
      <c r="G66" s="16"/>
    </row>
    <row r="67" spans="1:7" x14ac:dyDescent="0.35">
      <c r="A67" s="13" t="s">
        <v>279</v>
      </c>
      <c r="B67" s="33" t="s">
        <v>280</v>
      </c>
      <c r="C67" s="33" t="s">
        <v>281</v>
      </c>
      <c r="D67" s="14">
        <v>353724</v>
      </c>
      <c r="E67" s="15">
        <v>541.62</v>
      </c>
      <c r="F67" s="16">
        <v>4.3E-3</v>
      </c>
      <c r="G67" s="16"/>
    </row>
    <row r="68" spans="1:7" x14ac:dyDescent="0.35">
      <c r="A68" s="13" t="s">
        <v>696</v>
      </c>
      <c r="B68" s="33" t="s">
        <v>697</v>
      </c>
      <c r="C68" s="33" t="s">
        <v>278</v>
      </c>
      <c r="D68" s="14">
        <v>74013</v>
      </c>
      <c r="E68" s="15">
        <v>522.75</v>
      </c>
      <c r="F68" s="16">
        <v>4.1000000000000003E-3</v>
      </c>
      <c r="G68" s="16"/>
    </row>
    <row r="69" spans="1:7" x14ac:dyDescent="0.35">
      <c r="A69" s="13" t="s">
        <v>322</v>
      </c>
      <c r="B69" s="33" t="s">
        <v>323</v>
      </c>
      <c r="C69" s="33" t="s">
        <v>237</v>
      </c>
      <c r="D69" s="14">
        <v>1711</v>
      </c>
      <c r="E69" s="15">
        <v>521.09</v>
      </c>
      <c r="F69" s="16">
        <v>4.1000000000000003E-3</v>
      </c>
      <c r="G69" s="16"/>
    </row>
    <row r="70" spans="1:7" x14ac:dyDescent="0.35">
      <c r="A70" s="13" t="s">
        <v>1164</v>
      </c>
      <c r="B70" s="33" t="s">
        <v>1165</v>
      </c>
      <c r="C70" s="33" t="s">
        <v>237</v>
      </c>
      <c r="D70" s="14">
        <v>55300</v>
      </c>
      <c r="E70" s="15">
        <v>514.29</v>
      </c>
      <c r="F70" s="16">
        <v>4.0000000000000001E-3</v>
      </c>
      <c r="G70" s="16"/>
    </row>
    <row r="71" spans="1:7" x14ac:dyDescent="0.35">
      <c r="A71" s="13" t="s">
        <v>219</v>
      </c>
      <c r="B71" s="33" t="s">
        <v>220</v>
      </c>
      <c r="C71" s="33" t="s">
        <v>221</v>
      </c>
      <c r="D71" s="14">
        <v>7903</v>
      </c>
      <c r="E71" s="15">
        <v>446.01</v>
      </c>
      <c r="F71" s="16">
        <v>3.5000000000000001E-3</v>
      </c>
      <c r="G71" s="16"/>
    </row>
    <row r="72" spans="1:7" x14ac:dyDescent="0.35">
      <c r="A72" s="13" t="s">
        <v>1223</v>
      </c>
      <c r="B72" s="33" t="s">
        <v>1224</v>
      </c>
      <c r="C72" s="33" t="s">
        <v>281</v>
      </c>
      <c r="D72" s="14">
        <v>208320</v>
      </c>
      <c r="E72" s="15">
        <v>365.93</v>
      </c>
      <c r="F72" s="16">
        <v>2.8999999999999998E-3</v>
      </c>
      <c r="G72" s="16"/>
    </row>
    <row r="73" spans="1:7" x14ac:dyDescent="0.35">
      <c r="A73" s="13" t="s">
        <v>1537</v>
      </c>
      <c r="B73" s="33" t="s">
        <v>1538</v>
      </c>
      <c r="C73" s="33" t="s">
        <v>221</v>
      </c>
      <c r="D73" s="14">
        <v>59</v>
      </c>
      <c r="E73" s="15">
        <v>0.12</v>
      </c>
      <c r="F73" s="16">
        <v>0</v>
      </c>
      <c r="G73" s="16"/>
    </row>
    <row r="74" spans="1:7" x14ac:dyDescent="0.35">
      <c r="A74" s="17" t="s">
        <v>139</v>
      </c>
      <c r="B74" s="34"/>
      <c r="C74" s="34"/>
      <c r="D74" s="20"/>
      <c r="E74" s="37">
        <v>119171.55</v>
      </c>
      <c r="F74" s="38">
        <v>0.93779999999999997</v>
      </c>
      <c r="G74" s="23"/>
    </row>
    <row r="75" spans="1:7" x14ac:dyDescent="0.35">
      <c r="A75" s="17" t="s">
        <v>404</v>
      </c>
      <c r="B75" s="33"/>
      <c r="C75" s="33"/>
      <c r="D75" s="14"/>
      <c r="E75" s="15"/>
      <c r="F75" s="16"/>
      <c r="G75" s="16"/>
    </row>
    <row r="76" spans="1:7" x14ac:dyDescent="0.35">
      <c r="A76" s="17" t="s">
        <v>139</v>
      </c>
      <c r="B76" s="33"/>
      <c r="C76" s="33"/>
      <c r="D76" s="14"/>
      <c r="E76" s="39" t="s">
        <v>136</v>
      </c>
      <c r="F76" s="40" t="s">
        <v>136</v>
      </c>
      <c r="G76" s="16"/>
    </row>
    <row r="77" spans="1:7" x14ac:dyDescent="0.35">
      <c r="A77" s="24" t="s">
        <v>155</v>
      </c>
      <c r="B77" s="35"/>
      <c r="C77" s="35"/>
      <c r="D77" s="25"/>
      <c r="E77" s="30">
        <v>119171.55</v>
      </c>
      <c r="F77" s="31">
        <v>0.93779999999999997</v>
      </c>
      <c r="G77" s="23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821</v>
      </c>
      <c r="B79" s="33"/>
      <c r="C79" s="33"/>
      <c r="D79" s="14"/>
      <c r="E79" s="15"/>
      <c r="F79" s="16"/>
      <c r="G79" s="16"/>
    </row>
    <row r="80" spans="1:7" x14ac:dyDescent="0.35">
      <c r="A80" s="17" t="s">
        <v>822</v>
      </c>
      <c r="B80" s="33"/>
      <c r="C80" s="33"/>
      <c r="D80" s="14"/>
      <c r="E80" s="15"/>
      <c r="F80" s="16"/>
      <c r="G80" s="16"/>
    </row>
    <row r="81" spans="1:7" x14ac:dyDescent="0.35">
      <c r="A81" s="13" t="s">
        <v>1243</v>
      </c>
      <c r="B81" s="33"/>
      <c r="C81" s="33" t="s">
        <v>1244</v>
      </c>
      <c r="D81" s="14">
        <v>14025</v>
      </c>
      <c r="E81" s="15">
        <v>3488.19</v>
      </c>
      <c r="F81" s="16">
        <v>2.7445000000000001E-2</v>
      </c>
      <c r="G81" s="16"/>
    </row>
    <row r="82" spans="1:7" x14ac:dyDescent="0.35">
      <c r="A82" s="13" t="s">
        <v>1539</v>
      </c>
      <c r="B82" s="33"/>
      <c r="C82" s="33" t="s">
        <v>221</v>
      </c>
      <c r="D82" s="14">
        <v>584100</v>
      </c>
      <c r="E82" s="15">
        <v>1171.4100000000001</v>
      </c>
      <c r="F82" s="16">
        <v>9.2160000000000002E-3</v>
      </c>
      <c r="G82" s="16"/>
    </row>
    <row r="83" spans="1:7" x14ac:dyDescent="0.35">
      <c r="A83" s="13" t="s">
        <v>1555</v>
      </c>
      <c r="B83" s="33"/>
      <c r="C83" s="33" t="s">
        <v>1554</v>
      </c>
      <c r="D83" s="14">
        <v>149500</v>
      </c>
      <c r="E83" s="15">
        <v>653.09</v>
      </c>
      <c r="F83" s="16">
        <v>5.1380000000000002E-3</v>
      </c>
      <c r="G83" s="16"/>
    </row>
    <row r="84" spans="1:7" x14ac:dyDescent="0.35">
      <c r="A84" s="13" t="s">
        <v>1540</v>
      </c>
      <c r="B84" s="33"/>
      <c r="C84" s="33" t="s">
        <v>240</v>
      </c>
      <c r="D84" s="14">
        <v>38750</v>
      </c>
      <c r="E84" s="15">
        <v>623.64</v>
      </c>
      <c r="F84" s="16">
        <v>4.9059999999999998E-3</v>
      </c>
      <c r="G84" s="16"/>
    </row>
    <row r="85" spans="1:7" x14ac:dyDescent="0.35">
      <c r="A85" s="13" t="s">
        <v>825</v>
      </c>
      <c r="B85" s="33"/>
      <c r="C85" s="33" t="s">
        <v>215</v>
      </c>
      <c r="D85" s="14">
        <v>9375</v>
      </c>
      <c r="E85" s="15">
        <v>251.63</v>
      </c>
      <c r="F85" s="16">
        <v>1.9789999999999999E-3</v>
      </c>
      <c r="G85" s="16"/>
    </row>
    <row r="86" spans="1:7" x14ac:dyDescent="0.35">
      <c r="A86" s="17" t="s">
        <v>139</v>
      </c>
      <c r="B86" s="34"/>
      <c r="C86" s="34"/>
      <c r="D86" s="20"/>
      <c r="E86" s="37">
        <v>6187.96</v>
      </c>
      <c r="F86" s="38">
        <v>4.8683999999999998E-2</v>
      </c>
      <c r="G86" s="23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24" t="s">
        <v>155</v>
      </c>
      <c r="B90" s="35"/>
      <c r="C90" s="35"/>
      <c r="D90" s="25"/>
      <c r="E90" s="21">
        <v>6187.96</v>
      </c>
      <c r="F90" s="22">
        <v>4.8683999999999998E-2</v>
      </c>
      <c r="G90" s="23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7" t="s">
        <v>1245</v>
      </c>
      <c r="B92" s="33"/>
      <c r="C92" s="33"/>
      <c r="D92" s="14"/>
      <c r="E92" s="15"/>
      <c r="F92" s="16"/>
      <c r="G92" s="16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17" t="s">
        <v>1246</v>
      </c>
      <c r="B94" s="33"/>
      <c r="C94" s="33"/>
      <c r="D94" s="14"/>
      <c r="E94" s="15"/>
      <c r="F94" s="16"/>
      <c r="G94" s="16"/>
    </row>
    <row r="95" spans="1:7" x14ac:dyDescent="0.35">
      <c r="A95" s="13" t="s">
        <v>1556</v>
      </c>
      <c r="B95" s="33" t="s">
        <v>1557</v>
      </c>
      <c r="C95" s="33" t="s">
        <v>143</v>
      </c>
      <c r="D95" s="14">
        <v>500000</v>
      </c>
      <c r="E95" s="15">
        <v>499.14</v>
      </c>
      <c r="F95" s="16">
        <v>3.8999999999999998E-3</v>
      </c>
      <c r="G95" s="16">
        <v>5.7005E-2</v>
      </c>
    </row>
    <row r="96" spans="1:7" x14ac:dyDescent="0.35">
      <c r="A96" s="13" t="s">
        <v>1543</v>
      </c>
      <c r="B96" s="33" t="s">
        <v>1544</v>
      </c>
      <c r="C96" s="33" t="s">
        <v>143</v>
      </c>
      <c r="D96" s="14">
        <v>500000</v>
      </c>
      <c r="E96" s="15">
        <v>497.03</v>
      </c>
      <c r="F96" s="16">
        <v>3.8999999999999998E-3</v>
      </c>
      <c r="G96" s="16">
        <v>5.5986000000000001E-2</v>
      </c>
    </row>
    <row r="97" spans="1:7" x14ac:dyDescent="0.35">
      <c r="A97" s="13" t="s">
        <v>1247</v>
      </c>
      <c r="B97" s="33" t="s">
        <v>1248</v>
      </c>
      <c r="C97" s="33" t="s">
        <v>143</v>
      </c>
      <c r="D97" s="14">
        <v>200000</v>
      </c>
      <c r="E97" s="15">
        <v>199.87</v>
      </c>
      <c r="F97" s="16">
        <v>1.6000000000000001E-3</v>
      </c>
      <c r="G97" s="16">
        <v>5.8255000000000001E-2</v>
      </c>
    </row>
    <row r="98" spans="1:7" x14ac:dyDescent="0.35">
      <c r="A98" s="13" t="s">
        <v>1249</v>
      </c>
      <c r="B98" s="33" t="s">
        <v>1250</v>
      </c>
      <c r="C98" s="33" t="s">
        <v>143</v>
      </c>
      <c r="D98" s="14">
        <v>200000</v>
      </c>
      <c r="E98" s="15">
        <v>198.6</v>
      </c>
      <c r="F98" s="16">
        <v>1.6000000000000001E-3</v>
      </c>
      <c r="G98" s="16">
        <v>5.6124E-2</v>
      </c>
    </row>
    <row r="99" spans="1:7" x14ac:dyDescent="0.35">
      <c r="A99" s="17" t="s">
        <v>139</v>
      </c>
      <c r="B99" s="34"/>
      <c r="C99" s="34"/>
      <c r="D99" s="20"/>
      <c r="E99" s="37">
        <v>1394.64</v>
      </c>
      <c r="F99" s="38">
        <v>1.0999999999999999E-2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24" t="s">
        <v>155</v>
      </c>
      <c r="B101" s="35"/>
      <c r="C101" s="35"/>
      <c r="D101" s="25"/>
      <c r="E101" s="21">
        <v>1394.64</v>
      </c>
      <c r="F101" s="22">
        <v>1.0999999999999999E-2</v>
      </c>
      <c r="G101" s="23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7" t="s">
        <v>156</v>
      </c>
      <c r="B104" s="33"/>
      <c r="C104" s="33"/>
      <c r="D104" s="14"/>
      <c r="E104" s="15"/>
      <c r="F104" s="16"/>
      <c r="G104" s="16"/>
    </row>
    <row r="105" spans="1:7" x14ac:dyDescent="0.35">
      <c r="A105" s="13" t="s">
        <v>157</v>
      </c>
      <c r="B105" s="33"/>
      <c r="C105" s="33"/>
      <c r="D105" s="14"/>
      <c r="E105" s="15">
        <v>5622.32</v>
      </c>
      <c r="F105" s="16">
        <v>4.4200000000000003E-2</v>
      </c>
      <c r="G105" s="16">
        <v>5.7939999999999998E-2</v>
      </c>
    </row>
    <row r="106" spans="1:7" x14ac:dyDescent="0.35">
      <c r="A106" s="17" t="s">
        <v>139</v>
      </c>
      <c r="B106" s="34"/>
      <c r="C106" s="34"/>
      <c r="D106" s="20"/>
      <c r="E106" s="37">
        <v>5622.32</v>
      </c>
      <c r="F106" s="38">
        <v>4.4200000000000003E-2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24" t="s">
        <v>155</v>
      </c>
      <c r="B108" s="35"/>
      <c r="C108" s="35"/>
      <c r="D108" s="25"/>
      <c r="E108" s="21">
        <v>5622.32</v>
      </c>
      <c r="F108" s="22">
        <v>4.4200000000000003E-2</v>
      </c>
      <c r="G108" s="23"/>
    </row>
    <row r="109" spans="1:7" x14ac:dyDescent="0.35">
      <c r="A109" s="13" t="s">
        <v>158</v>
      </c>
      <c r="B109" s="33"/>
      <c r="C109" s="33"/>
      <c r="D109" s="14"/>
      <c r="E109" s="15">
        <v>1.7849718999999999</v>
      </c>
      <c r="F109" s="16">
        <v>1.4E-5</v>
      </c>
      <c r="G109" s="16"/>
    </row>
    <row r="110" spans="1:7" x14ac:dyDescent="0.35">
      <c r="A110" s="13" t="s">
        <v>159</v>
      </c>
      <c r="B110" s="33"/>
      <c r="C110" s="33"/>
      <c r="D110" s="14"/>
      <c r="E110" s="15">
        <v>906.60502810000003</v>
      </c>
      <c r="F110" s="16">
        <v>6.986E-3</v>
      </c>
      <c r="G110" s="16">
        <v>5.7939999999999998E-2</v>
      </c>
    </row>
    <row r="111" spans="1:7" x14ac:dyDescent="0.35">
      <c r="A111" s="28" t="s">
        <v>160</v>
      </c>
      <c r="B111" s="36"/>
      <c r="C111" s="36"/>
      <c r="D111" s="29"/>
      <c r="E111" s="30">
        <v>127096.9</v>
      </c>
      <c r="F111" s="31">
        <v>1</v>
      </c>
      <c r="G111" s="31"/>
    </row>
    <row r="113" spans="1:3" x14ac:dyDescent="0.35">
      <c r="A113" s="1" t="s">
        <v>848</v>
      </c>
    </row>
    <row r="116" spans="1:3" x14ac:dyDescent="0.35">
      <c r="A116" s="1" t="s">
        <v>163</v>
      </c>
    </row>
    <row r="117" spans="1:3" x14ac:dyDescent="0.35">
      <c r="A117" s="48" t="s">
        <v>164</v>
      </c>
      <c r="B117" s="3" t="s">
        <v>136</v>
      </c>
    </row>
    <row r="118" spans="1:3" x14ac:dyDescent="0.35">
      <c r="A118" t="s">
        <v>165</v>
      </c>
    </row>
    <row r="119" spans="1:3" x14ac:dyDescent="0.35">
      <c r="A119" t="s">
        <v>166</v>
      </c>
      <c r="B119" t="s">
        <v>167</v>
      </c>
      <c r="C119" t="s">
        <v>167</v>
      </c>
    </row>
    <row r="120" spans="1:3" x14ac:dyDescent="0.35">
      <c r="B120" s="49">
        <v>45777</v>
      </c>
      <c r="C120" s="49">
        <v>45807</v>
      </c>
    </row>
    <row r="121" spans="1:3" x14ac:dyDescent="0.35">
      <c r="A121" t="s">
        <v>407</v>
      </c>
      <c r="B121">
        <v>93</v>
      </c>
      <c r="C121">
        <v>95.05</v>
      </c>
    </row>
    <row r="122" spans="1:3" x14ac:dyDescent="0.35">
      <c r="A122" t="s">
        <v>169</v>
      </c>
      <c r="B122">
        <v>38.840000000000003</v>
      </c>
      <c r="C122">
        <v>39.69</v>
      </c>
    </row>
    <row r="123" spans="1:3" x14ac:dyDescent="0.35">
      <c r="A123" t="s">
        <v>849</v>
      </c>
      <c r="B123">
        <v>81.77</v>
      </c>
      <c r="C123">
        <v>83.47</v>
      </c>
    </row>
    <row r="124" spans="1:3" x14ac:dyDescent="0.35">
      <c r="A124" t="s">
        <v>850</v>
      </c>
      <c r="B124">
        <v>82.74</v>
      </c>
      <c r="C124">
        <v>84.46</v>
      </c>
    </row>
    <row r="125" spans="1:3" x14ac:dyDescent="0.35">
      <c r="A125" t="s">
        <v>1558</v>
      </c>
      <c r="B125">
        <v>80.7</v>
      </c>
      <c r="C125">
        <v>82.38</v>
      </c>
    </row>
    <row r="126" spans="1:3" x14ac:dyDescent="0.35">
      <c r="A126" t="s">
        <v>1559</v>
      </c>
      <c r="B126">
        <v>65.959999999999994</v>
      </c>
      <c r="C126">
        <v>67.33</v>
      </c>
    </row>
    <row r="127" spans="1:3" x14ac:dyDescent="0.35">
      <c r="A127" t="s">
        <v>408</v>
      </c>
      <c r="B127">
        <v>81.27</v>
      </c>
      <c r="C127">
        <v>82.96</v>
      </c>
    </row>
    <row r="128" spans="1:3" x14ac:dyDescent="0.35">
      <c r="A128" t="s">
        <v>171</v>
      </c>
      <c r="B128">
        <v>27.76</v>
      </c>
      <c r="C128">
        <v>28.34</v>
      </c>
    </row>
    <row r="130" spans="1:4" x14ac:dyDescent="0.35">
      <c r="A130" t="s">
        <v>172</v>
      </c>
      <c r="B130" s="3" t="s">
        <v>136</v>
      </c>
    </row>
    <row r="131" spans="1:4" x14ac:dyDescent="0.35">
      <c r="A131" t="s">
        <v>173</v>
      </c>
      <c r="B131" s="3" t="s">
        <v>136</v>
      </c>
    </row>
    <row r="132" spans="1:4" ht="29" customHeight="1" x14ac:dyDescent="0.35">
      <c r="A132" s="48" t="s">
        <v>174</v>
      </c>
      <c r="B132" s="3" t="s">
        <v>136</v>
      </c>
    </row>
    <row r="133" spans="1:4" ht="29" customHeight="1" x14ac:dyDescent="0.35">
      <c r="A133" s="48" t="s">
        <v>175</v>
      </c>
      <c r="B133" s="3" t="s">
        <v>136</v>
      </c>
    </row>
    <row r="134" spans="1:4" x14ac:dyDescent="0.35">
      <c r="A134" t="s">
        <v>409</v>
      </c>
      <c r="B134" s="50">
        <v>1.1045</v>
      </c>
    </row>
    <row r="135" spans="1:4" ht="43.5" customHeight="1" x14ac:dyDescent="0.35">
      <c r="A135" s="48" t="s">
        <v>177</v>
      </c>
      <c r="B135" s="3">
        <v>6187.9566000000004</v>
      </c>
    </row>
    <row r="136" spans="1:4" x14ac:dyDescent="0.35">
      <c r="B136" s="3"/>
    </row>
    <row r="137" spans="1:4" ht="29" customHeight="1" x14ac:dyDescent="0.35">
      <c r="A137" s="48" t="s">
        <v>178</v>
      </c>
      <c r="B137" s="3" t="s">
        <v>136</v>
      </c>
    </row>
    <row r="138" spans="1:4" ht="29" customHeight="1" x14ac:dyDescent="0.35">
      <c r="A138" s="48" t="s">
        <v>179</v>
      </c>
      <c r="B138" t="s">
        <v>136</v>
      </c>
    </row>
    <row r="139" spans="1:4" ht="29" customHeight="1" x14ac:dyDescent="0.35">
      <c r="A139" s="48" t="s">
        <v>180</v>
      </c>
      <c r="B139" s="3" t="s">
        <v>136</v>
      </c>
    </row>
    <row r="140" spans="1:4" ht="29" customHeight="1" x14ac:dyDescent="0.35">
      <c r="A140" s="48" t="s">
        <v>181</v>
      </c>
      <c r="B140" s="3" t="s">
        <v>136</v>
      </c>
    </row>
    <row r="142" spans="1:4" ht="70" customHeight="1" x14ac:dyDescent="0.35">
      <c r="A142" s="73" t="s">
        <v>191</v>
      </c>
      <c r="B142" s="73" t="s">
        <v>192</v>
      </c>
      <c r="C142" s="73" t="s">
        <v>5</v>
      </c>
      <c r="D142" s="73" t="s">
        <v>6</v>
      </c>
    </row>
    <row r="143" spans="1:4" ht="70" customHeight="1" x14ac:dyDescent="0.35">
      <c r="A143" s="73" t="s">
        <v>1560</v>
      </c>
      <c r="B143" s="73"/>
      <c r="C143" s="73" t="s">
        <v>52</v>
      </c>
      <c r="D14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92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1562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222</v>
      </c>
      <c r="B8" s="33" t="s">
        <v>223</v>
      </c>
      <c r="C8" s="33" t="s">
        <v>224</v>
      </c>
      <c r="D8" s="14">
        <v>41069</v>
      </c>
      <c r="E8" s="15">
        <v>157.94999999999999</v>
      </c>
      <c r="F8" s="16">
        <v>5.8900000000000001E-2</v>
      </c>
      <c r="G8" s="16"/>
    </row>
    <row r="9" spans="1:7" x14ac:dyDescent="0.35">
      <c r="A9" s="13" t="s">
        <v>420</v>
      </c>
      <c r="B9" s="33" t="s">
        <v>421</v>
      </c>
      <c r="C9" s="33" t="s">
        <v>224</v>
      </c>
      <c r="D9" s="14">
        <v>2888</v>
      </c>
      <c r="E9" s="15">
        <v>143.65</v>
      </c>
      <c r="F9" s="16">
        <v>5.3600000000000002E-2</v>
      </c>
      <c r="G9" s="16"/>
    </row>
    <row r="10" spans="1:7" x14ac:dyDescent="0.35">
      <c r="A10" s="13" t="s">
        <v>286</v>
      </c>
      <c r="B10" s="33" t="s">
        <v>287</v>
      </c>
      <c r="C10" s="33" t="s">
        <v>218</v>
      </c>
      <c r="D10" s="14">
        <v>1551</v>
      </c>
      <c r="E10" s="15">
        <v>132.62</v>
      </c>
      <c r="F10" s="16">
        <v>4.9500000000000002E-2</v>
      </c>
      <c r="G10" s="16"/>
    </row>
    <row r="11" spans="1:7" x14ac:dyDescent="0.35">
      <c r="A11" s="13" t="s">
        <v>422</v>
      </c>
      <c r="B11" s="33" t="s">
        <v>423</v>
      </c>
      <c r="C11" s="33" t="s">
        <v>231</v>
      </c>
      <c r="D11" s="14">
        <v>1540</v>
      </c>
      <c r="E11" s="15">
        <v>132.55000000000001</v>
      </c>
      <c r="F11" s="16">
        <v>4.9399999999999999E-2</v>
      </c>
      <c r="G11" s="16"/>
    </row>
    <row r="12" spans="1:7" x14ac:dyDescent="0.35">
      <c r="A12" s="13" t="s">
        <v>385</v>
      </c>
      <c r="B12" s="33" t="s">
        <v>386</v>
      </c>
      <c r="C12" s="33" t="s">
        <v>302</v>
      </c>
      <c r="D12" s="14">
        <v>877</v>
      </c>
      <c r="E12" s="15">
        <v>128.85</v>
      </c>
      <c r="F12" s="16">
        <v>4.8099999999999997E-2</v>
      </c>
      <c r="G12" s="16"/>
    </row>
    <row r="13" spans="1:7" x14ac:dyDescent="0.35">
      <c r="A13" s="13" t="s">
        <v>219</v>
      </c>
      <c r="B13" s="33" t="s">
        <v>220</v>
      </c>
      <c r="C13" s="33" t="s">
        <v>221</v>
      </c>
      <c r="D13" s="14">
        <v>2224</v>
      </c>
      <c r="E13" s="15">
        <v>125.51</v>
      </c>
      <c r="F13" s="16">
        <v>4.6800000000000001E-2</v>
      </c>
      <c r="G13" s="16"/>
    </row>
    <row r="14" spans="1:7" x14ac:dyDescent="0.35">
      <c r="A14" s="13" t="s">
        <v>274</v>
      </c>
      <c r="B14" s="33" t="s">
        <v>275</v>
      </c>
      <c r="C14" s="33" t="s">
        <v>218</v>
      </c>
      <c r="D14" s="14">
        <v>2202</v>
      </c>
      <c r="E14" s="15">
        <v>124.15</v>
      </c>
      <c r="F14" s="16">
        <v>4.6300000000000001E-2</v>
      </c>
      <c r="G14" s="16"/>
    </row>
    <row r="15" spans="1:7" x14ac:dyDescent="0.35">
      <c r="A15" s="13" t="s">
        <v>252</v>
      </c>
      <c r="B15" s="33" t="s">
        <v>253</v>
      </c>
      <c r="C15" s="33" t="s">
        <v>218</v>
      </c>
      <c r="D15" s="14">
        <v>7514</v>
      </c>
      <c r="E15" s="15">
        <v>122.97</v>
      </c>
      <c r="F15" s="16">
        <v>4.5900000000000003E-2</v>
      </c>
      <c r="G15" s="16"/>
    </row>
    <row r="16" spans="1:7" x14ac:dyDescent="0.35">
      <c r="A16" s="13" t="s">
        <v>258</v>
      </c>
      <c r="B16" s="33" t="s">
        <v>259</v>
      </c>
      <c r="C16" s="33" t="s">
        <v>218</v>
      </c>
      <c r="D16" s="14">
        <v>3299</v>
      </c>
      <c r="E16" s="15">
        <v>114.26</v>
      </c>
      <c r="F16" s="16">
        <v>4.2599999999999999E-2</v>
      </c>
      <c r="G16" s="16"/>
    </row>
    <row r="17" spans="1:7" x14ac:dyDescent="0.35">
      <c r="A17" s="13" t="s">
        <v>367</v>
      </c>
      <c r="B17" s="33" t="s">
        <v>368</v>
      </c>
      <c r="C17" s="33" t="s">
        <v>305</v>
      </c>
      <c r="D17" s="14">
        <v>13859</v>
      </c>
      <c r="E17" s="15">
        <v>95.17</v>
      </c>
      <c r="F17" s="16">
        <v>3.5499999999999997E-2</v>
      </c>
      <c r="G17" s="16"/>
    </row>
    <row r="18" spans="1:7" x14ac:dyDescent="0.35">
      <c r="A18" s="13" t="s">
        <v>424</v>
      </c>
      <c r="B18" s="33" t="s">
        <v>425</v>
      </c>
      <c r="C18" s="33" t="s">
        <v>375</v>
      </c>
      <c r="D18" s="14">
        <v>17732</v>
      </c>
      <c r="E18" s="15">
        <v>84.4</v>
      </c>
      <c r="F18" s="16">
        <v>3.15E-2</v>
      </c>
      <c r="G18" s="16"/>
    </row>
    <row r="19" spans="1:7" x14ac:dyDescent="0.35">
      <c r="A19" s="13" t="s">
        <v>426</v>
      </c>
      <c r="B19" s="33" t="s">
        <v>427</v>
      </c>
      <c r="C19" s="33" t="s">
        <v>215</v>
      </c>
      <c r="D19" s="14">
        <v>1708</v>
      </c>
      <c r="E19" s="15">
        <v>81.69</v>
      </c>
      <c r="F19" s="16">
        <v>3.0499999999999999E-2</v>
      </c>
      <c r="G19" s="16"/>
    </row>
    <row r="20" spans="1:7" x14ac:dyDescent="0.35">
      <c r="A20" s="13" t="s">
        <v>428</v>
      </c>
      <c r="B20" s="33" t="s">
        <v>429</v>
      </c>
      <c r="C20" s="33" t="s">
        <v>358</v>
      </c>
      <c r="D20" s="14">
        <v>505</v>
      </c>
      <c r="E20" s="15">
        <v>81.33</v>
      </c>
      <c r="F20" s="16">
        <v>3.0300000000000001E-2</v>
      </c>
      <c r="G20" s="16"/>
    </row>
    <row r="21" spans="1:7" x14ac:dyDescent="0.35">
      <c r="A21" s="13" t="s">
        <v>430</v>
      </c>
      <c r="B21" s="33" t="s">
        <v>431</v>
      </c>
      <c r="C21" s="33" t="s">
        <v>432</v>
      </c>
      <c r="D21" s="14">
        <v>2987</v>
      </c>
      <c r="E21" s="15">
        <v>73.36</v>
      </c>
      <c r="F21" s="16">
        <v>2.7400000000000001E-2</v>
      </c>
      <c r="G21" s="16"/>
    </row>
    <row r="22" spans="1:7" x14ac:dyDescent="0.35">
      <c r="A22" s="13" t="s">
        <v>433</v>
      </c>
      <c r="B22" s="33" t="s">
        <v>434</v>
      </c>
      <c r="C22" s="33" t="s">
        <v>398</v>
      </c>
      <c r="D22" s="14">
        <v>3151</v>
      </c>
      <c r="E22" s="15">
        <v>72.14</v>
      </c>
      <c r="F22" s="16">
        <v>2.69E-2</v>
      </c>
      <c r="G22" s="16"/>
    </row>
    <row r="23" spans="1:7" x14ac:dyDescent="0.35">
      <c r="A23" s="13" t="s">
        <v>435</v>
      </c>
      <c r="B23" s="33" t="s">
        <v>436</v>
      </c>
      <c r="C23" s="33" t="s">
        <v>437</v>
      </c>
      <c r="D23" s="14">
        <v>146</v>
      </c>
      <c r="E23" s="15">
        <v>67.709999999999994</v>
      </c>
      <c r="F23" s="16">
        <v>2.53E-2</v>
      </c>
      <c r="G23" s="16"/>
    </row>
    <row r="24" spans="1:7" x14ac:dyDescent="0.35">
      <c r="A24" s="13" t="s">
        <v>438</v>
      </c>
      <c r="B24" s="33" t="s">
        <v>439</v>
      </c>
      <c r="C24" s="33" t="s">
        <v>336</v>
      </c>
      <c r="D24" s="14">
        <v>1991</v>
      </c>
      <c r="E24" s="15">
        <v>65.069999999999993</v>
      </c>
      <c r="F24" s="16">
        <v>2.4299999999999999E-2</v>
      </c>
      <c r="G24" s="16"/>
    </row>
    <row r="25" spans="1:7" x14ac:dyDescent="0.35">
      <c r="A25" s="13" t="s">
        <v>440</v>
      </c>
      <c r="B25" s="33" t="s">
        <v>441</v>
      </c>
      <c r="C25" s="33" t="s">
        <v>218</v>
      </c>
      <c r="D25" s="14">
        <v>1259</v>
      </c>
      <c r="E25" s="15">
        <v>63.82</v>
      </c>
      <c r="F25" s="16">
        <v>2.3800000000000002E-2</v>
      </c>
      <c r="G25" s="16"/>
    </row>
    <row r="26" spans="1:7" x14ac:dyDescent="0.35">
      <c r="A26" s="13" t="s">
        <v>442</v>
      </c>
      <c r="B26" s="33" t="s">
        <v>443</v>
      </c>
      <c r="C26" s="33" t="s">
        <v>355</v>
      </c>
      <c r="D26" s="14">
        <v>1709</v>
      </c>
      <c r="E26" s="15">
        <v>59.44</v>
      </c>
      <c r="F26" s="16">
        <v>2.2200000000000001E-2</v>
      </c>
      <c r="G26" s="16"/>
    </row>
    <row r="27" spans="1:7" x14ac:dyDescent="0.35">
      <c r="A27" s="13" t="s">
        <v>444</v>
      </c>
      <c r="B27" s="33" t="s">
        <v>445</v>
      </c>
      <c r="C27" s="33" t="s">
        <v>215</v>
      </c>
      <c r="D27" s="14">
        <v>3693</v>
      </c>
      <c r="E27" s="15">
        <v>56.49</v>
      </c>
      <c r="F27" s="16">
        <v>2.1100000000000001E-2</v>
      </c>
      <c r="G27" s="16"/>
    </row>
    <row r="28" spans="1:7" x14ac:dyDescent="0.35">
      <c r="A28" s="13" t="s">
        <v>446</v>
      </c>
      <c r="B28" s="33" t="s">
        <v>447</v>
      </c>
      <c r="C28" s="33" t="s">
        <v>215</v>
      </c>
      <c r="D28" s="14">
        <v>4845</v>
      </c>
      <c r="E28" s="15">
        <v>48.33</v>
      </c>
      <c r="F28" s="16">
        <v>1.7999999999999999E-2</v>
      </c>
      <c r="G28" s="16"/>
    </row>
    <row r="29" spans="1:7" x14ac:dyDescent="0.35">
      <c r="A29" s="13" t="s">
        <v>448</v>
      </c>
      <c r="B29" s="33" t="s">
        <v>449</v>
      </c>
      <c r="C29" s="33" t="s">
        <v>237</v>
      </c>
      <c r="D29" s="14">
        <v>4552</v>
      </c>
      <c r="E29" s="15">
        <v>47.69</v>
      </c>
      <c r="F29" s="16">
        <v>1.78E-2</v>
      </c>
      <c r="G29" s="16"/>
    </row>
    <row r="30" spans="1:7" x14ac:dyDescent="0.35">
      <c r="A30" s="13" t="s">
        <v>450</v>
      </c>
      <c r="B30" s="33" t="s">
        <v>451</v>
      </c>
      <c r="C30" s="33" t="s">
        <v>336</v>
      </c>
      <c r="D30" s="14">
        <v>735</v>
      </c>
      <c r="E30" s="15">
        <v>44.03</v>
      </c>
      <c r="F30" s="16">
        <v>1.6400000000000001E-2</v>
      </c>
      <c r="G30" s="16"/>
    </row>
    <row r="31" spans="1:7" x14ac:dyDescent="0.35">
      <c r="A31" s="13" t="s">
        <v>415</v>
      </c>
      <c r="B31" s="33" t="s">
        <v>416</v>
      </c>
      <c r="C31" s="33" t="s">
        <v>305</v>
      </c>
      <c r="D31" s="14">
        <v>715</v>
      </c>
      <c r="E31" s="15">
        <v>42.69</v>
      </c>
      <c r="F31" s="16">
        <v>1.5900000000000001E-2</v>
      </c>
      <c r="G31" s="16"/>
    </row>
    <row r="32" spans="1:7" x14ac:dyDescent="0.35">
      <c r="A32" s="13" t="s">
        <v>452</v>
      </c>
      <c r="B32" s="33" t="s">
        <v>453</v>
      </c>
      <c r="C32" s="33" t="s">
        <v>215</v>
      </c>
      <c r="D32" s="14">
        <v>1025</v>
      </c>
      <c r="E32" s="15">
        <v>40.6</v>
      </c>
      <c r="F32" s="16">
        <v>1.5100000000000001E-2</v>
      </c>
      <c r="G32" s="16"/>
    </row>
    <row r="33" spans="1:7" x14ac:dyDescent="0.35">
      <c r="A33" s="13" t="s">
        <v>391</v>
      </c>
      <c r="B33" s="33" t="s">
        <v>392</v>
      </c>
      <c r="C33" s="33" t="s">
        <v>305</v>
      </c>
      <c r="D33" s="14">
        <v>1214</v>
      </c>
      <c r="E33" s="15">
        <v>39.64</v>
      </c>
      <c r="F33" s="16">
        <v>1.4800000000000001E-2</v>
      </c>
      <c r="G33" s="16"/>
    </row>
    <row r="34" spans="1:7" x14ac:dyDescent="0.35">
      <c r="A34" s="13" t="s">
        <v>454</v>
      </c>
      <c r="B34" s="33" t="s">
        <v>455</v>
      </c>
      <c r="C34" s="33" t="s">
        <v>218</v>
      </c>
      <c r="D34" s="14">
        <v>376</v>
      </c>
      <c r="E34" s="15">
        <v>31.82</v>
      </c>
      <c r="F34" s="16">
        <v>1.1900000000000001E-2</v>
      </c>
      <c r="G34" s="16"/>
    </row>
    <row r="35" spans="1:7" x14ac:dyDescent="0.35">
      <c r="A35" s="13" t="s">
        <v>456</v>
      </c>
      <c r="B35" s="33" t="s">
        <v>457</v>
      </c>
      <c r="C35" s="33" t="s">
        <v>215</v>
      </c>
      <c r="D35" s="14">
        <v>3649</v>
      </c>
      <c r="E35" s="15">
        <v>29.55</v>
      </c>
      <c r="F35" s="16">
        <v>1.0999999999999999E-2</v>
      </c>
      <c r="G35" s="16"/>
    </row>
    <row r="36" spans="1:7" x14ac:dyDescent="0.35">
      <c r="A36" s="13" t="s">
        <v>458</v>
      </c>
      <c r="B36" s="33" t="s">
        <v>459</v>
      </c>
      <c r="C36" s="33" t="s">
        <v>460</v>
      </c>
      <c r="D36" s="14">
        <v>327</v>
      </c>
      <c r="E36" s="15">
        <v>28.46</v>
      </c>
      <c r="F36" s="16">
        <v>1.06E-2</v>
      </c>
      <c r="G36" s="16"/>
    </row>
    <row r="37" spans="1:7" x14ac:dyDescent="0.35">
      <c r="A37" s="13" t="s">
        <v>461</v>
      </c>
      <c r="B37" s="33" t="s">
        <v>462</v>
      </c>
      <c r="C37" s="33" t="s">
        <v>204</v>
      </c>
      <c r="D37" s="14">
        <v>10590</v>
      </c>
      <c r="E37" s="15">
        <v>22.9</v>
      </c>
      <c r="F37" s="16">
        <v>8.5000000000000006E-3</v>
      </c>
      <c r="G37" s="16"/>
    </row>
    <row r="38" spans="1:7" x14ac:dyDescent="0.35">
      <c r="A38" s="13" t="s">
        <v>463</v>
      </c>
      <c r="B38" s="33" t="s">
        <v>464</v>
      </c>
      <c r="C38" s="33" t="s">
        <v>215</v>
      </c>
      <c r="D38" s="14">
        <v>3012</v>
      </c>
      <c r="E38" s="15">
        <v>22.32</v>
      </c>
      <c r="F38" s="16">
        <v>8.3000000000000001E-3</v>
      </c>
      <c r="G38" s="16"/>
    </row>
    <row r="39" spans="1:7" x14ac:dyDescent="0.35">
      <c r="A39" s="13" t="s">
        <v>465</v>
      </c>
      <c r="B39" s="33" t="s">
        <v>466</v>
      </c>
      <c r="C39" s="33" t="s">
        <v>305</v>
      </c>
      <c r="D39" s="14">
        <v>262</v>
      </c>
      <c r="E39" s="15">
        <v>21.26</v>
      </c>
      <c r="F39" s="16">
        <v>7.9000000000000008E-3</v>
      </c>
      <c r="G39" s="16"/>
    </row>
    <row r="40" spans="1:7" x14ac:dyDescent="0.35">
      <c r="A40" s="13" t="s">
        <v>467</v>
      </c>
      <c r="B40" s="33" t="s">
        <v>468</v>
      </c>
      <c r="C40" s="33" t="s">
        <v>281</v>
      </c>
      <c r="D40" s="14">
        <v>2009</v>
      </c>
      <c r="E40" s="15">
        <v>20.71</v>
      </c>
      <c r="F40" s="16">
        <v>7.7000000000000002E-3</v>
      </c>
      <c r="G40" s="16"/>
    </row>
    <row r="41" spans="1:7" x14ac:dyDescent="0.35">
      <c r="A41" s="13" t="s">
        <v>469</v>
      </c>
      <c r="B41" s="33" t="s">
        <v>470</v>
      </c>
      <c r="C41" s="33" t="s">
        <v>432</v>
      </c>
      <c r="D41" s="14">
        <v>208</v>
      </c>
      <c r="E41" s="15">
        <v>19.600000000000001</v>
      </c>
      <c r="F41" s="16">
        <v>7.3000000000000001E-3</v>
      </c>
      <c r="G41" s="16"/>
    </row>
    <row r="42" spans="1:7" x14ac:dyDescent="0.35">
      <c r="A42" s="13" t="s">
        <v>471</v>
      </c>
      <c r="B42" s="33" t="s">
        <v>472</v>
      </c>
      <c r="C42" s="33" t="s">
        <v>224</v>
      </c>
      <c r="D42" s="14">
        <v>645</v>
      </c>
      <c r="E42" s="15">
        <v>19.37</v>
      </c>
      <c r="F42" s="16">
        <v>7.1999999999999998E-3</v>
      </c>
      <c r="G42" s="16"/>
    </row>
    <row r="43" spans="1:7" x14ac:dyDescent="0.35">
      <c r="A43" s="13" t="s">
        <v>473</v>
      </c>
      <c r="B43" s="33" t="s">
        <v>474</v>
      </c>
      <c r="C43" s="33" t="s">
        <v>475</v>
      </c>
      <c r="D43" s="14">
        <v>851</v>
      </c>
      <c r="E43" s="15">
        <v>19.22</v>
      </c>
      <c r="F43" s="16">
        <v>7.1999999999999998E-3</v>
      </c>
      <c r="G43" s="16"/>
    </row>
    <row r="44" spans="1:7" x14ac:dyDescent="0.35">
      <c r="A44" s="13" t="s">
        <v>476</v>
      </c>
      <c r="B44" s="33" t="s">
        <v>477</v>
      </c>
      <c r="C44" s="33" t="s">
        <v>478</v>
      </c>
      <c r="D44" s="14">
        <v>502</v>
      </c>
      <c r="E44" s="15">
        <v>17.78</v>
      </c>
      <c r="F44" s="16">
        <v>6.6E-3</v>
      </c>
      <c r="G44" s="16"/>
    </row>
    <row r="45" spans="1:7" x14ac:dyDescent="0.35">
      <c r="A45" s="13" t="s">
        <v>479</v>
      </c>
      <c r="B45" s="33" t="s">
        <v>480</v>
      </c>
      <c r="C45" s="33" t="s">
        <v>237</v>
      </c>
      <c r="D45" s="14">
        <v>705</v>
      </c>
      <c r="E45" s="15">
        <v>17.7</v>
      </c>
      <c r="F45" s="16">
        <v>6.6E-3</v>
      </c>
      <c r="G45" s="16"/>
    </row>
    <row r="46" spans="1:7" x14ac:dyDescent="0.35">
      <c r="A46" s="13" t="s">
        <v>481</v>
      </c>
      <c r="B46" s="33" t="s">
        <v>482</v>
      </c>
      <c r="C46" s="33" t="s">
        <v>218</v>
      </c>
      <c r="D46" s="14">
        <v>1302</v>
      </c>
      <c r="E46" s="15">
        <v>16.11</v>
      </c>
      <c r="F46" s="16">
        <v>6.0000000000000001E-3</v>
      </c>
      <c r="G46" s="16"/>
    </row>
    <row r="47" spans="1:7" x14ac:dyDescent="0.35">
      <c r="A47" s="13" t="s">
        <v>483</v>
      </c>
      <c r="B47" s="33" t="s">
        <v>484</v>
      </c>
      <c r="C47" s="33" t="s">
        <v>237</v>
      </c>
      <c r="D47" s="14">
        <v>150</v>
      </c>
      <c r="E47" s="15">
        <v>11.96</v>
      </c>
      <c r="F47" s="16">
        <v>4.4999999999999997E-3</v>
      </c>
      <c r="G47" s="16"/>
    </row>
    <row r="48" spans="1:7" x14ac:dyDescent="0.35">
      <c r="A48" s="13" t="s">
        <v>487</v>
      </c>
      <c r="B48" s="33" t="s">
        <v>488</v>
      </c>
      <c r="C48" s="33" t="s">
        <v>305</v>
      </c>
      <c r="D48" s="14">
        <v>2024</v>
      </c>
      <c r="E48" s="15">
        <v>11.76</v>
      </c>
      <c r="F48" s="16">
        <v>4.4000000000000003E-3</v>
      </c>
      <c r="G48" s="16"/>
    </row>
    <row r="49" spans="1:7" x14ac:dyDescent="0.35">
      <c r="A49" s="13" t="s">
        <v>485</v>
      </c>
      <c r="B49" s="33" t="s">
        <v>486</v>
      </c>
      <c r="C49" s="33" t="s">
        <v>336</v>
      </c>
      <c r="D49" s="14">
        <v>644</v>
      </c>
      <c r="E49" s="15">
        <v>11.67</v>
      </c>
      <c r="F49" s="16">
        <v>4.4000000000000003E-3</v>
      </c>
      <c r="G49" s="16"/>
    </row>
    <row r="50" spans="1:7" x14ac:dyDescent="0.35">
      <c r="A50" s="13" t="s">
        <v>489</v>
      </c>
      <c r="B50" s="33" t="s">
        <v>490</v>
      </c>
      <c r="C50" s="33" t="s">
        <v>358</v>
      </c>
      <c r="D50" s="14">
        <v>204</v>
      </c>
      <c r="E50" s="15">
        <v>10.63</v>
      </c>
      <c r="F50" s="16">
        <v>4.0000000000000001E-3</v>
      </c>
      <c r="G50" s="16"/>
    </row>
    <row r="51" spans="1:7" x14ac:dyDescent="0.35">
      <c r="A51" s="13" t="s">
        <v>491</v>
      </c>
      <c r="B51" s="33" t="s">
        <v>492</v>
      </c>
      <c r="C51" s="33" t="s">
        <v>237</v>
      </c>
      <c r="D51" s="14">
        <v>484</v>
      </c>
      <c r="E51" s="15">
        <v>10.42</v>
      </c>
      <c r="F51" s="16">
        <v>3.8999999999999998E-3</v>
      </c>
      <c r="G51" s="16"/>
    </row>
    <row r="52" spans="1:7" x14ac:dyDescent="0.35">
      <c r="A52" s="13" t="s">
        <v>493</v>
      </c>
      <c r="B52" s="33" t="s">
        <v>494</v>
      </c>
      <c r="C52" s="33" t="s">
        <v>237</v>
      </c>
      <c r="D52" s="14">
        <v>1143</v>
      </c>
      <c r="E52" s="15">
        <v>10.1</v>
      </c>
      <c r="F52" s="16">
        <v>3.8E-3</v>
      </c>
      <c r="G52" s="16"/>
    </row>
    <row r="53" spans="1:7" x14ac:dyDescent="0.35">
      <c r="A53" s="13" t="s">
        <v>495</v>
      </c>
      <c r="B53" s="33" t="s">
        <v>496</v>
      </c>
      <c r="C53" s="33" t="s">
        <v>497</v>
      </c>
      <c r="D53" s="14">
        <v>798</v>
      </c>
      <c r="E53" s="15">
        <v>9.9600000000000009</v>
      </c>
      <c r="F53" s="16">
        <v>3.7000000000000002E-3</v>
      </c>
      <c r="G53" s="16"/>
    </row>
    <row r="54" spans="1:7" x14ac:dyDescent="0.35">
      <c r="A54" s="13" t="s">
        <v>498</v>
      </c>
      <c r="B54" s="33" t="s">
        <v>499</v>
      </c>
      <c r="C54" s="33" t="s">
        <v>401</v>
      </c>
      <c r="D54" s="14">
        <v>2319</v>
      </c>
      <c r="E54" s="15">
        <v>9.43</v>
      </c>
      <c r="F54" s="16">
        <v>3.5000000000000001E-3</v>
      </c>
      <c r="G54" s="16"/>
    </row>
    <row r="55" spans="1:7" x14ac:dyDescent="0.35">
      <c r="A55" s="13" t="s">
        <v>500</v>
      </c>
      <c r="B55" s="33" t="s">
        <v>501</v>
      </c>
      <c r="C55" s="33" t="s">
        <v>305</v>
      </c>
      <c r="D55" s="14">
        <v>1191</v>
      </c>
      <c r="E55" s="15">
        <v>8.9600000000000009</v>
      </c>
      <c r="F55" s="16">
        <v>3.3E-3</v>
      </c>
      <c r="G55" s="16"/>
    </row>
    <row r="56" spans="1:7" x14ac:dyDescent="0.35">
      <c r="A56" s="13" t="s">
        <v>502</v>
      </c>
      <c r="B56" s="33" t="s">
        <v>503</v>
      </c>
      <c r="C56" s="33" t="s">
        <v>355</v>
      </c>
      <c r="D56" s="14">
        <v>1865</v>
      </c>
      <c r="E56" s="15">
        <v>8.9499999999999993</v>
      </c>
      <c r="F56" s="16">
        <v>3.3E-3</v>
      </c>
      <c r="G56" s="16"/>
    </row>
    <row r="57" spans="1:7" x14ac:dyDescent="0.35">
      <c r="A57" s="13" t="s">
        <v>504</v>
      </c>
      <c r="B57" s="33" t="s">
        <v>505</v>
      </c>
      <c r="C57" s="33" t="s">
        <v>215</v>
      </c>
      <c r="D57" s="14">
        <v>714</v>
      </c>
      <c r="E57" s="15">
        <v>8.5</v>
      </c>
      <c r="F57" s="16">
        <v>3.2000000000000002E-3</v>
      </c>
      <c r="G57" s="16"/>
    </row>
    <row r="58" spans="1:7" x14ac:dyDescent="0.35">
      <c r="A58" s="17" t="s">
        <v>139</v>
      </c>
      <c r="B58" s="34"/>
      <c r="C58" s="34"/>
      <c r="D58" s="20"/>
      <c r="E58" s="37">
        <v>2645.25</v>
      </c>
      <c r="F58" s="38">
        <v>0.98670000000000002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404</v>
      </c>
      <c r="B60" s="33"/>
      <c r="C60" s="33"/>
      <c r="D60" s="14"/>
      <c r="E60" s="15"/>
      <c r="F60" s="16"/>
      <c r="G60" s="16"/>
    </row>
    <row r="61" spans="1:7" x14ac:dyDescent="0.35">
      <c r="A61" s="13" t="s">
        <v>405</v>
      </c>
      <c r="B61" s="33" t="s">
        <v>406</v>
      </c>
      <c r="C61" s="33" t="s">
        <v>305</v>
      </c>
      <c r="D61" s="14">
        <v>1299</v>
      </c>
      <c r="E61" s="15">
        <v>28.97</v>
      </c>
      <c r="F61" s="16">
        <v>1.0800000000000001E-2</v>
      </c>
      <c r="G61" s="16"/>
    </row>
    <row r="62" spans="1:7" x14ac:dyDescent="0.35">
      <c r="A62" s="17" t="s">
        <v>139</v>
      </c>
      <c r="B62" s="34"/>
      <c r="C62" s="34"/>
      <c r="D62" s="20"/>
      <c r="E62" s="37">
        <v>28.97</v>
      </c>
      <c r="F62" s="38">
        <v>1.0800000000000001E-2</v>
      </c>
      <c r="G62" s="23"/>
    </row>
    <row r="63" spans="1:7" x14ac:dyDescent="0.35">
      <c r="A63" s="24" t="s">
        <v>155</v>
      </c>
      <c r="B63" s="35"/>
      <c r="C63" s="35"/>
      <c r="D63" s="25"/>
      <c r="E63" s="30">
        <v>2674.22</v>
      </c>
      <c r="F63" s="31">
        <v>0.99750000000000005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 t="s">
        <v>158</v>
      </c>
      <c r="B65" s="33"/>
      <c r="C65" s="33"/>
      <c r="D65" s="14"/>
      <c r="E65" s="15">
        <v>0</v>
      </c>
      <c r="F65" s="16">
        <v>0</v>
      </c>
      <c r="G65" s="16"/>
    </row>
    <row r="66" spans="1:7" x14ac:dyDescent="0.35">
      <c r="A66" s="13" t="s">
        <v>159</v>
      </c>
      <c r="B66" s="33"/>
      <c r="C66" s="33"/>
      <c r="D66" s="14"/>
      <c r="E66" s="15">
        <v>7.05</v>
      </c>
      <c r="F66" s="16">
        <v>2.5000000000000001E-3</v>
      </c>
      <c r="G66" s="16"/>
    </row>
    <row r="67" spans="1:7" x14ac:dyDescent="0.35">
      <c r="A67" s="28" t="s">
        <v>160</v>
      </c>
      <c r="B67" s="36"/>
      <c r="C67" s="36"/>
      <c r="D67" s="29"/>
      <c r="E67" s="30">
        <v>2681.27</v>
      </c>
      <c r="F67" s="31">
        <v>1</v>
      </c>
      <c r="G67" s="31"/>
    </row>
    <row r="72" spans="1:7" x14ac:dyDescent="0.35">
      <c r="A72" s="1" t="s">
        <v>163</v>
      </c>
    </row>
    <row r="73" spans="1:7" x14ac:dyDescent="0.35">
      <c r="A73" s="48" t="s">
        <v>164</v>
      </c>
      <c r="B73" s="3" t="s">
        <v>136</v>
      </c>
    </row>
    <row r="74" spans="1:7" x14ac:dyDescent="0.35">
      <c r="A74" t="s">
        <v>165</v>
      </c>
    </row>
    <row r="75" spans="1:7" x14ac:dyDescent="0.35">
      <c r="A75" s="71" t="s">
        <v>166</v>
      </c>
      <c r="B75" t="s">
        <v>167</v>
      </c>
      <c r="C75" t="s">
        <v>167</v>
      </c>
    </row>
    <row r="76" spans="1:7" x14ac:dyDescent="0.35">
      <c r="B76" s="49">
        <v>45777</v>
      </c>
      <c r="C76" s="49">
        <v>45807</v>
      </c>
    </row>
    <row r="77" spans="1:7" x14ac:dyDescent="0.35">
      <c r="A77" t="s">
        <v>170</v>
      </c>
      <c r="B77">
        <v>39.439900000000002</v>
      </c>
      <c r="C77">
        <v>42.275599999999997</v>
      </c>
    </row>
    <row r="79" spans="1:7" x14ac:dyDescent="0.35">
      <c r="A79" t="s">
        <v>172</v>
      </c>
      <c r="B79" s="3" t="s">
        <v>136</v>
      </c>
    </row>
    <row r="80" spans="1:7" x14ac:dyDescent="0.35">
      <c r="A80" t="s">
        <v>173</v>
      </c>
      <c r="B80" s="3" t="s">
        <v>136</v>
      </c>
    </row>
    <row r="81" spans="1:4" ht="29" customHeight="1" x14ac:dyDescent="0.35">
      <c r="A81" s="48" t="s">
        <v>174</v>
      </c>
      <c r="B81" s="3" t="s">
        <v>136</v>
      </c>
    </row>
    <row r="82" spans="1:4" ht="29" customHeight="1" x14ac:dyDescent="0.35">
      <c r="A82" s="48" t="s">
        <v>175</v>
      </c>
      <c r="B82" s="3" t="s">
        <v>136</v>
      </c>
    </row>
    <row r="83" spans="1:4" x14ac:dyDescent="0.35">
      <c r="A83" t="s">
        <v>409</v>
      </c>
      <c r="B83" s="50">
        <v>0.60640000000000005</v>
      </c>
    </row>
    <row r="84" spans="1:4" ht="43.5" customHeight="1" x14ac:dyDescent="0.35">
      <c r="A84" s="48" t="s">
        <v>177</v>
      </c>
      <c r="B84" s="3" t="s">
        <v>136</v>
      </c>
    </row>
    <row r="85" spans="1:4" x14ac:dyDescent="0.35">
      <c r="B85" s="3"/>
    </row>
    <row r="86" spans="1:4" ht="29" customHeight="1" x14ac:dyDescent="0.35">
      <c r="A86" s="48" t="s">
        <v>178</v>
      </c>
      <c r="B86" s="3" t="s">
        <v>136</v>
      </c>
    </row>
    <row r="87" spans="1:4" ht="29" customHeight="1" x14ac:dyDescent="0.35">
      <c r="A87" s="48" t="s">
        <v>179</v>
      </c>
      <c r="B87" t="s">
        <v>136</v>
      </c>
    </row>
    <row r="88" spans="1:4" ht="29" customHeight="1" x14ac:dyDescent="0.35">
      <c r="A88" s="48" t="s">
        <v>180</v>
      </c>
      <c r="B88" s="3" t="s">
        <v>136</v>
      </c>
    </row>
    <row r="89" spans="1:4" ht="29" customHeight="1" x14ac:dyDescent="0.35">
      <c r="A89" s="48" t="s">
        <v>181</v>
      </c>
      <c r="B89" s="3" t="s">
        <v>136</v>
      </c>
    </row>
    <row r="91" spans="1:4" ht="70" customHeight="1" x14ac:dyDescent="0.35">
      <c r="A91" s="73" t="s">
        <v>191</v>
      </c>
      <c r="B91" s="73" t="s">
        <v>192</v>
      </c>
      <c r="C91" s="73" t="s">
        <v>5</v>
      </c>
      <c r="D91" s="73" t="s">
        <v>6</v>
      </c>
    </row>
    <row r="92" spans="1:4" ht="70" customHeight="1" x14ac:dyDescent="0.35">
      <c r="A92" s="73" t="s">
        <v>1563</v>
      </c>
      <c r="B92" s="73"/>
      <c r="C92" s="73" t="s">
        <v>14</v>
      </c>
      <c r="D92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1565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1566</v>
      </c>
      <c r="B9" s="33" t="s">
        <v>1567</v>
      </c>
      <c r="C9" s="33"/>
      <c r="D9" s="14">
        <v>1062391.791</v>
      </c>
      <c r="E9" s="15">
        <v>271733.5</v>
      </c>
      <c r="F9" s="16">
        <v>0.99280000000000002</v>
      </c>
      <c r="G9" s="16"/>
    </row>
    <row r="10" spans="1:7" x14ac:dyDescent="0.35">
      <c r="A10" s="17" t="s">
        <v>139</v>
      </c>
      <c r="B10" s="34"/>
      <c r="C10" s="34"/>
      <c r="D10" s="20"/>
      <c r="E10" s="21">
        <v>271733.5</v>
      </c>
      <c r="F10" s="22">
        <v>0.99280000000000002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271733.5</v>
      </c>
      <c r="F12" s="22">
        <v>0.99280000000000002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2858.64</v>
      </c>
      <c r="F15" s="16">
        <v>1.04E-2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2858.64</v>
      </c>
      <c r="F16" s="22">
        <v>1.04E-2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2858.64</v>
      </c>
      <c r="F18" s="22">
        <v>1.04E-2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0.907559</v>
      </c>
      <c r="F19" s="16">
        <v>3.0000000000000001E-6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-891.85755900000004</v>
      </c>
      <c r="F20" s="27">
        <v>-3.2030000000000001E-3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273701.19</v>
      </c>
      <c r="F21" s="31">
        <v>1</v>
      </c>
      <c r="G21" s="31"/>
    </row>
    <row r="26" spans="1:7" x14ac:dyDescent="0.35">
      <c r="A26" s="1" t="s">
        <v>163</v>
      </c>
    </row>
    <row r="27" spans="1:7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24.524100000000001</v>
      </c>
      <c r="C31">
        <v>27.5105</v>
      </c>
    </row>
    <row r="32" spans="1:7" x14ac:dyDescent="0.35">
      <c r="A32" t="s">
        <v>408</v>
      </c>
      <c r="B32">
        <v>23.332000000000001</v>
      </c>
      <c r="C32">
        <v>26.1538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50">
        <v>271733.49506709998</v>
      </c>
    </row>
    <row r="38" spans="1:4" ht="43.5" customHeight="1" x14ac:dyDescent="0.35">
      <c r="A38" s="48" t="s">
        <v>513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514</v>
      </c>
      <c r="B40" s="3" t="s">
        <v>136</v>
      </c>
    </row>
    <row r="41" spans="1:4" ht="29" customHeight="1" x14ac:dyDescent="0.35">
      <c r="A41" s="48" t="s">
        <v>515</v>
      </c>
      <c r="B41" t="s">
        <v>136</v>
      </c>
    </row>
    <row r="42" spans="1:4" ht="29" customHeight="1" x14ac:dyDescent="0.35">
      <c r="A42" s="48" t="s">
        <v>516</v>
      </c>
      <c r="B42" s="3" t="s">
        <v>136</v>
      </c>
    </row>
    <row r="43" spans="1:4" ht="29" customHeight="1" x14ac:dyDescent="0.35">
      <c r="A43" s="48" t="s">
        <v>517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1568</v>
      </c>
      <c r="B46" s="73"/>
      <c r="C46" s="73" t="s">
        <v>55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1569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1570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839</v>
      </c>
      <c r="B8" s="33"/>
      <c r="C8" s="33"/>
      <c r="D8" s="14"/>
      <c r="E8" s="15"/>
      <c r="F8" s="16"/>
      <c r="G8" s="16"/>
    </row>
    <row r="9" spans="1:7" x14ac:dyDescent="0.35">
      <c r="A9" s="13" t="s">
        <v>1571</v>
      </c>
      <c r="B9" s="33" t="s">
        <v>1572</v>
      </c>
      <c r="C9" s="33"/>
      <c r="D9" s="14">
        <v>18837403</v>
      </c>
      <c r="E9" s="15">
        <v>236725.88</v>
      </c>
      <c r="F9" s="16">
        <v>0.99590000000000001</v>
      </c>
      <c r="G9" s="16"/>
    </row>
    <row r="10" spans="1:7" x14ac:dyDescent="0.35">
      <c r="A10" s="17" t="s">
        <v>139</v>
      </c>
      <c r="B10" s="34"/>
      <c r="C10" s="34"/>
      <c r="D10" s="20"/>
      <c r="E10" s="21">
        <v>236725.88</v>
      </c>
      <c r="F10" s="22">
        <v>0.99590000000000001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236725.88</v>
      </c>
      <c r="F12" s="22">
        <v>0.99590000000000001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991.53</v>
      </c>
      <c r="F15" s="16">
        <v>4.1999999999999997E-3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991.53</v>
      </c>
      <c r="F16" s="22">
        <v>4.1999999999999997E-3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991.53</v>
      </c>
      <c r="F18" s="22">
        <v>4.1999999999999997E-3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0.31478970000000001</v>
      </c>
      <c r="F19" s="16">
        <v>9.9999999999999995E-7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-11.0747897</v>
      </c>
      <c r="F20" s="27">
        <v>-1.01E-4</v>
      </c>
      <c r="G20" s="16">
        <v>5.7938999999999997E-2</v>
      </c>
    </row>
    <row r="21" spans="1:7" x14ac:dyDescent="0.35">
      <c r="A21" s="28" t="s">
        <v>160</v>
      </c>
      <c r="B21" s="36"/>
      <c r="C21" s="36"/>
      <c r="D21" s="29"/>
      <c r="E21" s="30">
        <v>237706.65</v>
      </c>
      <c r="F21" s="31">
        <v>1</v>
      </c>
      <c r="G21" s="31"/>
    </row>
    <row r="26" spans="1:7" x14ac:dyDescent="0.35">
      <c r="A26" s="1" t="s">
        <v>163</v>
      </c>
    </row>
    <row r="27" spans="1:7" ht="29" customHeight="1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168</v>
      </c>
      <c r="B31">
        <v>12.388999999999999</v>
      </c>
      <c r="C31">
        <v>12.588800000000001</v>
      </c>
    </row>
    <row r="32" spans="1:7" x14ac:dyDescent="0.35">
      <c r="A32" t="s">
        <v>169</v>
      </c>
      <c r="B32">
        <v>12.388999999999999</v>
      </c>
      <c r="C32">
        <v>12.588800000000001</v>
      </c>
    </row>
    <row r="33" spans="1:3" x14ac:dyDescent="0.35">
      <c r="A33" t="s">
        <v>170</v>
      </c>
      <c r="B33">
        <v>12.388999999999999</v>
      </c>
      <c r="C33">
        <v>12.588800000000001</v>
      </c>
    </row>
    <row r="34" spans="1:3" x14ac:dyDescent="0.35">
      <c r="A34" t="s">
        <v>171</v>
      </c>
      <c r="B34">
        <v>12.388999999999999</v>
      </c>
      <c r="C34">
        <v>12.588800000000001</v>
      </c>
    </row>
    <row r="36" spans="1:3" x14ac:dyDescent="0.35">
      <c r="A36" t="s">
        <v>172</v>
      </c>
      <c r="B36" s="3" t="s">
        <v>136</v>
      </c>
    </row>
    <row r="37" spans="1:3" x14ac:dyDescent="0.35">
      <c r="A37" t="s">
        <v>173</v>
      </c>
      <c r="B37" s="3" t="s">
        <v>136</v>
      </c>
    </row>
    <row r="38" spans="1:3" ht="58" customHeight="1" x14ac:dyDescent="0.35">
      <c r="A38" s="48" t="s">
        <v>174</v>
      </c>
      <c r="B38" s="3" t="s">
        <v>136</v>
      </c>
    </row>
    <row r="39" spans="1:3" ht="43.5" customHeight="1" x14ac:dyDescent="0.35">
      <c r="A39" s="48" t="s">
        <v>175</v>
      </c>
      <c r="B39" s="3" t="s">
        <v>136</v>
      </c>
    </row>
    <row r="40" spans="1:3" x14ac:dyDescent="0.35">
      <c r="A40" t="s">
        <v>1573</v>
      </c>
      <c r="B40" s="50">
        <f>B56</f>
        <v>7.5592013331815524</v>
      </c>
    </row>
    <row r="41" spans="1:3" ht="72.5" customHeight="1" x14ac:dyDescent="0.35">
      <c r="A41" s="48" t="s">
        <v>513</v>
      </c>
      <c r="B41" s="3" t="s">
        <v>136</v>
      </c>
    </row>
    <row r="42" spans="1:3" x14ac:dyDescent="0.35">
      <c r="B42" s="3"/>
    </row>
    <row r="43" spans="1:3" ht="72.5" customHeight="1" x14ac:dyDescent="0.35">
      <c r="A43" s="48" t="s">
        <v>514</v>
      </c>
      <c r="B43" s="3" t="s">
        <v>136</v>
      </c>
    </row>
    <row r="44" spans="1:3" ht="58" customHeight="1" x14ac:dyDescent="0.35">
      <c r="A44" s="48" t="s">
        <v>515</v>
      </c>
      <c r="B44" t="s">
        <v>136</v>
      </c>
    </row>
    <row r="45" spans="1:3" ht="43.5" customHeight="1" x14ac:dyDescent="0.35">
      <c r="A45" s="48" t="s">
        <v>516</v>
      </c>
      <c r="B45" s="3" t="s">
        <v>136</v>
      </c>
    </row>
    <row r="46" spans="1:3" ht="43.5" customHeight="1" x14ac:dyDescent="0.35">
      <c r="A46" s="48" t="s">
        <v>517</v>
      </c>
      <c r="B46" s="3" t="s">
        <v>136</v>
      </c>
    </row>
    <row r="49" spans="1:4" x14ac:dyDescent="0.35">
      <c r="A49" t="s">
        <v>182</v>
      </c>
    </row>
    <row r="50" spans="1:4" x14ac:dyDescent="0.35">
      <c r="A50" s="63" t="s">
        <v>183</v>
      </c>
      <c r="B50" s="63" t="s">
        <v>1574</v>
      </c>
    </row>
    <row r="51" spans="1:4" x14ac:dyDescent="0.35">
      <c r="A51" s="63" t="s">
        <v>185</v>
      </c>
      <c r="B51" s="63" t="s">
        <v>1575</v>
      </c>
    </row>
    <row r="52" spans="1:4" x14ac:dyDescent="0.35">
      <c r="A52" s="63"/>
      <c r="B52" s="63"/>
    </row>
    <row r="53" spans="1:4" x14ac:dyDescent="0.35">
      <c r="A53" s="63" t="s">
        <v>187</v>
      </c>
      <c r="B53" s="65">
        <v>6.6386799194054404</v>
      </c>
    </row>
    <row r="54" spans="1:4" x14ac:dyDescent="0.35">
      <c r="A54" s="63"/>
      <c r="B54" s="63"/>
    </row>
    <row r="55" spans="1:4" x14ac:dyDescent="0.35">
      <c r="A55" s="63" t="s">
        <v>188</v>
      </c>
      <c r="B55" s="66">
        <v>5.8990999999999998</v>
      </c>
    </row>
    <row r="56" spans="1:4" x14ac:dyDescent="0.35">
      <c r="A56" s="63" t="s">
        <v>189</v>
      </c>
      <c r="B56" s="66">
        <v>7.5592013331815524</v>
      </c>
    </row>
    <row r="57" spans="1:4" x14ac:dyDescent="0.35">
      <c r="A57" s="63"/>
      <c r="B57" s="63"/>
    </row>
    <row r="58" spans="1:4" x14ac:dyDescent="0.35">
      <c r="A58" s="63" t="s">
        <v>190</v>
      </c>
      <c r="B58" s="67">
        <v>45808</v>
      </c>
    </row>
    <row r="60" spans="1:4" ht="70" customHeight="1" x14ac:dyDescent="0.35">
      <c r="A60" s="73" t="s">
        <v>191</v>
      </c>
      <c r="B60" s="73" t="s">
        <v>192</v>
      </c>
      <c r="C60" s="73" t="s">
        <v>5</v>
      </c>
      <c r="D60" s="73" t="s">
        <v>6</v>
      </c>
    </row>
    <row r="61" spans="1:4" ht="70" customHeight="1" x14ac:dyDescent="0.35">
      <c r="A61" s="73" t="s">
        <v>1576</v>
      </c>
      <c r="B61" s="73"/>
      <c r="C61" s="73" t="s">
        <v>57</v>
      </c>
      <c r="D6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0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1577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1578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140</v>
      </c>
      <c r="B12" s="33"/>
      <c r="C12" s="33"/>
      <c r="D12" s="14"/>
      <c r="E12" s="15"/>
      <c r="F12" s="16"/>
      <c r="G12" s="16"/>
    </row>
    <row r="13" spans="1:7" x14ac:dyDescent="0.35">
      <c r="A13" s="13" t="s">
        <v>1001</v>
      </c>
      <c r="B13" s="33" t="s">
        <v>1002</v>
      </c>
      <c r="C13" s="33" t="s">
        <v>143</v>
      </c>
      <c r="D13" s="14">
        <v>5000000</v>
      </c>
      <c r="E13" s="15">
        <v>5322.17</v>
      </c>
      <c r="F13" s="16">
        <v>0.2918</v>
      </c>
      <c r="G13" s="16">
        <v>6.9802000000000003E-2</v>
      </c>
    </row>
    <row r="14" spans="1:7" x14ac:dyDescent="0.35">
      <c r="A14" s="13" t="s">
        <v>995</v>
      </c>
      <c r="B14" s="33" t="s">
        <v>996</v>
      </c>
      <c r="C14" s="33" t="s">
        <v>143</v>
      </c>
      <c r="D14" s="14">
        <v>5000000</v>
      </c>
      <c r="E14" s="15">
        <v>5041.41</v>
      </c>
      <c r="F14" s="16">
        <v>0.27639999999999998</v>
      </c>
      <c r="G14" s="16">
        <v>6.3128000000000004E-2</v>
      </c>
    </row>
    <row r="15" spans="1:7" x14ac:dyDescent="0.35">
      <c r="A15" s="13" t="s">
        <v>1579</v>
      </c>
      <c r="B15" s="33" t="s">
        <v>1580</v>
      </c>
      <c r="C15" s="33" t="s">
        <v>143</v>
      </c>
      <c r="D15" s="14">
        <v>3000000</v>
      </c>
      <c r="E15" s="15">
        <v>3020.2</v>
      </c>
      <c r="F15" s="16">
        <v>0.1656</v>
      </c>
      <c r="G15" s="16">
        <v>6.9669999999999996E-2</v>
      </c>
    </row>
    <row r="16" spans="1:7" x14ac:dyDescent="0.35">
      <c r="A16" s="13" t="s">
        <v>1581</v>
      </c>
      <c r="B16" s="33" t="s">
        <v>1582</v>
      </c>
      <c r="C16" s="33" t="s">
        <v>143</v>
      </c>
      <c r="D16" s="14">
        <v>2000000</v>
      </c>
      <c r="E16" s="15">
        <v>2130.0700000000002</v>
      </c>
      <c r="F16" s="16">
        <v>0.1168</v>
      </c>
      <c r="G16" s="16">
        <v>6.5027000000000001E-2</v>
      </c>
    </row>
    <row r="17" spans="1:7" x14ac:dyDescent="0.35">
      <c r="A17" s="13" t="s">
        <v>1583</v>
      </c>
      <c r="B17" s="33" t="s">
        <v>1584</v>
      </c>
      <c r="C17" s="33" t="s">
        <v>143</v>
      </c>
      <c r="D17" s="14">
        <v>1000000</v>
      </c>
      <c r="E17" s="15">
        <v>1073.22</v>
      </c>
      <c r="F17" s="16">
        <v>5.8799999999999998E-2</v>
      </c>
      <c r="G17" s="16">
        <v>6.5267000000000006E-2</v>
      </c>
    </row>
    <row r="18" spans="1:7" x14ac:dyDescent="0.35">
      <c r="A18" s="13" t="s">
        <v>1585</v>
      </c>
      <c r="B18" s="33" t="s">
        <v>1586</v>
      </c>
      <c r="C18" s="33" t="s">
        <v>143</v>
      </c>
      <c r="D18" s="14">
        <v>1000000</v>
      </c>
      <c r="E18" s="15">
        <v>1047.07</v>
      </c>
      <c r="F18" s="16">
        <v>5.74E-2</v>
      </c>
      <c r="G18" s="16">
        <v>6.5183000000000005E-2</v>
      </c>
    </row>
    <row r="19" spans="1:7" x14ac:dyDescent="0.35">
      <c r="A19" s="17" t="s">
        <v>139</v>
      </c>
      <c r="B19" s="34"/>
      <c r="C19" s="34"/>
      <c r="D19" s="20"/>
      <c r="E19" s="21">
        <v>17634.14</v>
      </c>
      <c r="F19" s="22">
        <v>0.96679999999999999</v>
      </c>
      <c r="G19" s="23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17" t="s">
        <v>146</v>
      </c>
      <c r="B21" s="33"/>
      <c r="C21" s="33"/>
      <c r="D21" s="14"/>
      <c r="E21" s="15"/>
      <c r="F21" s="16"/>
      <c r="G21" s="16"/>
    </row>
    <row r="22" spans="1:7" x14ac:dyDescent="0.35">
      <c r="A22" s="13" t="s">
        <v>1587</v>
      </c>
      <c r="B22" s="33" t="s">
        <v>1588</v>
      </c>
      <c r="C22" s="33" t="s">
        <v>143</v>
      </c>
      <c r="D22" s="14">
        <v>9100</v>
      </c>
      <c r="E22" s="15">
        <v>9.76</v>
      </c>
      <c r="F22" s="16">
        <v>5.0000000000000001E-4</v>
      </c>
      <c r="G22" s="16">
        <v>6.2730999999999995E-2</v>
      </c>
    </row>
    <row r="23" spans="1:7" x14ac:dyDescent="0.35">
      <c r="A23" s="17" t="s">
        <v>139</v>
      </c>
      <c r="B23" s="34"/>
      <c r="C23" s="34"/>
      <c r="D23" s="20"/>
      <c r="E23" s="21">
        <v>9.76</v>
      </c>
      <c r="F23" s="22">
        <v>5.0000000000000001E-4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153</v>
      </c>
      <c r="B26" s="33"/>
      <c r="C26" s="33"/>
      <c r="D26" s="14"/>
      <c r="E26" s="15"/>
      <c r="F26" s="16"/>
      <c r="G26" s="16"/>
    </row>
    <row r="27" spans="1:7" x14ac:dyDescent="0.35">
      <c r="A27" s="17" t="s">
        <v>139</v>
      </c>
      <c r="B27" s="33"/>
      <c r="C27" s="33"/>
      <c r="D27" s="14"/>
      <c r="E27" s="18" t="s">
        <v>136</v>
      </c>
      <c r="F27" s="19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154</v>
      </c>
      <c r="B29" s="33"/>
      <c r="C29" s="33"/>
      <c r="D29" s="14"/>
      <c r="E29" s="15"/>
      <c r="F29" s="16"/>
      <c r="G29" s="16"/>
    </row>
    <row r="30" spans="1:7" x14ac:dyDescent="0.35">
      <c r="A30" s="17" t="s">
        <v>139</v>
      </c>
      <c r="B30" s="33"/>
      <c r="C30" s="33"/>
      <c r="D30" s="14"/>
      <c r="E30" s="18" t="s">
        <v>136</v>
      </c>
      <c r="F30" s="19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155</v>
      </c>
      <c r="B32" s="35"/>
      <c r="C32" s="35"/>
      <c r="D32" s="25"/>
      <c r="E32" s="21">
        <v>17643.900000000001</v>
      </c>
      <c r="F32" s="22">
        <v>0.96730000000000005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156</v>
      </c>
      <c r="B35" s="33"/>
      <c r="C35" s="33"/>
      <c r="D35" s="14"/>
      <c r="E35" s="15"/>
      <c r="F35" s="16"/>
      <c r="G35" s="16"/>
    </row>
    <row r="36" spans="1:7" x14ac:dyDescent="0.35">
      <c r="A36" s="13" t="s">
        <v>157</v>
      </c>
      <c r="B36" s="33"/>
      <c r="C36" s="33"/>
      <c r="D36" s="14"/>
      <c r="E36" s="15">
        <v>223.89</v>
      </c>
      <c r="F36" s="16">
        <v>1.23E-2</v>
      </c>
      <c r="G36" s="16">
        <v>5.7939999999999998E-2</v>
      </c>
    </row>
    <row r="37" spans="1:7" x14ac:dyDescent="0.35">
      <c r="A37" s="17" t="s">
        <v>139</v>
      </c>
      <c r="B37" s="34"/>
      <c r="C37" s="34"/>
      <c r="D37" s="20"/>
      <c r="E37" s="21">
        <v>223.89</v>
      </c>
      <c r="F37" s="22">
        <v>1.23E-2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155</v>
      </c>
      <c r="B39" s="35"/>
      <c r="C39" s="35"/>
      <c r="D39" s="25"/>
      <c r="E39" s="21">
        <v>223.89</v>
      </c>
      <c r="F39" s="22">
        <v>1.23E-2</v>
      </c>
      <c r="G39" s="23"/>
    </row>
    <row r="40" spans="1:7" x14ac:dyDescent="0.35">
      <c r="A40" s="13" t="s">
        <v>158</v>
      </c>
      <c r="B40" s="33"/>
      <c r="C40" s="33"/>
      <c r="D40" s="14"/>
      <c r="E40" s="15">
        <v>152.2043663</v>
      </c>
      <c r="F40" s="16">
        <v>8.345E-3</v>
      </c>
      <c r="G40" s="16"/>
    </row>
    <row r="41" spans="1:7" x14ac:dyDescent="0.35">
      <c r="A41" s="13" t="s">
        <v>159</v>
      </c>
      <c r="B41" s="33"/>
      <c r="C41" s="33"/>
      <c r="D41" s="14"/>
      <c r="E41" s="15">
        <v>217.03563370000001</v>
      </c>
      <c r="F41" s="16">
        <v>1.2055E-2</v>
      </c>
      <c r="G41" s="16">
        <v>5.7939999999999998E-2</v>
      </c>
    </row>
    <row r="42" spans="1:7" x14ac:dyDescent="0.35">
      <c r="A42" s="28" t="s">
        <v>160</v>
      </c>
      <c r="B42" s="36"/>
      <c r="C42" s="36"/>
      <c r="D42" s="29"/>
      <c r="E42" s="30">
        <v>18237.03</v>
      </c>
      <c r="F42" s="31">
        <v>1</v>
      </c>
      <c r="G42" s="31"/>
    </row>
    <row r="44" spans="1:7" x14ac:dyDescent="0.35">
      <c r="A44" s="1" t="s">
        <v>161</v>
      </c>
    </row>
    <row r="47" spans="1:7" x14ac:dyDescent="0.35">
      <c r="A47" s="1" t="s">
        <v>163</v>
      </c>
    </row>
    <row r="48" spans="1:7" ht="29" customHeight="1" x14ac:dyDescent="0.35">
      <c r="A48" s="48" t="s">
        <v>164</v>
      </c>
      <c r="B48" s="3" t="s">
        <v>136</v>
      </c>
    </row>
    <row r="49" spans="1:3" x14ac:dyDescent="0.35">
      <c r="A49" t="s">
        <v>165</v>
      </c>
    </row>
    <row r="50" spans="1:3" x14ac:dyDescent="0.35">
      <c r="A50" t="s">
        <v>166</v>
      </c>
      <c r="B50" t="s">
        <v>167</v>
      </c>
      <c r="C50" t="s">
        <v>167</v>
      </c>
    </row>
    <row r="51" spans="1:3" x14ac:dyDescent="0.35">
      <c r="B51" s="49">
        <v>45777</v>
      </c>
      <c r="C51" s="49">
        <v>45807</v>
      </c>
    </row>
    <row r="52" spans="1:3" x14ac:dyDescent="0.35">
      <c r="A52" t="s">
        <v>1589</v>
      </c>
      <c r="B52">
        <v>26.417899999999999</v>
      </c>
      <c r="C52">
        <v>26.503900000000002</v>
      </c>
    </row>
    <row r="53" spans="1:3" x14ac:dyDescent="0.35">
      <c r="A53" t="s">
        <v>1006</v>
      </c>
      <c r="B53" t="s">
        <v>1007</v>
      </c>
      <c r="C53" t="s">
        <v>1008</v>
      </c>
    </row>
    <row r="54" spans="1:3" x14ac:dyDescent="0.35">
      <c r="A54" t="s">
        <v>1009</v>
      </c>
      <c r="B54">
        <v>24.252400000000002</v>
      </c>
      <c r="C54">
        <v>24.219000000000001</v>
      </c>
    </row>
    <row r="55" spans="1:3" x14ac:dyDescent="0.35">
      <c r="A55" t="s">
        <v>407</v>
      </c>
      <c r="B55">
        <v>26.412700000000001</v>
      </c>
      <c r="C55">
        <v>26.4984</v>
      </c>
    </row>
    <row r="56" spans="1:3" x14ac:dyDescent="0.35">
      <c r="A56" t="s">
        <v>169</v>
      </c>
      <c r="B56">
        <v>26.307700000000001</v>
      </c>
      <c r="C56">
        <v>26.3931</v>
      </c>
    </row>
    <row r="57" spans="1:3" x14ac:dyDescent="0.35">
      <c r="A57" t="s">
        <v>1010</v>
      </c>
      <c r="B57">
        <v>16.703499999999998</v>
      </c>
      <c r="C57">
        <v>16.603400000000001</v>
      </c>
    </row>
    <row r="58" spans="1:3" x14ac:dyDescent="0.35">
      <c r="A58" t="s">
        <v>1011</v>
      </c>
      <c r="B58">
        <v>15.1525</v>
      </c>
      <c r="C58">
        <v>15.099600000000001</v>
      </c>
    </row>
    <row r="59" spans="1:3" x14ac:dyDescent="0.35">
      <c r="A59" t="s">
        <v>1590</v>
      </c>
      <c r="B59">
        <v>24.864000000000001</v>
      </c>
      <c r="C59">
        <v>24.9316</v>
      </c>
    </row>
    <row r="60" spans="1:3" x14ac:dyDescent="0.35">
      <c r="A60" t="s">
        <v>1012</v>
      </c>
      <c r="B60" t="s">
        <v>1007</v>
      </c>
      <c r="C60" t="s">
        <v>1008</v>
      </c>
    </row>
    <row r="61" spans="1:3" x14ac:dyDescent="0.35">
      <c r="A61" t="s">
        <v>1013</v>
      </c>
      <c r="B61" t="s">
        <v>1007</v>
      </c>
      <c r="C61" t="s">
        <v>1008</v>
      </c>
    </row>
    <row r="62" spans="1:3" x14ac:dyDescent="0.35">
      <c r="A62" t="s">
        <v>408</v>
      </c>
      <c r="B62">
        <v>24.852699999999999</v>
      </c>
      <c r="C62">
        <v>24.920200000000001</v>
      </c>
    </row>
    <row r="63" spans="1:3" x14ac:dyDescent="0.35">
      <c r="A63" t="s">
        <v>171</v>
      </c>
      <c r="B63">
        <v>24.869399999999999</v>
      </c>
      <c r="C63">
        <v>24.937000000000001</v>
      </c>
    </row>
    <row r="64" spans="1:3" x14ac:dyDescent="0.35">
      <c r="A64" t="s">
        <v>1014</v>
      </c>
      <c r="B64">
        <v>10.5631</v>
      </c>
      <c r="C64">
        <v>10.499599999999999</v>
      </c>
    </row>
    <row r="65" spans="1:4" x14ac:dyDescent="0.35">
      <c r="A65" t="s">
        <v>1015</v>
      </c>
      <c r="B65">
        <v>10.4498</v>
      </c>
      <c r="C65">
        <v>10.4129</v>
      </c>
    </row>
    <row r="66" spans="1:4" x14ac:dyDescent="0.35">
      <c r="A66" t="s">
        <v>1016</v>
      </c>
    </row>
    <row r="68" spans="1:4" x14ac:dyDescent="0.35">
      <c r="A68" t="s">
        <v>851</v>
      </c>
    </row>
    <row r="70" spans="1:4" x14ac:dyDescent="0.35">
      <c r="A70" s="51" t="s">
        <v>852</v>
      </c>
      <c r="B70" s="51" t="s">
        <v>853</v>
      </c>
      <c r="C70" s="51" t="s">
        <v>854</v>
      </c>
      <c r="D70" s="51" t="s">
        <v>855</v>
      </c>
    </row>
    <row r="71" spans="1:4" x14ac:dyDescent="0.35">
      <c r="A71" s="51" t="s">
        <v>1018</v>
      </c>
      <c r="B71" s="51"/>
      <c r="C71" s="51">
        <v>0.1123646</v>
      </c>
      <c r="D71" s="51">
        <v>0.1123646</v>
      </c>
    </row>
    <row r="72" spans="1:4" x14ac:dyDescent="0.35">
      <c r="A72" s="51" t="s">
        <v>1019</v>
      </c>
      <c r="B72" s="51"/>
      <c r="C72" s="51">
        <v>0.15464059999999999</v>
      </c>
      <c r="D72" s="51">
        <v>0.15464059999999999</v>
      </c>
    </row>
    <row r="73" spans="1:4" x14ac:dyDescent="0.35">
      <c r="A73" s="51" t="s">
        <v>1020</v>
      </c>
      <c r="B73" s="51"/>
      <c r="C73" s="51">
        <v>0.1023063</v>
      </c>
      <c r="D73" s="51">
        <v>0.1023063</v>
      </c>
    </row>
    <row r="74" spans="1:4" x14ac:dyDescent="0.35">
      <c r="A74" s="51" t="s">
        <v>1022</v>
      </c>
      <c r="B74" s="51"/>
      <c r="C74" s="51">
        <v>9.2470800000000006E-2</v>
      </c>
      <c r="D74" s="51">
        <v>9.2470800000000006E-2</v>
      </c>
    </row>
    <row r="75" spans="1:4" x14ac:dyDescent="0.35">
      <c r="A75" s="51" t="s">
        <v>1023</v>
      </c>
      <c r="B75" s="51"/>
      <c r="C75" s="51">
        <v>6.5370800000000007E-2</v>
      </c>
      <c r="D75" s="51">
        <v>6.5370800000000007E-2</v>
      </c>
    </row>
    <row r="77" spans="1:4" x14ac:dyDescent="0.35">
      <c r="A77" t="s">
        <v>173</v>
      </c>
      <c r="B77" s="3" t="s">
        <v>136</v>
      </c>
    </row>
    <row r="78" spans="1:4" ht="58" customHeight="1" x14ac:dyDescent="0.35">
      <c r="A78" s="48" t="s">
        <v>174</v>
      </c>
      <c r="B78" s="3" t="s">
        <v>136</v>
      </c>
    </row>
    <row r="79" spans="1:4" ht="43.5" customHeight="1" x14ac:dyDescent="0.35">
      <c r="A79" s="48" t="s">
        <v>175</v>
      </c>
      <c r="B79" s="3" t="s">
        <v>136</v>
      </c>
    </row>
    <row r="80" spans="1:4" x14ac:dyDescent="0.35">
      <c r="A80" t="s">
        <v>176</v>
      </c>
      <c r="B80" s="50">
        <f>B95</f>
        <v>23.977470017236222</v>
      </c>
    </row>
    <row r="81" spans="1:2" ht="72.5" customHeight="1" x14ac:dyDescent="0.35">
      <c r="A81" s="48" t="s">
        <v>177</v>
      </c>
      <c r="B81" s="3" t="s">
        <v>136</v>
      </c>
    </row>
    <row r="82" spans="1:2" x14ac:dyDescent="0.35">
      <c r="B82" s="3"/>
    </row>
    <row r="83" spans="1:2" ht="72.5" customHeight="1" x14ac:dyDescent="0.35">
      <c r="A83" s="48" t="s">
        <v>178</v>
      </c>
      <c r="B83" s="3" t="s">
        <v>136</v>
      </c>
    </row>
    <row r="84" spans="1:2" ht="58" customHeight="1" x14ac:dyDescent="0.35">
      <c r="A84" s="48" t="s">
        <v>179</v>
      </c>
      <c r="B84" t="s">
        <v>136</v>
      </c>
    </row>
    <row r="85" spans="1:2" ht="43.5" customHeight="1" x14ac:dyDescent="0.35">
      <c r="A85" s="48" t="s">
        <v>180</v>
      </c>
      <c r="B85" s="3" t="s">
        <v>136</v>
      </c>
    </row>
    <row r="86" spans="1:2" ht="43.5" customHeight="1" x14ac:dyDescent="0.35">
      <c r="A86" s="48" t="s">
        <v>181</v>
      </c>
      <c r="B86" s="3" t="s">
        <v>136</v>
      </c>
    </row>
    <row r="88" spans="1:2" x14ac:dyDescent="0.35">
      <c r="A88" t="s">
        <v>182</v>
      </c>
    </row>
    <row r="89" spans="1:2" x14ac:dyDescent="0.35">
      <c r="A89" s="63" t="s">
        <v>183</v>
      </c>
      <c r="B89" s="63" t="s">
        <v>1591</v>
      </c>
    </row>
    <row r="90" spans="1:2" x14ac:dyDescent="0.35">
      <c r="A90" s="63" t="s">
        <v>185</v>
      </c>
      <c r="B90" s="63" t="s">
        <v>1592</v>
      </c>
    </row>
    <row r="91" spans="1:2" x14ac:dyDescent="0.35">
      <c r="A91" s="63"/>
      <c r="B91" s="63"/>
    </row>
    <row r="92" spans="1:2" x14ac:dyDescent="0.35">
      <c r="A92" s="63" t="s">
        <v>187</v>
      </c>
      <c r="B92" s="65">
        <v>6.6537985900556524</v>
      </c>
    </row>
    <row r="93" spans="1:2" x14ac:dyDescent="0.35">
      <c r="A93" s="63"/>
      <c r="B93" s="63"/>
    </row>
    <row r="94" spans="1:2" x14ac:dyDescent="0.35">
      <c r="A94" s="63" t="s">
        <v>188</v>
      </c>
      <c r="B94" s="66">
        <v>10.5283</v>
      </c>
    </row>
    <row r="95" spans="1:2" x14ac:dyDescent="0.35">
      <c r="A95" s="63" t="s">
        <v>189</v>
      </c>
      <c r="B95" s="39">
        <v>23.977470017236222</v>
      </c>
    </row>
    <row r="96" spans="1:2" x14ac:dyDescent="0.35">
      <c r="A96" s="63"/>
      <c r="B96" s="63"/>
    </row>
    <row r="97" spans="1:6" x14ac:dyDescent="0.35">
      <c r="A97" s="63" t="s">
        <v>190</v>
      </c>
      <c r="B97" s="67">
        <v>45808</v>
      </c>
    </row>
    <row r="99" spans="1:6" ht="70" customHeight="1" x14ac:dyDescent="0.35">
      <c r="A99" s="73" t="s">
        <v>191</v>
      </c>
      <c r="B99" s="73" t="s">
        <v>192</v>
      </c>
      <c r="C99" s="73" t="s">
        <v>5</v>
      </c>
      <c r="D99" s="73" t="s">
        <v>6</v>
      </c>
      <c r="E99" s="73" t="s">
        <v>5</v>
      </c>
      <c r="F99" s="73" t="s">
        <v>6</v>
      </c>
    </row>
    <row r="100" spans="1:6" ht="70" customHeight="1" x14ac:dyDescent="0.35">
      <c r="A100" s="73" t="s">
        <v>1591</v>
      </c>
      <c r="B100" s="73"/>
      <c r="C100" s="73" t="s">
        <v>59</v>
      </c>
      <c r="D100" s="73"/>
      <c r="E100" s="73" t="s">
        <v>60</v>
      </c>
      <c r="F100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1593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1594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1245</v>
      </c>
      <c r="B9" s="33"/>
      <c r="C9" s="33"/>
      <c r="D9" s="14"/>
      <c r="E9" s="15"/>
      <c r="F9" s="16"/>
      <c r="G9" s="16"/>
    </row>
    <row r="10" spans="1:7" x14ac:dyDescent="0.35">
      <c r="A10" s="13"/>
      <c r="B10" s="33"/>
      <c r="C10" s="33"/>
      <c r="D10" s="14"/>
      <c r="E10" s="15"/>
      <c r="F10" s="16"/>
      <c r="G10" s="16"/>
    </row>
    <row r="11" spans="1:7" x14ac:dyDescent="0.35">
      <c r="A11" s="17" t="s">
        <v>1246</v>
      </c>
      <c r="B11" s="33"/>
      <c r="C11" s="33"/>
      <c r="D11" s="14"/>
      <c r="E11" s="15"/>
      <c r="F11" s="16"/>
      <c r="G11" s="16"/>
    </row>
    <row r="12" spans="1:7" x14ac:dyDescent="0.35">
      <c r="A12" s="13" t="s">
        <v>1595</v>
      </c>
      <c r="B12" s="33" t="s">
        <v>1596</v>
      </c>
      <c r="C12" s="33" t="s">
        <v>143</v>
      </c>
      <c r="D12" s="14">
        <v>500000</v>
      </c>
      <c r="E12" s="15">
        <v>499.14</v>
      </c>
      <c r="F12" s="16">
        <v>2.3599999999999999E-2</v>
      </c>
      <c r="G12" s="16">
        <v>5.7005E-2</v>
      </c>
    </row>
    <row r="13" spans="1:7" x14ac:dyDescent="0.35">
      <c r="A13" s="17" t="s">
        <v>139</v>
      </c>
      <c r="B13" s="34"/>
      <c r="C13" s="34"/>
      <c r="D13" s="20"/>
      <c r="E13" s="21">
        <v>499.14</v>
      </c>
      <c r="F13" s="22">
        <v>2.3599999999999999E-2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24" t="s">
        <v>155</v>
      </c>
      <c r="B15" s="35"/>
      <c r="C15" s="35"/>
      <c r="D15" s="25"/>
      <c r="E15" s="21">
        <v>499.14</v>
      </c>
      <c r="F15" s="22">
        <v>2.3599999999999999E-2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17" t="s">
        <v>156</v>
      </c>
      <c r="B18" s="33"/>
      <c r="C18" s="33"/>
      <c r="D18" s="14"/>
      <c r="E18" s="15"/>
      <c r="F18" s="16"/>
      <c r="G18" s="16"/>
    </row>
    <row r="19" spans="1:7" x14ac:dyDescent="0.35">
      <c r="A19" s="13" t="s">
        <v>1597</v>
      </c>
      <c r="B19" s="33"/>
      <c r="C19" s="33"/>
      <c r="D19" s="14"/>
      <c r="E19" s="15">
        <v>18999.22</v>
      </c>
      <c r="F19" s="16">
        <v>0.89810000000000001</v>
      </c>
      <c r="G19" s="16">
        <v>5.8900000000000001E-2</v>
      </c>
    </row>
    <row r="20" spans="1:7" x14ac:dyDescent="0.35">
      <c r="A20" s="13" t="s">
        <v>1597</v>
      </c>
      <c r="B20" s="33"/>
      <c r="C20" s="33"/>
      <c r="D20" s="14"/>
      <c r="E20" s="15">
        <v>1199.93</v>
      </c>
      <c r="F20" s="16">
        <v>5.67E-2</v>
      </c>
      <c r="G20" s="16">
        <v>5.8500000000000003E-2</v>
      </c>
    </row>
    <row r="21" spans="1:7" x14ac:dyDescent="0.35">
      <c r="A21" s="13" t="s">
        <v>157</v>
      </c>
      <c r="B21" s="33"/>
      <c r="C21" s="33"/>
      <c r="D21" s="14"/>
      <c r="E21" s="15">
        <v>433.79</v>
      </c>
      <c r="F21" s="16">
        <v>2.0500000000000001E-2</v>
      </c>
      <c r="G21" s="16">
        <v>5.7939999999999998E-2</v>
      </c>
    </row>
    <row r="22" spans="1:7" x14ac:dyDescent="0.35">
      <c r="A22" s="17" t="s">
        <v>139</v>
      </c>
      <c r="B22" s="34"/>
      <c r="C22" s="34"/>
      <c r="D22" s="20"/>
      <c r="E22" s="21">
        <v>20632.939999999999</v>
      </c>
      <c r="F22" s="22">
        <v>0.97529999999999994</v>
      </c>
      <c r="G22" s="23"/>
    </row>
    <row r="23" spans="1:7" x14ac:dyDescent="0.35">
      <c r="A23" s="13"/>
      <c r="B23" s="33"/>
      <c r="C23" s="33"/>
      <c r="D23" s="14"/>
      <c r="E23" s="15"/>
      <c r="F23" s="16"/>
      <c r="G23" s="16"/>
    </row>
    <row r="24" spans="1:7" x14ac:dyDescent="0.35">
      <c r="A24" s="24" t="s">
        <v>155</v>
      </c>
      <c r="B24" s="35"/>
      <c r="C24" s="35"/>
      <c r="D24" s="25"/>
      <c r="E24" s="21">
        <v>20632.939999999999</v>
      </c>
      <c r="F24" s="22">
        <v>0.97529999999999994</v>
      </c>
      <c r="G24" s="23"/>
    </row>
    <row r="25" spans="1:7" x14ac:dyDescent="0.35">
      <c r="A25" s="13" t="s">
        <v>158</v>
      </c>
      <c r="B25" s="33"/>
      <c r="C25" s="33"/>
      <c r="D25" s="14"/>
      <c r="E25" s="15">
        <v>6.6541588000000003</v>
      </c>
      <c r="F25" s="16">
        <v>3.1399999999999999E-4</v>
      </c>
      <c r="G25" s="16"/>
    </row>
    <row r="26" spans="1:7" x14ac:dyDescent="0.35">
      <c r="A26" s="13" t="s">
        <v>159</v>
      </c>
      <c r="B26" s="33"/>
      <c r="C26" s="33"/>
      <c r="D26" s="14"/>
      <c r="E26" s="15">
        <v>16.3558412</v>
      </c>
      <c r="F26" s="16">
        <v>7.8600000000000002E-4</v>
      </c>
      <c r="G26" s="16">
        <v>5.8855999999999999E-2</v>
      </c>
    </row>
    <row r="27" spans="1:7" x14ac:dyDescent="0.35">
      <c r="A27" s="28" t="s">
        <v>160</v>
      </c>
      <c r="B27" s="36"/>
      <c r="C27" s="36"/>
      <c r="D27" s="29"/>
      <c r="E27" s="30">
        <v>21155.09</v>
      </c>
      <c r="F27" s="31">
        <v>1</v>
      </c>
      <c r="G27" s="31"/>
    </row>
    <row r="32" spans="1:7" x14ac:dyDescent="0.35">
      <c r="A32" s="1" t="s">
        <v>163</v>
      </c>
    </row>
    <row r="33" spans="1:3" ht="29" customHeight="1" x14ac:dyDescent="0.35">
      <c r="A33" s="48" t="s">
        <v>164</v>
      </c>
      <c r="B33" s="3" t="s">
        <v>136</v>
      </c>
    </row>
    <row r="34" spans="1:3" x14ac:dyDescent="0.35">
      <c r="A34" t="s">
        <v>165</v>
      </c>
    </row>
    <row r="35" spans="1:3" x14ac:dyDescent="0.35">
      <c r="A35" t="s">
        <v>682</v>
      </c>
      <c r="B35" t="s">
        <v>167</v>
      </c>
      <c r="C35" t="s">
        <v>167</v>
      </c>
    </row>
    <row r="36" spans="1:3" x14ac:dyDescent="0.35">
      <c r="B36" s="49">
        <v>45777</v>
      </c>
      <c r="C36" s="49">
        <v>45808</v>
      </c>
    </row>
    <row r="37" spans="1:3" x14ac:dyDescent="0.35">
      <c r="A37" t="s">
        <v>1589</v>
      </c>
      <c r="B37">
        <v>1328.3003000000001</v>
      </c>
      <c r="C37">
        <v>1334.6977999999999</v>
      </c>
    </row>
    <row r="38" spans="1:3" x14ac:dyDescent="0.35">
      <c r="A38" t="s">
        <v>1598</v>
      </c>
      <c r="B38">
        <v>1000.1182</v>
      </c>
      <c r="C38">
        <v>1000.127</v>
      </c>
    </row>
    <row r="39" spans="1:3" x14ac:dyDescent="0.35">
      <c r="A39" t="s">
        <v>1009</v>
      </c>
      <c r="B39" t="s">
        <v>1007</v>
      </c>
      <c r="C39" t="s">
        <v>1008</v>
      </c>
    </row>
    <row r="40" spans="1:3" x14ac:dyDescent="0.35">
      <c r="A40" t="s">
        <v>407</v>
      </c>
      <c r="B40">
        <v>1327.8457000000001</v>
      </c>
      <c r="C40">
        <v>1334.241</v>
      </c>
    </row>
    <row r="41" spans="1:3" x14ac:dyDescent="0.35">
      <c r="A41" t="s">
        <v>1010</v>
      </c>
      <c r="B41">
        <v>1058.3397</v>
      </c>
      <c r="C41">
        <v>1058.4911999999999</v>
      </c>
    </row>
    <row r="42" spans="1:3" x14ac:dyDescent="0.35">
      <c r="A42" t="s">
        <v>1011</v>
      </c>
      <c r="B42" t="s">
        <v>1007</v>
      </c>
      <c r="C42" t="s">
        <v>1008</v>
      </c>
    </row>
    <row r="43" spans="1:3" x14ac:dyDescent="0.35">
      <c r="A43" t="s">
        <v>1599</v>
      </c>
      <c r="B43">
        <v>1323.5888</v>
      </c>
      <c r="C43">
        <v>1329.9075</v>
      </c>
    </row>
    <row r="44" spans="1:3" x14ac:dyDescent="0.35">
      <c r="A44" t="s">
        <v>1600</v>
      </c>
      <c r="B44">
        <v>1008.3059</v>
      </c>
      <c r="C44">
        <v>1008.3115</v>
      </c>
    </row>
    <row r="45" spans="1:3" x14ac:dyDescent="0.35">
      <c r="A45" t="s">
        <v>1013</v>
      </c>
      <c r="B45">
        <v>1095.4554000000001</v>
      </c>
      <c r="C45">
        <v>1095.6266000000001</v>
      </c>
    </row>
    <row r="46" spans="1:3" x14ac:dyDescent="0.35">
      <c r="A46" t="s">
        <v>408</v>
      </c>
      <c r="B46">
        <v>1323.5849000000001</v>
      </c>
      <c r="C46">
        <v>1329.9032</v>
      </c>
    </row>
    <row r="47" spans="1:3" x14ac:dyDescent="0.35">
      <c r="A47" t="s">
        <v>1014</v>
      </c>
      <c r="B47">
        <v>1005.1943</v>
      </c>
      <c r="C47">
        <v>1005.3374</v>
      </c>
    </row>
    <row r="48" spans="1:3" x14ac:dyDescent="0.35">
      <c r="A48" t="s">
        <v>1015</v>
      </c>
      <c r="B48">
        <v>1016.6425</v>
      </c>
      <c r="C48">
        <v>1017.1116</v>
      </c>
    </row>
    <row r="49" spans="1:4" x14ac:dyDescent="0.35">
      <c r="A49" t="s">
        <v>1601</v>
      </c>
      <c r="B49">
        <v>1214.9072000000001</v>
      </c>
      <c r="C49">
        <v>1220.7585999999999</v>
      </c>
    </row>
    <row r="50" spans="1:4" x14ac:dyDescent="0.35">
      <c r="A50" t="s">
        <v>1602</v>
      </c>
      <c r="B50">
        <v>1000</v>
      </c>
      <c r="C50">
        <v>1000</v>
      </c>
    </row>
    <row r="51" spans="1:4" x14ac:dyDescent="0.35">
      <c r="A51" t="s">
        <v>1603</v>
      </c>
      <c r="B51">
        <v>1214.9057</v>
      </c>
      <c r="C51">
        <v>1220.7570000000001</v>
      </c>
    </row>
    <row r="52" spans="1:4" x14ac:dyDescent="0.35">
      <c r="A52" t="s">
        <v>1604</v>
      </c>
      <c r="B52">
        <v>1000</v>
      </c>
      <c r="C52">
        <v>1000</v>
      </c>
    </row>
    <row r="53" spans="1:4" x14ac:dyDescent="0.35">
      <c r="A53" t="s">
        <v>1016</v>
      </c>
    </row>
    <row r="55" spans="1:4" x14ac:dyDescent="0.35">
      <c r="A55" t="s">
        <v>851</v>
      </c>
    </row>
    <row r="57" spans="1:4" x14ac:dyDescent="0.35">
      <c r="A57" s="51" t="s">
        <v>852</v>
      </c>
      <c r="B57" s="51" t="s">
        <v>853</v>
      </c>
      <c r="C57" s="51" t="s">
        <v>854</v>
      </c>
      <c r="D57" s="51" t="s">
        <v>855</v>
      </c>
    </row>
    <row r="58" spans="1:4" x14ac:dyDescent="0.35">
      <c r="A58" s="51" t="s">
        <v>1605</v>
      </c>
      <c r="B58" s="51"/>
      <c r="C58" s="51">
        <v>4.7962746000000003</v>
      </c>
      <c r="D58" s="51">
        <v>4.7962746000000003</v>
      </c>
    </row>
    <row r="59" spans="1:4" x14ac:dyDescent="0.35">
      <c r="A59" s="51" t="s">
        <v>1606</v>
      </c>
      <c r="B59" s="51"/>
      <c r="C59" s="51">
        <v>4.9398871</v>
      </c>
      <c r="D59" s="51">
        <v>4.9398871</v>
      </c>
    </row>
    <row r="60" spans="1:4" x14ac:dyDescent="0.35">
      <c r="A60" s="51" t="s">
        <v>1607</v>
      </c>
      <c r="B60" s="51"/>
      <c r="C60" s="51">
        <v>4.8042163999999996</v>
      </c>
      <c r="D60" s="51">
        <v>4.8042163999999996</v>
      </c>
    </row>
    <row r="61" spans="1:4" x14ac:dyDescent="0.35">
      <c r="A61" s="51" t="s">
        <v>1608</v>
      </c>
      <c r="B61" s="51"/>
      <c r="C61" s="51">
        <v>5.0758768999999999</v>
      </c>
      <c r="D61" s="51">
        <v>5.0758768999999999</v>
      </c>
    </row>
    <row r="62" spans="1:4" x14ac:dyDescent="0.35">
      <c r="A62" s="51" t="s">
        <v>1609</v>
      </c>
      <c r="B62" s="51"/>
      <c r="C62" s="51">
        <v>4.6479745000000001</v>
      </c>
      <c r="D62" s="51">
        <v>4.6479745000000001</v>
      </c>
    </row>
    <row r="63" spans="1:4" x14ac:dyDescent="0.35">
      <c r="A63" s="51" t="s">
        <v>1610</v>
      </c>
      <c r="B63" s="51"/>
      <c r="C63" s="51">
        <v>4.3561190999999999</v>
      </c>
      <c r="D63" s="51">
        <v>4.3561190999999999</v>
      </c>
    </row>
    <row r="65" spans="1:2" x14ac:dyDescent="0.35">
      <c r="A65" t="s">
        <v>173</v>
      </c>
      <c r="B65" s="3" t="s">
        <v>136</v>
      </c>
    </row>
    <row r="66" spans="1:2" ht="58" customHeight="1" x14ac:dyDescent="0.35">
      <c r="A66" s="48" t="s">
        <v>174</v>
      </c>
      <c r="B66" s="3" t="s">
        <v>136</v>
      </c>
    </row>
    <row r="67" spans="1:2" ht="43.5" customHeight="1" x14ac:dyDescent="0.35">
      <c r="A67" s="48" t="s">
        <v>175</v>
      </c>
      <c r="B67" s="3" t="s">
        <v>136</v>
      </c>
    </row>
    <row r="68" spans="1:2" x14ac:dyDescent="0.35">
      <c r="A68" t="s">
        <v>176</v>
      </c>
      <c r="B68" s="50">
        <f>B83</f>
        <v>3.3882659833133319E-3</v>
      </c>
    </row>
    <row r="69" spans="1:2" ht="72.5" customHeight="1" x14ac:dyDescent="0.35">
      <c r="A69" s="48" t="s">
        <v>177</v>
      </c>
      <c r="B69" s="3" t="s">
        <v>136</v>
      </c>
    </row>
    <row r="70" spans="1:2" x14ac:dyDescent="0.35">
      <c r="B70" s="3"/>
    </row>
    <row r="71" spans="1:2" ht="72.5" customHeight="1" x14ac:dyDescent="0.35">
      <c r="A71" s="48" t="s">
        <v>178</v>
      </c>
      <c r="B71" s="3" t="s">
        <v>136</v>
      </c>
    </row>
    <row r="72" spans="1:2" ht="58" customHeight="1" x14ac:dyDescent="0.35">
      <c r="A72" s="48" t="s">
        <v>179</v>
      </c>
      <c r="B72" t="s">
        <v>136</v>
      </c>
    </row>
    <row r="73" spans="1:2" ht="43.5" customHeight="1" x14ac:dyDescent="0.35">
      <c r="A73" s="48" t="s">
        <v>180</v>
      </c>
      <c r="B73" s="3" t="s">
        <v>136</v>
      </c>
    </row>
    <row r="74" spans="1:2" ht="43.5" customHeight="1" x14ac:dyDescent="0.35">
      <c r="A74" s="48" t="s">
        <v>181</v>
      </c>
      <c r="B74" s="3" t="s">
        <v>136</v>
      </c>
    </row>
    <row r="76" spans="1:2" x14ac:dyDescent="0.35">
      <c r="A76" t="s">
        <v>182</v>
      </c>
    </row>
    <row r="77" spans="1:2" x14ac:dyDescent="0.35">
      <c r="A77" s="63" t="s">
        <v>183</v>
      </c>
      <c r="B77" s="63" t="s">
        <v>1611</v>
      </c>
    </row>
    <row r="78" spans="1:2" x14ac:dyDescent="0.35">
      <c r="A78" s="63" t="s">
        <v>185</v>
      </c>
      <c r="B78" s="63" t="s">
        <v>1612</v>
      </c>
    </row>
    <row r="79" spans="1:2" x14ac:dyDescent="0.35">
      <c r="A79" s="63"/>
      <c r="B79" s="63"/>
    </row>
    <row r="80" spans="1:2" x14ac:dyDescent="0.35">
      <c r="A80" s="63" t="s">
        <v>187</v>
      </c>
      <c r="B80" s="65">
        <v>5.8812714566162239</v>
      </c>
    </row>
    <row r="81" spans="1:4" x14ac:dyDescent="0.35">
      <c r="A81" s="63"/>
      <c r="B81" s="63"/>
    </row>
    <row r="82" spans="1:4" x14ac:dyDescent="0.35">
      <c r="A82" s="63" t="s">
        <v>188</v>
      </c>
      <c r="B82" s="66">
        <v>6.1000000000000004E-3</v>
      </c>
    </row>
    <row r="83" spans="1:4" x14ac:dyDescent="0.35">
      <c r="A83" s="63" t="s">
        <v>189</v>
      </c>
      <c r="B83" s="39">
        <v>3.3882659833133319E-3</v>
      </c>
    </row>
    <row r="84" spans="1:4" x14ac:dyDescent="0.35">
      <c r="A84" s="63"/>
      <c r="B84" s="63"/>
    </row>
    <row r="85" spans="1:4" x14ac:dyDescent="0.35">
      <c r="A85" s="63" t="s">
        <v>190</v>
      </c>
      <c r="B85" s="67">
        <v>45808</v>
      </c>
    </row>
    <row r="87" spans="1:4" ht="70" customHeight="1" x14ac:dyDescent="0.35">
      <c r="A87" s="73" t="s">
        <v>191</v>
      </c>
      <c r="B87" s="73" t="s">
        <v>192</v>
      </c>
      <c r="C87" s="73" t="s">
        <v>5</v>
      </c>
      <c r="D87" s="73" t="s">
        <v>6</v>
      </c>
    </row>
    <row r="88" spans="1:4" ht="70" customHeight="1" x14ac:dyDescent="0.35">
      <c r="A88" s="73" t="s">
        <v>1613</v>
      </c>
      <c r="B88" s="73"/>
      <c r="C88" s="73" t="s">
        <v>62</v>
      </c>
      <c r="D8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160598</v>
      </c>
      <c r="E8" s="15">
        <v>3123.47</v>
      </c>
      <c r="F8" s="16">
        <v>7.5800000000000006E-2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163216</v>
      </c>
      <c r="E9" s="15">
        <v>2359.7800000000002</v>
      </c>
      <c r="F9" s="16">
        <v>5.7299999999999997E-2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139249</v>
      </c>
      <c r="E10" s="15">
        <v>1978.59</v>
      </c>
      <c r="F10" s="16">
        <v>4.8000000000000001E-2</v>
      </c>
      <c r="G10" s="16"/>
    </row>
    <row r="11" spans="1:7" x14ac:dyDescent="0.35">
      <c r="A11" s="13" t="s">
        <v>205</v>
      </c>
      <c r="B11" s="33" t="s">
        <v>206</v>
      </c>
      <c r="C11" s="33" t="s">
        <v>207</v>
      </c>
      <c r="D11" s="14">
        <v>84003</v>
      </c>
      <c r="E11" s="15">
        <v>1559.26</v>
      </c>
      <c r="F11" s="16">
        <v>3.7900000000000003E-2</v>
      </c>
      <c r="G11" s="16"/>
    </row>
    <row r="12" spans="1:7" x14ac:dyDescent="0.35">
      <c r="A12" s="13" t="s">
        <v>208</v>
      </c>
      <c r="B12" s="33" t="s">
        <v>209</v>
      </c>
      <c r="C12" s="33" t="s">
        <v>210</v>
      </c>
      <c r="D12" s="14">
        <v>33431</v>
      </c>
      <c r="E12" s="15">
        <v>1228.6199999999999</v>
      </c>
      <c r="F12" s="16">
        <v>2.98E-2</v>
      </c>
      <c r="G12" s="16"/>
    </row>
    <row r="13" spans="1:7" x14ac:dyDescent="0.35">
      <c r="A13" s="13" t="s">
        <v>211</v>
      </c>
      <c r="B13" s="33" t="s">
        <v>212</v>
      </c>
      <c r="C13" s="33" t="s">
        <v>199</v>
      </c>
      <c r="D13" s="14">
        <v>149214</v>
      </c>
      <c r="E13" s="15">
        <v>1212.07</v>
      </c>
      <c r="F13" s="16">
        <v>2.9399999999999999E-2</v>
      </c>
      <c r="G13" s="16"/>
    </row>
    <row r="14" spans="1:7" x14ac:dyDescent="0.35">
      <c r="A14" s="13" t="s">
        <v>213</v>
      </c>
      <c r="B14" s="33" t="s">
        <v>214</v>
      </c>
      <c r="C14" s="33" t="s">
        <v>215</v>
      </c>
      <c r="D14" s="14">
        <v>40851</v>
      </c>
      <c r="E14" s="15">
        <v>1092.3599999999999</v>
      </c>
      <c r="F14" s="16">
        <v>2.6499999999999999E-2</v>
      </c>
      <c r="G14" s="16"/>
    </row>
    <row r="15" spans="1:7" x14ac:dyDescent="0.35">
      <c r="A15" s="13" t="s">
        <v>216</v>
      </c>
      <c r="B15" s="33" t="s">
        <v>217</v>
      </c>
      <c r="C15" s="33" t="s">
        <v>218</v>
      </c>
      <c r="D15" s="14">
        <v>59889</v>
      </c>
      <c r="E15" s="15">
        <v>935.89</v>
      </c>
      <c r="F15" s="16">
        <v>2.2700000000000001E-2</v>
      </c>
      <c r="G15" s="16"/>
    </row>
    <row r="16" spans="1:7" x14ac:dyDescent="0.35">
      <c r="A16" s="13" t="s">
        <v>219</v>
      </c>
      <c r="B16" s="33" t="s">
        <v>220</v>
      </c>
      <c r="C16" s="33" t="s">
        <v>221</v>
      </c>
      <c r="D16" s="14">
        <v>15256</v>
      </c>
      <c r="E16" s="15">
        <v>860.97</v>
      </c>
      <c r="F16" s="16">
        <v>2.0899999999999998E-2</v>
      </c>
      <c r="G16" s="16"/>
    </row>
    <row r="17" spans="1:7" x14ac:dyDescent="0.35">
      <c r="A17" s="13" t="s">
        <v>222</v>
      </c>
      <c r="B17" s="33" t="s">
        <v>223</v>
      </c>
      <c r="C17" s="33" t="s">
        <v>224</v>
      </c>
      <c r="D17" s="14">
        <v>219943</v>
      </c>
      <c r="E17" s="15">
        <v>845.9</v>
      </c>
      <c r="F17" s="16">
        <v>2.0500000000000001E-2</v>
      </c>
      <c r="G17" s="16"/>
    </row>
    <row r="18" spans="1:7" x14ac:dyDescent="0.35">
      <c r="A18" s="13" t="s">
        <v>225</v>
      </c>
      <c r="B18" s="33" t="s">
        <v>226</v>
      </c>
      <c r="C18" s="33" t="s">
        <v>199</v>
      </c>
      <c r="D18" s="14">
        <v>69282</v>
      </c>
      <c r="E18" s="15">
        <v>825.98</v>
      </c>
      <c r="F18" s="16">
        <v>2.01E-2</v>
      </c>
      <c r="G18" s="16"/>
    </row>
    <row r="19" spans="1:7" x14ac:dyDescent="0.35">
      <c r="A19" s="13" t="s">
        <v>227</v>
      </c>
      <c r="B19" s="33" t="s">
        <v>228</v>
      </c>
      <c r="C19" s="33" t="s">
        <v>199</v>
      </c>
      <c r="D19" s="14">
        <v>38039</v>
      </c>
      <c r="E19" s="15">
        <v>789.2</v>
      </c>
      <c r="F19" s="16">
        <v>1.9199999999999998E-2</v>
      </c>
      <c r="G19" s="16"/>
    </row>
    <row r="20" spans="1:7" x14ac:dyDescent="0.35">
      <c r="A20" s="13" t="s">
        <v>229</v>
      </c>
      <c r="B20" s="33" t="s">
        <v>230</v>
      </c>
      <c r="C20" s="33" t="s">
        <v>231</v>
      </c>
      <c r="D20" s="14">
        <v>24276</v>
      </c>
      <c r="E20" s="15">
        <v>722.65</v>
      </c>
      <c r="F20" s="16">
        <v>1.7500000000000002E-2</v>
      </c>
      <c r="G20" s="16"/>
    </row>
    <row r="21" spans="1:7" x14ac:dyDescent="0.35">
      <c r="A21" s="13" t="s">
        <v>232</v>
      </c>
      <c r="B21" s="33" t="s">
        <v>233</v>
      </c>
      <c r="C21" s="33" t="s">
        <v>234</v>
      </c>
      <c r="D21" s="14">
        <v>6246</v>
      </c>
      <c r="E21" s="15">
        <v>700.18</v>
      </c>
      <c r="F21" s="16">
        <v>1.7000000000000001E-2</v>
      </c>
      <c r="G21" s="16"/>
    </row>
    <row r="22" spans="1:7" x14ac:dyDescent="0.35">
      <c r="A22" s="13" t="s">
        <v>235</v>
      </c>
      <c r="B22" s="33" t="s">
        <v>236</v>
      </c>
      <c r="C22" s="33" t="s">
        <v>237</v>
      </c>
      <c r="D22" s="14">
        <v>39348</v>
      </c>
      <c r="E22" s="15">
        <v>660.1</v>
      </c>
      <c r="F22" s="16">
        <v>1.6E-2</v>
      </c>
      <c r="G22" s="16"/>
    </row>
    <row r="23" spans="1:7" x14ac:dyDescent="0.35">
      <c r="A23" s="13" t="s">
        <v>238</v>
      </c>
      <c r="B23" s="33" t="s">
        <v>239</v>
      </c>
      <c r="C23" s="33" t="s">
        <v>240</v>
      </c>
      <c r="D23" s="14">
        <v>28474</v>
      </c>
      <c r="E23" s="15">
        <v>630.80999999999995</v>
      </c>
      <c r="F23" s="16">
        <v>1.5299999999999999E-2</v>
      </c>
      <c r="G23" s="16"/>
    </row>
    <row r="24" spans="1:7" x14ac:dyDescent="0.35">
      <c r="A24" s="13" t="s">
        <v>241</v>
      </c>
      <c r="B24" s="33" t="s">
        <v>242</v>
      </c>
      <c r="C24" s="33" t="s">
        <v>204</v>
      </c>
      <c r="D24" s="14">
        <v>151140</v>
      </c>
      <c r="E24" s="15">
        <v>621.26</v>
      </c>
      <c r="F24" s="16">
        <v>1.5100000000000001E-2</v>
      </c>
      <c r="G24" s="16"/>
    </row>
    <row r="25" spans="1:7" x14ac:dyDescent="0.35">
      <c r="A25" s="13" t="s">
        <v>243</v>
      </c>
      <c r="B25" s="33" t="s">
        <v>244</v>
      </c>
      <c r="C25" s="33" t="s">
        <v>245</v>
      </c>
      <c r="D25" s="14">
        <v>183670</v>
      </c>
      <c r="E25" s="15">
        <v>613.27</v>
      </c>
      <c r="F25" s="16">
        <v>1.49E-2</v>
      </c>
      <c r="G25" s="16"/>
    </row>
    <row r="26" spans="1:7" x14ac:dyDescent="0.35">
      <c r="A26" s="13" t="s">
        <v>246</v>
      </c>
      <c r="B26" s="33" t="s">
        <v>247</v>
      </c>
      <c r="C26" s="33" t="s">
        <v>248</v>
      </c>
      <c r="D26" s="14">
        <v>24911</v>
      </c>
      <c r="E26" s="15">
        <v>584.99</v>
      </c>
      <c r="F26" s="16">
        <v>1.4200000000000001E-2</v>
      </c>
      <c r="G26" s="16"/>
    </row>
    <row r="27" spans="1:7" x14ac:dyDescent="0.35">
      <c r="A27" s="13" t="s">
        <v>249</v>
      </c>
      <c r="B27" s="33" t="s">
        <v>250</v>
      </c>
      <c r="C27" s="33" t="s">
        <v>251</v>
      </c>
      <c r="D27" s="14">
        <v>74140</v>
      </c>
      <c r="E27" s="15">
        <v>567.47</v>
      </c>
      <c r="F27" s="16">
        <v>1.38E-2</v>
      </c>
      <c r="G27" s="16"/>
    </row>
    <row r="28" spans="1:7" x14ac:dyDescent="0.35">
      <c r="A28" s="13" t="s">
        <v>252</v>
      </c>
      <c r="B28" s="33" t="s">
        <v>253</v>
      </c>
      <c r="C28" s="33" t="s">
        <v>218</v>
      </c>
      <c r="D28" s="14">
        <v>34446</v>
      </c>
      <c r="E28" s="15">
        <v>563.74</v>
      </c>
      <c r="F28" s="16">
        <v>1.37E-2</v>
      </c>
      <c r="G28" s="16"/>
    </row>
    <row r="29" spans="1:7" x14ac:dyDescent="0.35">
      <c r="A29" s="13" t="s">
        <v>254</v>
      </c>
      <c r="B29" s="33" t="s">
        <v>255</v>
      </c>
      <c r="C29" s="33" t="s">
        <v>218</v>
      </c>
      <c r="D29" s="14">
        <v>33651</v>
      </c>
      <c r="E29" s="15">
        <v>529.63</v>
      </c>
      <c r="F29" s="16">
        <v>1.29E-2</v>
      </c>
      <c r="G29" s="16"/>
    </row>
    <row r="30" spans="1:7" x14ac:dyDescent="0.35">
      <c r="A30" s="13" t="s">
        <v>256</v>
      </c>
      <c r="B30" s="33" t="s">
        <v>257</v>
      </c>
      <c r="C30" s="33" t="s">
        <v>215</v>
      </c>
      <c r="D30" s="14">
        <v>7947</v>
      </c>
      <c r="E30" s="15">
        <v>524.66</v>
      </c>
      <c r="F30" s="16">
        <v>1.2699999999999999E-2</v>
      </c>
      <c r="G30" s="16"/>
    </row>
    <row r="31" spans="1:7" x14ac:dyDescent="0.35">
      <c r="A31" s="13" t="s">
        <v>258</v>
      </c>
      <c r="B31" s="33" t="s">
        <v>259</v>
      </c>
      <c r="C31" s="33" t="s">
        <v>218</v>
      </c>
      <c r="D31" s="14">
        <v>15057</v>
      </c>
      <c r="E31" s="15">
        <v>521.48</v>
      </c>
      <c r="F31" s="16">
        <v>1.2699999999999999E-2</v>
      </c>
      <c r="G31" s="16"/>
    </row>
    <row r="32" spans="1:7" x14ac:dyDescent="0.35">
      <c r="A32" s="13" t="s">
        <v>260</v>
      </c>
      <c r="B32" s="33" t="s">
        <v>261</v>
      </c>
      <c r="C32" s="33" t="s">
        <v>248</v>
      </c>
      <c r="D32" s="14">
        <v>123968</v>
      </c>
      <c r="E32" s="15">
        <v>518.25</v>
      </c>
      <c r="F32" s="16">
        <v>1.26E-2</v>
      </c>
      <c r="G32" s="16"/>
    </row>
    <row r="33" spans="1:7" x14ac:dyDescent="0.35">
      <c r="A33" s="13" t="s">
        <v>262</v>
      </c>
      <c r="B33" s="33" t="s">
        <v>263</v>
      </c>
      <c r="C33" s="33" t="s">
        <v>240</v>
      </c>
      <c r="D33" s="14">
        <v>29328</v>
      </c>
      <c r="E33" s="15">
        <v>469.54</v>
      </c>
      <c r="F33" s="16">
        <v>1.14E-2</v>
      </c>
      <c r="G33" s="16"/>
    </row>
    <row r="34" spans="1:7" x14ac:dyDescent="0.35">
      <c r="A34" s="13" t="s">
        <v>264</v>
      </c>
      <c r="B34" s="33" t="s">
        <v>265</v>
      </c>
      <c r="C34" s="33" t="s">
        <v>266</v>
      </c>
      <c r="D34" s="14">
        <v>25823</v>
      </c>
      <c r="E34" s="15">
        <v>467.96</v>
      </c>
      <c r="F34" s="16">
        <v>1.14E-2</v>
      </c>
      <c r="G34" s="16"/>
    </row>
    <row r="35" spans="1:7" x14ac:dyDescent="0.35">
      <c r="A35" s="13" t="s">
        <v>267</v>
      </c>
      <c r="B35" s="33" t="s">
        <v>268</v>
      </c>
      <c r="C35" s="33" t="s">
        <v>269</v>
      </c>
      <c r="D35" s="14">
        <v>26469</v>
      </c>
      <c r="E35" s="15">
        <v>466.28</v>
      </c>
      <c r="F35" s="16">
        <v>1.1299999999999999E-2</v>
      </c>
      <c r="G35" s="16"/>
    </row>
    <row r="36" spans="1:7" x14ac:dyDescent="0.35">
      <c r="A36" s="13" t="s">
        <v>270</v>
      </c>
      <c r="B36" s="33" t="s">
        <v>271</v>
      </c>
      <c r="C36" s="33" t="s">
        <v>240</v>
      </c>
      <c r="D36" s="14">
        <v>72095</v>
      </c>
      <c r="E36" s="15">
        <v>460.94</v>
      </c>
      <c r="F36" s="16">
        <v>1.12E-2</v>
      </c>
      <c r="G36" s="16"/>
    </row>
    <row r="37" spans="1:7" x14ac:dyDescent="0.35">
      <c r="A37" s="13" t="s">
        <v>272</v>
      </c>
      <c r="B37" s="33" t="s">
        <v>273</v>
      </c>
      <c r="C37" s="33" t="s">
        <v>240</v>
      </c>
      <c r="D37" s="14">
        <v>113360</v>
      </c>
      <c r="E37" s="15">
        <v>460.18</v>
      </c>
      <c r="F37" s="16">
        <v>1.12E-2</v>
      </c>
      <c r="G37" s="16"/>
    </row>
    <row r="38" spans="1:7" x14ac:dyDescent="0.35">
      <c r="A38" s="13" t="s">
        <v>274</v>
      </c>
      <c r="B38" s="33" t="s">
        <v>275</v>
      </c>
      <c r="C38" s="33" t="s">
        <v>218</v>
      </c>
      <c r="D38" s="14">
        <v>8130</v>
      </c>
      <c r="E38" s="15">
        <v>458.37</v>
      </c>
      <c r="F38" s="16">
        <v>1.11E-2</v>
      </c>
      <c r="G38" s="16"/>
    </row>
    <row r="39" spans="1:7" x14ac:dyDescent="0.35">
      <c r="A39" s="13" t="s">
        <v>276</v>
      </c>
      <c r="B39" s="33" t="s">
        <v>277</v>
      </c>
      <c r="C39" s="33" t="s">
        <v>278</v>
      </c>
      <c r="D39" s="14">
        <v>40506</v>
      </c>
      <c r="E39" s="15">
        <v>455.77</v>
      </c>
      <c r="F39" s="16">
        <v>1.11E-2</v>
      </c>
      <c r="G39" s="16"/>
    </row>
    <row r="40" spans="1:7" x14ac:dyDescent="0.35">
      <c r="A40" s="13" t="s">
        <v>279</v>
      </c>
      <c r="B40" s="33" t="s">
        <v>280</v>
      </c>
      <c r="C40" s="33" t="s">
        <v>281</v>
      </c>
      <c r="D40" s="14">
        <v>293142</v>
      </c>
      <c r="E40" s="15">
        <v>448.86</v>
      </c>
      <c r="F40" s="16">
        <v>1.09E-2</v>
      </c>
      <c r="G40" s="16"/>
    </row>
    <row r="41" spans="1:7" x14ac:dyDescent="0.35">
      <c r="A41" s="13" t="s">
        <v>282</v>
      </c>
      <c r="B41" s="33" t="s">
        <v>283</v>
      </c>
      <c r="C41" s="33" t="s">
        <v>199</v>
      </c>
      <c r="D41" s="14">
        <v>199645</v>
      </c>
      <c r="E41" s="15">
        <v>442.59</v>
      </c>
      <c r="F41" s="16">
        <v>1.0699999999999999E-2</v>
      </c>
      <c r="G41" s="16"/>
    </row>
    <row r="42" spans="1:7" x14ac:dyDescent="0.35">
      <c r="A42" s="13" t="s">
        <v>284</v>
      </c>
      <c r="B42" s="33" t="s">
        <v>285</v>
      </c>
      <c r="C42" s="33" t="s">
        <v>231</v>
      </c>
      <c r="D42" s="14">
        <v>3523</v>
      </c>
      <c r="E42" s="15">
        <v>434</v>
      </c>
      <c r="F42" s="16">
        <v>1.0500000000000001E-2</v>
      </c>
      <c r="G42" s="16"/>
    </row>
    <row r="43" spans="1:7" x14ac:dyDescent="0.35">
      <c r="A43" s="13" t="s">
        <v>286</v>
      </c>
      <c r="B43" s="33" t="s">
        <v>287</v>
      </c>
      <c r="C43" s="33" t="s">
        <v>218</v>
      </c>
      <c r="D43" s="14">
        <v>4726</v>
      </c>
      <c r="E43" s="15">
        <v>404.1</v>
      </c>
      <c r="F43" s="16">
        <v>9.7999999999999997E-3</v>
      </c>
      <c r="G43" s="16"/>
    </row>
    <row r="44" spans="1:7" x14ac:dyDescent="0.35">
      <c r="A44" s="13" t="s">
        <v>288</v>
      </c>
      <c r="B44" s="33" t="s">
        <v>289</v>
      </c>
      <c r="C44" s="33" t="s">
        <v>218</v>
      </c>
      <c r="D44" s="14">
        <v>48398</v>
      </c>
      <c r="E44" s="15">
        <v>403.18</v>
      </c>
      <c r="F44" s="16">
        <v>9.7999999999999997E-3</v>
      </c>
      <c r="G44" s="16"/>
    </row>
    <row r="45" spans="1:7" x14ac:dyDescent="0.35">
      <c r="A45" s="13" t="s">
        <v>290</v>
      </c>
      <c r="B45" s="33" t="s">
        <v>291</v>
      </c>
      <c r="C45" s="33" t="s">
        <v>210</v>
      </c>
      <c r="D45" s="14">
        <v>12301</v>
      </c>
      <c r="E45" s="15">
        <v>382.22</v>
      </c>
      <c r="F45" s="16">
        <v>9.2999999999999992E-3</v>
      </c>
      <c r="G45" s="16"/>
    </row>
    <row r="46" spans="1:7" x14ac:dyDescent="0.35">
      <c r="A46" s="13" t="s">
        <v>292</v>
      </c>
      <c r="B46" s="33" t="s">
        <v>293</v>
      </c>
      <c r="C46" s="33" t="s">
        <v>237</v>
      </c>
      <c r="D46" s="14">
        <v>11670</v>
      </c>
      <c r="E46" s="15">
        <v>370.49</v>
      </c>
      <c r="F46" s="16">
        <v>8.9999999999999993E-3</v>
      </c>
      <c r="G46" s="16"/>
    </row>
    <row r="47" spans="1:7" x14ac:dyDescent="0.35">
      <c r="A47" s="13" t="s">
        <v>294</v>
      </c>
      <c r="B47" s="33" t="s">
        <v>295</v>
      </c>
      <c r="C47" s="33" t="s">
        <v>199</v>
      </c>
      <c r="D47" s="14">
        <v>56714</v>
      </c>
      <c r="E47" s="15">
        <v>349.7</v>
      </c>
      <c r="F47" s="16">
        <v>8.5000000000000006E-3</v>
      </c>
      <c r="G47" s="16"/>
    </row>
    <row r="48" spans="1:7" x14ac:dyDescent="0.35">
      <c r="A48" s="13" t="s">
        <v>296</v>
      </c>
      <c r="B48" s="33" t="s">
        <v>297</v>
      </c>
      <c r="C48" s="33" t="s">
        <v>240</v>
      </c>
      <c r="D48" s="14">
        <v>39480</v>
      </c>
      <c r="E48" s="15">
        <v>344.8</v>
      </c>
      <c r="F48" s="16">
        <v>8.3999999999999995E-3</v>
      </c>
      <c r="G48" s="16"/>
    </row>
    <row r="49" spans="1:7" x14ac:dyDescent="0.35">
      <c r="A49" s="13" t="s">
        <v>298</v>
      </c>
      <c r="B49" s="33" t="s">
        <v>299</v>
      </c>
      <c r="C49" s="33" t="s">
        <v>237</v>
      </c>
      <c r="D49" s="14">
        <v>17554</v>
      </c>
      <c r="E49" s="15">
        <v>343.65</v>
      </c>
      <c r="F49" s="16">
        <v>8.3000000000000001E-3</v>
      </c>
      <c r="G49" s="16"/>
    </row>
    <row r="50" spans="1:7" x14ac:dyDescent="0.35">
      <c r="A50" s="13" t="s">
        <v>300</v>
      </c>
      <c r="B50" s="33" t="s">
        <v>301</v>
      </c>
      <c r="C50" s="33" t="s">
        <v>302</v>
      </c>
      <c r="D50" s="14">
        <v>9427</v>
      </c>
      <c r="E50" s="15">
        <v>335.13</v>
      </c>
      <c r="F50" s="16">
        <v>8.0999999999999996E-3</v>
      </c>
      <c r="G50" s="16"/>
    </row>
    <row r="51" spans="1:7" x14ac:dyDescent="0.35">
      <c r="A51" s="13" t="s">
        <v>303</v>
      </c>
      <c r="B51" s="33" t="s">
        <v>304</v>
      </c>
      <c r="C51" s="33" t="s">
        <v>305</v>
      </c>
      <c r="D51" s="14">
        <v>125626</v>
      </c>
      <c r="E51" s="15">
        <v>326.41000000000003</v>
      </c>
      <c r="F51" s="16">
        <v>7.9000000000000008E-3</v>
      </c>
      <c r="G51" s="16"/>
    </row>
    <row r="52" spans="1:7" x14ac:dyDescent="0.35">
      <c r="A52" s="13" t="s">
        <v>306</v>
      </c>
      <c r="B52" s="33" t="s">
        <v>307</v>
      </c>
      <c r="C52" s="33" t="s">
        <v>218</v>
      </c>
      <c r="D52" s="14">
        <v>12086</v>
      </c>
      <c r="E52" s="15">
        <v>309.26</v>
      </c>
      <c r="F52" s="16">
        <v>7.4999999999999997E-3</v>
      </c>
      <c r="G52" s="16"/>
    </row>
    <row r="53" spans="1:7" x14ac:dyDescent="0.35">
      <c r="A53" s="13" t="s">
        <v>308</v>
      </c>
      <c r="B53" s="33" t="s">
        <v>309</v>
      </c>
      <c r="C53" s="33" t="s">
        <v>240</v>
      </c>
      <c r="D53" s="14">
        <v>23559</v>
      </c>
      <c r="E53" s="15">
        <v>300.33</v>
      </c>
      <c r="F53" s="16">
        <v>7.3000000000000001E-3</v>
      </c>
      <c r="G53" s="16"/>
    </row>
    <row r="54" spans="1:7" x14ac:dyDescent="0.35">
      <c r="A54" s="13" t="s">
        <v>310</v>
      </c>
      <c r="B54" s="33" t="s">
        <v>311</v>
      </c>
      <c r="C54" s="33" t="s">
        <v>240</v>
      </c>
      <c r="D54" s="14">
        <v>25570</v>
      </c>
      <c r="E54" s="15">
        <v>292.64999999999998</v>
      </c>
      <c r="F54" s="16">
        <v>7.1000000000000004E-3</v>
      </c>
      <c r="G54" s="16"/>
    </row>
    <row r="55" spans="1:7" x14ac:dyDescent="0.35">
      <c r="A55" s="13" t="s">
        <v>312</v>
      </c>
      <c r="B55" s="33" t="s">
        <v>313</v>
      </c>
      <c r="C55" s="33" t="s">
        <v>231</v>
      </c>
      <c r="D55" s="14">
        <v>10395</v>
      </c>
      <c r="E55" s="15">
        <v>289.06</v>
      </c>
      <c r="F55" s="16">
        <v>7.0000000000000001E-3</v>
      </c>
      <c r="G55" s="16"/>
    </row>
    <row r="56" spans="1:7" x14ac:dyDescent="0.35">
      <c r="A56" s="13" t="s">
        <v>314</v>
      </c>
      <c r="B56" s="33" t="s">
        <v>315</v>
      </c>
      <c r="C56" s="33" t="s">
        <v>240</v>
      </c>
      <c r="D56" s="14">
        <v>3123</v>
      </c>
      <c r="E56" s="15">
        <v>286.70999999999998</v>
      </c>
      <c r="F56" s="16">
        <v>7.0000000000000001E-3</v>
      </c>
      <c r="G56" s="16"/>
    </row>
    <row r="57" spans="1:7" x14ac:dyDescent="0.35">
      <c r="A57" s="13" t="s">
        <v>316</v>
      </c>
      <c r="B57" s="33" t="s">
        <v>317</v>
      </c>
      <c r="C57" s="33" t="s">
        <v>318</v>
      </c>
      <c r="D57" s="14">
        <v>25751</v>
      </c>
      <c r="E57" s="15">
        <v>284.88</v>
      </c>
      <c r="F57" s="16">
        <v>6.8999999999999999E-3</v>
      </c>
      <c r="G57" s="16"/>
    </row>
    <row r="58" spans="1:7" x14ac:dyDescent="0.35">
      <c r="A58" s="13" t="s">
        <v>319</v>
      </c>
      <c r="B58" s="33" t="s">
        <v>320</v>
      </c>
      <c r="C58" s="33" t="s">
        <v>321</v>
      </c>
      <c r="D58" s="14">
        <v>14122</v>
      </c>
      <c r="E58" s="15">
        <v>282.31</v>
      </c>
      <c r="F58" s="16">
        <v>6.8999999999999999E-3</v>
      </c>
      <c r="G58" s="16"/>
    </row>
    <row r="59" spans="1:7" x14ac:dyDescent="0.35">
      <c r="A59" s="13" t="s">
        <v>322</v>
      </c>
      <c r="B59" s="33" t="s">
        <v>323</v>
      </c>
      <c r="C59" s="33" t="s">
        <v>237</v>
      </c>
      <c r="D59" s="14">
        <v>923</v>
      </c>
      <c r="E59" s="15">
        <v>281.10000000000002</v>
      </c>
      <c r="F59" s="16">
        <v>6.7999999999999996E-3</v>
      </c>
      <c r="G59" s="16"/>
    </row>
    <row r="60" spans="1:7" x14ac:dyDescent="0.35">
      <c r="A60" s="13" t="s">
        <v>324</v>
      </c>
      <c r="B60" s="33" t="s">
        <v>325</v>
      </c>
      <c r="C60" s="33" t="s">
        <v>281</v>
      </c>
      <c r="D60" s="14">
        <v>26809</v>
      </c>
      <c r="E60" s="15">
        <v>269.87</v>
      </c>
      <c r="F60" s="16">
        <v>6.6E-3</v>
      </c>
      <c r="G60" s="16"/>
    </row>
    <row r="61" spans="1:7" x14ac:dyDescent="0.35">
      <c r="A61" s="13" t="s">
        <v>326</v>
      </c>
      <c r="B61" s="33" t="s">
        <v>327</v>
      </c>
      <c r="C61" s="33" t="s">
        <v>237</v>
      </c>
      <c r="D61" s="14">
        <v>17754</v>
      </c>
      <c r="E61" s="15">
        <v>252.96</v>
      </c>
      <c r="F61" s="16">
        <v>6.1000000000000004E-3</v>
      </c>
      <c r="G61" s="16"/>
    </row>
    <row r="62" spans="1:7" x14ac:dyDescent="0.35">
      <c r="A62" s="13" t="s">
        <v>328</v>
      </c>
      <c r="B62" s="33" t="s">
        <v>329</v>
      </c>
      <c r="C62" s="33" t="s">
        <v>330</v>
      </c>
      <c r="D62" s="14">
        <v>23092</v>
      </c>
      <c r="E62" s="15">
        <v>252.72</v>
      </c>
      <c r="F62" s="16">
        <v>6.1000000000000004E-3</v>
      </c>
      <c r="G62" s="16"/>
    </row>
    <row r="63" spans="1:7" x14ac:dyDescent="0.35">
      <c r="A63" s="13" t="s">
        <v>331</v>
      </c>
      <c r="B63" s="33" t="s">
        <v>332</v>
      </c>
      <c r="C63" s="33" t="s">
        <v>333</v>
      </c>
      <c r="D63" s="14">
        <v>155961</v>
      </c>
      <c r="E63" s="15">
        <v>251.13</v>
      </c>
      <c r="F63" s="16">
        <v>6.1000000000000004E-3</v>
      </c>
      <c r="G63" s="16"/>
    </row>
    <row r="64" spans="1:7" x14ac:dyDescent="0.35">
      <c r="A64" s="13" t="s">
        <v>334</v>
      </c>
      <c r="B64" s="33" t="s">
        <v>335</v>
      </c>
      <c r="C64" s="33" t="s">
        <v>336</v>
      </c>
      <c r="D64" s="14">
        <v>6787</v>
      </c>
      <c r="E64" s="15">
        <v>245.02</v>
      </c>
      <c r="F64" s="16">
        <v>5.8999999999999999E-3</v>
      </c>
      <c r="G64" s="16"/>
    </row>
    <row r="65" spans="1:7" x14ac:dyDescent="0.35">
      <c r="A65" s="13" t="s">
        <v>337</v>
      </c>
      <c r="B65" s="33" t="s">
        <v>338</v>
      </c>
      <c r="C65" s="33" t="s">
        <v>281</v>
      </c>
      <c r="D65" s="14">
        <v>9788</v>
      </c>
      <c r="E65" s="15">
        <v>238.02</v>
      </c>
      <c r="F65" s="16">
        <v>5.7999999999999996E-3</v>
      </c>
      <c r="G65" s="16"/>
    </row>
    <row r="66" spans="1:7" x14ac:dyDescent="0.35">
      <c r="A66" s="13" t="s">
        <v>339</v>
      </c>
      <c r="B66" s="33" t="s">
        <v>340</v>
      </c>
      <c r="C66" s="33" t="s">
        <v>333</v>
      </c>
      <c r="D66" s="14">
        <v>24651</v>
      </c>
      <c r="E66" s="15">
        <v>233.91</v>
      </c>
      <c r="F66" s="16">
        <v>5.7000000000000002E-3</v>
      </c>
      <c r="G66" s="16"/>
    </row>
    <row r="67" spans="1:7" x14ac:dyDescent="0.35">
      <c r="A67" s="13" t="s">
        <v>341</v>
      </c>
      <c r="B67" s="33" t="s">
        <v>342</v>
      </c>
      <c r="C67" s="33" t="s">
        <v>237</v>
      </c>
      <c r="D67" s="14">
        <v>13100</v>
      </c>
      <c r="E67" s="15">
        <v>219.6</v>
      </c>
      <c r="F67" s="16">
        <v>5.3E-3</v>
      </c>
      <c r="G67" s="16"/>
    </row>
    <row r="68" spans="1:7" x14ac:dyDescent="0.35">
      <c r="A68" s="13" t="s">
        <v>343</v>
      </c>
      <c r="B68" s="33" t="s">
        <v>344</v>
      </c>
      <c r="C68" s="33" t="s">
        <v>237</v>
      </c>
      <c r="D68" s="14">
        <v>3220</v>
      </c>
      <c r="E68" s="15">
        <v>212.91</v>
      </c>
      <c r="F68" s="16">
        <v>5.1999999999999998E-3</v>
      </c>
      <c r="G68" s="16"/>
    </row>
    <row r="69" spans="1:7" x14ac:dyDescent="0.35">
      <c r="A69" s="13" t="s">
        <v>345</v>
      </c>
      <c r="B69" s="33" t="s">
        <v>346</v>
      </c>
      <c r="C69" s="33" t="s">
        <v>278</v>
      </c>
      <c r="D69" s="14">
        <v>30206</v>
      </c>
      <c r="E69" s="15">
        <v>206.68</v>
      </c>
      <c r="F69" s="16">
        <v>5.0000000000000001E-3</v>
      </c>
      <c r="G69" s="16"/>
    </row>
    <row r="70" spans="1:7" x14ac:dyDescent="0.35">
      <c r="A70" s="13" t="s">
        <v>347</v>
      </c>
      <c r="B70" s="33" t="s">
        <v>348</v>
      </c>
      <c r="C70" s="33" t="s">
        <v>333</v>
      </c>
      <c r="D70" s="14">
        <v>20512</v>
      </c>
      <c r="E70" s="15">
        <v>203.79</v>
      </c>
      <c r="F70" s="16">
        <v>4.8999999999999998E-3</v>
      </c>
      <c r="G70" s="16"/>
    </row>
    <row r="71" spans="1:7" x14ac:dyDescent="0.35">
      <c r="A71" s="13" t="s">
        <v>349</v>
      </c>
      <c r="B71" s="33" t="s">
        <v>350</v>
      </c>
      <c r="C71" s="33" t="s">
        <v>237</v>
      </c>
      <c r="D71" s="14">
        <v>11540</v>
      </c>
      <c r="E71" s="15">
        <v>201.78</v>
      </c>
      <c r="F71" s="16">
        <v>4.8999999999999998E-3</v>
      </c>
      <c r="G71" s="16"/>
    </row>
    <row r="72" spans="1:7" x14ac:dyDescent="0.35">
      <c r="A72" s="13" t="s">
        <v>351</v>
      </c>
      <c r="B72" s="33" t="s">
        <v>352</v>
      </c>
      <c r="C72" s="33" t="s">
        <v>231</v>
      </c>
      <c r="D72" s="14">
        <v>10905</v>
      </c>
      <c r="E72" s="15">
        <v>201.44</v>
      </c>
      <c r="F72" s="16">
        <v>4.8999999999999998E-3</v>
      </c>
      <c r="G72" s="16"/>
    </row>
    <row r="73" spans="1:7" x14ac:dyDescent="0.35">
      <c r="A73" s="13" t="s">
        <v>353</v>
      </c>
      <c r="B73" s="33" t="s">
        <v>354</v>
      </c>
      <c r="C73" s="33" t="s">
        <v>355</v>
      </c>
      <c r="D73" s="14">
        <v>15219</v>
      </c>
      <c r="E73" s="15">
        <v>197.18</v>
      </c>
      <c r="F73" s="16">
        <v>4.7999999999999996E-3</v>
      </c>
      <c r="G73" s="16"/>
    </row>
    <row r="74" spans="1:7" x14ac:dyDescent="0.35">
      <c r="A74" s="13" t="s">
        <v>356</v>
      </c>
      <c r="B74" s="33" t="s">
        <v>357</v>
      </c>
      <c r="C74" s="33" t="s">
        <v>358</v>
      </c>
      <c r="D74" s="14">
        <v>26719</v>
      </c>
      <c r="E74" s="15">
        <v>187.67</v>
      </c>
      <c r="F74" s="16">
        <v>4.5999999999999999E-3</v>
      </c>
      <c r="G74" s="16"/>
    </row>
    <row r="75" spans="1:7" x14ac:dyDescent="0.35">
      <c r="A75" s="13" t="s">
        <v>359</v>
      </c>
      <c r="B75" s="33" t="s">
        <v>360</v>
      </c>
      <c r="C75" s="33" t="s">
        <v>330</v>
      </c>
      <c r="D75" s="14">
        <v>8018</v>
      </c>
      <c r="E75" s="15">
        <v>179.91</v>
      </c>
      <c r="F75" s="16">
        <v>4.4000000000000003E-3</v>
      </c>
      <c r="G75" s="16"/>
    </row>
    <row r="76" spans="1:7" x14ac:dyDescent="0.35">
      <c r="A76" s="13" t="s">
        <v>361</v>
      </c>
      <c r="B76" s="33" t="s">
        <v>362</v>
      </c>
      <c r="C76" s="33" t="s">
        <v>237</v>
      </c>
      <c r="D76" s="14">
        <v>16529</v>
      </c>
      <c r="E76" s="15">
        <v>168.27</v>
      </c>
      <c r="F76" s="16">
        <v>4.1000000000000003E-3</v>
      </c>
      <c r="G76" s="16"/>
    </row>
    <row r="77" spans="1:7" x14ac:dyDescent="0.35">
      <c r="A77" s="13" t="s">
        <v>363</v>
      </c>
      <c r="B77" s="33" t="s">
        <v>364</v>
      </c>
      <c r="C77" s="33" t="s">
        <v>336</v>
      </c>
      <c r="D77" s="14">
        <v>9269</v>
      </c>
      <c r="E77" s="15">
        <v>167.93</v>
      </c>
      <c r="F77" s="16">
        <v>4.1000000000000003E-3</v>
      </c>
      <c r="G77" s="16"/>
    </row>
    <row r="78" spans="1:7" x14ac:dyDescent="0.35">
      <c r="A78" s="13" t="s">
        <v>365</v>
      </c>
      <c r="B78" s="33" t="s">
        <v>366</v>
      </c>
      <c r="C78" s="33" t="s">
        <v>245</v>
      </c>
      <c r="D78" s="14">
        <v>33097</v>
      </c>
      <c r="E78" s="15">
        <v>161.5</v>
      </c>
      <c r="F78" s="16">
        <v>3.8999999999999998E-3</v>
      </c>
      <c r="G78" s="16"/>
    </row>
    <row r="79" spans="1:7" x14ac:dyDescent="0.35">
      <c r="A79" s="13" t="s">
        <v>367</v>
      </c>
      <c r="B79" s="33" t="s">
        <v>368</v>
      </c>
      <c r="C79" s="33" t="s">
        <v>305</v>
      </c>
      <c r="D79" s="14">
        <v>23438</v>
      </c>
      <c r="E79" s="15">
        <v>160.94999999999999</v>
      </c>
      <c r="F79" s="16">
        <v>3.8999999999999998E-3</v>
      </c>
      <c r="G79" s="16"/>
    </row>
    <row r="80" spans="1:7" x14ac:dyDescent="0.35">
      <c r="A80" s="13" t="s">
        <v>369</v>
      </c>
      <c r="B80" s="33" t="s">
        <v>370</v>
      </c>
      <c r="C80" s="33" t="s">
        <v>281</v>
      </c>
      <c r="D80" s="14">
        <v>6413</v>
      </c>
      <c r="E80" s="15">
        <v>158.54</v>
      </c>
      <c r="F80" s="16">
        <v>3.8E-3</v>
      </c>
      <c r="G80" s="16"/>
    </row>
    <row r="81" spans="1:7" x14ac:dyDescent="0.35">
      <c r="A81" s="13" t="s">
        <v>371</v>
      </c>
      <c r="B81" s="33" t="s">
        <v>372</v>
      </c>
      <c r="C81" s="33" t="s">
        <v>302</v>
      </c>
      <c r="D81" s="14">
        <v>10255</v>
      </c>
      <c r="E81" s="15">
        <v>156.59</v>
      </c>
      <c r="F81" s="16">
        <v>3.8E-3</v>
      </c>
      <c r="G81" s="16"/>
    </row>
    <row r="82" spans="1:7" x14ac:dyDescent="0.35">
      <c r="A82" s="13" t="s">
        <v>373</v>
      </c>
      <c r="B82" s="33" t="s">
        <v>374</v>
      </c>
      <c r="C82" s="33" t="s">
        <v>375</v>
      </c>
      <c r="D82" s="14">
        <v>6122</v>
      </c>
      <c r="E82" s="15">
        <v>155.06</v>
      </c>
      <c r="F82" s="16">
        <v>3.8E-3</v>
      </c>
      <c r="G82" s="16"/>
    </row>
    <row r="83" spans="1:7" x14ac:dyDescent="0.35">
      <c r="A83" s="13" t="s">
        <v>376</v>
      </c>
      <c r="B83" s="33" t="s">
        <v>377</v>
      </c>
      <c r="C83" s="33" t="s">
        <v>245</v>
      </c>
      <c r="D83" s="14">
        <v>138828</v>
      </c>
      <c r="E83" s="15">
        <v>154.46</v>
      </c>
      <c r="F83" s="16">
        <v>3.7000000000000002E-3</v>
      </c>
      <c r="G83" s="16"/>
    </row>
    <row r="84" spans="1:7" x14ac:dyDescent="0.35">
      <c r="A84" s="13" t="s">
        <v>378</v>
      </c>
      <c r="B84" s="33" t="s">
        <v>379</v>
      </c>
      <c r="C84" s="33" t="s">
        <v>380</v>
      </c>
      <c r="D84" s="14">
        <v>22760</v>
      </c>
      <c r="E84" s="15">
        <v>144.18</v>
      </c>
      <c r="F84" s="16">
        <v>3.5000000000000001E-3</v>
      </c>
      <c r="G84" s="16"/>
    </row>
    <row r="85" spans="1:7" x14ac:dyDescent="0.35">
      <c r="A85" s="13" t="s">
        <v>381</v>
      </c>
      <c r="B85" s="33" t="s">
        <v>382</v>
      </c>
      <c r="C85" s="33" t="s">
        <v>240</v>
      </c>
      <c r="D85" s="14">
        <v>49507</v>
      </c>
      <c r="E85" s="15">
        <v>141.91</v>
      </c>
      <c r="F85" s="16">
        <v>3.3999999999999998E-3</v>
      </c>
      <c r="G85" s="16"/>
    </row>
    <row r="86" spans="1:7" x14ac:dyDescent="0.35">
      <c r="A86" s="13" t="s">
        <v>383</v>
      </c>
      <c r="B86" s="33" t="s">
        <v>384</v>
      </c>
      <c r="C86" s="33" t="s">
        <v>330</v>
      </c>
      <c r="D86" s="14">
        <v>8552</v>
      </c>
      <c r="E86" s="15">
        <v>131.44999999999999</v>
      </c>
      <c r="F86" s="16">
        <v>3.2000000000000002E-3</v>
      </c>
      <c r="G86" s="16"/>
    </row>
    <row r="87" spans="1:7" x14ac:dyDescent="0.35">
      <c r="A87" s="13" t="s">
        <v>385</v>
      </c>
      <c r="B87" s="33" t="s">
        <v>386</v>
      </c>
      <c r="C87" s="33" t="s">
        <v>302</v>
      </c>
      <c r="D87" s="14">
        <v>829</v>
      </c>
      <c r="E87" s="15">
        <v>121.8</v>
      </c>
      <c r="F87" s="16">
        <v>3.0000000000000001E-3</v>
      </c>
      <c r="G87" s="16"/>
    </row>
    <row r="88" spans="1:7" x14ac:dyDescent="0.35">
      <c r="A88" s="13" t="s">
        <v>387</v>
      </c>
      <c r="B88" s="33" t="s">
        <v>388</v>
      </c>
      <c r="C88" s="33" t="s">
        <v>358</v>
      </c>
      <c r="D88" s="14">
        <v>3203</v>
      </c>
      <c r="E88" s="15">
        <v>91.64</v>
      </c>
      <c r="F88" s="16">
        <v>2.2000000000000001E-3</v>
      </c>
      <c r="G88" s="16"/>
    </row>
    <row r="89" spans="1:7" x14ac:dyDescent="0.35">
      <c r="A89" s="13" t="s">
        <v>389</v>
      </c>
      <c r="B89" s="33" t="s">
        <v>390</v>
      </c>
      <c r="C89" s="33" t="s">
        <v>215</v>
      </c>
      <c r="D89" s="14">
        <v>7692</v>
      </c>
      <c r="E89" s="15">
        <v>82.97</v>
      </c>
      <c r="F89" s="16">
        <v>2E-3</v>
      </c>
      <c r="G89" s="16"/>
    </row>
    <row r="90" spans="1:7" x14ac:dyDescent="0.35">
      <c r="A90" s="13" t="s">
        <v>391</v>
      </c>
      <c r="B90" s="33" t="s">
        <v>392</v>
      </c>
      <c r="C90" s="33" t="s">
        <v>305</v>
      </c>
      <c r="D90" s="14">
        <v>2526</v>
      </c>
      <c r="E90" s="15">
        <v>82.49</v>
      </c>
      <c r="F90" s="16">
        <v>2E-3</v>
      </c>
      <c r="G90" s="16"/>
    </row>
    <row r="91" spans="1:7" x14ac:dyDescent="0.35">
      <c r="A91" s="13" t="s">
        <v>393</v>
      </c>
      <c r="B91" s="33" t="s">
        <v>394</v>
      </c>
      <c r="C91" s="33" t="s">
        <v>395</v>
      </c>
      <c r="D91" s="14">
        <v>19275</v>
      </c>
      <c r="E91" s="15">
        <v>82.27</v>
      </c>
      <c r="F91" s="16">
        <v>2E-3</v>
      </c>
      <c r="G91" s="16"/>
    </row>
    <row r="92" spans="1:7" x14ac:dyDescent="0.35">
      <c r="A92" s="13" t="s">
        <v>396</v>
      </c>
      <c r="B92" s="33" t="s">
        <v>397</v>
      </c>
      <c r="C92" s="33" t="s">
        <v>398</v>
      </c>
      <c r="D92" s="14">
        <v>1844</v>
      </c>
      <c r="E92" s="15">
        <v>70.510000000000005</v>
      </c>
      <c r="F92" s="16">
        <v>1.6999999999999999E-3</v>
      </c>
      <c r="G92" s="16"/>
    </row>
    <row r="93" spans="1:7" x14ac:dyDescent="0.35">
      <c r="A93" s="13" t="s">
        <v>399</v>
      </c>
      <c r="B93" s="33" t="s">
        <v>400</v>
      </c>
      <c r="C93" s="33" t="s">
        <v>401</v>
      </c>
      <c r="D93" s="14">
        <v>15079</v>
      </c>
      <c r="E93" s="15">
        <v>32.64</v>
      </c>
      <c r="F93" s="16">
        <v>8.0000000000000004E-4</v>
      </c>
      <c r="G93" s="16"/>
    </row>
    <row r="94" spans="1:7" x14ac:dyDescent="0.35">
      <c r="A94" s="13" t="s">
        <v>402</v>
      </c>
      <c r="B94" s="33" t="s">
        <v>403</v>
      </c>
      <c r="C94" s="33" t="s">
        <v>221</v>
      </c>
      <c r="D94" s="14">
        <v>14358</v>
      </c>
      <c r="E94" s="15">
        <v>17.899999999999999</v>
      </c>
      <c r="F94" s="16">
        <v>4.0000000000000002E-4</v>
      </c>
      <c r="G94" s="16"/>
    </row>
    <row r="95" spans="1:7" x14ac:dyDescent="0.35">
      <c r="A95" s="17" t="s">
        <v>139</v>
      </c>
      <c r="B95" s="34"/>
      <c r="C95" s="34"/>
      <c r="D95" s="20"/>
      <c r="E95" s="37">
        <v>40558.699999999997</v>
      </c>
      <c r="F95" s="38">
        <v>0.98450000000000004</v>
      </c>
      <c r="G95" s="23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17" t="s">
        <v>404</v>
      </c>
      <c r="B97" s="33"/>
      <c r="C97" s="33"/>
      <c r="D97" s="14"/>
      <c r="E97" s="15"/>
      <c r="F97" s="16"/>
      <c r="G97" s="16"/>
    </row>
    <row r="98" spans="1:7" x14ac:dyDescent="0.35">
      <c r="A98" s="13" t="s">
        <v>405</v>
      </c>
      <c r="B98" s="33" t="s">
        <v>406</v>
      </c>
      <c r="C98" s="33" t="s">
        <v>305</v>
      </c>
      <c r="D98" s="14">
        <v>2526</v>
      </c>
      <c r="E98" s="15">
        <v>56.34</v>
      </c>
      <c r="F98" s="16">
        <v>1.4E-3</v>
      </c>
      <c r="G98" s="16"/>
    </row>
    <row r="99" spans="1:7" x14ac:dyDescent="0.35">
      <c r="A99" s="17" t="s">
        <v>139</v>
      </c>
      <c r="B99" s="34"/>
      <c r="C99" s="34"/>
      <c r="D99" s="20"/>
      <c r="E99" s="37">
        <v>56.34</v>
      </c>
      <c r="F99" s="38">
        <v>1.4E-3</v>
      </c>
      <c r="G99" s="23"/>
    </row>
    <row r="100" spans="1:7" x14ac:dyDescent="0.35">
      <c r="A100" s="24" t="s">
        <v>155</v>
      </c>
      <c r="B100" s="35"/>
      <c r="C100" s="35"/>
      <c r="D100" s="25"/>
      <c r="E100" s="30">
        <v>40615.040000000001</v>
      </c>
      <c r="F100" s="31">
        <v>0.9859</v>
      </c>
      <c r="G100" s="23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3"/>
      <c r="B102" s="33"/>
      <c r="C102" s="33"/>
      <c r="D102" s="14"/>
      <c r="E102" s="15"/>
      <c r="F102" s="16"/>
      <c r="G102" s="16"/>
    </row>
    <row r="103" spans="1:7" x14ac:dyDescent="0.35">
      <c r="A103" s="17" t="s">
        <v>156</v>
      </c>
      <c r="B103" s="33"/>
      <c r="C103" s="33"/>
      <c r="D103" s="14"/>
      <c r="E103" s="15"/>
      <c r="F103" s="16"/>
      <c r="G103" s="16"/>
    </row>
    <row r="104" spans="1:7" x14ac:dyDescent="0.35">
      <c r="A104" s="13" t="s">
        <v>157</v>
      </c>
      <c r="B104" s="33"/>
      <c r="C104" s="33"/>
      <c r="D104" s="14"/>
      <c r="E104" s="15">
        <v>593.72</v>
      </c>
      <c r="F104" s="16">
        <v>1.44E-2</v>
      </c>
      <c r="G104" s="16">
        <v>5.7939999999999998E-2</v>
      </c>
    </row>
    <row r="105" spans="1:7" x14ac:dyDescent="0.35">
      <c r="A105" s="17" t="s">
        <v>139</v>
      </c>
      <c r="B105" s="34"/>
      <c r="C105" s="34"/>
      <c r="D105" s="20"/>
      <c r="E105" s="37">
        <v>593.72</v>
      </c>
      <c r="F105" s="38">
        <v>1.44E-2</v>
      </c>
      <c r="G105" s="23"/>
    </row>
    <row r="106" spans="1:7" x14ac:dyDescent="0.35">
      <c r="A106" s="13"/>
      <c r="B106" s="33"/>
      <c r="C106" s="33"/>
      <c r="D106" s="14"/>
      <c r="E106" s="15"/>
      <c r="F106" s="16"/>
      <c r="G106" s="16"/>
    </row>
    <row r="107" spans="1:7" x14ac:dyDescent="0.35">
      <c r="A107" s="24" t="s">
        <v>155</v>
      </c>
      <c r="B107" s="35"/>
      <c r="C107" s="35"/>
      <c r="D107" s="25"/>
      <c r="E107" s="21">
        <v>593.72</v>
      </c>
      <c r="F107" s="22">
        <v>1.44E-2</v>
      </c>
      <c r="G107" s="23"/>
    </row>
    <row r="108" spans="1:7" x14ac:dyDescent="0.35">
      <c r="A108" s="13" t="s">
        <v>158</v>
      </c>
      <c r="B108" s="33"/>
      <c r="C108" s="33"/>
      <c r="D108" s="14"/>
      <c r="E108" s="15">
        <v>0.18849299999999999</v>
      </c>
      <c r="F108" s="16">
        <v>3.9999999999999998E-6</v>
      </c>
      <c r="G108" s="16"/>
    </row>
    <row r="109" spans="1:7" x14ac:dyDescent="0.35">
      <c r="A109" s="13" t="s">
        <v>159</v>
      </c>
      <c r="B109" s="33"/>
      <c r="C109" s="33"/>
      <c r="D109" s="14"/>
      <c r="E109" s="26">
        <v>-15.668493</v>
      </c>
      <c r="F109" s="27">
        <v>-3.0400000000000002E-4</v>
      </c>
      <c r="G109" s="16">
        <v>5.7939999999999998E-2</v>
      </c>
    </row>
    <row r="110" spans="1:7" x14ac:dyDescent="0.35">
      <c r="A110" s="28" t="s">
        <v>160</v>
      </c>
      <c r="B110" s="36"/>
      <c r="C110" s="36"/>
      <c r="D110" s="29"/>
      <c r="E110" s="30">
        <v>41193.279999999999</v>
      </c>
      <c r="F110" s="31">
        <v>1</v>
      </c>
      <c r="G110" s="31"/>
    </row>
    <row r="115" spans="1:3" x14ac:dyDescent="0.35">
      <c r="A115" s="1" t="s">
        <v>163</v>
      </c>
    </row>
    <row r="116" spans="1:3" x14ac:dyDescent="0.35">
      <c r="A116" s="48" t="s">
        <v>164</v>
      </c>
      <c r="B116" s="3" t="s">
        <v>136</v>
      </c>
    </row>
    <row r="117" spans="1:3" x14ac:dyDescent="0.35">
      <c r="A117" t="s">
        <v>165</v>
      </c>
    </row>
    <row r="118" spans="1:3" x14ac:dyDescent="0.35">
      <c r="A118" t="s">
        <v>166</v>
      </c>
      <c r="B118" t="s">
        <v>167</v>
      </c>
      <c r="C118" t="s">
        <v>167</v>
      </c>
    </row>
    <row r="119" spans="1:3" x14ac:dyDescent="0.35">
      <c r="B119" s="49">
        <v>45777</v>
      </c>
      <c r="C119" s="49">
        <v>45807</v>
      </c>
    </row>
    <row r="120" spans="1:3" x14ac:dyDescent="0.35">
      <c r="A120" t="s">
        <v>407</v>
      </c>
      <c r="B120">
        <v>122.56</v>
      </c>
      <c r="C120">
        <v>127.33</v>
      </c>
    </row>
    <row r="121" spans="1:3" x14ac:dyDescent="0.35">
      <c r="A121" t="s">
        <v>169</v>
      </c>
      <c r="B121">
        <v>41.44</v>
      </c>
      <c r="C121">
        <v>43.06</v>
      </c>
    </row>
    <row r="122" spans="1:3" x14ac:dyDescent="0.35">
      <c r="A122" t="s">
        <v>408</v>
      </c>
      <c r="B122">
        <v>104.01</v>
      </c>
      <c r="C122">
        <v>107.91</v>
      </c>
    </row>
    <row r="123" spans="1:3" x14ac:dyDescent="0.35">
      <c r="A123" t="s">
        <v>171</v>
      </c>
      <c r="B123">
        <v>27.84</v>
      </c>
      <c r="C123">
        <v>28.88</v>
      </c>
    </row>
    <row r="125" spans="1:3" x14ac:dyDescent="0.35">
      <c r="A125" t="s">
        <v>172</v>
      </c>
      <c r="B125" s="3" t="s">
        <v>136</v>
      </c>
    </row>
    <row r="126" spans="1:3" x14ac:dyDescent="0.35">
      <c r="A126" t="s">
        <v>173</v>
      </c>
      <c r="B126" s="3" t="s">
        <v>136</v>
      </c>
    </row>
    <row r="127" spans="1:3" ht="29" customHeight="1" x14ac:dyDescent="0.35">
      <c r="A127" s="48" t="s">
        <v>174</v>
      </c>
      <c r="B127" s="3" t="s">
        <v>136</v>
      </c>
    </row>
    <row r="128" spans="1:3" ht="29" customHeight="1" x14ac:dyDescent="0.35">
      <c r="A128" s="48" t="s">
        <v>175</v>
      </c>
      <c r="B128" s="3" t="s">
        <v>136</v>
      </c>
    </row>
    <row r="129" spans="1:4" x14ac:dyDescent="0.35">
      <c r="A129" t="s">
        <v>409</v>
      </c>
      <c r="B129" s="50">
        <v>0.29060000000000002</v>
      </c>
    </row>
    <row r="130" spans="1:4" ht="43.5" customHeight="1" x14ac:dyDescent="0.35">
      <c r="A130" s="48" t="s">
        <v>177</v>
      </c>
      <c r="B130" s="3" t="s">
        <v>136</v>
      </c>
    </row>
    <row r="131" spans="1:4" x14ac:dyDescent="0.35">
      <c r="B131" s="3"/>
    </row>
    <row r="132" spans="1:4" ht="29" customHeight="1" x14ac:dyDescent="0.35">
      <c r="A132" s="48" t="s">
        <v>178</v>
      </c>
      <c r="B132" s="3" t="s">
        <v>136</v>
      </c>
    </row>
    <row r="133" spans="1:4" ht="29" customHeight="1" x14ac:dyDescent="0.35">
      <c r="A133" s="48" t="s">
        <v>179</v>
      </c>
      <c r="B133" t="s">
        <v>136</v>
      </c>
    </row>
    <row r="134" spans="1:4" ht="29" customHeight="1" x14ac:dyDescent="0.35">
      <c r="A134" s="48" t="s">
        <v>180</v>
      </c>
      <c r="B134" s="3" t="s">
        <v>136</v>
      </c>
    </row>
    <row r="135" spans="1:4" ht="29" customHeight="1" x14ac:dyDescent="0.35">
      <c r="A135" s="48" t="s">
        <v>181</v>
      </c>
      <c r="B135" s="3" t="s">
        <v>136</v>
      </c>
    </row>
    <row r="137" spans="1:4" ht="70" customHeight="1" x14ac:dyDescent="0.35">
      <c r="A137" s="73" t="s">
        <v>191</v>
      </c>
      <c r="B137" s="73" t="s">
        <v>192</v>
      </c>
      <c r="C137" s="73" t="s">
        <v>5</v>
      </c>
      <c r="D137" s="73" t="s">
        <v>6</v>
      </c>
    </row>
    <row r="138" spans="1:4" ht="70" customHeight="1" x14ac:dyDescent="0.35">
      <c r="A138" s="73" t="s">
        <v>410</v>
      </c>
      <c r="B138" s="73"/>
      <c r="C138" s="73" t="s">
        <v>11</v>
      </c>
      <c r="D13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9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1614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1615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229</v>
      </c>
      <c r="B8" s="33" t="s">
        <v>230</v>
      </c>
      <c r="C8" s="33" t="s">
        <v>231</v>
      </c>
      <c r="D8" s="14">
        <v>94818</v>
      </c>
      <c r="E8" s="15">
        <v>2822.54</v>
      </c>
      <c r="F8" s="16">
        <v>7.7600000000000002E-2</v>
      </c>
      <c r="G8" s="16"/>
    </row>
    <row r="9" spans="1:7" x14ac:dyDescent="0.35">
      <c r="A9" s="13" t="s">
        <v>205</v>
      </c>
      <c r="B9" s="33" t="s">
        <v>206</v>
      </c>
      <c r="C9" s="33" t="s">
        <v>207</v>
      </c>
      <c r="D9" s="14">
        <v>141130</v>
      </c>
      <c r="E9" s="15">
        <v>2619.66</v>
      </c>
      <c r="F9" s="16">
        <v>7.1999999999999995E-2</v>
      </c>
      <c r="G9" s="16"/>
    </row>
    <row r="10" spans="1:7" x14ac:dyDescent="0.35">
      <c r="A10" s="13" t="s">
        <v>260</v>
      </c>
      <c r="B10" s="33" t="s">
        <v>261</v>
      </c>
      <c r="C10" s="33" t="s">
        <v>248</v>
      </c>
      <c r="D10" s="14">
        <v>613164</v>
      </c>
      <c r="E10" s="15">
        <v>2563.33</v>
      </c>
      <c r="F10" s="16">
        <v>7.0499999999999993E-2</v>
      </c>
      <c r="G10" s="16"/>
    </row>
    <row r="11" spans="1:7" x14ac:dyDescent="0.35">
      <c r="A11" s="13" t="s">
        <v>284</v>
      </c>
      <c r="B11" s="33" t="s">
        <v>285</v>
      </c>
      <c r="C11" s="33" t="s">
        <v>231</v>
      </c>
      <c r="D11" s="14">
        <v>14179</v>
      </c>
      <c r="E11" s="15">
        <v>1746.71</v>
      </c>
      <c r="F11" s="16">
        <v>4.8000000000000001E-2</v>
      </c>
      <c r="G11" s="16"/>
    </row>
    <row r="12" spans="1:7" x14ac:dyDescent="0.35">
      <c r="A12" s="13" t="s">
        <v>246</v>
      </c>
      <c r="B12" s="33" t="s">
        <v>247</v>
      </c>
      <c r="C12" s="33" t="s">
        <v>248</v>
      </c>
      <c r="D12" s="14">
        <v>66566</v>
      </c>
      <c r="E12" s="15">
        <v>1563.17</v>
      </c>
      <c r="F12" s="16">
        <v>4.2999999999999997E-2</v>
      </c>
      <c r="G12" s="16"/>
    </row>
    <row r="13" spans="1:7" x14ac:dyDescent="0.35">
      <c r="A13" s="13" t="s">
        <v>300</v>
      </c>
      <c r="B13" s="33" t="s">
        <v>301</v>
      </c>
      <c r="C13" s="33" t="s">
        <v>302</v>
      </c>
      <c r="D13" s="14">
        <v>37686</v>
      </c>
      <c r="E13" s="15">
        <v>1339.74</v>
      </c>
      <c r="F13" s="16">
        <v>3.6799999999999999E-2</v>
      </c>
      <c r="G13" s="16"/>
    </row>
    <row r="14" spans="1:7" x14ac:dyDescent="0.35">
      <c r="A14" s="13" t="s">
        <v>435</v>
      </c>
      <c r="B14" s="33" t="s">
        <v>436</v>
      </c>
      <c r="C14" s="33" t="s">
        <v>437</v>
      </c>
      <c r="D14" s="14">
        <v>2699</v>
      </c>
      <c r="E14" s="15">
        <v>1251.8</v>
      </c>
      <c r="F14" s="16">
        <v>3.44E-2</v>
      </c>
      <c r="G14" s="16"/>
    </row>
    <row r="15" spans="1:7" x14ac:dyDescent="0.35">
      <c r="A15" s="13" t="s">
        <v>314</v>
      </c>
      <c r="B15" s="33" t="s">
        <v>315</v>
      </c>
      <c r="C15" s="33" t="s">
        <v>240</v>
      </c>
      <c r="D15" s="14">
        <v>13458</v>
      </c>
      <c r="E15" s="15">
        <v>1235.51</v>
      </c>
      <c r="F15" s="16">
        <v>3.4000000000000002E-2</v>
      </c>
      <c r="G15" s="16"/>
    </row>
    <row r="16" spans="1:7" x14ac:dyDescent="0.35">
      <c r="A16" s="13" t="s">
        <v>805</v>
      </c>
      <c r="B16" s="33" t="s">
        <v>806</v>
      </c>
      <c r="C16" s="33" t="s">
        <v>231</v>
      </c>
      <c r="D16" s="14">
        <v>20387</v>
      </c>
      <c r="E16" s="15">
        <v>1087.3399999999999</v>
      </c>
      <c r="F16" s="16">
        <v>2.9899999999999999E-2</v>
      </c>
      <c r="G16" s="16"/>
    </row>
    <row r="17" spans="1:7" x14ac:dyDescent="0.35">
      <c r="A17" s="13" t="s">
        <v>698</v>
      </c>
      <c r="B17" s="33" t="s">
        <v>699</v>
      </c>
      <c r="C17" s="33" t="s">
        <v>221</v>
      </c>
      <c r="D17" s="14">
        <v>452384</v>
      </c>
      <c r="E17" s="15">
        <v>1078.08</v>
      </c>
      <c r="F17" s="16">
        <v>2.9600000000000001E-2</v>
      </c>
      <c r="G17" s="16"/>
    </row>
    <row r="18" spans="1:7" x14ac:dyDescent="0.35">
      <c r="A18" s="13" t="s">
        <v>1146</v>
      </c>
      <c r="B18" s="33" t="s">
        <v>1147</v>
      </c>
      <c r="C18" s="33" t="s">
        <v>251</v>
      </c>
      <c r="D18" s="14">
        <v>18479</v>
      </c>
      <c r="E18" s="15">
        <v>1018.29</v>
      </c>
      <c r="F18" s="16">
        <v>2.8000000000000001E-2</v>
      </c>
      <c r="G18" s="16"/>
    </row>
    <row r="19" spans="1:7" x14ac:dyDescent="0.35">
      <c r="A19" s="13" t="s">
        <v>219</v>
      </c>
      <c r="B19" s="33" t="s">
        <v>220</v>
      </c>
      <c r="C19" s="33" t="s">
        <v>221</v>
      </c>
      <c r="D19" s="14">
        <v>17691</v>
      </c>
      <c r="E19" s="15">
        <v>998.39</v>
      </c>
      <c r="F19" s="16">
        <v>2.75E-2</v>
      </c>
      <c r="G19" s="16"/>
    </row>
    <row r="20" spans="1:7" x14ac:dyDescent="0.35">
      <c r="A20" s="13" t="s">
        <v>1152</v>
      </c>
      <c r="B20" s="33" t="s">
        <v>1153</v>
      </c>
      <c r="C20" s="33" t="s">
        <v>231</v>
      </c>
      <c r="D20" s="14">
        <v>23168</v>
      </c>
      <c r="E20" s="15">
        <v>998.38</v>
      </c>
      <c r="F20" s="16">
        <v>2.75E-2</v>
      </c>
      <c r="G20" s="16"/>
    </row>
    <row r="21" spans="1:7" x14ac:dyDescent="0.35">
      <c r="A21" s="13" t="s">
        <v>1144</v>
      </c>
      <c r="B21" s="33" t="s">
        <v>1145</v>
      </c>
      <c r="C21" s="33" t="s">
        <v>251</v>
      </c>
      <c r="D21" s="14">
        <v>38474</v>
      </c>
      <c r="E21" s="15">
        <v>921.91</v>
      </c>
      <c r="F21" s="16">
        <v>2.5399999999999999E-2</v>
      </c>
      <c r="G21" s="16"/>
    </row>
    <row r="22" spans="1:7" x14ac:dyDescent="0.35">
      <c r="A22" s="13" t="s">
        <v>767</v>
      </c>
      <c r="B22" s="33" t="s">
        <v>768</v>
      </c>
      <c r="C22" s="33" t="s">
        <v>358</v>
      </c>
      <c r="D22" s="14">
        <v>27725</v>
      </c>
      <c r="E22" s="15">
        <v>861.47</v>
      </c>
      <c r="F22" s="16">
        <v>2.3699999999999999E-2</v>
      </c>
      <c r="G22" s="16"/>
    </row>
    <row r="23" spans="1:7" x14ac:dyDescent="0.35">
      <c r="A23" s="13" t="s">
        <v>316</v>
      </c>
      <c r="B23" s="33" t="s">
        <v>317</v>
      </c>
      <c r="C23" s="33" t="s">
        <v>318</v>
      </c>
      <c r="D23" s="14">
        <v>76239</v>
      </c>
      <c r="E23" s="15">
        <v>843.43</v>
      </c>
      <c r="F23" s="16">
        <v>2.3199999999999998E-2</v>
      </c>
      <c r="G23" s="16"/>
    </row>
    <row r="24" spans="1:7" x14ac:dyDescent="0.35">
      <c r="A24" s="13" t="s">
        <v>413</v>
      </c>
      <c r="B24" s="33" t="s">
        <v>414</v>
      </c>
      <c r="C24" s="33" t="s">
        <v>318</v>
      </c>
      <c r="D24" s="14">
        <v>115542</v>
      </c>
      <c r="E24" s="15">
        <v>827.8</v>
      </c>
      <c r="F24" s="16">
        <v>2.2800000000000001E-2</v>
      </c>
      <c r="G24" s="16"/>
    </row>
    <row r="25" spans="1:7" x14ac:dyDescent="0.35">
      <c r="A25" s="13" t="s">
        <v>775</v>
      </c>
      <c r="B25" s="33" t="s">
        <v>776</v>
      </c>
      <c r="C25" s="33" t="s">
        <v>375</v>
      </c>
      <c r="D25" s="14">
        <v>49889</v>
      </c>
      <c r="E25" s="15">
        <v>758.36</v>
      </c>
      <c r="F25" s="16">
        <v>2.0899999999999998E-2</v>
      </c>
      <c r="G25" s="16"/>
    </row>
    <row r="26" spans="1:7" x14ac:dyDescent="0.35">
      <c r="A26" s="13" t="s">
        <v>424</v>
      </c>
      <c r="B26" s="33" t="s">
        <v>425</v>
      </c>
      <c r="C26" s="33" t="s">
        <v>375</v>
      </c>
      <c r="D26" s="14">
        <v>140214</v>
      </c>
      <c r="E26" s="15">
        <v>667.35</v>
      </c>
      <c r="F26" s="16">
        <v>1.84E-2</v>
      </c>
      <c r="G26" s="16"/>
    </row>
    <row r="27" spans="1:7" x14ac:dyDescent="0.35">
      <c r="A27" s="13" t="s">
        <v>721</v>
      </c>
      <c r="B27" s="33" t="s">
        <v>722</v>
      </c>
      <c r="C27" s="33" t="s">
        <v>207</v>
      </c>
      <c r="D27" s="14">
        <v>33871</v>
      </c>
      <c r="E27" s="15">
        <v>620.08000000000004</v>
      </c>
      <c r="F27" s="16">
        <v>1.7100000000000001E-2</v>
      </c>
      <c r="G27" s="16"/>
    </row>
    <row r="28" spans="1:7" x14ac:dyDescent="0.35">
      <c r="A28" s="13" t="s">
        <v>402</v>
      </c>
      <c r="B28" s="33" t="s">
        <v>403</v>
      </c>
      <c r="C28" s="33" t="s">
        <v>221</v>
      </c>
      <c r="D28" s="14">
        <v>454499</v>
      </c>
      <c r="E28" s="15">
        <v>566.58000000000004</v>
      </c>
      <c r="F28" s="16">
        <v>1.5599999999999999E-2</v>
      </c>
      <c r="G28" s="16"/>
    </row>
    <row r="29" spans="1:7" x14ac:dyDescent="0.35">
      <c r="A29" s="13" t="s">
        <v>709</v>
      </c>
      <c r="B29" s="33" t="s">
        <v>710</v>
      </c>
      <c r="C29" s="33" t="s">
        <v>401</v>
      </c>
      <c r="D29" s="14">
        <v>85965</v>
      </c>
      <c r="E29" s="15">
        <v>563.54</v>
      </c>
      <c r="F29" s="16">
        <v>1.55E-2</v>
      </c>
      <c r="G29" s="16"/>
    </row>
    <row r="30" spans="1:7" x14ac:dyDescent="0.35">
      <c r="A30" s="13" t="s">
        <v>363</v>
      </c>
      <c r="B30" s="33" t="s">
        <v>364</v>
      </c>
      <c r="C30" s="33" t="s">
        <v>336</v>
      </c>
      <c r="D30" s="14">
        <v>30525</v>
      </c>
      <c r="E30" s="15">
        <v>553.02</v>
      </c>
      <c r="F30" s="16">
        <v>1.52E-2</v>
      </c>
      <c r="G30" s="16"/>
    </row>
    <row r="31" spans="1:7" x14ac:dyDescent="0.35">
      <c r="A31" s="13" t="s">
        <v>757</v>
      </c>
      <c r="B31" s="33" t="s">
        <v>758</v>
      </c>
      <c r="C31" s="33" t="s">
        <v>302</v>
      </c>
      <c r="D31" s="14">
        <v>35730</v>
      </c>
      <c r="E31" s="15">
        <v>547.49</v>
      </c>
      <c r="F31" s="16">
        <v>1.5100000000000001E-2</v>
      </c>
      <c r="G31" s="16"/>
    </row>
    <row r="32" spans="1:7" x14ac:dyDescent="0.35">
      <c r="A32" s="13" t="s">
        <v>711</v>
      </c>
      <c r="B32" s="33" t="s">
        <v>712</v>
      </c>
      <c r="C32" s="33" t="s">
        <v>401</v>
      </c>
      <c r="D32" s="14">
        <v>70914</v>
      </c>
      <c r="E32" s="15">
        <v>545.92999999999995</v>
      </c>
      <c r="F32" s="16">
        <v>1.4999999999999999E-2</v>
      </c>
      <c r="G32" s="16"/>
    </row>
    <row r="33" spans="1:7" x14ac:dyDescent="0.35">
      <c r="A33" s="13" t="s">
        <v>276</v>
      </c>
      <c r="B33" s="33" t="s">
        <v>277</v>
      </c>
      <c r="C33" s="33" t="s">
        <v>278</v>
      </c>
      <c r="D33" s="14">
        <v>44200</v>
      </c>
      <c r="E33" s="15">
        <v>497.34</v>
      </c>
      <c r="F33" s="16">
        <v>1.37E-2</v>
      </c>
      <c r="G33" s="16"/>
    </row>
    <row r="34" spans="1:7" x14ac:dyDescent="0.35">
      <c r="A34" s="13" t="s">
        <v>1616</v>
      </c>
      <c r="B34" s="33" t="s">
        <v>1617</v>
      </c>
      <c r="C34" s="33" t="s">
        <v>245</v>
      </c>
      <c r="D34" s="14">
        <v>119398</v>
      </c>
      <c r="E34" s="15">
        <v>469</v>
      </c>
      <c r="F34" s="16">
        <v>1.29E-2</v>
      </c>
      <c r="G34" s="16"/>
    </row>
    <row r="35" spans="1:7" x14ac:dyDescent="0.35">
      <c r="A35" s="13" t="s">
        <v>1148</v>
      </c>
      <c r="B35" s="33" t="s">
        <v>1149</v>
      </c>
      <c r="C35" s="33" t="s">
        <v>302</v>
      </c>
      <c r="D35" s="14">
        <v>20321</v>
      </c>
      <c r="E35" s="15">
        <v>459.07</v>
      </c>
      <c r="F35" s="16">
        <v>1.26E-2</v>
      </c>
      <c r="G35" s="16"/>
    </row>
    <row r="36" spans="1:7" x14ac:dyDescent="0.35">
      <c r="A36" s="13" t="s">
        <v>298</v>
      </c>
      <c r="B36" s="33" t="s">
        <v>299</v>
      </c>
      <c r="C36" s="33" t="s">
        <v>237</v>
      </c>
      <c r="D36" s="14">
        <v>23417</v>
      </c>
      <c r="E36" s="15">
        <v>458.43</v>
      </c>
      <c r="F36" s="16">
        <v>1.26E-2</v>
      </c>
      <c r="G36" s="16"/>
    </row>
    <row r="37" spans="1:7" x14ac:dyDescent="0.35">
      <c r="A37" s="13" t="s">
        <v>373</v>
      </c>
      <c r="B37" s="33" t="s">
        <v>374</v>
      </c>
      <c r="C37" s="33" t="s">
        <v>375</v>
      </c>
      <c r="D37" s="14">
        <v>17720</v>
      </c>
      <c r="E37" s="15">
        <v>448.81</v>
      </c>
      <c r="F37" s="16">
        <v>1.23E-2</v>
      </c>
      <c r="G37" s="16"/>
    </row>
    <row r="38" spans="1:7" x14ac:dyDescent="0.35">
      <c r="A38" s="13" t="s">
        <v>383</v>
      </c>
      <c r="B38" s="33" t="s">
        <v>384</v>
      </c>
      <c r="C38" s="33" t="s">
        <v>330</v>
      </c>
      <c r="D38" s="14">
        <v>28095</v>
      </c>
      <c r="E38" s="15">
        <v>431.85</v>
      </c>
      <c r="F38" s="16">
        <v>1.1900000000000001E-2</v>
      </c>
      <c r="G38" s="16"/>
    </row>
    <row r="39" spans="1:7" x14ac:dyDescent="0.35">
      <c r="A39" s="13" t="s">
        <v>1618</v>
      </c>
      <c r="B39" s="33" t="s">
        <v>1619</v>
      </c>
      <c r="C39" s="33" t="s">
        <v>437</v>
      </c>
      <c r="D39" s="14">
        <v>36725</v>
      </c>
      <c r="E39" s="15">
        <v>413.71</v>
      </c>
      <c r="F39" s="16">
        <v>1.14E-2</v>
      </c>
      <c r="G39" s="16"/>
    </row>
    <row r="40" spans="1:7" x14ac:dyDescent="0.35">
      <c r="A40" s="13" t="s">
        <v>1620</v>
      </c>
      <c r="B40" s="33" t="s">
        <v>1621</v>
      </c>
      <c r="C40" s="33" t="s">
        <v>330</v>
      </c>
      <c r="D40" s="14">
        <v>23532</v>
      </c>
      <c r="E40" s="15">
        <v>410.94</v>
      </c>
      <c r="F40" s="16">
        <v>1.1299999999999999E-2</v>
      </c>
      <c r="G40" s="16"/>
    </row>
    <row r="41" spans="1:7" x14ac:dyDescent="0.35">
      <c r="A41" s="13" t="s">
        <v>1622</v>
      </c>
      <c r="B41" s="33" t="s">
        <v>1623</v>
      </c>
      <c r="C41" s="33" t="s">
        <v>336</v>
      </c>
      <c r="D41" s="14">
        <v>26805</v>
      </c>
      <c r="E41" s="15">
        <v>401.57</v>
      </c>
      <c r="F41" s="16">
        <v>1.0999999999999999E-2</v>
      </c>
      <c r="G41" s="16"/>
    </row>
    <row r="42" spans="1:7" x14ac:dyDescent="0.35">
      <c r="A42" s="13" t="s">
        <v>719</v>
      </c>
      <c r="B42" s="33" t="s">
        <v>720</v>
      </c>
      <c r="C42" s="33" t="s">
        <v>302</v>
      </c>
      <c r="D42" s="14">
        <v>32760</v>
      </c>
      <c r="E42" s="15">
        <v>395.31</v>
      </c>
      <c r="F42" s="16">
        <v>1.09E-2</v>
      </c>
      <c r="G42" s="16"/>
    </row>
    <row r="43" spans="1:7" x14ac:dyDescent="0.35">
      <c r="A43" s="13" t="s">
        <v>696</v>
      </c>
      <c r="B43" s="33" t="s">
        <v>697</v>
      </c>
      <c r="C43" s="33" t="s">
        <v>278</v>
      </c>
      <c r="D43" s="14">
        <v>53945</v>
      </c>
      <c r="E43" s="15">
        <v>381.01</v>
      </c>
      <c r="F43" s="16">
        <v>1.0500000000000001E-2</v>
      </c>
      <c r="G43" s="16"/>
    </row>
    <row r="44" spans="1:7" x14ac:dyDescent="0.35">
      <c r="A44" s="13" t="s">
        <v>1624</v>
      </c>
      <c r="B44" s="33" t="s">
        <v>1625</v>
      </c>
      <c r="C44" s="33" t="s">
        <v>401</v>
      </c>
      <c r="D44" s="14">
        <v>41434</v>
      </c>
      <c r="E44" s="15">
        <v>380.24</v>
      </c>
      <c r="F44" s="16">
        <v>1.0500000000000001E-2</v>
      </c>
      <c r="G44" s="16"/>
    </row>
    <row r="45" spans="1:7" x14ac:dyDescent="0.35">
      <c r="A45" s="13" t="s">
        <v>715</v>
      </c>
      <c r="B45" s="33" t="s">
        <v>716</v>
      </c>
      <c r="C45" s="33" t="s">
        <v>302</v>
      </c>
      <c r="D45" s="14">
        <v>48279</v>
      </c>
      <c r="E45" s="15">
        <v>375.56</v>
      </c>
      <c r="F45" s="16">
        <v>1.03E-2</v>
      </c>
      <c r="G45" s="16"/>
    </row>
    <row r="46" spans="1:7" x14ac:dyDescent="0.35">
      <c r="A46" s="13" t="s">
        <v>1626</v>
      </c>
      <c r="B46" s="33" t="s">
        <v>1627</v>
      </c>
      <c r="C46" s="33" t="s">
        <v>221</v>
      </c>
      <c r="D46" s="14">
        <v>20242</v>
      </c>
      <c r="E46" s="15">
        <v>314.36</v>
      </c>
      <c r="F46" s="16">
        <v>8.6E-3</v>
      </c>
      <c r="G46" s="16"/>
    </row>
    <row r="47" spans="1:7" x14ac:dyDescent="0.35">
      <c r="A47" s="13" t="s">
        <v>322</v>
      </c>
      <c r="B47" s="33" t="s">
        <v>323</v>
      </c>
      <c r="C47" s="33" t="s">
        <v>237</v>
      </c>
      <c r="D47" s="14">
        <v>1025</v>
      </c>
      <c r="E47" s="15">
        <v>312.16000000000003</v>
      </c>
      <c r="F47" s="16">
        <v>8.6E-3</v>
      </c>
      <c r="G47" s="16"/>
    </row>
    <row r="48" spans="1:7" x14ac:dyDescent="0.35">
      <c r="A48" s="13" t="s">
        <v>334</v>
      </c>
      <c r="B48" s="33" t="s">
        <v>335</v>
      </c>
      <c r="C48" s="33" t="s">
        <v>336</v>
      </c>
      <c r="D48" s="14">
        <v>7493</v>
      </c>
      <c r="E48" s="15">
        <v>270.51</v>
      </c>
      <c r="F48" s="16">
        <v>7.4000000000000003E-3</v>
      </c>
      <c r="G48" s="16"/>
    </row>
    <row r="49" spans="1:7" x14ac:dyDescent="0.35">
      <c r="A49" s="13" t="s">
        <v>371</v>
      </c>
      <c r="B49" s="33" t="s">
        <v>372</v>
      </c>
      <c r="C49" s="33" t="s">
        <v>302</v>
      </c>
      <c r="D49" s="14">
        <v>16955</v>
      </c>
      <c r="E49" s="15">
        <v>258.89999999999998</v>
      </c>
      <c r="F49" s="16">
        <v>7.1000000000000004E-3</v>
      </c>
      <c r="G49" s="16"/>
    </row>
    <row r="50" spans="1:7" x14ac:dyDescent="0.35">
      <c r="A50" s="17" t="s">
        <v>139</v>
      </c>
      <c r="B50" s="34"/>
      <c r="C50" s="34"/>
      <c r="D50" s="20"/>
      <c r="E50" s="37">
        <v>35278.67</v>
      </c>
      <c r="F50" s="38">
        <v>0.97030000000000005</v>
      </c>
      <c r="G50" s="23"/>
    </row>
    <row r="51" spans="1:7" x14ac:dyDescent="0.35">
      <c r="A51" s="17" t="s">
        <v>404</v>
      </c>
      <c r="B51" s="33"/>
      <c r="C51" s="33"/>
      <c r="D51" s="14"/>
      <c r="E51" s="15"/>
      <c r="F51" s="16"/>
      <c r="G51" s="16"/>
    </row>
    <row r="52" spans="1:7" x14ac:dyDescent="0.35">
      <c r="A52" s="17" t="s">
        <v>139</v>
      </c>
      <c r="B52" s="33"/>
      <c r="C52" s="33"/>
      <c r="D52" s="14"/>
      <c r="E52" s="39" t="s">
        <v>136</v>
      </c>
      <c r="F52" s="40" t="s">
        <v>136</v>
      </c>
      <c r="G52" s="16"/>
    </row>
    <row r="53" spans="1:7" x14ac:dyDescent="0.35">
      <c r="A53" s="24" t="s">
        <v>155</v>
      </c>
      <c r="B53" s="35"/>
      <c r="C53" s="35"/>
      <c r="D53" s="25"/>
      <c r="E53" s="30">
        <v>35278.67</v>
      </c>
      <c r="F53" s="31">
        <v>0.97030000000000005</v>
      </c>
      <c r="G53" s="23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13"/>
      <c r="B55" s="33"/>
      <c r="C55" s="33"/>
      <c r="D55" s="14"/>
      <c r="E55" s="15"/>
      <c r="F55" s="16"/>
      <c r="G55" s="16"/>
    </row>
    <row r="56" spans="1:7" x14ac:dyDescent="0.35">
      <c r="A56" s="17" t="s">
        <v>156</v>
      </c>
      <c r="B56" s="33"/>
      <c r="C56" s="33"/>
      <c r="D56" s="14"/>
      <c r="E56" s="15"/>
      <c r="F56" s="16"/>
      <c r="G56" s="16"/>
    </row>
    <row r="57" spans="1:7" x14ac:dyDescent="0.35">
      <c r="A57" s="13" t="s">
        <v>157</v>
      </c>
      <c r="B57" s="33"/>
      <c r="C57" s="33"/>
      <c r="D57" s="14"/>
      <c r="E57" s="15">
        <v>1094.48</v>
      </c>
      <c r="F57" s="16">
        <v>3.0099999999999998E-2</v>
      </c>
      <c r="G57" s="16">
        <v>5.7939999999999998E-2</v>
      </c>
    </row>
    <row r="58" spans="1:7" x14ac:dyDescent="0.35">
      <c r="A58" s="17" t="s">
        <v>139</v>
      </c>
      <c r="B58" s="34"/>
      <c r="C58" s="34"/>
      <c r="D58" s="20"/>
      <c r="E58" s="37">
        <v>1094.48</v>
      </c>
      <c r="F58" s="38">
        <v>3.0099999999999998E-2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24" t="s">
        <v>155</v>
      </c>
      <c r="B60" s="35"/>
      <c r="C60" s="35"/>
      <c r="D60" s="25"/>
      <c r="E60" s="21">
        <v>1094.48</v>
      </c>
      <c r="F60" s="22">
        <v>3.0099999999999998E-2</v>
      </c>
      <c r="G60" s="23"/>
    </row>
    <row r="61" spans="1:7" x14ac:dyDescent="0.35">
      <c r="A61" s="13" t="s">
        <v>158</v>
      </c>
      <c r="B61" s="33"/>
      <c r="C61" s="33"/>
      <c r="D61" s="14"/>
      <c r="E61" s="15">
        <v>0.34747450000000002</v>
      </c>
      <c r="F61" s="16">
        <v>9.0000000000000002E-6</v>
      </c>
      <c r="G61" s="16"/>
    </row>
    <row r="62" spans="1:7" x14ac:dyDescent="0.35">
      <c r="A62" s="13" t="s">
        <v>159</v>
      </c>
      <c r="B62" s="33"/>
      <c r="C62" s="33"/>
      <c r="D62" s="14"/>
      <c r="E62" s="26">
        <v>-9.9174745000000009</v>
      </c>
      <c r="F62" s="27">
        <v>-4.0900000000000002E-4</v>
      </c>
      <c r="G62" s="16">
        <v>5.7938999999999997E-2</v>
      </c>
    </row>
    <row r="63" spans="1:7" x14ac:dyDescent="0.35">
      <c r="A63" s="28" t="s">
        <v>160</v>
      </c>
      <c r="B63" s="36"/>
      <c r="C63" s="36"/>
      <c r="D63" s="29"/>
      <c r="E63" s="30">
        <v>36363.58</v>
      </c>
      <c r="F63" s="31">
        <v>1</v>
      </c>
      <c r="G63" s="31"/>
    </row>
    <row r="68" spans="1:3" x14ac:dyDescent="0.35">
      <c r="A68" s="1" t="s">
        <v>163</v>
      </c>
    </row>
    <row r="69" spans="1:3" x14ac:dyDescent="0.35">
      <c r="A69" s="48" t="s">
        <v>164</v>
      </c>
      <c r="B69" s="3" t="s">
        <v>136</v>
      </c>
    </row>
    <row r="70" spans="1:3" x14ac:dyDescent="0.35">
      <c r="A70" t="s">
        <v>165</v>
      </c>
    </row>
    <row r="71" spans="1:3" x14ac:dyDescent="0.35">
      <c r="A71" t="s">
        <v>166</v>
      </c>
      <c r="B71" t="s">
        <v>167</v>
      </c>
      <c r="C71" t="s">
        <v>167</v>
      </c>
    </row>
    <row r="72" spans="1:3" x14ac:dyDescent="0.35">
      <c r="B72" s="49">
        <v>45777</v>
      </c>
      <c r="C72" s="49">
        <v>45807</v>
      </c>
    </row>
    <row r="73" spans="1:3" x14ac:dyDescent="0.35">
      <c r="A73" t="s">
        <v>168</v>
      </c>
      <c r="B73">
        <v>10.703799999999999</v>
      </c>
      <c r="C73">
        <v>10.831099999999999</v>
      </c>
    </row>
    <row r="74" spans="1:3" x14ac:dyDescent="0.35">
      <c r="A74" t="s">
        <v>169</v>
      </c>
      <c r="B74">
        <v>10.703799999999999</v>
      </c>
      <c r="C74">
        <v>10.831099999999999</v>
      </c>
    </row>
    <row r="75" spans="1:3" x14ac:dyDescent="0.35">
      <c r="A75" t="s">
        <v>170</v>
      </c>
      <c r="B75">
        <v>10.6685</v>
      </c>
      <c r="C75">
        <v>10.780200000000001</v>
      </c>
    </row>
    <row r="76" spans="1:3" x14ac:dyDescent="0.35">
      <c r="A76" t="s">
        <v>171</v>
      </c>
      <c r="B76">
        <v>10.6685</v>
      </c>
      <c r="C76">
        <v>10.780200000000001</v>
      </c>
    </row>
    <row r="78" spans="1:3" x14ac:dyDescent="0.35">
      <c r="A78" t="s">
        <v>172</v>
      </c>
      <c r="B78" s="3" t="s">
        <v>136</v>
      </c>
    </row>
    <row r="79" spans="1:3" x14ac:dyDescent="0.35">
      <c r="A79" t="s">
        <v>173</v>
      </c>
      <c r="B79" s="3" t="s">
        <v>136</v>
      </c>
    </row>
    <row r="80" spans="1:3" ht="29" customHeight="1" x14ac:dyDescent="0.35">
      <c r="A80" s="48" t="s">
        <v>174</v>
      </c>
      <c r="B80" s="3" t="s">
        <v>136</v>
      </c>
    </row>
    <row r="81" spans="1:4" ht="29" customHeight="1" x14ac:dyDescent="0.35">
      <c r="A81" s="48" t="s">
        <v>175</v>
      </c>
      <c r="B81" s="3" t="s">
        <v>136</v>
      </c>
    </row>
    <row r="82" spans="1:4" x14ac:dyDescent="0.35">
      <c r="A82" t="s">
        <v>409</v>
      </c>
      <c r="B82" s="50">
        <v>1.9900000000000001E-2</v>
      </c>
    </row>
    <row r="83" spans="1:4" ht="43.5" customHeight="1" x14ac:dyDescent="0.35">
      <c r="A83" s="48" t="s">
        <v>177</v>
      </c>
      <c r="B83" s="3" t="s">
        <v>136</v>
      </c>
    </row>
    <row r="84" spans="1:4" x14ac:dyDescent="0.35">
      <c r="B84" s="3"/>
    </row>
    <row r="85" spans="1:4" ht="29" customHeight="1" x14ac:dyDescent="0.35">
      <c r="A85" s="48" t="s">
        <v>178</v>
      </c>
      <c r="B85" s="3" t="s">
        <v>136</v>
      </c>
    </row>
    <row r="86" spans="1:4" ht="29" customHeight="1" x14ac:dyDescent="0.35">
      <c r="A86" s="48" t="s">
        <v>179</v>
      </c>
      <c r="B86" t="s">
        <v>136</v>
      </c>
    </row>
    <row r="87" spans="1:4" ht="29" customHeight="1" x14ac:dyDescent="0.35">
      <c r="A87" s="48" t="s">
        <v>180</v>
      </c>
      <c r="B87" s="3" t="s">
        <v>136</v>
      </c>
    </row>
    <row r="88" spans="1:4" ht="29" customHeight="1" x14ac:dyDescent="0.35">
      <c r="A88" s="48" t="s">
        <v>181</v>
      </c>
      <c r="B88" s="3" t="s">
        <v>136</v>
      </c>
    </row>
    <row r="90" spans="1:4" ht="70" customHeight="1" x14ac:dyDescent="0.35">
      <c r="A90" s="73" t="s">
        <v>191</v>
      </c>
      <c r="B90" s="73" t="s">
        <v>192</v>
      </c>
      <c r="C90" s="73" t="s">
        <v>5</v>
      </c>
      <c r="D90" s="73" t="s">
        <v>6</v>
      </c>
    </row>
    <row r="91" spans="1:4" ht="70" customHeight="1" x14ac:dyDescent="0.35">
      <c r="A91" s="73" t="s">
        <v>1628</v>
      </c>
      <c r="B91" s="73"/>
      <c r="C91" s="73" t="s">
        <v>64</v>
      </c>
      <c r="D9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28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1629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1630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1631</v>
      </c>
      <c r="B8" s="33" t="s">
        <v>1632</v>
      </c>
      <c r="C8" s="33" t="s">
        <v>199</v>
      </c>
      <c r="D8" s="14">
        <v>6359666</v>
      </c>
      <c r="E8" s="15">
        <v>12445.87</v>
      </c>
      <c r="F8" s="16">
        <v>2.7199999999999998E-2</v>
      </c>
      <c r="G8" s="16"/>
    </row>
    <row r="9" spans="1:7" x14ac:dyDescent="0.35">
      <c r="A9" s="13" t="s">
        <v>373</v>
      </c>
      <c r="B9" s="33" t="s">
        <v>374</v>
      </c>
      <c r="C9" s="33" t="s">
        <v>375</v>
      </c>
      <c r="D9" s="14">
        <v>457718</v>
      </c>
      <c r="E9" s="15">
        <v>11593.08</v>
      </c>
      <c r="F9" s="16">
        <v>2.53E-2</v>
      </c>
      <c r="G9" s="16"/>
    </row>
    <row r="10" spans="1:7" x14ac:dyDescent="0.35">
      <c r="A10" s="13" t="s">
        <v>345</v>
      </c>
      <c r="B10" s="33" t="s">
        <v>346</v>
      </c>
      <c r="C10" s="33" t="s">
        <v>278</v>
      </c>
      <c r="D10" s="14">
        <v>1611780</v>
      </c>
      <c r="E10" s="15">
        <v>11028.6</v>
      </c>
      <c r="F10" s="16">
        <v>2.41E-2</v>
      </c>
      <c r="G10" s="16"/>
    </row>
    <row r="11" spans="1:7" x14ac:dyDescent="0.35">
      <c r="A11" s="13" t="s">
        <v>324</v>
      </c>
      <c r="B11" s="33" t="s">
        <v>325</v>
      </c>
      <c r="C11" s="33" t="s">
        <v>281</v>
      </c>
      <c r="D11" s="14">
        <v>1071929</v>
      </c>
      <c r="E11" s="15">
        <v>10790.57</v>
      </c>
      <c r="F11" s="16">
        <v>2.3599999999999999E-2</v>
      </c>
      <c r="G11" s="16"/>
    </row>
    <row r="12" spans="1:7" x14ac:dyDescent="0.35">
      <c r="A12" s="13" t="s">
        <v>256</v>
      </c>
      <c r="B12" s="33" t="s">
        <v>257</v>
      </c>
      <c r="C12" s="33" t="s">
        <v>215</v>
      </c>
      <c r="D12" s="14">
        <v>156530</v>
      </c>
      <c r="E12" s="15">
        <v>10334.11</v>
      </c>
      <c r="F12" s="16">
        <v>2.2599999999999999E-2</v>
      </c>
      <c r="G12" s="16"/>
    </row>
    <row r="13" spans="1:7" x14ac:dyDescent="0.35">
      <c r="A13" s="13" t="s">
        <v>282</v>
      </c>
      <c r="B13" s="33" t="s">
        <v>283</v>
      </c>
      <c r="C13" s="33" t="s">
        <v>199</v>
      </c>
      <c r="D13" s="14">
        <v>4590803</v>
      </c>
      <c r="E13" s="15">
        <v>10177.35</v>
      </c>
      <c r="F13" s="16">
        <v>2.2200000000000001E-2</v>
      </c>
      <c r="G13" s="16"/>
    </row>
    <row r="14" spans="1:7" x14ac:dyDescent="0.35">
      <c r="A14" s="13" t="s">
        <v>363</v>
      </c>
      <c r="B14" s="33" t="s">
        <v>364</v>
      </c>
      <c r="C14" s="33" t="s">
        <v>336</v>
      </c>
      <c r="D14" s="14">
        <v>554193</v>
      </c>
      <c r="E14" s="15">
        <v>10040.31</v>
      </c>
      <c r="F14" s="16">
        <v>2.1899999999999999E-2</v>
      </c>
      <c r="G14" s="16"/>
    </row>
    <row r="15" spans="1:7" x14ac:dyDescent="0.35">
      <c r="A15" s="13" t="s">
        <v>334</v>
      </c>
      <c r="B15" s="33" t="s">
        <v>335</v>
      </c>
      <c r="C15" s="33" t="s">
        <v>336</v>
      </c>
      <c r="D15" s="14">
        <v>278087</v>
      </c>
      <c r="E15" s="15">
        <v>10039.5</v>
      </c>
      <c r="F15" s="16">
        <v>2.1899999999999999E-2</v>
      </c>
      <c r="G15" s="16"/>
    </row>
    <row r="16" spans="1:7" x14ac:dyDescent="0.35">
      <c r="A16" s="13" t="s">
        <v>356</v>
      </c>
      <c r="B16" s="33" t="s">
        <v>357</v>
      </c>
      <c r="C16" s="33" t="s">
        <v>358</v>
      </c>
      <c r="D16" s="14">
        <v>1424301</v>
      </c>
      <c r="E16" s="15">
        <v>10004.290000000001</v>
      </c>
      <c r="F16" s="16">
        <v>2.18E-2</v>
      </c>
      <c r="G16" s="16"/>
    </row>
    <row r="17" spans="1:7" x14ac:dyDescent="0.35">
      <c r="A17" s="13" t="s">
        <v>1532</v>
      </c>
      <c r="B17" s="33" t="s">
        <v>1533</v>
      </c>
      <c r="C17" s="33" t="s">
        <v>240</v>
      </c>
      <c r="D17" s="14">
        <v>894211</v>
      </c>
      <c r="E17" s="15">
        <v>9343.61</v>
      </c>
      <c r="F17" s="16">
        <v>2.0400000000000001E-2</v>
      </c>
      <c r="G17" s="16"/>
    </row>
    <row r="18" spans="1:7" x14ac:dyDescent="0.35">
      <c r="A18" s="13" t="s">
        <v>1633</v>
      </c>
      <c r="B18" s="33" t="s">
        <v>1634</v>
      </c>
      <c r="C18" s="33" t="s">
        <v>358</v>
      </c>
      <c r="D18" s="14">
        <v>210627</v>
      </c>
      <c r="E18" s="15">
        <v>8975.24</v>
      </c>
      <c r="F18" s="16">
        <v>1.9599999999999999E-2</v>
      </c>
      <c r="G18" s="16"/>
    </row>
    <row r="19" spans="1:7" x14ac:dyDescent="0.35">
      <c r="A19" s="13" t="s">
        <v>1635</v>
      </c>
      <c r="B19" s="33" t="s">
        <v>1636</v>
      </c>
      <c r="C19" s="33" t="s">
        <v>358</v>
      </c>
      <c r="D19" s="14">
        <v>539129</v>
      </c>
      <c r="E19" s="15">
        <v>8352.19</v>
      </c>
      <c r="F19" s="16">
        <v>1.8200000000000001E-2</v>
      </c>
      <c r="G19" s="16"/>
    </row>
    <row r="20" spans="1:7" x14ac:dyDescent="0.35">
      <c r="A20" s="13" t="s">
        <v>479</v>
      </c>
      <c r="B20" s="33" t="s">
        <v>480</v>
      </c>
      <c r="C20" s="33" t="s">
        <v>237</v>
      </c>
      <c r="D20" s="14">
        <v>321961</v>
      </c>
      <c r="E20" s="15">
        <v>8083.8</v>
      </c>
      <c r="F20" s="16">
        <v>1.7600000000000001E-2</v>
      </c>
      <c r="G20" s="16"/>
    </row>
    <row r="21" spans="1:7" x14ac:dyDescent="0.35">
      <c r="A21" s="13" t="s">
        <v>692</v>
      </c>
      <c r="B21" s="33" t="s">
        <v>693</v>
      </c>
      <c r="C21" s="33" t="s">
        <v>266</v>
      </c>
      <c r="D21" s="14">
        <v>537074</v>
      </c>
      <c r="E21" s="15">
        <v>8070.61</v>
      </c>
      <c r="F21" s="16">
        <v>1.7600000000000001E-2</v>
      </c>
      <c r="G21" s="16"/>
    </row>
    <row r="22" spans="1:7" x14ac:dyDescent="0.35">
      <c r="A22" s="13" t="s">
        <v>1637</v>
      </c>
      <c r="B22" s="33" t="s">
        <v>1638</v>
      </c>
      <c r="C22" s="33" t="s">
        <v>336</v>
      </c>
      <c r="D22" s="14">
        <v>634027</v>
      </c>
      <c r="E22" s="15">
        <v>7949.43</v>
      </c>
      <c r="F22" s="16">
        <v>1.7399999999999999E-2</v>
      </c>
      <c r="G22" s="16"/>
    </row>
    <row r="23" spans="1:7" x14ac:dyDescent="0.35">
      <c r="A23" s="13" t="s">
        <v>341</v>
      </c>
      <c r="B23" s="33" t="s">
        <v>342</v>
      </c>
      <c r="C23" s="33" t="s">
        <v>237</v>
      </c>
      <c r="D23" s="14">
        <v>471131</v>
      </c>
      <c r="E23" s="15">
        <v>7897.57</v>
      </c>
      <c r="F23" s="16">
        <v>1.72E-2</v>
      </c>
      <c r="G23" s="16"/>
    </row>
    <row r="24" spans="1:7" x14ac:dyDescent="0.35">
      <c r="A24" s="13" t="s">
        <v>1639</v>
      </c>
      <c r="B24" s="33" t="s">
        <v>1640</v>
      </c>
      <c r="C24" s="33" t="s">
        <v>251</v>
      </c>
      <c r="D24" s="14">
        <v>626953</v>
      </c>
      <c r="E24" s="15">
        <v>7710.89</v>
      </c>
      <c r="F24" s="16">
        <v>1.6799999999999999E-2</v>
      </c>
      <c r="G24" s="16"/>
    </row>
    <row r="25" spans="1:7" x14ac:dyDescent="0.35">
      <c r="A25" s="13" t="s">
        <v>799</v>
      </c>
      <c r="B25" s="33" t="s">
        <v>800</v>
      </c>
      <c r="C25" s="33" t="s">
        <v>240</v>
      </c>
      <c r="D25" s="14">
        <v>412600</v>
      </c>
      <c r="E25" s="15">
        <v>7699.94</v>
      </c>
      <c r="F25" s="16">
        <v>1.6799999999999999E-2</v>
      </c>
      <c r="G25" s="16"/>
    </row>
    <row r="26" spans="1:7" x14ac:dyDescent="0.35">
      <c r="A26" s="13" t="s">
        <v>213</v>
      </c>
      <c r="B26" s="33" t="s">
        <v>214</v>
      </c>
      <c r="C26" s="33" t="s">
        <v>215</v>
      </c>
      <c r="D26" s="14">
        <v>286955</v>
      </c>
      <c r="E26" s="15">
        <v>7673.18</v>
      </c>
      <c r="F26" s="16">
        <v>1.6799999999999999E-2</v>
      </c>
      <c r="G26" s="16"/>
    </row>
    <row r="27" spans="1:7" x14ac:dyDescent="0.35">
      <c r="A27" s="13" t="s">
        <v>294</v>
      </c>
      <c r="B27" s="33" t="s">
        <v>295</v>
      </c>
      <c r="C27" s="33" t="s">
        <v>199</v>
      </c>
      <c r="D27" s="14">
        <v>1235969</v>
      </c>
      <c r="E27" s="15">
        <v>7620.98</v>
      </c>
      <c r="F27" s="16">
        <v>1.66E-2</v>
      </c>
      <c r="G27" s="16"/>
    </row>
    <row r="28" spans="1:7" x14ac:dyDescent="0.35">
      <c r="A28" s="13" t="s">
        <v>1641</v>
      </c>
      <c r="B28" s="33" t="s">
        <v>1642</v>
      </c>
      <c r="C28" s="33" t="s">
        <v>478</v>
      </c>
      <c r="D28" s="14">
        <v>2034438</v>
      </c>
      <c r="E28" s="15">
        <v>7556.92</v>
      </c>
      <c r="F28" s="16">
        <v>1.6500000000000001E-2</v>
      </c>
      <c r="G28" s="16"/>
    </row>
    <row r="29" spans="1:7" x14ac:dyDescent="0.35">
      <c r="A29" s="13" t="s">
        <v>1618</v>
      </c>
      <c r="B29" s="33" t="s">
        <v>1619</v>
      </c>
      <c r="C29" s="33" t="s">
        <v>437</v>
      </c>
      <c r="D29" s="14">
        <v>662547</v>
      </c>
      <c r="E29" s="15">
        <v>7463.59</v>
      </c>
      <c r="F29" s="16">
        <v>1.6299999999999999E-2</v>
      </c>
      <c r="G29" s="16"/>
    </row>
    <row r="30" spans="1:7" x14ac:dyDescent="0.35">
      <c r="A30" s="13" t="s">
        <v>715</v>
      </c>
      <c r="B30" s="33" t="s">
        <v>716</v>
      </c>
      <c r="C30" s="33" t="s">
        <v>302</v>
      </c>
      <c r="D30" s="14">
        <v>957452</v>
      </c>
      <c r="E30" s="15">
        <v>7448.02</v>
      </c>
      <c r="F30" s="16">
        <v>1.6299999999999999E-2</v>
      </c>
      <c r="G30" s="16"/>
    </row>
    <row r="31" spans="1:7" x14ac:dyDescent="0.35">
      <c r="A31" s="13" t="s">
        <v>696</v>
      </c>
      <c r="B31" s="33" t="s">
        <v>697</v>
      </c>
      <c r="C31" s="33" t="s">
        <v>278</v>
      </c>
      <c r="D31" s="14">
        <v>1032889</v>
      </c>
      <c r="E31" s="15">
        <v>7295.3</v>
      </c>
      <c r="F31" s="16">
        <v>1.5900000000000001E-2</v>
      </c>
      <c r="G31" s="16"/>
    </row>
    <row r="32" spans="1:7" x14ac:dyDescent="0.35">
      <c r="A32" s="13" t="s">
        <v>288</v>
      </c>
      <c r="B32" s="33" t="s">
        <v>289</v>
      </c>
      <c r="C32" s="33" t="s">
        <v>218</v>
      </c>
      <c r="D32" s="14">
        <v>811960</v>
      </c>
      <c r="E32" s="15">
        <v>6764.03</v>
      </c>
      <c r="F32" s="16">
        <v>1.4800000000000001E-2</v>
      </c>
      <c r="G32" s="16"/>
    </row>
    <row r="33" spans="1:7" x14ac:dyDescent="0.35">
      <c r="A33" s="13" t="s">
        <v>1643</v>
      </c>
      <c r="B33" s="33" t="s">
        <v>1644</v>
      </c>
      <c r="C33" s="33" t="s">
        <v>221</v>
      </c>
      <c r="D33" s="14">
        <v>197947</v>
      </c>
      <c r="E33" s="15">
        <v>6736.53</v>
      </c>
      <c r="F33" s="16">
        <v>1.47E-2</v>
      </c>
      <c r="G33" s="16"/>
    </row>
    <row r="34" spans="1:7" x14ac:dyDescent="0.35">
      <c r="A34" s="13" t="s">
        <v>308</v>
      </c>
      <c r="B34" s="33" t="s">
        <v>309</v>
      </c>
      <c r="C34" s="33" t="s">
        <v>240</v>
      </c>
      <c r="D34" s="14">
        <v>523371</v>
      </c>
      <c r="E34" s="15">
        <v>6671.93</v>
      </c>
      <c r="F34" s="16">
        <v>1.46E-2</v>
      </c>
      <c r="G34" s="16"/>
    </row>
    <row r="35" spans="1:7" x14ac:dyDescent="0.35">
      <c r="A35" s="13" t="s">
        <v>328</v>
      </c>
      <c r="B35" s="33" t="s">
        <v>329</v>
      </c>
      <c r="C35" s="33" t="s">
        <v>330</v>
      </c>
      <c r="D35" s="14">
        <v>600138</v>
      </c>
      <c r="E35" s="15">
        <v>6567.91</v>
      </c>
      <c r="F35" s="16">
        <v>1.43E-2</v>
      </c>
      <c r="G35" s="16"/>
    </row>
    <row r="36" spans="1:7" x14ac:dyDescent="0.35">
      <c r="A36" s="13" t="s">
        <v>815</v>
      </c>
      <c r="B36" s="33" t="s">
        <v>816</v>
      </c>
      <c r="C36" s="33" t="s">
        <v>234</v>
      </c>
      <c r="D36" s="14">
        <v>21615</v>
      </c>
      <c r="E36" s="15">
        <v>6396.96</v>
      </c>
      <c r="F36" s="16">
        <v>1.4E-2</v>
      </c>
      <c r="G36" s="16"/>
    </row>
    <row r="37" spans="1:7" x14ac:dyDescent="0.35">
      <c r="A37" s="13" t="s">
        <v>383</v>
      </c>
      <c r="B37" s="33" t="s">
        <v>384</v>
      </c>
      <c r="C37" s="33" t="s">
        <v>330</v>
      </c>
      <c r="D37" s="14">
        <v>388490</v>
      </c>
      <c r="E37" s="15">
        <v>5971.48</v>
      </c>
      <c r="F37" s="16">
        <v>1.2999999999999999E-2</v>
      </c>
      <c r="G37" s="16"/>
    </row>
    <row r="38" spans="1:7" x14ac:dyDescent="0.35">
      <c r="A38" s="13" t="s">
        <v>703</v>
      </c>
      <c r="B38" s="33" t="s">
        <v>704</v>
      </c>
      <c r="C38" s="33" t="s">
        <v>240</v>
      </c>
      <c r="D38" s="14">
        <v>754781</v>
      </c>
      <c r="E38" s="15">
        <v>5948.81</v>
      </c>
      <c r="F38" s="16">
        <v>1.2999999999999999E-2</v>
      </c>
      <c r="G38" s="16"/>
    </row>
    <row r="39" spans="1:7" x14ac:dyDescent="0.35">
      <c r="A39" s="13" t="s">
        <v>1645</v>
      </c>
      <c r="B39" s="33" t="s">
        <v>1646</v>
      </c>
      <c r="C39" s="33" t="s">
        <v>401</v>
      </c>
      <c r="D39" s="14">
        <v>853394</v>
      </c>
      <c r="E39" s="15">
        <v>5711.34</v>
      </c>
      <c r="F39" s="16">
        <v>1.2500000000000001E-2</v>
      </c>
      <c r="G39" s="16"/>
    </row>
    <row r="40" spans="1:7" x14ac:dyDescent="0.35">
      <c r="A40" s="13" t="s">
        <v>690</v>
      </c>
      <c r="B40" s="33" t="s">
        <v>691</v>
      </c>
      <c r="C40" s="33" t="s">
        <v>199</v>
      </c>
      <c r="D40" s="14">
        <v>2775890</v>
      </c>
      <c r="E40" s="15">
        <v>5608.96</v>
      </c>
      <c r="F40" s="16">
        <v>1.2200000000000001E-2</v>
      </c>
      <c r="G40" s="16"/>
    </row>
    <row r="41" spans="1:7" x14ac:dyDescent="0.35">
      <c r="A41" s="13" t="s">
        <v>1647</v>
      </c>
      <c r="B41" s="33" t="s">
        <v>1648</v>
      </c>
      <c r="C41" s="33" t="s">
        <v>278</v>
      </c>
      <c r="D41" s="14">
        <v>565691</v>
      </c>
      <c r="E41" s="15">
        <v>5409.7</v>
      </c>
      <c r="F41" s="16">
        <v>1.18E-2</v>
      </c>
      <c r="G41" s="16"/>
    </row>
    <row r="42" spans="1:7" x14ac:dyDescent="0.35">
      <c r="A42" s="13" t="s">
        <v>1649</v>
      </c>
      <c r="B42" s="33" t="s">
        <v>1650</v>
      </c>
      <c r="C42" s="33" t="s">
        <v>210</v>
      </c>
      <c r="D42" s="14">
        <v>540851</v>
      </c>
      <c r="E42" s="15">
        <v>5262.48</v>
      </c>
      <c r="F42" s="16">
        <v>1.15E-2</v>
      </c>
      <c r="G42" s="16"/>
    </row>
    <row r="43" spans="1:7" x14ac:dyDescent="0.35">
      <c r="A43" s="13" t="s">
        <v>1651</v>
      </c>
      <c r="B43" s="33" t="s">
        <v>1652</v>
      </c>
      <c r="C43" s="33" t="s">
        <v>281</v>
      </c>
      <c r="D43" s="14">
        <v>783476</v>
      </c>
      <c r="E43" s="15">
        <v>5159.58</v>
      </c>
      <c r="F43" s="16">
        <v>1.1299999999999999E-2</v>
      </c>
      <c r="G43" s="16"/>
    </row>
    <row r="44" spans="1:7" x14ac:dyDescent="0.35">
      <c r="A44" s="13" t="s">
        <v>1653</v>
      </c>
      <c r="B44" s="33" t="s">
        <v>1654</v>
      </c>
      <c r="C44" s="33" t="s">
        <v>305</v>
      </c>
      <c r="D44" s="14">
        <v>594306</v>
      </c>
      <c r="E44" s="15">
        <v>5110.4399999999996</v>
      </c>
      <c r="F44" s="16">
        <v>1.12E-2</v>
      </c>
      <c r="G44" s="16"/>
    </row>
    <row r="45" spans="1:7" x14ac:dyDescent="0.35">
      <c r="A45" s="13" t="s">
        <v>249</v>
      </c>
      <c r="B45" s="33" t="s">
        <v>250</v>
      </c>
      <c r="C45" s="33" t="s">
        <v>251</v>
      </c>
      <c r="D45" s="14">
        <v>662782</v>
      </c>
      <c r="E45" s="15">
        <v>5072.93</v>
      </c>
      <c r="F45" s="16">
        <v>1.11E-2</v>
      </c>
      <c r="G45" s="16"/>
    </row>
    <row r="46" spans="1:7" x14ac:dyDescent="0.35">
      <c r="A46" s="13" t="s">
        <v>1655</v>
      </c>
      <c r="B46" s="33" t="s">
        <v>1656</v>
      </c>
      <c r="C46" s="33" t="s">
        <v>398</v>
      </c>
      <c r="D46" s="14">
        <v>997057</v>
      </c>
      <c r="E46" s="15">
        <v>5052.59</v>
      </c>
      <c r="F46" s="16">
        <v>1.0999999999999999E-2</v>
      </c>
      <c r="G46" s="16"/>
    </row>
    <row r="47" spans="1:7" x14ac:dyDescent="0.35">
      <c r="A47" s="13" t="s">
        <v>487</v>
      </c>
      <c r="B47" s="33" t="s">
        <v>488</v>
      </c>
      <c r="C47" s="33" t="s">
        <v>305</v>
      </c>
      <c r="D47" s="14">
        <v>862690</v>
      </c>
      <c r="E47" s="15">
        <v>5014.3900000000003</v>
      </c>
      <c r="F47" s="16">
        <v>1.09E-2</v>
      </c>
      <c r="G47" s="16"/>
    </row>
    <row r="48" spans="1:7" x14ac:dyDescent="0.35">
      <c r="A48" s="13" t="s">
        <v>274</v>
      </c>
      <c r="B48" s="33" t="s">
        <v>275</v>
      </c>
      <c r="C48" s="33" t="s">
        <v>218</v>
      </c>
      <c r="D48" s="14">
        <v>88032</v>
      </c>
      <c r="E48" s="15">
        <v>4963.24</v>
      </c>
      <c r="F48" s="16">
        <v>1.0800000000000001E-2</v>
      </c>
      <c r="G48" s="16"/>
    </row>
    <row r="49" spans="1:7" x14ac:dyDescent="0.35">
      <c r="A49" s="13" t="s">
        <v>1657</v>
      </c>
      <c r="B49" s="33" t="s">
        <v>1658</v>
      </c>
      <c r="C49" s="33" t="s">
        <v>234</v>
      </c>
      <c r="D49" s="14">
        <v>579319</v>
      </c>
      <c r="E49" s="15">
        <v>4905.96</v>
      </c>
      <c r="F49" s="16">
        <v>1.0699999999999999E-2</v>
      </c>
      <c r="G49" s="16"/>
    </row>
    <row r="50" spans="1:7" x14ac:dyDescent="0.35">
      <c r="A50" s="13" t="s">
        <v>402</v>
      </c>
      <c r="B50" s="33" t="s">
        <v>403</v>
      </c>
      <c r="C50" s="33" t="s">
        <v>221</v>
      </c>
      <c r="D50" s="14">
        <v>3912121</v>
      </c>
      <c r="E50" s="15">
        <v>4876.8500000000004</v>
      </c>
      <c r="F50" s="16">
        <v>1.06E-2</v>
      </c>
      <c r="G50" s="16"/>
    </row>
    <row r="51" spans="1:7" x14ac:dyDescent="0.35">
      <c r="A51" s="13" t="s">
        <v>326</v>
      </c>
      <c r="B51" s="33" t="s">
        <v>327</v>
      </c>
      <c r="C51" s="33" t="s">
        <v>237</v>
      </c>
      <c r="D51" s="14">
        <v>340148</v>
      </c>
      <c r="E51" s="15">
        <v>4846.43</v>
      </c>
      <c r="F51" s="16">
        <v>1.06E-2</v>
      </c>
      <c r="G51" s="16"/>
    </row>
    <row r="52" spans="1:7" x14ac:dyDescent="0.35">
      <c r="A52" s="13" t="s">
        <v>777</v>
      </c>
      <c r="B52" s="33" t="s">
        <v>778</v>
      </c>
      <c r="C52" s="33" t="s">
        <v>302</v>
      </c>
      <c r="D52" s="14">
        <v>378955</v>
      </c>
      <c r="E52" s="15">
        <v>4785.4399999999996</v>
      </c>
      <c r="F52" s="16">
        <v>1.04E-2</v>
      </c>
      <c r="G52" s="16"/>
    </row>
    <row r="53" spans="1:7" x14ac:dyDescent="0.35">
      <c r="A53" s="13" t="s">
        <v>1659</v>
      </c>
      <c r="B53" s="33" t="s">
        <v>1660</v>
      </c>
      <c r="C53" s="33" t="s">
        <v>221</v>
      </c>
      <c r="D53" s="14">
        <v>1032542</v>
      </c>
      <c r="E53" s="15">
        <v>4754.34</v>
      </c>
      <c r="F53" s="16">
        <v>1.04E-2</v>
      </c>
      <c r="G53" s="16"/>
    </row>
    <row r="54" spans="1:7" x14ac:dyDescent="0.35">
      <c r="A54" s="13" t="s">
        <v>688</v>
      </c>
      <c r="B54" s="33" t="s">
        <v>689</v>
      </c>
      <c r="C54" s="33" t="s">
        <v>224</v>
      </c>
      <c r="D54" s="14">
        <v>231307</v>
      </c>
      <c r="E54" s="15">
        <v>4661.99</v>
      </c>
      <c r="F54" s="16">
        <v>1.0200000000000001E-2</v>
      </c>
      <c r="G54" s="16"/>
    </row>
    <row r="55" spans="1:7" x14ac:dyDescent="0.35">
      <c r="A55" s="13" t="s">
        <v>389</v>
      </c>
      <c r="B55" s="33" t="s">
        <v>390</v>
      </c>
      <c r="C55" s="33" t="s">
        <v>215</v>
      </c>
      <c r="D55" s="14">
        <v>420608</v>
      </c>
      <c r="E55" s="15">
        <v>4537.1000000000004</v>
      </c>
      <c r="F55" s="16">
        <v>9.9000000000000008E-3</v>
      </c>
      <c r="G55" s="16"/>
    </row>
    <row r="56" spans="1:7" x14ac:dyDescent="0.35">
      <c r="A56" s="13" t="s">
        <v>727</v>
      </c>
      <c r="B56" s="33" t="s">
        <v>728</v>
      </c>
      <c r="C56" s="33" t="s">
        <v>358</v>
      </c>
      <c r="D56" s="14">
        <v>600000</v>
      </c>
      <c r="E56" s="15">
        <v>4470.8999999999996</v>
      </c>
      <c r="F56" s="16">
        <v>9.7999999999999997E-3</v>
      </c>
      <c r="G56" s="16"/>
    </row>
    <row r="57" spans="1:7" x14ac:dyDescent="0.35">
      <c r="A57" s="13" t="s">
        <v>290</v>
      </c>
      <c r="B57" s="33" t="s">
        <v>291</v>
      </c>
      <c r="C57" s="33" t="s">
        <v>210</v>
      </c>
      <c r="D57" s="14">
        <v>141064</v>
      </c>
      <c r="E57" s="15">
        <v>4383.1400000000003</v>
      </c>
      <c r="F57" s="16">
        <v>9.5999999999999992E-3</v>
      </c>
      <c r="G57" s="16"/>
    </row>
    <row r="58" spans="1:7" x14ac:dyDescent="0.35">
      <c r="A58" s="13" t="s">
        <v>385</v>
      </c>
      <c r="B58" s="33" t="s">
        <v>386</v>
      </c>
      <c r="C58" s="33" t="s">
        <v>302</v>
      </c>
      <c r="D58" s="14">
        <v>29210</v>
      </c>
      <c r="E58" s="15">
        <v>4291.53</v>
      </c>
      <c r="F58" s="16">
        <v>9.4000000000000004E-3</v>
      </c>
      <c r="G58" s="16"/>
    </row>
    <row r="59" spans="1:7" x14ac:dyDescent="0.35">
      <c r="A59" s="13" t="s">
        <v>713</v>
      </c>
      <c r="B59" s="33" t="s">
        <v>714</v>
      </c>
      <c r="C59" s="33" t="s">
        <v>218</v>
      </c>
      <c r="D59" s="14">
        <v>1070903</v>
      </c>
      <c r="E59" s="15">
        <v>4288.97</v>
      </c>
      <c r="F59" s="16">
        <v>9.4000000000000004E-3</v>
      </c>
      <c r="G59" s="16"/>
    </row>
    <row r="60" spans="1:7" x14ac:dyDescent="0.35">
      <c r="A60" s="13" t="s">
        <v>863</v>
      </c>
      <c r="B60" s="33" t="s">
        <v>864</v>
      </c>
      <c r="C60" s="33" t="s">
        <v>478</v>
      </c>
      <c r="D60" s="14">
        <v>216190</v>
      </c>
      <c r="E60" s="15">
        <v>4228.03</v>
      </c>
      <c r="F60" s="16">
        <v>9.1999999999999998E-3</v>
      </c>
      <c r="G60" s="16"/>
    </row>
    <row r="61" spans="1:7" x14ac:dyDescent="0.35">
      <c r="A61" s="13" t="s">
        <v>719</v>
      </c>
      <c r="B61" s="33" t="s">
        <v>720</v>
      </c>
      <c r="C61" s="33" t="s">
        <v>302</v>
      </c>
      <c r="D61" s="14">
        <v>342287</v>
      </c>
      <c r="E61" s="15">
        <v>4130.38</v>
      </c>
      <c r="F61" s="16">
        <v>8.9999999999999993E-3</v>
      </c>
      <c r="G61" s="16"/>
    </row>
    <row r="62" spans="1:7" x14ac:dyDescent="0.35">
      <c r="A62" s="13" t="s">
        <v>1626</v>
      </c>
      <c r="B62" s="33" t="s">
        <v>1627</v>
      </c>
      <c r="C62" s="33" t="s">
        <v>221</v>
      </c>
      <c r="D62" s="14">
        <v>262530</v>
      </c>
      <c r="E62" s="15">
        <v>4077.09</v>
      </c>
      <c r="F62" s="16">
        <v>8.8999999999999999E-3</v>
      </c>
      <c r="G62" s="16"/>
    </row>
    <row r="63" spans="1:7" x14ac:dyDescent="0.35">
      <c r="A63" s="13" t="s">
        <v>241</v>
      </c>
      <c r="B63" s="33" t="s">
        <v>242</v>
      </c>
      <c r="C63" s="33" t="s">
        <v>204</v>
      </c>
      <c r="D63" s="14">
        <v>975453</v>
      </c>
      <c r="E63" s="15">
        <v>4009.6</v>
      </c>
      <c r="F63" s="16">
        <v>8.8000000000000005E-3</v>
      </c>
      <c r="G63" s="16"/>
    </row>
    <row r="64" spans="1:7" x14ac:dyDescent="0.35">
      <c r="A64" s="13" t="s">
        <v>1661</v>
      </c>
      <c r="B64" s="33" t="s">
        <v>1662</v>
      </c>
      <c r="C64" s="33" t="s">
        <v>437</v>
      </c>
      <c r="D64" s="14">
        <v>431515</v>
      </c>
      <c r="E64" s="15">
        <v>3710.17</v>
      </c>
      <c r="F64" s="16">
        <v>8.0999999999999996E-3</v>
      </c>
      <c r="G64" s="16"/>
    </row>
    <row r="65" spans="1:7" x14ac:dyDescent="0.35">
      <c r="A65" s="13" t="s">
        <v>1663</v>
      </c>
      <c r="B65" s="33" t="s">
        <v>1664</v>
      </c>
      <c r="C65" s="33" t="s">
        <v>336</v>
      </c>
      <c r="D65" s="14">
        <v>127658</v>
      </c>
      <c r="E65" s="15">
        <v>3624.21</v>
      </c>
      <c r="F65" s="16">
        <v>7.9000000000000008E-3</v>
      </c>
      <c r="G65" s="16"/>
    </row>
    <row r="66" spans="1:7" x14ac:dyDescent="0.35">
      <c r="A66" s="13" t="s">
        <v>725</v>
      </c>
      <c r="B66" s="33" t="s">
        <v>726</v>
      </c>
      <c r="C66" s="33" t="s">
        <v>302</v>
      </c>
      <c r="D66" s="14">
        <v>55965</v>
      </c>
      <c r="E66" s="15">
        <v>3560.49</v>
      </c>
      <c r="F66" s="16">
        <v>7.7999999999999996E-3</v>
      </c>
      <c r="G66" s="16"/>
    </row>
    <row r="67" spans="1:7" x14ac:dyDescent="0.35">
      <c r="A67" s="13" t="s">
        <v>1665</v>
      </c>
      <c r="B67" s="33" t="s">
        <v>1666</v>
      </c>
      <c r="C67" s="33" t="s">
        <v>210</v>
      </c>
      <c r="D67" s="14">
        <v>1600125</v>
      </c>
      <c r="E67" s="15">
        <v>3373.06</v>
      </c>
      <c r="F67" s="16">
        <v>7.4000000000000003E-3</v>
      </c>
      <c r="G67" s="16"/>
    </row>
    <row r="68" spans="1:7" x14ac:dyDescent="0.35">
      <c r="A68" s="13" t="s">
        <v>731</v>
      </c>
      <c r="B68" s="33" t="s">
        <v>732</v>
      </c>
      <c r="C68" s="33" t="s">
        <v>355</v>
      </c>
      <c r="D68" s="14">
        <v>369396</v>
      </c>
      <c r="E68" s="15">
        <v>3293.53</v>
      </c>
      <c r="F68" s="16">
        <v>7.1999999999999998E-3</v>
      </c>
      <c r="G68" s="16"/>
    </row>
    <row r="69" spans="1:7" x14ac:dyDescent="0.35">
      <c r="A69" s="13" t="s">
        <v>871</v>
      </c>
      <c r="B69" s="33" t="s">
        <v>872</v>
      </c>
      <c r="C69" s="33" t="s">
        <v>873</v>
      </c>
      <c r="D69" s="14">
        <v>421488</v>
      </c>
      <c r="E69" s="15">
        <v>3026.07</v>
      </c>
      <c r="F69" s="16">
        <v>6.6E-3</v>
      </c>
      <c r="G69" s="16"/>
    </row>
    <row r="70" spans="1:7" x14ac:dyDescent="0.35">
      <c r="A70" s="13" t="s">
        <v>1667</v>
      </c>
      <c r="B70" s="33" t="s">
        <v>1668</v>
      </c>
      <c r="C70" s="33" t="s">
        <v>336</v>
      </c>
      <c r="D70" s="14">
        <v>446195</v>
      </c>
      <c r="E70" s="15">
        <v>2984.82</v>
      </c>
      <c r="F70" s="16">
        <v>6.4999999999999997E-3</v>
      </c>
      <c r="G70" s="16"/>
    </row>
    <row r="71" spans="1:7" x14ac:dyDescent="0.35">
      <c r="A71" s="13" t="s">
        <v>495</v>
      </c>
      <c r="B71" s="33" t="s">
        <v>496</v>
      </c>
      <c r="C71" s="33" t="s">
        <v>497</v>
      </c>
      <c r="D71" s="14">
        <v>238746</v>
      </c>
      <c r="E71" s="15">
        <v>2981.22</v>
      </c>
      <c r="F71" s="16">
        <v>6.4999999999999997E-3</v>
      </c>
      <c r="G71" s="16"/>
    </row>
    <row r="72" spans="1:7" x14ac:dyDescent="0.35">
      <c r="A72" s="13" t="s">
        <v>238</v>
      </c>
      <c r="B72" s="33" t="s">
        <v>239</v>
      </c>
      <c r="C72" s="33" t="s">
        <v>240</v>
      </c>
      <c r="D72" s="14">
        <v>133473</v>
      </c>
      <c r="E72" s="15">
        <v>2956.96</v>
      </c>
      <c r="F72" s="16">
        <v>6.4999999999999997E-3</v>
      </c>
      <c r="G72" s="16"/>
    </row>
    <row r="73" spans="1:7" x14ac:dyDescent="0.35">
      <c r="A73" s="13" t="s">
        <v>1669</v>
      </c>
      <c r="B73" s="33" t="s">
        <v>1670</v>
      </c>
      <c r="C73" s="33" t="s">
        <v>221</v>
      </c>
      <c r="D73" s="14">
        <v>346090</v>
      </c>
      <c r="E73" s="15">
        <v>2759.38</v>
      </c>
      <c r="F73" s="16">
        <v>6.0000000000000001E-3</v>
      </c>
      <c r="G73" s="16"/>
    </row>
    <row r="74" spans="1:7" x14ac:dyDescent="0.35">
      <c r="A74" s="13" t="s">
        <v>757</v>
      </c>
      <c r="B74" s="33" t="s">
        <v>758</v>
      </c>
      <c r="C74" s="33" t="s">
        <v>302</v>
      </c>
      <c r="D74" s="14">
        <v>179641</v>
      </c>
      <c r="E74" s="15">
        <v>2752.64</v>
      </c>
      <c r="F74" s="16">
        <v>6.0000000000000001E-3</v>
      </c>
      <c r="G74" s="16"/>
    </row>
    <row r="75" spans="1:7" x14ac:dyDescent="0.35">
      <c r="A75" s="13" t="s">
        <v>1671</v>
      </c>
      <c r="B75" s="33" t="s">
        <v>1672</v>
      </c>
      <c r="C75" s="33" t="s">
        <v>336</v>
      </c>
      <c r="D75" s="14">
        <v>554685</v>
      </c>
      <c r="E75" s="15">
        <v>2557.1</v>
      </c>
      <c r="F75" s="16">
        <v>5.5999999999999999E-3</v>
      </c>
      <c r="G75" s="16"/>
    </row>
    <row r="76" spans="1:7" x14ac:dyDescent="0.35">
      <c r="A76" s="13" t="s">
        <v>349</v>
      </c>
      <c r="B76" s="33" t="s">
        <v>350</v>
      </c>
      <c r="C76" s="33" t="s">
        <v>237</v>
      </c>
      <c r="D76" s="14">
        <v>145577</v>
      </c>
      <c r="E76" s="15">
        <v>2545.41</v>
      </c>
      <c r="F76" s="16">
        <v>5.5999999999999999E-3</v>
      </c>
      <c r="G76" s="16"/>
    </row>
    <row r="77" spans="1:7" x14ac:dyDescent="0.35">
      <c r="A77" s="13" t="s">
        <v>1673</v>
      </c>
      <c r="B77" s="33" t="s">
        <v>1674</v>
      </c>
      <c r="C77" s="33" t="s">
        <v>305</v>
      </c>
      <c r="D77" s="14">
        <v>29330</v>
      </c>
      <c r="E77" s="15">
        <v>2430.4299999999998</v>
      </c>
      <c r="F77" s="16">
        <v>5.3E-3</v>
      </c>
      <c r="G77" s="16"/>
    </row>
    <row r="78" spans="1:7" x14ac:dyDescent="0.35">
      <c r="A78" s="13" t="s">
        <v>735</v>
      </c>
      <c r="B78" s="33" t="s">
        <v>736</v>
      </c>
      <c r="C78" s="33" t="s">
        <v>355</v>
      </c>
      <c r="D78" s="14">
        <v>208735</v>
      </c>
      <c r="E78" s="15">
        <v>2363.7199999999998</v>
      </c>
      <c r="F78" s="16">
        <v>5.1999999999999998E-3</v>
      </c>
      <c r="G78" s="16"/>
    </row>
    <row r="79" spans="1:7" x14ac:dyDescent="0.35">
      <c r="A79" s="13" t="s">
        <v>1675</v>
      </c>
      <c r="B79" s="33" t="s">
        <v>1676</v>
      </c>
      <c r="C79" s="33" t="s">
        <v>432</v>
      </c>
      <c r="D79" s="14">
        <v>395896</v>
      </c>
      <c r="E79" s="15">
        <v>2312.8200000000002</v>
      </c>
      <c r="F79" s="16">
        <v>5.0000000000000001E-3</v>
      </c>
      <c r="G79" s="16"/>
    </row>
    <row r="80" spans="1:7" x14ac:dyDescent="0.35">
      <c r="A80" s="13" t="s">
        <v>1677</v>
      </c>
      <c r="B80" s="33" t="s">
        <v>1678</v>
      </c>
      <c r="C80" s="33" t="s">
        <v>281</v>
      </c>
      <c r="D80" s="14">
        <v>2463529</v>
      </c>
      <c r="E80" s="15">
        <v>2273.59</v>
      </c>
      <c r="F80" s="16">
        <v>5.0000000000000001E-3</v>
      </c>
      <c r="G80" s="16"/>
    </row>
    <row r="81" spans="1:7" x14ac:dyDescent="0.35">
      <c r="A81" s="13" t="s">
        <v>1227</v>
      </c>
      <c r="B81" s="33" t="s">
        <v>1228</v>
      </c>
      <c r="C81" s="33" t="s">
        <v>281</v>
      </c>
      <c r="D81" s="14">
        <v>496827</v>
      </c>
      <c r="E81" s="15">
        <v>2270.5</v>
      </c>
      <c r="F81" s="16">
        <v>5.0000000000000001E-3</v>
      </c>
      <c r="G81" s="16"/>
    </row>
    <row r="82" spans="1:7" x14ac:dyDescent="0.35">
      <c r="A82" s="13" t="s">
        <v>502</v>
      </c>
      <c r="B82" s="33" t="s">
        <v>503</v>
      </c>
      <c r="C82" s="33" t="s">
        <v>355</v>
      </c>
      <c r="D82" s="14">
        <v>466382</v>
      </c>
      <c r="E82" s="15">
        <v>2238.4</v>
      </c>
      <c r="F82" s="16">
        <v>4.8999999999999998E-3</v>
      </c>
      <c r="G82" s="16"/>
    </row>
    <row r="83" spans="1:7" x14ac:dyDescent="0.35">
      <c r="A83" s="13" t="s">
        <v>1679</v>
      </c>
      <c r="B83" s="33" t="s">
        <v>1680</v>
      </c>
      <c r="C83" s="33" t="s">
        <v>281</v>
      </c>
      <c r="D83" s="14">
        <v>131427</v>
      </c>
      <c r="E83" s="15">
        <v>2106.64</v>
      </c>
      <c r="F83" s="16">
        <v>4.5999999999999999E-3</v>
      </c>
      <c r="G83" s="16"/>
    </row>
    <row r="84" spans="1:7" x14ac:dyDescent="0.35">
      <c r="A84" s="13" t="s">
        <v>1681</v>
      </c>
      <c r="B84" s="33" t="s">
        <v>1682</v>
      </c>
      <c r="C84" s="33" t="s">
        <v>302</v>
      </c>
      <c r="D84" s="14">
        <v>143113</v>
      </c>
      <c r="E84" s="15">
        <v>1768.73</v>
      </c>
      <c r="F84" s="16">
        <v>3.8999999999999998E-3</v>
      </c>
      <c r="G84" s="16"/>
    </row>
    <row r="85" spans="1:7" x14ac:dyDescent="0.35">
      <c r="A85" s="13" t="s">
        <v>1683</v>
      </c>
      <c r="B85" s="33" t="s">
        <v>1684</v>
      </c>
      <c r="C85" s="33" t="s">
        <v>281</v>
      </c>
      <c r="D85" s="14">
        <v>170516</v>
      </c>
      <c r="E85" s="15">
        <v>700.91</v>
      </c>
      <c r="F85" s="16">
        <v>1.5E-3</v>
      </c>
      <c r="G85" s="16"/>
    </row>
    <row r="86" spans="1:7" x14ac:dyDescent="0.35">
      <c r="A86" s="13" t="s">
        <v>781</v>
      </c>
      <c r="B86" s="33" t="s">
        <v>782</v>
      </c>
      <c r="C86" s="33" t="s">
        <v>281</v>
      </c>
      <c r="D86" s="14">
        <v>10</v>
      </c>
      <c r="E86" s="15">
        <v>0.05</v>
      </c>
      <c r="F86" s="16">
        <v>0</v>
      </c>
      <c r="G86" s="16"/>
    </row>
    <row r="87" spans="1:7" x14ac:dyDescent="0.35">
      <c r="A87" s="17" t="s">
        <v>139</v>
      </c>
      <c r="B87" s="34"/>
      <c r="C87" s="34"/>
      <c r="D87" s="20"/>
      <c r="E87" s="37">
        <v>438856.85</v>
      </c>
      <c r="F87" s="38">
        <v>0.95830000000000004</v>
      </c>
      <c r="G87" s="23"/>
    </row>
    <row r="88" spans="1:7" x14ac:dyDescent="0.35">
      <c r="A88" s="17" t="s">
        <v>404</v>
      </c>
      <c r="B88" s="33"/>
      <c r="C88" s="33"/>
      <c r="D88" s="14"/>
      <c r="E88" s="15"/>
      <c r="F88" s="16"/>
      <c r="G88" s="16"/>
    </row>
    <row r="89" spans="1:7" x14ac:dyDescent="0.35">
      <c r="A89" s="17" t="s">
        <v>139</v>
      </c>
      <c r="B89" s="33"/>
      <c r="C89" s="33"/>
      <c r="D89" s="14"/>
      <c r="E89" s="39" t="s">
        <v>136</v>
      </c>
      <c r="F89" s="40" t="s">
        <v>136</v>
      </c>
      <c r="G89" s="16"/>
    </row>
    <row r="90" spans="1:7" x14ac:dyDescent="0.35">
      <c r="A90" s="24" t="s">
        <v>155</v>
      </c>
      <c r="B90" s="35"/>
      <c r="C90" s="35"/>
      <c r="D90" s="25"/>
      <c r="E90" s="30">
        <v>438856.85</v>
      </c>
      <c r="F90" s="31">
        <v>0.95830000000000004</v>
      </c>
      <c r="G90" s="23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7" t="s">
        <v>156</v>
      </c>
      <c r="B93" s="33"/>
      <c r="C93" s="33"/>
      <c r="D93" s="14"/>
      <c r="E93" s="15"/>
      <c r="F93" s="16"/>
      <c r="G93" s="16"/>
    </row>
    <row r="94" spans="1:7" x14ac:dyDescent="0.35">
      <c r="A94" s="13" t="s">
        <v>157</v>
      </c>
      <c r="B94" s="33"/>
      <c r="C94" s="33"/>
      <c r="D94" s="14"/>
      <c r="E94" s="15">
        <v>19441.740000000002</v>
      </c>
      <c r="F94" s="16">
        <v>4.24E-2</v>
      </c>
      <c r="G94" s="16">
        <v>5.7939999999999998E-2</v>
      </c>
    </row>
    <row r="95" spans="1:7" x14ac:dyDescent="0.35">
      <c r="A95" s="17" t="s">
        <v>139</v>
      </c>
      <c r="B95" s="34"/>
      <c r="C95" s="34"/>
      <c r="D95" s="20"/>
      <c r="E95" s="37">
        <v>19441.740000000002</v>
      </c>
      <c r="F95" s="38">
        <v>4.24E-2</v>
      </c>
      <c r="G95" s="23"/>
    </row>
    <row r="96" spans="1:7" x14ac:dyDescent="0.35">
      <c r="A96" s="13"/>
      <c r="B96" s="33"/>
      <c r="C96" s="33"/>
      <c r="D96" s="14"/>
      <c r="E96" s="15"/>
      <c r="F96" s="16"/>
      <c r="G96" s="16"/>
    </row>
    <row r="97" spans="1:7" x14ac:dyDescent="0.35">
      <c r="A97" s="24" t="s">
        <v>155</v>
      </c>
      <c r="B97" s="35"/>
      <c r="C97" s="35"/>
      <c r="D97" s="25"/>
      <c r="E97" s="21">
        <v>19441.740000000002</v>
      </c>
      <c r="F97" s="22">
        <v>4.24E-2</v>
      </c>
      <c r="G97" s="23"/>
    </row>
    <row r="98" spans="1:7" x14ac:dyDescent="0.35">
      <c r="A98" s="13" t="s">
        <v>158</v>
      </c>
      <c r="B98" s="33"/>
      <c r="C98" s="33"/>
      <c r="D98" s="14"/>
      <c r="E98" s="15">
        <v>6.1723534000000004</v>
      </c>
      <c r="F98" s="16">
        <v>1.2999999999999999E-5</v>
      </c>
      <c r="G98" s="16"/>
    </row>
    <row r="99" spans="1:7" x14ac:dyDescent="0.35">
      <c r="A99" s="13" t="s">
        <v>159</v>
      </c>
      <c r="B99" s="33"/>
      <c r="C99" s="33"/>
      <c r="D99" s="14"/>
      <c r="E99" s="26">
        <v>-298.5723534</v>
      </c>
      <c r="F99" s="27">
        <v>-7.1299999999999998E-4</v>
      </c>
      <c r="G99" s="16">
        <v>5.7939999999999998E-2</v>
      </c>
    </row>
    <row r="100" spans="1:7" x14ac:dyDescent="0.35">
      <c r="A100" s="28" t="s">
        <v>160</v>
      </c>
      <c r="B100" s="36"/>
      <c r="C100" s="36"/>
      <c r="D100" s="29"/>
      <c r="E100" s="30">
        <v>458006.19</v>
      </c>
      <c r="F100" s="31">
        <v>1</v>
      </c>
      <c r="G100" s="31"/>
    </row>
    <row r="105" spans="1:7" x14ac:dyDescent="0.35">
      <c r="A105" s="1" t="s">
        <v>163</v>
      </c>
    </row>
    <row r="106" spans="1:7" x14ac:dyDescent="0.35">
      <c r="A106" s="48" t="s">
        <v>164</v>
      </c>
      <c r="B106" s="3" t="s">
        <v>136</v>
      </c>
    </row>
    <row r="107" spans="1:7" x14ac:dyDescent="0.35">
      <c r="A107" t="s">
        <v>165</v>
      </c>
    </row>
    <row r="108" spans="1:7" x14ac:dyDescent="0.35">
      <c r="A108" t="s">
        <v>166</v>
      </c>
      <c r="B108" t="s">
        <v>167</v>
      </c>
      <c r="C108" t="s">
        <v>167</v>
      </c>
    </row>
    <row r="109" spans="1:7" x14ac:dyDescent="0.35">
      <c r="B109" s="49">
        <v>45777</v>
      </c>
      <c r="C109" s="49">
        <v>45807</v>
      </c>
    </row>
    <row r="110" spans="1:7" x14ac:dyDescent="0.35">
      <c r="A110" t="s">
        <v>407</v>
      </c>
      <c r="B110">
        <v>43.804000000000002</v>
      </c>
      <c r="C110">
        <v>46.768999999999998</v>
      </c>
    </row>
    <row r="111" spans="1:7" x14ac:dyDescent="0.35">
      <c r="A111" t="s">
        <v>169</v>
      </c>
      <c r="B111">
        <v>38.320999999999998</v>
      </c>
      <c r="C111">
        <v>40.914999999999999</v>
      </c>
    </row>
    <row r="112" spans="1:7" x14ac:dyDescent="0.35">
      <c r="A112" t="s">
        <v>408</v>
      </c>
      <c r="B112">
        <v>39.744</v>
      </c>
      <c r="C112">
        <v>42.384999999999998</v>
      </c>
    </row>
    <row r="113" spans="1:4" x14ac:dyDescent="0.35">
      <c r="A113" t="s">
        <v>171</v>
      </c>
      <c r="B113">
        <v>34.536000000000001</v>
      </c>
      <c r="C113">
        <v>36.831000000000003</v>
      </c>
    </row>
    <row r="115" spans="1:4" x14ac:dyDescent="0.35">
      <c r="A115" t="s">
        <v>172</v>
      </c>
      <c r="B115" s="3" t="s">
        <v>136</v>
      </c>
    </row>
    <row r="116" spans="1:4" x14ac:dyDescent="0.35">
      <c r="A116" t="s">
        <v>173</v>
      </c>
      <c r="B116" s="3" t="s">
        <v>136</v>
      </c>
    </row>
    <row r="117" spans="1:4" ht="29" customHeight="1" x14ac:dyDescent="0.35">
      <c r="A117" s="48" t="s">
        <v>174</v>
      </c>
      <c r="B117" s="3" t="s">
        <v>136</v>
      </c>
    </row>
    <row r="118" spans="1:4" ht="29" customHeight="1" x14ac:dyDescent="0.35">
      <c r="A118" s="48" t="s">
        <v>175</v>
      </c>
      <c r="B118" s="3" t="s">
        <v>136</v>
      </c>
    </row>
    <row r="119" spans="1:4" x14ac:dyDescent="0.35">
      <c r="A119" t="s">
        <v>409</v>
      </c>
      <c r="B119" s="50">
        <v>0.20230000000000001</v>
      </c>
    </row>
    <row r="120" spans="1:4" ht="43.5" customHeight="1" x14ac:dyDescent="0.35">
      <c r="A120" s="48" t="s">
        <v>177</v>
      </c>
      <c r="B120" s="3" t="s">
        <v>136</v>
      </c>
    </row>
    <row r="121" spans="1:4" x14ac:dyDescent="0.35">
      <c r="B121" s="3"/>
    </row>
    <row r="122" spans="1:4" ht="29" customHeight="1" x14ac:dyDescent="0.35">
      <c r="A122" s="48" t="s">
        <v>178</v>
      </c>
      <c r="B122" s="3" t="s">
        <v>136</v>
      </c>
    </row>
    <row r="123" spans="1:4" ht="29" customHeight="1" x14ac:dyDescent="0.35">
      <c r="A123" s="48" t="s">
        <v>179</v>
      </c>
      <c r="B123" t="s">
        <v>136</v>
      </c>
    </row>
    <row r="124" spans="1:4" ht="29" customHeight="1" x14ac:dyDescent="0.35">
      <c r="A124" s="48" t="s">
        <v>180</v>
      </c>
      <c r="B124" s="3" t="s">
        <v>136</v>
      </c>
    </row>
    <row r="125" spans="1:4" ht="29" customHeight="1" x14ac:dyDescent="0.35">
      <c r="A125" s="48" t="s">
        <v>181</v>
      </c>
      <c r="B125" s="3" t="s">
        <v>136</v>
      </c>
    </row>
    <row r="127" spans="1:4" ht="70" customHeight="1" x14ac:dyDescent="0.35">
      <c r="A127" s="73" t="s">
        <v>191</v>
      </c>
      <c r="B127" s="73" t="s">
        <v>192</v>
      </c>
      <c r="C127" s="73" t="s">
        <v>5</v>
      </c>
      <c r="D127" s="73" t="s">
        <v>6</v>
      </c>
    </row>
    <row r="128" spans="1:4" ht="70" customHeight="1" x14ac:dyDescent="0.35">
      <c r="A128" s="73" t="s">
        <v>1685</v>
      </c>
      <c r="B128" s="73"/>
      <c r="C128" s="73" t="s">
        <v>66</v>
      </c>
      <c r="D128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302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1686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1687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75797</v>
      </c>
      <c r="E8" s="15">
        <v>1474.18</v>
      </c>
      <c r="F8" s="16">
        <v>5.33E-2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70327</v>
      </c>
      <c r="E9" s="15">
        <v>1016.79</v>
      </c>
      <c r="F9" s="16">
        <v>3.6700000000000003E-2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67507</v>
      </c>
      <c r="E10" s="15">
        <v>959.21</v>
      </c>
      <c r="F10" s="16">
        <v>3.4700000000000002E-2</v>
      </c>
      <c r="G10" s="16"/>
    </row>
    <row r="11" spans="1:7" x14ac:dyDescent="0.35">
      <c r="A11" s="13" t="s">
        <v>216</v>
      </c>
      <c r="B11" s="33" t="s">
        <v>217</v>
      </c>
      <c r="C11" s="33" t="s">
        <v>218</v>
      </c>
      <c r="D11" s="14">
        <v>35868</v>
      </c>
      <c r="E11" s="15">
        <v>560.51</v>
      </c>
      <c r="F11" s="16">
        <v>2.0299999999999999E-2</v>
      </c>
      <c r="G11" s="16"/>
    </row>
    <row r="12" spans="1:7" x14ac:dyDescent="0.35">
      <c r="A12" s="13" t="s">
        <v>205</v>
      </c>
      <c r="B12" s="33" t="s">
        <v>206</v>
      </c>
      <c r="C12" s="33" t="s">
        <v>207</v>
      </c>
      <c r="D12" s="14">
        <v>26730</v>
      </c>
      <c r="E12" s="15">
        <v>496.16</v>
      </c>
      <c r="F12" s="16">
        <v>1.7899999999999999E-2</v>
      </c>
      <c r="G12" s="16"/>
    </row>
    <row r="13" spans="1:7" x14ac:dyDescent="0.35">
      <c r="A13" s="13" t="s">
        <v>213</v>
      </c>
      <c r="B13" s="33" t="s">
        <v>214</v>
      </c>
      <c r="C13" s="33" t="s">
        <v>215</v>
      </c>
      <c r="D13" s="14">
        <v>16545</v>
      </c>
      <c r="E13" s="15">
        <v>442.41</v>
      </c>
      <c r="F13" s="16">
        <v>1.6E-2</v>
      </c>
      <c r="G13" s="16"/>
    </row>
    <row r="14" spans="1:7" x14ac:dyDescent="0.35">
      <c r="A14" s="13" t="s">
        <v>208</v>
      </c>
      <c r="B14" s="33" t="s">
        <v>209</v>
      </c>
      <c r="C14" s="33" t="s">
        <v>210</v>
      </c>
      <c r="D14" s="14">
        <v>11697</v>
      </c>
      <c r="E14" s="15">
        <v>429.88</v>
      </c>
      <c r="F14" s="16">
        <v>1.55E-2</v>
      </c>
      <c r="G14" s="16"/>
    </row>
    <row r="15" spans="1:7" x14ac:dyDescent="0.35">
      <c r="A15" s="13" t="s">
        <v>260</v>
      </c>
      <c r="B15" s="33" t="s">
        <v>261</v>
      </c>
      <c r="C15" s="33" t="s">
        <v>248</v>
      </c>
      <c r="D15" s="14">
        <v>92748</v>
      </c>
      <c r="E15" s="15">
        <v>387.73</v>
      </c>
      <c r="F15" s="16">
        <v>1.4E-2</v>
      </c>
      <c r="G15" s="16"/>
    </row>
    <row r="16" spans="1:7" x14ac:dyDescent="0.35">
      <c r="A16" s="13" t="s">
        <v>258</v>
      </c>
      <c r="B16" s="33" t="s">
        <v>259</v>
      </c>
      <c r="C16" s="33" t="s">
        <v>218</v>
      </c>
      <c r="D16" s="14">
        <v>10176</v>
      </c>
      <c r="E16" s="15">
        <v>352.44</v>
      </c>
      <c r="F16" s="16">
        <v>1.2699999999999999E-2</v>
      </c>
      <c r="G16" s="16"/>
    </row>
    <row r="17" spans="1:7" x14ac:dyDescent="0.35">
      <c r="A17" s="13" t="s">
        <v>761</v>
      </c>
      <c r="B17" s="33" t="s">
        <v>762</v>
      </c>
      <c r="C17" s="33" t="s">
        <v>305</v>
      </c>
      <c r="D17" s="14">
        <v>482252</v>
      </c>
      <c r="E17" s="15">
        <v>344.71</v>
      </c>
      <c r="F17" s="16">
        <v>1.2500000000000001E-2</v>
      </c>
      <c r="G17" s="16"/>
    </row>
    <row r="18" spans="1:7" x14ac:dyDescent="0.35">
      <c r="A18" s="13" t="s">
        <v>276</v>
      </c>
      <c r="B18" s="33" t="s">
        <v>277</v>
      </c>
      <c r="C18" s="33" t="s">
        <v>278</v>
      </c>
      <c r="D18" s="14">
        <v>30196</v>
      </c>
      <c r="E18" s="15">
        <v>339.77</v>
      </c>
      <c r="F18" s="16">
        <v>1.23E-2</v>
      </c>
      <c r="G18" s="16"/>
    </row>
    <row r="19" spans="1:7" x14ac:dyDescent="0.35">
      <c r="A19" s="13" t="s">
        <v>225</v>
      </c>
      <c r="B19" s="33" t="s">
        <v>226</v>
      </c>
      <c r="C19" s="33" t="s">
        <v>199</v>
      </c>
      <c r="D19" s="14">
        <v>28471</v>
      </c>
      <c r="E19" s="15">
        <v>339.43</v>
      </c>
      <c r="F19" s="16">
        <v>1.23E-2</v>
      </c>
      <c r="G19" s="16"/>
    </row>
    <row r="20" spans="1:7" x14ac:dyDescent="0.35">
      <c r="A20" s="13" t="s">
        <v>211</v>
      </c>
      <c r="B20" s="33" t="s">
        <v>212</v>
      </c>
      <c r="C20" s="33" t="s">
        <v>199</v>
      </c>
      <c r="D20" s="14">
        <v>38280</v>
      </c>
      <c r="E20" s="15">
        <v>310.95</v>
      </c>
      <c r="F20" s="16">
        <v>1.12E-2</v>
      </c>
      <c r="G20" s="16"/>
    </row>
    <row r="21" spans="1:7" x14ac:dyDescent="0.35">
      <c r="A21" s="13" t="s">
        <v>227</v>
      </c>
      <c r="B21" s="33" t="s">
        <v>228</v>
      </c>
      <c r="C21" s="33" t="s">
        <v>199</v>
      </c>
      <c r="D21" s="14">
        <v>14650</v>
      </c>
      <c r="E21" s="15">
        <v>303.94</v>
      </c>
      <c r="F21" s="16">
        <v>1.0999999999999999E-2</v>
      </c>
      <c r="G21" s="16"/>
    </row>
    <row r="22" spans="1:7" x14ac:dyDescent="0.35">
      <c r="A22" s="13" t="s">
        <v>229</v>
      </c>
      <c r="B22" s="33" t="s">
        <v>230</v>
      </c>
      <c r="C22" s="33" t="s">
        <v>231</v>
      </c>
      <c r="D22" s="14">
        <v>8829</v>
      </c>
      <c r="E22" s="15">
        <v>262.82</v>
      </c>
      <c r="F22" s="16">
        <v>9.4999999999999998E-3</v>
      </c>
      <c r="G22" s="16"/>
    </row>
    <row r="23" spans="1:7" x14ac:dyDescent="0.35">
      <c r="A23" s="13" t="s">
        <v>274</v>
      </c>
      <c r="B23" s="33" t="s">
        <v>275</v>
      </c>
      <c r="C23" s="33" t="s">
        <v>218</v>
      </c>
      <c r="D23" s="14">
        <v>4326</v>
      </c>
      <c r="E23" s="15">
        <v>243.9</v>
      </c>
      <c r="F23" s="16">
        <v>8.8000000000000005E-3</v>
      </c>
      <c r="G23" s="16"/>
    </row>
    <row r="24" spans="1:7" x14ac:dyDescent="0.35">
      <c r="A24" s="13" t="s">
        <v>314</v>
      </c>
      <c r="B24" s="33" t="s">
        <v>315</v>
      </c>
      <c r="C24" s="33" t="s">
        <v>240</v>
      </c>
      <c r="D24" s="14">
        <v>2606</v>
      </c>
      <c r="E24" s="15">
        <v>239.24</v>
      </c>
      <c r="F24" s="16">
        <v>8.6E-3</v>
      </c>
      <c r="G24" s="16"/>
    </row>
    <row r="25" spans="1:7" x14ac:dyDescent="0.35">
      <c r="A25" s="13" t="s">
        <v>267</v>
      </c>
      <c r="B25" s="33" t="s">
        <v>268</v>
      </c>
      <c r="C25" s="33" t="s">
        <v>269</v>
      </c>
      <c r="D25" s="14">
        <v>13445</v>
      </c>
      <c r="E25" s="15">
        <v>236.85</v>
      </c>
      <c r="F25" s="16">
        <v>8.6E-3</v>
      </c>
      <c r="G25" s="16"/>
    </row>
    <row r="26" spans="1:7" x14ac:dyDescent="0.35">
      <c r="A26" s="13" t="s">
        <v>286</v>
      </c>
      <c r="B26" s="33" t="s">
        <v>287</v>
      </c>
      <c r="C26" s="33" t="s">
        <v>218</v>
      </c>
      <c r="D26" s="14">
        <v>2706</v>
      </c>
      <c r="E26" s="15">
        <v>231.38</v>
      </c>
      <c r="F26" s="16">
        <v>8.3999999999999995E-3</v>
      </c>
      <c r="G26" s="16"/>
    </row>
    <row r="27" spans="1:7" x14ac:dyDescent="0.35">
      <c r="A27" s="13" t="s">
        <v>385</v>
      </c>
      <c r="B27" s="33" t="s">
        <v>386</v>
      </c>
      <c r="C27" s="33" t="s">
        <v>302</v>
      </c>
      <c r="D27" s="14">
        <v>1567</v>
      </c>
      <c r="E27" s="15">
        <v>230.22</v>
      </c>
      <c r="F27" s="16">
        <v>8.3000000000000001E-3</v>
      </c>
      <c r="G27" s="16"/>
    </row>
    <row r="28" spans="1:7" x14ac:dyDescent="0.35">
      <c r="A28" s="13" t="s">
        <v>246</v>
      </c>
      <c r="B28" s="33" t="s">
        <v>247</v>
      </c>
      <c r="C28" s="33" t="s">
        <v>248</v>
      </c>
      <c r="D28" s="14">
        <v>8843</v>
      </c>
      <c r="E28" s="15">
        <v>207.66</v>
      </c>
      <c r="F28" s="16">
        <v>7.4999999999999997E-3</v>
      </c>
      <c r="G28" s="16"/>
    </row>
    <row r="29" spans="1:7" x14ac:dyDescent="0.35">
      <c r="A29" s="13" t="s">
        <v>807</v>
      </c>
      <c r="B29" s="33" t="s">
        <v>808</v>
      </c>
      <c r="C29" s="33" t="s">
        <v>207</v>
      </c>
      <c r="D29" s="14">
        <v>53698</v>
      </c>
      <c r="E29" s="15">
        <v>206.28</v>
      </c>
      <c r="F29" s="16">
        <v>7.4999999999999997E-3</v>
      </c>
      <c r="G29" s="16"/>
    </row>
    <row r="30" spans="1:7" x14ac:dyDescent="0.35">
      <c r="A30" s="13" t="s">
        <v>690</v>
      </c>
      <c r="B30" s="33" t="s">
        <v>691</v>
      </c>
      <c r="C30" s="33" t="s">
        <v>199</v>
      </c>
      <c r="D30" s="14">
        <v>99613</v>
      </c>
      <c r="E30" s="15">
        <v>201.28</v>
      </c>
      <c r="F30" s="16">
        <v>7.3000000000000001E-3</v>
      </c>
      <c r="G30" s="16"/>
    </row>
    <row r="31" spans="1:7" x14ac:dyDescent="0.35">
      <c r="A31" s="13" t="s">
        <v>426</v>
      </c>
      <c r="B31" s="33" t="s">
        <v>427</v>
      </c>
      <c r="C31" s="33" t="s">
        <v>215</v>
      </c>
      <c r="D31" s="14">
        <v>4122</v>
      </c>
      <c r="E31" s="15">
        <v>197.16</v>
      </c>
      <c r="F31" s="16">
        <v>7.1000000000000004E-3</v>
      </c>
      <c r="G31" s="16"/>
    </row>
    <row r="32" spans="1:7" x14ac:dyDescent="0.35">
      <c r="A32" s="13" t="s">
        <v>298</v>
      </c>
      <c r="B32" s="33" t="s">
        <v>299</v>
      </c>
      <c r="C32" s="33" t="s">
        <v>237</v>
      </c>
      <c r="D32" s="14">
        <v>9814</v>
      </c>
      <c r="E32" s="15">
        <v>192.13</v>
      </c>
      <c r="F32" s="16">
        <v>6.8999999999999999E-3</v>
      </c>
      <c r="G32" s="16"/>
    </row>
    <row r="33" spans="1:7" x14ac:dyDescent="0.35">
      <c r="A33" s="13" t="s">
        <v>235</v>
      </c>
      <c r="B33" s="33" t="s">
        <v>236</v>
      </c>
      <c r="C33" s="33" t="s">
        <v>237</v>
      </c>
      <c r="D33" s="14">
        <v>10742</v>
      </c>
      <c r="E33" s="15">
        <v>180.21</v>
      </c>
      <c r="F33" s="16">
        <v>6.4999999999999997E-3</v>
      </c>
      <c r="G33" s="16"/>
    </row>
    <row r="34" spans="1:7" x14ac:dyDescent="0.35">
      <c r="A34" s="13" t="s">
        <v>438</v>
      </c>
      <c r="B34" s="33" t="s">
        <v>439</v>
      </c>
      <c r="C34" s="33" t="s">
        <v>336</v>
      </c>
      <c r="D34" s="14">
        <v>5497</v>
      </c>
      <c r="E34" s="15">
        <v>179.65</v>
      </c>
      <c r="F34" s="16">
        <v>6.4999999999999997E-3</v>
      </c>
      <c r="G34" s="16"/>
    </row>
    <row r="35" spans="1:7" x14ac:dyDescent="0.35">
      <c r="A35" s="13" t="s">
        <v>252</v>
      </c>
      <c r="B35" s="33" t="s">
        <v>253</v>
      </c>
      <c r="C35" s="33" t="s">
        <v>218</v>
      </c>
      <c r="D35" s="14">
        <v>10568</v>
      </c>
      <c r="E35" s="15">
        <v>172.96</v>
      </c>
      <c r="F35" s="16">
        <v>6.1999999999999998E-3</v>
      </c>
      <c r="G35" s="16"/>
    </row>
    <row r="36" spans="1:7" x14ac:dyDescent="0.35">
      <c r="A36" s="13" t="s">
        <v>1688</v>
      </c>
      <c r="B36" s="33" t="s">
        <v>1689</v>
      </c>
      <c r="C36" s="33" t="s">
        <v>199</v>
      </c>
      <c r="D36" s="14">
        <v>251892</v>
      </c>
      <c r="E36" s="15">
        <v>171.21</v>
      </c>
      <c r="F36" s="16">
        <v>6.1999999999999998E-3</v>
      </c>
      <c r="G36" s="16"/>
    </row>
    <row r="37" spans="1:7" x14ac:dyDescent="0.35">
      <c r="A37" s="13" t="s">
        <v>387</v>
      </c>
      <c r="B37" s="33" t="s">
        <v>388</v>
      </c>
      <c r="C37" s="33" t="s">
        <v>358</v>
      </c>
      <c r="D37" s="14">
        <v>5896</v>
      </c>
      <c r="E37" s="15">
        <v>168.68</v>
      </c>
      <c r="F37" s="16">
        <v>6.1000000000000004E-3</v>
      </c>
      <c r="G37" s="16"/>
    </row>
    <row r="38" spans="1:7" x14ac:dyDescent="0.35">
      <c r="A38" s="13" t="s">
        <v>698</v>
      </c>
      <c r="B38" s="33" t="s">
        <v>699</v>
      </c>
      <c r="C38" s="33" t="s">
        <v>221</v>
      </c>
      <c r="D38" s="14">
        <v>69220</v>
      </c>
      <c r="E38" s="15">
        <v>164.96</v>
      </c>
      <c r="F38" s="16">
        <v>6.0000000000000001E-3</v>
      </c>
      <c r="G38" s="16"/>
    </row>
    <row r="39" spans="1:7" x14ac:dyDescent="0.35">
      <c r="A39" s="13" t="s">
        <v>1690</v>
      </c>
      <c r="B39" s="33" t="s">
        <v>1691</v>
      </c>
      <c r="C39" s="33" t="s">
        <v>199</v>
      </c>
      <c r="D39" s="14">
        <v>766019</v>
      </c>
      <c r="E39" s="15">
        <v>164.54</v>
      </c>
      <c r="F39" s="16">
        <v>5.8999999999999999E-3</v>
      </c>
      <c r="G39" s="16"/>
    </row>
    <row r="40" spans="1:7" x14ac:dyDescent="0.35">
      <c r="A40" s="13" t="s">
        <v>284</v>
      </c>
      <c r="B40" s="33" t="s">
        <v>285</v>
      </c>
      <c r="C40" s="33" t="s">
        <v>231</v>
      </c>
      <c r="D40" s="14">
        <v>1308</v>
      </c>
      <c r="E40" s="15">
        <v>161.13</v>
      </c>
      <c r="F40" s="16">
        <v>5.7999999999999996E-3</v>
      </c>
      <c r="G40" s="16"/>
    </row>
    <row r="41" spans="1:7" x14ac:dyDescent="0.35">
      <c r="A41" s="13" t="s">
        <v>241</v>
      </c>
      <c r="B41" s="33" t="s">
        <v>242</v>
      </c>
      <c r="C41" s="33" t="s">
        <v>204</v>
      </c>
      <c r="D41" s="14">
        <v>39028</v>
      </c>
      <c r="E41" s="15">
        <v>160.41999999999999</v>
      </c>
      <c r="F41" s="16">
        <v>5.7999999999999996E-3</v>
      </c>
      <c r="G41" s="16"/>
    </row>
    <row r="42" spans="1:7" x14ac:dyDescent="0.35">
      <c r="A42" s="13" t="s">
        <v>428</v>
      </c>
      <c r="B42" s="33" t="s">
        <v>429</v>
      </c>
      <c r="C42" s="33" t="s">
        <v>358</v>
      </c>
      <c r="D42" s="14">
        <v>990</v>
      </c>
      <c r="E42" s="15">
        <v>159.43</v>
      </c>
      <c r="F42" s="16">
        <v>5.7999999999999996E-3</v>
      </c>
      <c r="G42" s="16"/>
    </row>
    <row r="43" spans="1:7" x14ac:dyDescent="0.35">
      <c r="A43" s="13" t="s">
        <v>1514</v>
      </c>
      <c r="B43" s="33" t="s">
        <v>1515</v>
      </c>
      <c r="C43" s="33" t="s">
        <v>199</v>
      </c>
      <c r="D43" s="14">
        <v>22808</v>
      </c>
      <c r="E43" s="15">
        <v>158.07</v>
      </c>
      <c r="F43" s="16">
        <v>5.7000000000000002E-3</v>
      </c>
      <c r="G43" s="16"/>
    </row>
    <row r="44" spans="1:7" x14ac:dyDescent="0.35">
      <c r="A44" s="13" t="s">
        <v>243</v>
      </c>
      <c r="B44" s="33" t="s">
        <v>244</v>
      </c>
      <c r="C44" s="33" t="s">
        <v>245</v>
      </c>
      <c r="D44" s="14">
        <v>47245</v>
      </c>
      <c r="E44" s="15">
        <v>157.75</v>
      </c>
      <c r="F44" s="16">
        <v>5.7000000000000002E-3</v>
      </c>
      <c r="G44" s="16"/>
    </row>
    <row r="45" spans="1:7" x14ac:dyDescent="0.35">
      <c r="A45" s="13" t="s">
        <v>692</v>
      </c>
      <c r="B45" s="33" t="s">
        <v>693</v>
      </c>
      <c r="C45" s="33" t="s">
        <v>266</v>
      </c>
      <c r="D45" s="14">
        <v>10482</v>
      </c>
      <c r="E45" s="15">
        <v>157.51</v>
      </c>
      <c r="F45" s="16">
        <v>5.7000000000000002E-3</v>
      </c>
      <c r="G45" s="16"/>
    </row>
    <row r="46" spans="1:7" x14ac:dyDescent="0.35">
      <c r="A46" s="13" t="s">
        <v>413</v>
      </c>
      <c r="B46" s="33" t="s">
        <v>414</v>
      </c>
      <c r="C46" s="33" t="s">
        <v>318</v>
      </c>
      <c r="D46" s="14">
        <v>21443</v>
      </c>
      <c r="E46" s="15">
        <v>153.63</v>
      </c>
      <c r="F46" s="16">
        <v>5.5999999999999999E-3</v>
      </c>
      <c r="G46" s="16"/>
    </row>
    <row r="47" spans="1:7" x14ac:dyDescent="0.35">
      <c r="A47" s="13" t="s">
        <v>867</v>
      </c>
      <c r="B47" s="33" t="s">
        <v>868</v>
      </c>
      <c r="C47" s="33" t="s">
        <v>231</v>
      </c>
      <c r="D47" s="14">
        <v>20793</v>
      </c>
      <c r="E47" s="15">
        <v>149.61000000000001</v>
      </c>
      <c r="F47" s="16">
        <v>5.4000000000000003E-3</v>
      </c>
      <c r="G47" s="16"/>
    </row>
    <row r="48" spans="1:7" x14ac:dyDescent="0.35">
      <c r="A48" s="13" t="s">
        <v>696</v>
      </c>
      <c r="B48" s="33" t="s">
        <v>697</v>
      </c>
      <c r="C48" s="33" t="s">
        <v>278</v>
      </c>
      <c r="D48" s="14">
        <v>21172</v>
      </c>
      <c r="E48" s="15">
        <v>149.54</v>
      </c>
      <c r="F48" s="16">
        <v>5.4000000000000003E-3</v>
      </c>
      <c r="G48" s="16"/>
    </row>
    <row r="49" spans="1:7" x14ac:dyDescent="0.35">
      <c r="A49" s="13" t="s">
        <v>300</v>
      </c>
      <c r="B49" s="33" t="s">
        <v>301</v>
      </c>
      <c r="C49" s="33" t="s">
        <v>302</v>
      </c>
      <c r="D49" s="14">
        <v>4109</v>
      </c>
      <c r="E49" s="15">
        <v>146.07</v>
      </c>
      <c r="F49" s="16">
        <v>5.3E-3</v>
      </c>
      <c r="G49" s="16"/>
    </row>
    <row r="50" spans="1:7" x14ac:dyDescent="0.35">
      <c r="A50" s="13" t="s">
        <v>694</v>
      </c>
      <c r="B50" s="33" t="s">
        <v>695</v>
      </c>
      <c r="C50" s="33" t="s">
        <v>240</v>
      </c>
      <c r="D50" s="14">
        <v>2797</v>
      </c>
      <c r="E50" s="15">
        <v>143.66999999999999</v>
      </c>
      <c r="F50" s="16">
        <v>5.1999999999999998E-3</v>
      </c>
      <c r="G50" s="16"/>
    </row>
    <row r="51" spans="1:7" x14ac:dyDescent="0.35">
      <c r="A51" s="13" t="s">
        <v>359</v>
      </c>
      <c r="B51" s="33" t="s">
        <v>360</v>
      </c>
      <c r="C51" s="33" t="s">
        <v>330</v>
      </c>
      <c r="D51" s="14">
        <v>6128</v>
      </c>
      <c r="E51" s="15">
        <v>137.5</v>
      </c>
      <c r="F51" s="16">
        <v>5.0000000000000001E-3</v>
      </c>
      <c r="G51" s="16"/>
    </row>
    <row r="52" spans="1:7" x14ac:dyDescent="0.35">
      <c r="A52" s="13" t="s">
        <v>222</v>
      </c>
      <c r="B52" s="33" t="s">
        <v>223</v>
      </c>
      <c r="C52" s="33" t="s">
        <v>224</v>
      </c>
      <c r="D52" s="14">
        <v>35685</v>
      </c>
      <c r="E52" s="15">
        <v>137.24</v>
      </c>
      <c r="F52" s="16">
        <v>5.0000000000000001E-3</v>
      </c>
      <c r="G52" s="16"/>
    </row>
    <row r="53" spans="1:7" x14ac:dyDescent="0.35">
      <c r="A53" s="13" t="s">
        <v>765</v>
      </c>
      <c r="B53" s="33" t="s">
        <v>766</v>
      </c>
      <c r="C53" s="33" t="s">
        <v>497</v>
      </c>
      <c r="D53" s="14">
        <v>58114</v>
      </c>
      <c r="E53" s="15">
        <v>137.16999999999999</v>
      </c>
      <c r="F53" s="16">
        <v>5.0000000000000001E-3</v>
      </c>
      <c r="G53" s="16"/>
    </row>
    <row r="54" spans="1:7" x14ac:dyDescent="0.35">
      <c r="A54" s="13" t="s">
        <v>303</v>
      </c>
      <c r="B54" s="33" t="s">
        <v>304</v>
      </c>
      <c r="C54" s="33" t="s">
        <v>305</v>
      </c>
      <c r="D54" s="14">
        <v>52221</v>
      </c>
      <c r="E54" s="15">
        <v>135.69</v>
      </c>
      <c r="F54" s="16">
        <v>4.8999999999999998E-3</v>
      </c>
      <c r="G54" s="16"/>
    </row>
    <row r="55" spans="1:7" x14ac:dyDescent="0.35">
      <c r="A55" s="13" t="s">
        <v>1692</v>
      </c>
      <c r="B55" s="33" t="s">
        <v>1693</v>
      </c>
      <c r="C55" s="33" t="s">
        <v>281</v>
      </c>
      <c r="D55" s="14">
        <v>10834</v>
      </c>
      <c r="E55" s="15">
        <v>134.44</v>
      </c>
      <c r="F55" s="16">
        <v>4.8999999999999998E-3</v>
      </c>
      <c r="G55" s="16"/>
    </row>
    <row r="56" spans="1:7" x14ac:dyDescent="0.35">
      <c r="A56" s="13" t="s">
        <v>1694</v>
      </c>
      <c r="B56" s="33" t="s">
        <v>1695</v>
      </c>
      <c r="C56" s="33" t="s">
        <v>281</v>
      </c>
      <c r="D56" s="14">
        <v>4369</v>
      </c>
      <c r="E56" s="15">
        <v>133.78</v>
      </c>
      <c r="F56" s="16">
        <v>4.7999999999999996E-3</v>
      </c>
      <c r="G56" s="16"/>
    </row>
    <row r="57" spans="1:7" x14ac:dyDescent="0.35">
      <c r="A57" s="13" t="s">
        <v>363</v>
      </c>
      <c r="B57" s="33" t="s">
        <v>364</v>
      </c>
      <c r="C57" s="33" t="s">
        <v>336</v>
      </c>
      <c r="D57" s="14">
        <v>7360</v>
      </c>
      <c r="E57" s="15">
        <v>133.34</v>
      </c>
      <c r="F57" s="16">
        <v>4.7999999999999996E-3</v>
      </c>
      <c r="G57" s="16"/>
    </row>
    <row r="58" spans="1:7" x14ac:dyDescent="0.35">
      <c r="A58" s="13" t="s">
        <v>331</v>
      </c>
      <c r="B58" s="33" t="s">
        <v>332</v>
      </c>
      <c r="C58" s="33" t="s">
        <v>333</v>
      </c>
      <c r="D58" s="14">
        <v>82389</v>
      </c>
      <c r="E58" s="15">
        <v>132.66</v>
      </c>
      <c r="F58" s="16">
        <v>4.7999999999999996E-3</v>
      </c>
      <c r="G58" s="16"/>
    </row>
    <row r="59" spans="1:7" x14ac:dyDescent="0.35">
      <c r="A59" s="13" t="s">
        <v>430</v>
      </c>
      <c r="B59" s="33" t="s">
        <v>431</v>
      </c>
      <c r="C59" s="33" t="s">
        <v>432</v>
      </c>
      <c r="D59" s="14">
        <v>5354</v>
      </c>
      <c r="E59" s="15">
        <v>131.49</v>
      </c>
      <c r="F59" s="16">
        <v>4.7999999999999996E-3</v>
      </c>
      <c r="G59" s="16"/>
    </row>
    <row r="60" spans="1:7" x14ac:dyDescent="0.35">
      <c r="A60" s="13" t="s">
        <v>793</v>
      </c>
      <c r="B60" s="33" t="s">
        <v>794</v>
      </c>
      <c r="C60" s="33" t="s">
        <v>245</v>
      </c>
      <c r="D60" s="14">
        <v>45158</v>
      </c>
      <c r="E60" s="15">
        <v>130.85</v>
      </c>
      <c r="F60" s="16">
        <v>4.7000000000000002E-3</v>
      </c>
      <c r="G60" s="16"/>
    </row>
    <row r="61" spans="1:7" x14ac:dyDescent="0.35">
      <c r="A61" s="13" t="s">
        <v>1265</v>
      </c>
      <c r="B61" s="33" t="s">
        <v>1266</v>
      </c>
      <c r="C61" s="33" t="s">
        <v>237</v>
      </c>
      <c r="D61" s="14">
        <v>11363</v>
      </c>
      <c r="E61" s="15">
        <v>130.41999999999999</v>
      </c>
      <c r="F61" s="16">
        <v>4.7000000000000002E-3</v>
      </c>
      <c r="G61" s="16"/>
    </row>
    <row r="62" spans="1:7" x14ac:dyDescent="0.35">
      <c r="A62" s="13" t="s">
        <v>232</v>
      </c>
      <c r="B62" s="33" t="s">
        <v>233</v>
      </c>
      <c r="C62" s="33" t="s">
        <v>234</v>
      </c>
      <c r="D62" s="14">
        <v>1159</v>
      </c>
      <c r="E62" s="15">
        <v>129.91999999999999</v>
      </c>
      <c r="F62" s="16">
        <v>4.7000000000000002E-3</v>
      </c>
      <c r="G62" s="16"/>
    </row>
    <row r="63" spans="1:7" x14ac:dyDescent="0.35">
      <c r="A63" s="13" t="s">
        <v>1534</v>
      </c>
      <c r="B63" s="33" t="s">
        <v>1536</v>
      </c>
      <c r="C63" s="33" t="s">
        <v>398</v>
      </c>
      <c r="D63" s="14">
        <v>20562</v>
      </c>
      <c r="E63" s="15">
        <v>129.11000000000001</v>
      </c>
      <c r="F63" s="16">
        <v>4.7000000000000002E-3</v>
      </c>
      <c r="G63" s="16"/>
    </row>
    <row r="64" spans="1:7" x14ac:dyDescent="0.35">
      <c r="A64" s="13" t="s">
        <v>396</v>
      </c>
      <c r="B64" s="33" t="s">
        <v>397</v>
      </c>
      <c r="C64" s="33" t="s">
        <v>398</v>
      </c>
      <c r="D64" s="14">
        <v>3291</v>
      </c>
      <c r="E64" s="15">
        <v>125.84</v>
      </c>
      <c r="F64" s="16">
        <v>4.4999999999999997E-3</v>
      </c>
      <c r="G64" s="16"/>
    </row>
    <row r="65" spans="1:7" x14ac:dyDescent="0.35">
      <c r="A65" s="13" t="s">
        <v>219</v>
      </c>
      <c r="B65" s="33" t="s">
        <v>220</v>
      </c>
      <c r="C65" s="33" t="s">
        <v>221</v>
      </c>
      <c r="D65" s="14">
        <v>2214</v>
      </c>
      <c r="E65" s="15">
        <v>124.95</v>
      </c>
      <c r="F65" s="16">
        <v>4.4999999999999997E-3</v>
      </c>
      <c r="G65" s="16"/>
    </row>
    <row r="66" spans="1:7" x14ac:dyDescent="0.35">
      <c r="A66" s="13" t="s">
        <v>1696</v>
      </c>
      <c r="B66" s="33" t="s">
        <v>1697</v>
      </c>
      <c r="C66" s="33" t="s">
        <v>269</v>
      </c>
      <c r="D66" s="14">
        <v>13830</v>
      </c>
      <c r="E66" s="15">
        <v>123.15</v>
      </c>
      <c r="F66" s="16">
        <v>4.4000000000000003E-3</v>
      </c>
      <c r="G66" s="16"/>
    </row>
    <row r="67" spans="1:7" x14ac:dyDescent="0.35">
      <c r="A67" s="13" t="s">
        <v>450</v>
      </c>
      <c r="B67" s="33" t="s">
        <v>451</v>
      </c>
      <c r="C67" s="33" t="s">
        <v>336</v>
      </c>
      <c r="D67" s="14">
        <v>2049</v>
      </c>
      <c r="E67" s="15">
        <v>122.76</v>
      </c>
      <c r="F67" s="16">
        <v>4.4000000000000003E-3</v>
      </c>
      <c r="G67" s="16"/>
    </row>
    <row r="68" spans="1:7" x14ac:dyDescent="0.35">
      <c r="A68" s="13" t="s">
        <v>1698</v>
      </c>
      <c r="B68" s="33" t="s">
        <v>1699</v>
      </c>
      <c r="C68" s="33" t="s">
        <v>1198</v>
      </c>
      <c r="D68" s="14">
        <v>145709</v>
      </c>
      <c r="E68" s="15">
        <v>122.51</v>
      </c>
      <c r="F68" s="16">
        <v>4.4000000000000003E-3</v>
      </c>
      <c r="G68" s="16"/>
    </row>
    <row r="69" spans="1:7" x14ac:dyDescent="0.35">
      <c r="A69" s="13" t="s">
        <v>435</v>
      </c>
      <c r="B69" s="33" t="s">
        <v>436</v>
      </c>
      <c r="C69" s="33" t="s">
        <v>437</v>
      </c>
      <c r="D69" s="14">
        <v>256</v>
      </c>
      <c r="E69" s="15">
        <v>118.73</v>
      </c>
      <c r="F69" s="16">
        <v>4.3E-3</v>
      </c>
      <c r="G69" s="16"/>
    </row>
    <row r="70" spans="1:7" x14ac:dyDescent="0.35">
      <c r="A70" s="13" t="s">
        <v>306</v>
      </c>
      <c r="B70" s="33" t="s">
        <v>307</v>
      </c>
      <c r="C70" s="33" t="s">
        <v>218</v>
      </c>
      <c r="D70" s="14">
        <v>4618</v>
      </c>
      <c r="E70" s="15">
        <v>118.17</v>
      </c>
      <c r="F70" s="16">
        <v>4.3E-3</v>
      </c>
      <c r="G70" s="16"/>
    </row>
    <row r="71" spans="1:7" x14ac:dyDescent="0.35">
      <c r="A71" s="13" t="s">
        <v>777</v>
      </c>
      <c r="B71" s="33" t="s">
        <v>778</v>
      </c>
      <c r="C71" s="33" t="s">
        <v>302</v>
      </c>
      <c r="D71" s="14">
        <v>9249</v>
      </c>
      <c r="E71" s="15">
        <v>116.8</v>
      </c>
      <c r="F71" s="16">
        <v>4.1999999999999997E-3</v>
      </c>
      <c r="G71" s="16"/>
    </row>
    <row r="72" spans="1:7" x14ac:dyDescent="0.35">
      <c r="A72" s="13" t="s">
        <v>383</v>
      </c>
      <c r="B72" s="33" t="s">
        <v>384</v>
      </c>
      <c r="C72" s="33" t="s">
        <v>330</v>
      </c>
      <c r="D72" s="14">
        <v>7576</v>
      </c>
      <c r="E72" s="15">
        <v>116.45</v>
      </c>
      <c r="F72" s="16">
        <v>4.1999999999999997E-3</v>
      </c>
      <c r="G72" s="16"/>
    </row>
    <row r="73" spans="1:7" x14ac:dyDescent="0.35">
      <c r="A73" s="13" t="s">
        <v>771</v>
      </c>
      <c r="B73" s="33" t="s">
        <v>772</v>
      </c>
      <c r="C73" s="33" t="s">
        <v>199</v>
      </c>
      <c r="D73" s="14">
        <v>78505</v>
      </c>
      <c r="E73" s="15">
        <v>115.24</v>
      </c>
      <c r="F73" s="16">
        <v>4.1999999999999997E-3</v>
      </c>
      <c r="G73" s="16"/>
    </row>
    <row r="74" spans="1:7" x14ac:dyDescent="0.35">
      <c r="A74" s="13" t="s">
        <v>769</v>
      </c>
      <c r="B74" s="33" t="s">
        <v>770</v>
      </c>
      <c r="C74" s="33" t="s">
        <v>281</v>
      </c>
      <c r="D74" s="14">
        <v>82</v>
      </c>
      <c r="E74" s="15">
        <v>113.87</v>
      </c>
      <c r="F74" s="16">
        <v>4.1000000000000003E-3</v>
      </c>
      <c r="G74" s="16"/>
    </row>
    <row r="75" spans="1:7" x14ac:dyDescent="0.35">
      <c r="A75" s="13" t="s">
        <v>1263</v>
      </c>
      <c r="B75" s="33" t="s">
        <v>1264</v>
      </c>
      <c r="C75" s="33" t="s">
        <v>237</v>
      </c>
      <c r="D75" s="14">
        <v>4588</v>
      </c>
      <c r="E75" s="15">
        <v>113.22</v>
      </c>
      <c r="F75" s="16">
        <v>4.1000000000000003E-3</v>
      </c>
      <c r="G75" s="16"/>
    </row>
    <row r="76" spans="1:7" x14ac:dyDescent="0.35">
      <c r="A76" s="13" t="s">
        <v>1512</v>
      </c>
      <c r="B76" s="33" t="s">
        <v>1513</v>
      </c>
      <c r="C76" s="33" t="s">
        <v>305</v>
      </c>
      <c r="D76" s="14">
        <v>5036</v>
      </c>
      <c r="E76" s="15">
        <v>112.88</v>
      </c>
      <c r="F76" s="16">
        <v>4.1000000000000003E-3</v>
      </c>
      <c r="G76" s="16"/>
    </row>
    <row r="77" spans="1:7" x14ac:dyDescent="0.35">
      <c r="A77" s="13" t="s">
        <v>1537</v>
      </c>
      <c r="B77" s="33" t="s">
        <v>1538</v>
      </c>
      <c r="C77" s="33" t="s">
        <v>221</v>
      </c>
      <c r="D77" s="14">
        <v>55369</v>
      </c>
      <c r="E77" s="15">
        <v>112.54</v>
      </c>
      <c r="F77" s="16">
        <v>4.1000000000000003E-3</v>
      </c>
      <c r="G77" s="16"/>
    </row>
    <row r="78" spans="1:7" x14ac:dyDescent="0.35">
      <c r="A78" s="13" t="s">
        <v>1700</v>
      </c>
      <c r="B78" s="33" t="s">
        <v>1701</v>
      </c>
      <c r="C78" s="33" t="s">
        <v>245</v>
      </c>
      <c r="D78" s="14">
        <v>128546</v>
      </c>
      <c r="E78" s="15">
        <v>112.36</v>
      </c>
      <c r="F78" s="16">
        <v>4.1000000000000003E-3</v>
      </c>
      <c r="G78" s="16"/>
    </row>
    <row r="79" spans="1:7" x14ac:dyDescent="0.35">
      <c r="A79" s="13" t="s">
        <v>1528</v>
      </c>
      <c r="B79" s="33" t="s">
        <v>1529</v>
      </c>
      <c r="C79" s="33" t="s">
        <v>240</v>
      </c>
      <c r="D79" s="14">
        <v>12169</v>
      </c>
      <c r="E79" s="15">
        <v>112.08</v>
      </c>
      <c r="F79" s="16">
        <v>4.0000000000000001E-3</v>
      </c>
      <c r="G79" s="16"/>
    </row>
    <row r="80" spans="1:7" x14ac:dyDescent="0.35">
      <c r="A80" s="13" t="s">
        <v>1269</v>
      </c>
      <c r="B80" s="33" t="s">
        <v>1270</v>
      </c>
      <c r="C80" s="33" t="s">
        <v>237</v>
      </c>
      <c r="D80" s="14">
        <v>2160</v>
      </c>
      <c r="E80" s="15">
        <v>110.13</v>
      </c>
      <c r="F80" s="16">
        <v>4.0000000000000001E-3</v>
      </c>
      <c r="G80" s="16"/>
    </row>
    <row r="81" spans="1:7" x14ac:dyDescent="0.35">
      <c r="A81" s="13" t="s">
        <v>433</v>
      </c>
      <c r="B81" s="33" t="s">
        <v>434</v>
      </c>
      <c r="C81" s="33" t="s">
        <v>398</v>
      </c>
      <c r="D81" s="14">
        <v>4798</v>
      </c>
      <c r="E81" s="15">
        <v>109.85</v>
      </c>
      <c r="F81" s="16">
        <v>4.0000000000000001E-3</v>
      </c>
      <c r="G81" s="16"/>
    </row>
    <row r="82" spans="1:7" x14ac:dyDescent="0.35">
      <c r="A82" s="13" t="s">
        <v>747</v>
      </c>
      <c r="B82" s="33" t="s">
        <v>748</v>
      </c>
      <c r="C82" s="33" t="s">
        <v>240</v>
      </c>
      <c r="D82" s="14">
        <v>5421</v>
      </c>
      <c r="E82" s="15">
        <v>109.36</v>
      </c>
      <c r="F82" s="16">
        <v>4.0000000000000001E-3</v>
      </c>
      <c r="G82" s="16"/>
    </row>
    <row r="83" spans="1:7" x14ac:dyDescent="0.35">
      <c r="A83" s="13" t="s">
        <v>1702</v>
      </c>
      <c r="B83" s="33" t="s">
        <v>1703</v>
      </c>
      <c r="C83" s="33" t="s">
        <v>336</v>
      </c>
      <c r="D83" s="14">
        <v>2627</v>
      </c>
      <c r="E83" s="15">
        <v>108.92</v>
      </c>
      <c r="F83" s="16">
        <v>3.8999999999999998E-3</v>
      </c>
      <c r="G83" s="16"/>
    </row>
    <row r="84" spans="1:7" x14ac:dyDescent="0.35">
      <c r="A84" s="13" t="s">
        <v>1704</v>
      </c>
      <c r="B84" s="33" t="s">
        <v>1705</v>
      </c>
      <c r="C84" s="33" t="s">
        <v>245</v>
      </c>
      <c r="D84" s="14">
        <v>7730</v>
      </c>
      <c r="E84" s="15">
        <v>106.21</v>
      </c>
      <c r="F84" s="16">
        <v>3.8E-3</v>
      </c>
      <c r="G84" s="16"/>
    </row>
    <row r="85" spans="1:7" x14ac:dyDescent="0.35">
      <c r="A85" s="13" t="s">
        <v>1706</v>
      </c>
      <c r="B85" s="33" t="s">
        <v>1707</v>
      </c>
      <c r="C85" s="33" t="s">
        <v>1198</v>
      </c>
      <c r="D85" s="14">
        <v>7353</v>
      </c>
      <c r="E85" s="15">
        <v>105.35</v>
      </c>
      <c r="F85" s="16">
        <v>3.8E-3</v>
      </c>
      <c r="G85" s="16"/>
    </row>
    <row r="86" spans="1:7" x14ac:dyDescent="0.35">
      <c r="A86" s="13" t="s">
        <v>744</v>
      </c>
      <c r="B86" s="33" t="s">
        <v>745</v>
      </c>
      <c r="C86" s="33" t="s">
        <v>746</v>
      </c>
      <c r="D86" s="14">
        <v>1955</v>
      </c>
      <c r="E86" s="15">
        <v>104.2</v>
      </c>
      <c r="F86" s="16">
        <v>3.8E-3</v>
      </c>
      <c r="G86" s="16"/>
    </row>
    <row r="87" spans="1:7" x14ac:dyDescent="0.35">
      <c r="A87" s="13" t="s">
        <v>1148</v>
      </c>
      <c r="B87" s="33" t="s">
        <v>1149</v>
      </c>
      <c r="C87" s="33" t="s">
        <v>302</v>
      </c>
      <c r="D87" s="14">
        <v>4507</v>
      </c>
      <c r="E87" s="15">
        <v>101.82</v>
      </c>
      <c r="F87" s="16">
        <v>3.7000000000000002E-3</v>
      </c>
      <c r="G87" s="16"/>
    </row>
    <row r="88" spans="1:7" x14ac:dyDescent="0.35">
      <c r="A88" s="13" t="s">
        <v>709</v>
      </c>
      <c r="B88" s="33" t="s">
        <v>710</v>
      </c>
      <c r="C88" s="33" t="s">
        <v>401</v>
      </c>
      <c r="D88" s="14">
        <v>15461</v>
      </c>
      <c r="E88" s="15">
        <v>101.35</v>
      </c>
      <c r="F88" s="16">
        <v>3.7000000000000002E-3</v>
      </c>
      <c r="G88" s="16"/>
    </row>
    <row r="89" spans="1:7" x14ac:dyDescent="0.35">
      <c r="A89" s="13" t="s">
        <v>1708</v>
      </c>
      <c r="B89" s="33" t="s">
        <v>1709</v>
      </c>
      <c r="C89" s="33" t="s">
        <v>330</v>
      </c>
      <c r="D89" s="14">
        <v>6854</v>
      </c>
      <c r="E89" s="15">
        <v>100.52</v>
      </c>
      <c r="F89" s="16">
        <v>3.5999999999999999E-3</v>
      </c>
      <c r="G89" s="16"/>
    </row>
    <row r="90" spans="1:7" x14ac:dyDescent="0.35">
      <c r="A90" s="13" t="s">
        <v>1710</v>
      </c>
      <c r="B90" s="33" t="s">
        <v>1711</v>
      </c>
      <c r="C90" s="33" t="s">
        <v>1712</v>
      </c>
      <c r="D90" s="14">
        <v>140420</v>
      </c>
      <c r="E90" s="15">
        <v>99.94</v>
      </c>
      <c r="F90" s="16">
        <v>3.5999999999999999E-3</v>
      </c>
      <c r="G90" s="16"/>
    </row>
    <row r="91" spans="1:7" x14ac:dyDescent="0.35">
      <c r="A91" s="13" t="s">
        <v>759</v>
      </c>
      <c r="B91" s="33" t="s">
        <v>760</v>
      </c>
      <c r="C91" s="33" t="s">
        <v>305</v>
      </c>
      <c r="D91" s="14">
        <v>517</v>
      </c>
      <c r="E91" s="15">
        <v>99.77</v>
      </c>
      <c r="F91" s="16">
        <v>3.5999999999999999E-3</v>
      </c>
      <c r="G91" s="16"/>
    </row>
    <row r="92" spans="1:7" x14ac:dyDescent="0.35">
      <c r="A92" s="13" t="s">
        <v>254</v>
      </c>
      <c r="B92" s="33" t="s">
        <v>255</v>
      </c>
      <c r="C92" s="33" t="s">
        <v>218</v>
      </c>
      <c r="D92" s="14">
        <v>6320</v>
      </c>
      <c r="E92" s="15">
        <v>99.47</v>
      </c>
      <c r="F92" s="16">
        <v>3.5999999999999999E-3</v>
      </c>
      <c r="G92" s="16"/>
    </row>
    <row r="93" spans="1:7" x14ac:dyDescent="0.35">
      <c r="A93" s="13" t="s">
        <v>729</v>
      </c>
      <c r="B93" s="33" t="s">
        <v>730</v>
      </c>
      <c r="C93" s="33" t="s">
        <v>281</v>
      </c>
      <c r="D93" s="14">
        <v>18228</v>
      </c>
      <c r="E93" s="15">
        <v>99.15</v>
      </c>
      <c r="F93" s="16">
        <v>3.5999999999999999E-3</v>
      </c>
      <c r="G93" s="16"/>
    </row>
    <row r="94" spans="1:7" x14ac:dyDescent="0.35">
      <c r="A94" s="13" t="s">
        <v>1713</v>
      </c>
      <c r="B94" s="33" t="s">
        <v>1714</v>
      </c>
      <c r="C94" s="33" t="s">
        <v>234</v>
      </c>
      <c r="D94" s="14">
        <v>3824</v>
      </c>
      <c r="E94" s="15">
        <v>97.35</v>
      </c>
      <c r="F94" s="16">
        <v>3.5000000000000001E-3</v>
      </c>
      <c r="G94" s="16"/>
    </row>
    <row r="95" spans="1:7" x14ac:dyDescent="0.35">
      <c r="A95" s="13" t="s">
        <v>238</v>
      </c>
      <c r="B95" s="33" t="s">
        <v>239</v>
      </c>
      <c r="C95" s="33" t="s">
        <v>240</v>
      </c>
      <c r="D95" s="14">
        <v>4356</v>
      </c>
      <c r="E95" s="15">
        <v>96.5</v>
      </c>
      <c r="F95" s="16">
        <v>3.5000000000000001E-3</v>
      </c>
      <c r="G95" s="16"/>
    </row>
    <row r="96" spans="1:7" x14ac:dyDescent="0.35">
      <c r="A96" s="13" t="s">
        <v>422</v>
      </c>
      <c r="B96" s="33" t="s">
        <v>423</v>
      </c>
      <c r="C96" s="33" t="s">
        <v>231</v>
      </c>
      <c r="D96" s="14">
        <v>1105</v>
      </c>
      <c r="E96" s="15">
        <v>95.11</v>
      </c>
      <c r="F96" s="16">
        <v>3.3999999999999998E-3</v>
      </c>
      <c r="G96" s="16"/>
    </row>
    <row r="97" spans="1:7" x14ac:dyDescent="0.35">
      <c r="A97" s="13" t="s">
        <v>393</v>
      </c>
      <c r="B97" s="33" t="s">
        <v>394</v>
      </c>
      <c r="C97" s="33" t="s">
        <v>395</v>
      </c>
      <c r="D97" s="14">
        <v>22158</v>
      </c>
      <c r="E97" s="15">
        <v>94.57</v>
      </c>
      <c r="F97" s="16">
        <v>3.3999999999999998E-3</v>
      </c>
      <c r="G97" s="16"/>
    </row>
    <row r="98" spans="1:7" x14ac:dyDescent="0.35">
      <c r="A98" s="13" t="s">
        <v>420</v>
      </c>
      <c r="B98" s="33" t="s">
        <v>421</v>
      </c>
      <c r="C98" s="33" t="s">
        <v>224</v>
      </c>
      <c r="D98" s="14">
        <v>1893</v>
      </c>
      <c r="E98" s="15">
        <v>94.16</v>
      </c>
      <c r="F98" s="16">
        <v>3.3999999999999998E-3</v>
      </c>
      <c r="G98" s="16"/>
    </row>
    <row r="99" spans="1:7" x14ac:dyDescent="0.35">
      <c r="A99" s="13" t="s">
        <v>347</v>
      </c>
      <c r="B99" s="33" t="s">
        <v>348</v>
      </c>
      <c r="C99" s="33" t="s">
        <v>333</v>
      </c>
      <c r="D99" s="14">
        <v>9453</v>
      </c>
      <c r="E99" s="15">
        <v>93.92</v>
      </c>
      <c r="F99" s="16">
        <v>3.3999999999999998E-3</v>
      </c>
      <c r="G99" s="16"/>
    </row>
    <row r="100" spans="1:7" x14ac:dyDescent="0.35">
      <c r="A100" s="13" t="s">
        <v>1715</v>
      </c>
      <c r="B100" s="33" t="s">
        <v>1716</v>
      </c>
      <c r="C100" s="33" t="s">
        <v>785</v>
      </c>
      <c r="D100" s="14">
        <v>30451</v>
      </c>
      <c r="E100" s="15">
        <v>93.58</v>
      </c>
      <c r="F100" s="16">
        <v>3.3999999999999998E-3</v>
      </c>
      <c r="G100" s="16"/>
    </row>
    <row r="101" spans="1:7" x14ac:dyDescent="0.35">
      <c r="A101" s="13" t="s">
        <v>381</v>
      </c>
      <c r="B101" s="33" t="s">
        <v>382</v>
      </c>
      <c r="C101" s="33" t="s">
        <v>240</v>
      </c>
      <c r="D101" s="14">
        <v>32637</v>
      </c>
      <c r="E101" s="15">
        <v>93.55</v>
      </c>
      <c r="F101" s="16">
        <v>3.3999999999999998E-3</v>
      </c>
      <c r="G101" s="16"/>
    </row>
    <row r="102" spans="1:7" x14ac:dyDescent="0.35">
      <c r="A102" s="13" t="s">
        <v>1717</v>
      </c>
      <c r="B102" s="33" t="s">
        <v>1718</v>
      </c>
      <c r="C102" s="33" t="s">
        <v>210</v>
      </c>
      <c r="D102" s="14">
        <v>23062</v>
      </c>
      <c r="E102" s="15">
        <v>93.53</v>
      </c>
      <c r="F102" s="16">
        <v>3.3999999999999998E-3</v>
      </c>
      <c r="G102" s="16"/>
    </row>
    <row r="103" spans="1:7" x14ac:dyDescent="0.35">
      <c r="A103" s="13" t="s">
        <v>705</v>
      </c>
      <c r="B103" s="33" t="s">
        <v>706</v>
      </c>
      <c r="C103" s="33" t="s">
        <v>234</v>
      </c>
      <c r="D103" s="14">
        <v>1700</v>
      </c>
      <c r="E103" s="15">
        <v>93.46</v>
      </c>
      <c r="F103" s="16">
        <v>3.3999999999999998E-3</v>
      </c>
      <c r="G103" s="16"/>
    </row>
    <row r="104" spans="1:7" x14ac:dyDescent="0.35">
      <c r="A104" s="13" t="s">
        <v>1156</v>
      </c>
      <c r="B104" s="33" t="s">
        <v>1157</v>
      </c>
      <c r="C104" s="33" t="s">
        <v>401</v>
      </c>
      <c r="D104" s="14">
        <v>12256</v>
      </c>
      <c r="E104" s="15">
        <v>92.66</v>
      </c>
      <c r="F104" s="16">
        <v>3.3E-3</v>
      </c>
      <c r="G104" s="16"/>
    </row>
    <row r="105" spans="1:7" x14ac:dyDescent="0.35">
      <c r="A105" s="13" t="s">
        <v>773</v>
      </c>
      <c r="B105" s="33" t="s">
        <v>774</v>
      </c>
      <c r="C105" s="33" t="s">
        <v>395</v>
      </c>
      <c r="D105" s="14">
        <v>38700</v>
      </c>
      <c r="E105" s="15">
        <v>92.65</v>
      </c>
      <c r="F105" s="16">
        <v>3.3E-3</v>
      </c>
      <c r="G105" s="16"/>
    </row>
    <row r="106" spans="1:7" x14ac:dyDescent="0.35">
      <c r="A106" s="13" t="s">
        <v>378</v>
      </c>
      <c r="B106" s="33" t="s">
        <v>379</v>
      </c>
      <c r="C106" s="33" t="s">
        <v>380</v>
      </c>
      <c r="D106" s="14">
        <v>14426</v>
      </c>
      <c r="E106" s="15">
        <v>91.39</v>
      </c>
      <c r="F106" s="16">
        <v>3.3E-3</v>
      </c>
      <c r="G106" s="16"/>
    </row>
    <row r="107" spans="1:7" x14ac:dyDescent="0.35">
      <c r="A107" s="13" t="s">
        <v>1719</v>
      </c>
      <c r="B107" s="33" t="s">
        <v>1720</v>
      </c>
      <c r="C107" s="33" t="s">
        <v>218</v>
      </c>
      <c r="D107" s="14">
        <v>1408</v>
      </c>
      <c r="E107" s="15">
        <v>90.67</v>
      </c>
      <c r="F107" s="16">
        <v>3.3E-3</v>
      </c>
      <c r="G107" s="16"/>
    </row>
    <row r="108" spans="1:7" x14ac:dyDescent="0.35">
      <c r="A108" s="13" t="s">
        <v>334</v>
      </c>
      <c r="B108" s="33" t="s">
        <v>335</v>
      </c>
      <c r="C108" s="33" t="s">
        <v>336</v>
      </c>
      <c r="D108" s="14">
        <v>2505</v>
      </c>
      <c r="E108" s="15">
        <v>90.44</v>
      </c>
      <c r="F108" s="16">
        <v>3.3E-3</v>
      </c>
      <c r="G108" s="16"/>
    </row>
    <row r="109" spans="1:7" x14ac:dyDescent="0.35">
      <c r="A109" s="13" t="s">
        <v>700</v>
      </c>
      <c r="B109" s="33" t="s">
        <v>701</v>
      </c>
      <c r="C109" s="33" t="s">
        <v>702</v>
      </c>
      <c r="D109" s="14">
        <v>22631</v>
      </c>
      <c r="E109" s="15">
        <v>89.91</v>
      </c>
      <c r="F109" s="16">
        <v>3.2000000000000002E-3</v>
      </c>
      <c r="G109" s="16"/>
    </row>
    <row r="110" spans="1:7" x14ac:dyDescent="0.35">
      <c r="A110" s="13" t="s">
        <v>270</v>
      </c>
      <c r="B110" s="33" t="s">
        <v>271</v>
      </c>
      <c r="C110" s="33" t="s">
        <v>240</v>
      </c>
      <c r="D110" s="14">
        <v>13945</v>
      </c>
      <c r="E110" s="15">
        <v>89.16</v>
      </c>
      <c r="F110" s="16">
        <v>3.2000000000000002E-3</v>
      </c>
      <c r="G110" s="16"/>
    </row>
    <row r="111" spans="1:7" x14ac:dyDescent="0.35">
      <c r="A111" s="13" t="s">
        <v>749</v>
      </c>
      <c r="B111" s="33" t="s">
        <v>750</v>
      </c>
      <c r="C111" s="33" t="s">
        <v>237</v>
      </c>
      <c r="D111" s="14">
        <v>6118</v>
      </c>
      <c r="E111" s="15">
        <v>89.15</v>
      </c>
      <c r="F111" s="16">
        <v>3.2000000000000002E-3</v>
      </c>
      <c r="G111" s="16"/>
    </row>
    <row r="112" spans="1:7" x14ac:dyDescent="0.35">
      <c r="A112" s="13" t="s">
        <v>869</v>
      </c>
      <c r="B112" s="33" t="s">
        <v>870</v>
      </c>
      <c r="C112" s="33" t="s">
        <v>218</v>
      </c>
      <c r="D112" s="14">
        <v>6632</v>
      </c>
      <c r="E112" s="15">
        <v>88.72</v>
      </c>
      <c r="F112" s="16">
        <v>3.2000000000000002E-3</v>
      </c>
      <c r="G112" s="16"/>
    </row>
    <row r="113" spans="1:7" x14ac:dyDescent="0.35">
      <c r="A113" s="13" t="s">
        <v>294</v>
      </c>
      <c r="B113" s="33" t="s">
        <v>295</v>
      </c>
      <c r="C113" s="33" t="s">
        <v>199</v>
      </c>
      <c r="D113" s="14">
        <v>14357</v>
      </c>
      <c r="E113" s="15">
        <v>88.53</v>
      </c>
      <c r="F113" s="16">
        <v>3.2000000000000002E-3</v>
      </c>
      <c r="G113" s="16"/>
    </row>
    <row r="114" spans="1:7" x14ac:dyDescent="0.35">
      <c r="A114" s="13" t="s">
        <v>1721</v>
      </c>
      <c r="B114" s="33" t="s">
        <v>1722</v>
      </c>
      <c r="C114" s="33" t="s">
        <v>746</v>
      </c>
      <c r="D114" s="14">
        <v>11200</v>
      </c>
      <c r="E114" s="15">
        <v>87.85</v>
      </c>
      <c r="F114" s="16">
        <v>3.2000000000000002E-3</v>
      </c>
      <c r="G114" s="16"/>
    </row>
    <row r="115" spans="1:7" x14ac:dyDescent="0.35">
      <c r="A115" s="13" t="s">
        <v>1723</v>
      </c>
      <c r="B115" s="33" t="s">
        <v>1724</v>
      </c>
      <c r="C115" s="33" t="s">
        <v>302</v>
      </c>
      <c r="D115" s="14">
        <v>15604</v>
      </c>
      <c r="E115" s="15">
        <v>87.44</v>
      </c>
      <c r="F115" s="16">
        <v>3.2000000000000002E-3</v>
      </c>
      <c r="G115" s="16"/>
    </row>
    <row r="116" spans="1:7" x14ac:dyDescent="0.35">
      <c r="A116" s="13" t="s">
        <v>442</v>
      </c>
      <c r="B116" s="33" t="s">
        <v>443</v>
      </c>
      <c r="C116" s="33" t="s">
        <v>355</v>
      </c>
      <c r="D116" s="14">
        <v>2493</v>
      </c>
      <c r="E116" s="15">
        <v>86.71</v>
      </c>
      <c r="F116" s="16">
        <v>3.0999999999999999E-3</v>
      </c>
      <c r="G116" s="16"/>
    </row>
    <row r="117" spans="1:7" x14ac:dyDescent="0.35">
      <c r="A117" s="13" t="s">
        <v>1144</v>
      </c>
      <c r="B117" s="33" t="s">
        <v>1145</v>
      </c>
      <c r="C117" s="33" t="s">
        <v>251</v>
      </c>
      <c r="D117" s="14">
        <v>3572</v>
      </c>
      <c r="E117" s="15">
        <v>85.59</v>
      </c>
      <c r="F117" s="16">
        <v>3.0999999999999999E-3</v>
      </c>
      <c r="G117" s="16"/>
    </row>
    <row r="118" spans="1:7" x14ac:dyDescent="0.35">
      <c r="A118" s="13" t="s">
        <v>1725</v>
      </c>
      <c r="B118" s="33" t="s">
        <v>1726</v>
      </c>
      <c r="C118" s="33" t="s">
        <v>333</v>
      </c>
      <c r="D118" s="14">
        <v>13168</v>
      </c>
      <c r="E118" s="15">
        <v>84.9</v>
      </c>
      <c r="F118" s="16">
        <v>3.0999999999999999E-3</v>
      </c>
      <c r="G118" s="16"/>
    </row>
    <row r="119" spans="1:7" x14ac:dyDescent="0.35">
      <c r="A119" s="13" t="s">
        <v>343</v>
      </c>
      <c r="B119" s="33" t="s">
        <v>344</v>
      </c>
      <c r="C119" s="33" t="s">
        <v>237</v>
      </c>
      <c r="D119" s="14">
        <v>1265</v>
      </c>
      <c r="E119" s="15">
        <v>83.64</v>
      </c>
      <c r="F119" s="16">
        <v>3.0000000000000001E-3</v>
      </c>
      <c r="G119" s="16"/>
    </row>
    <row r="120" spans="1:7" x14ac:dyDescent="0.35">
      <c r="A120" s="13" t="s">
        <v>1620</v>
      </c>
      <c r="B120" s="33" t="s">
        <v>1621</v>
      </c>
      <c r="C120" s="33" t="s">
        <v>330</v>
      </c>
      <c r="D120" s="14">
        <v>4782</v>
      </c>
      <c r="E120" s="15">
        <v>83.51</v>
      </c>
      <c r="F120" s="16">
        <v>3.0000000000000001E-3</v>
      </c>
      <c r="G120" s="16"/>
    </row>
    <row r="121" spans="1:7" x14ac:dyDescent="0.35">
      <c r="A121" s="13" t="s">
        <v>755</v>
      </c>
      <c r="B121" s="33" t="s">
        <v>756</v>
      </c>
      <c r="C121" s="33" t="s">
        <v>266</v>
      </c>
      <c r="D121" s="14">
        <v>10667</v>
      </c>
      <c r="E121" s="15">
        <v>82.87</v>
      </c>
      <c r="F121" s="16">
        <v>3.0000000000000001E-3</v>
      </c>
      <c r="G121" s="16"/>
    </row>
    <row r="122" spans="1:7" x14ac:dyDescent="0.35">
      <c r="A122" s="13" t="s">
        <v>1261</v>
      </c>
      <c r="B122" s="33" t="s">
        <v>1262</v>
      </c>
      <c r="C122" s="33" t="s">
        <v>237</v>
      </c>
      <c r="D122" s="14">
        <v>5605</v>
      </c>
      <c r="E122" s="15">
        <v>82.15</v>
      </c>
      <c r="F122" s="16">
        <v>3.0000000000000001E-3</v>
      </c>
      <c r="G122" s="16"/>
    </row>
    <row r="123" spans="1:7" x14ac:dyDescent="0.35">
      <c r="A123" s="13" t="s">
        <v>454</v>
      </c>
      <c r="B123" s="33" t="s">
        <v>455</v>
      </c>
      <c r="C123" s="33" t="s">
        <v>218</v>
      </c>
      <c r="D123" s="14">
        <v>961</v>
      </c>
      <c r="E123" s="15">
        <v>81.319999999999993</v>
      </c>
      <c r="F123" s="16">
        <v>2.8999999999999998E-3</v>
      </c>
      <c r="G123" s="16"/>
    </row>
    <row r="124" spans="1:7" x14ac:dyDescent="0.35">
      <c r="A124" s="13" t="s">
        <v>264</v>
      </c>
      <c r="B124" s="33" t="s">
        <v>265</v>
      </c>
      <c r="C124" s="33" t="s">
        <v>266</v>
      </c>
      <c r="D124" s="14">
        <v>4466</v>
      </c>
      <c r="E124" s="15">
        <v>80.930000000000007</v>
      </c>
      <c r="F124" s="16">
        <v>2.8999999999999998E-3</v>
      </c>
      <c r="G124" s="16"/>
    </row>
    <row r="125" spans="1:7" x14ac:dyDescent="0.35">
      <c r="A125" s="13" t="s">
        <v>757</v>
      </c>
      <c r="B125" s="33" t="s">
        <v>758</v>
      </c>
      <c r="C125" s="33" t="s">
        <v>302</v>
      </c>
      <c r="D125" s="14">
        <v>5272</v>
      </c>
      <c r="E125" s="15">
        <v>80.78</v>
      </c>
      <c r="F125" s="16">
        <v>2.8999999999999998E-3</v>
      </c>
      <c r="G125" s="16"/>
    </row>
    <row r="126" spans="1:7" x14ac:dyDescent="0.35">
      <c r="A126" s="13" t="s">
        <v>369</v>
      </c>
      <c r="B126" s="33" t="s">
        <v>370</v>
      </c>
      <c r="C126" s="33" t="s">
        <v>281</v>
      </c>
      <c r="D126" s="14">
        <v>3254</v>
      </c>
      <c r="E126" s="15">
        <v>80.45</v>
      </c>
      <c r="F126" s="16">
        <v>2.8999999999999998E-3</v>
      </c>
      <c r="G126" s="16"/>
    </row>
    <row r="127" spans="1:7" x14ac:dyDescent="0.35">
      <c r="A127" s="13" t="s">
        <v>326</v>
      </c>
      <c r="B127" s="33" t="s">
        <v>327</v>
      </c>
      <c r="C127" s="33" t="s">
        <v>237</v>
      </c>
      <c r="D127" s="14">
        <v>5646</v>
      </c>
      <c r="E127" s="15">
        <v>80.44</v>
      </c>
      <c r="F127" s="16">
        <v>2.8999999999999998E-3</v>
      </c>
      <c r="G127" s="16"/>
    </row>
    <row r="128" spans="1:7" x14ac:dyDescent="0.35">
      <c r="A128" s="13" t="s">
        <v>1727</v>
      </c>
      <c r="B128" s="33" t="s">
        <v>1728</v>
      </c>
      <c r="C128" s="33" t="s">
        <v>207</v>
      </c>
      <c r="D128" s="14">
        <v>4772</v>
      </c>
      <c r="E128" s="15">
        <v>79.989999999999995</v>
      </c>
      <c r="F128" s="16">
        <v>2.8999999999999998E-3</v>
      </c>
      <c r="G128" s="16"/>
    </row>
    <row r="129" spans="1:7" x14ac:dyDescent="0.35">
      <c r="A129" s="13" t="s">
        <v>1729</v>
      </c>
      <c r="B129" s="33" t="s">
        <v>1730</v>
      </c>
      <c r="C129" s="33" t="s">
        <v>207</v>
      </c>
      <c r="D129" s="14">
        <v>1121726</v>
      </c>
      <c r="E129" s="15">
        <v>77.62</v>
      </c>
      <c r="F129" s="16">
        <v>2.8E-3</v>
      </c>
      <c r="G129" s="16"/>
    </row>
    <row r="130" spans="1:7" x14ac:dyDescent="0.35">
      <c r="A130" s="13" t="s">
        <v>1731</v>
      </c>
      <c r="B130" s="33" t="s">
        <v>1732</v>
      </c>
      <c r="C130" s="33" t="s">
        <v>785</v>
      </c>
      <c r="D130" s="14">
        <v>11270</v>
      </c>
      <c r="E130" s="15">
        <v>77.06</v>
      </c>
      <c r="F130" s="16">
        <v>2.8E-3</v>
      </c>
      <c r="G130" s="16"/>
    </row>
    <row r="131" spans="1:7" x14ac:dyDescent="0.35">
      <c r="A131" s="13" t="s">
        <v>1150</v>
      </c>
      <c r="B131" s="33" t="s">
        <v>1151</v>
      </c>
      <c r="C131" s="33" t="s">
        <v>237</v>
      </c>
      <c r="D131" s="14">
        <v>6078</v>
      </c>
      <c r="E131" s="15">
        <v>76.05</v>
      </c>
      <c r="F131" s="16">
        <v>2.7000000000000001E-3</v>
      </c>
      <c r="G131" s="16"/>
    </row>
    <row r="132" spans="1:7" x14ac:dyDescent="0.35">
      <c r="A132" s="13" t="s">
        <v>1733</v>
      </c>
      <c r="B132" s="33" t="s">
        <v>1734</v>
      </c>
      <c r="C132" s="33" t="s">
        <v>333</v>
      </c>
      <c r="D132" s="14">
        <v>58733</v>
      </c>
      <c r="E132" s="15">
        <v>75.87</v>
      </c>
      <c r="F132" s="16">
        <v>2.7000000000000001E-3</v>
      </c>
      <c r="G132" s="16"/>
    </row>
    <row r="133" spans="1:7" x14ac:dyDescent="0.35">
      <c r="A133" s="13" t="s">
        <v>688</v>
      </c>
      <c r="B133" s="33" t="s">
        <v>689</v>
      </c>
      <c r="C133" s="33" t="s">
        <v>224</v>
      </c>
      <c r="D133" s="14">
        <v>3744</v>
      </c>
      <c r="E133" s="15">
        <v>75.459999999999994</v>
      </c>
      <c r="F133" s="16">
        <v>2.7000000000000001E-3</v>
      </c>
      <c r="G133" s="16"/>
    </row>
    <row r="134" spans="1:7" x14ac:dyDescent="0.35">
      <c r="A134" s="13" t="s">
        <v>1735</v>
      </c>
      <c r="B134" s="33" t="s">
        <v>1736</v>
      </c>
      <c r="C134" s="33" t="s">
        <v>318</v>
      </c>
      <c r="D134" s="14">
        <v>4502</v>
      </c>
      <c r="E134" s="15">
        <v>75.239999999999995</v>
      </c>
      <c r="F134" s="16">
        <v>2.7000000000000001E-3</v>
      </c>
      <c r="G134" s="16"/>
    </row>
    <row r="135" spans="1:7" x14ac:dyDescent="0.35">
      <c r="A135" s="13" t="s">
        <v>1622</v>
      </c>
      <c r="B135" s="33" t="s">
        <v>1623</v>
      </c>
      <c r="C135" s="33" t="s">
        <v>336</v>
      </c>
      <c r="D135" s="14">
        <v>5006</v>
      </c>
      <c r="E135" s="15">
        <v>74.989999999999995</v>
      </c>
      <c r="F135" s="16">
        <v>2.7000000000000001E-3</v>
      </c>
      <c r="G135" s="16"/>
    </row>
    <row r="136" spans="1:7" x14ac:dyDescent="0.35">
      <c r="A136" s="13" t="s">
        <v>1552</v>
      </c>
      <c r="B136" s="33" t="s">
        <v>1553</v>
      </c>
      <c r="C136" s="33" t="s">
        <v>1554</v>
      </c>
      <c r="D136" s="14">
        <v>16907</v>
      </c>
      <c r="E136" s="15">
        <v>73.64</v>
      </c>
      <c r="F136" s="16">
        <v>2.7000000000000001E-3</v>
      </c>
      <c r="G136" s="16"/>
    </row>
    <row r="137" spans="1:7" x14ac:dyDescent="0.35">
      <c r="A137" s="13" t="s">
        <v>324</v>
      </c>
      <c r="B137" s="33" t="s">
        <v>325</v>
      </c>
      <c r="C137" s="33" t="s">
        <v>281</v>
      </c>
      <c r="D137" s="14">
        <v>7264</v>
      </c>
      <c r="E137" s="15">
        <v>73.12</v>
      </c>
      <c r="F137" s="16">
        <v>2.5999999999999999E-3</v>
      </c>
      <c r="G137" s="16"/>
    </row>
    <row r="138" spans="1:7" x14ac:dyDescent="0.35">
      <c r="A138" s="13" t="s">
        <v>805</v>
      </c>
      <c r="B138" s="33" t="s">
        <v>806</v>
      </c>
      <c r="C138" s="33" t="s">
        <v>231</v>
      </c>
      <c r="D138" s="14">
        <v>1369</v>
      </c>
      <c r="E138" s="15">
        <v>73.02</v>
      </c>
      <c r="F138" s="16">
        <v>2.5999999999999999E-3</v>
      </c>
      <c r="G138" s="16"/>
    </row>
    <row r="139" spans="1:7" x14ac:dyDescent="0.35">
      <c r="A139" s="13" t="s">
        <v>1737</v>
      </c>
      <c r="B139" s="33" t="s">
        <v>1738</v>
      </c>
      <c r="C139" s="33" t="s">
        <v>240</v>
      </c>
      <c r="D139" s="14">
        <v>12216</v>
      </c>
      <c r="E139" s="15">
        <v>72.86</v>
      </c>
      <c r="F139" s="16">
        <v>2.5999999999999999E-3</v>
      </c>
      <c r="G139" s="16"/>
    </row>
    <row r="140" spans="1:7" x14ac:dyDescent="0.35">
      <c r="A140" s="13" t="s">
        <v>316</v>
      </c>
      <c r="B140" s="33" t="s">
        <v>317</v>
      </c>
      <c r="C140" s="33" t="s">
        <v>318</v>
      </c>
      <c r="D140" s="14">
        <v>6488</v>
      </c>
      <c r="E140" s="15">
        <v>71.78</v>
      </c>
      <c r="F140" s="16">
        <v>2.5999999999999999E-3</v>
      </c>
      <c r="G140" s="16"/>
    </row>
    <row r="141" spans="1:7" x14ac:dyDescent="0.35">
      <c r="A141" s="13" t="s">
        <v>1739</v>
      </c>
      <c r="B141" s="33" t="s">
        <v>1740</v>
      </c>
      <c r="C141" s="33" t="s">
        <v>281</v>
      </c>
      <c r="D141" s="14">
        <v>18489</v>
      </c>
      <c r="E141" s="15">
        <v>71.52</v>
      </c>
      <c r="F141" s="16">
        <v>2.5999999999999999E-3</v>
      </c>
      <c r="G141" s="16"/>
    </row>
    <row r="142" spans="1:7" x14ac:dyDescent="0.35">
      <c r="A142" s="13" t="s">
        <v>1154</v>
      </c>
      <c r="B142" s="33" t="s">
        <v>1155</v>
      </c>
      <c r="C142" s="33" t="s">
        <v>218</v>
      </c>
      <c r="D142" s="14">
        <v>28300</v>
      </c>
      <c r="E142" s="15">
        <v>70.66</v>
      </c>
      <c r="F142" s="16">
        <v>2.5999999999999999E-3</v>
      </c>
      <c r="G142" s="16"/>
    </row>
    <row r="143" spans="1:7" x14ac:dyDescent="0.35">
      <c r="A143" s="13" t="s">
        <v>717</v>
      </c>
      <c r="B143" s="33" t="s">
        <v>718</v>
      </c>
      <c r="C143" s="33" t="s">
        <v>240</v>
      </c>
      <c r="D143" s="14">
        <v>27057</v>
      </c>
      <c r="E143" s="15">
        <v>70.650000000000006</v>
      </c>
      <c r="F143" s="16">
        <v>2.5999999999999999E-3</v>
      </c>
      <c r="G143" s="16"/>
    </row>
    <row r="144" spans="1:7" x14ac:dyDescent="0.35">
      <c r="A144" s="13" t="s">
        <v>751</v>
      </c>
      <c r="B144" s="33" t="s">
        <v>752</v>
      </c>
      <c r="C144" s="33" t="s">
        <v>278</v>
      </c>
      <c r="D144" s="14">
        <v>1007</v>
      </c>
      <c r="E144" s="15">
        <v>69.290000000000006</v>
      </c>
      <c r="F144" s="16">
        <v>2.5000000000000001E-3</v>
      </c>
      <c r="G144" s="16"/>
    </row>
    <row r="145" spans="1:7" x14ac:dyDescent="0.35">
      <c r="A145" s="13" t="s">
        <v>1741</v>
      </c>
      <c r="B145" s="33" t="s">
        <v>1742</v>
      </c>
      <c r="C145" s="33" t="s">
        <v>1712</v>
      </c>
      <c r="D145" s="14">
        <v>4939</v>
      </c>
      <c r="E145" s="15">
        <v>68.81</v>
      </c>
      <c r="F145" s="16">
        <v>2.5000000000000001E-3</v>
      </c>
      <c r="G145" s="16"/>
    </row>
    <row r="146" spans="1:7" x14ac:dyDescent="0.35">
      <c r="A146" s="13" t="s">
        <v>1520</v>
      </c>
      <c r="B146" s="33" t="s">
        <v>1521</v>
      </c>
      <c r="C146" s="33" t="s">
        <v>281</v>
      </c>
      <c r="D146" s="14">
        <v>1635</v>
      </c>
      <c r="E146" s="15">
        <v>68.489999999999995</v>
      </c>
      <c r="F146" s="16">
        <v>2.5000000000000001E-3</v>
      </c>
      <c r="G146" s="16"/>
    </row>
    <row r="147" spans="1:7" x14ac:dyDescent="0.35">
      <c r="A147" s="13" t="s">
        <v>1518</v>
      </c>
      <c r="B147" s="33" t="s">
        <v>1519</v>
      </c>
      <c r="C147" s="33" t="s">
        <v>380</v>
      </c>
      <c r="D147" s="14">
        <v>14898</v>
      </c>
      <c r="E147" s="15">
        <v>68.260000000000005</v>
      </c>
      <c r="F147" s="16">
        <v>2.5000000000000001E-3</v>
      </c>
      <c r="G147" s="16"/>
    </row>
    <row r="148" spans="1:7" x14ac:dyDescent="0.35">
      <c r="A148" s="13" t="s">
        <v>711</v>
      </c>
      <c r="B148" s="33" t="s">
        <v>712</v>
      </c>
      <c r="C148" s="33" t="s">
        <v>401</v>
      </c>
      <c r="D148" s="14">
        <v>8750</v>
      </c>
      <c r="E148" s="15">
        <v>67.36</v>
      </c>
      <c r="F148" s="16">
        <v>2.3999999999999998E-3</v>
      </c>
      <c r="G148" s="16"/>
    </row>
    <row r="149" spans="1:7" x14ac:dyDescent="0.35">
      <c r="A149" s="13" t="s">
        <v>262</v>
      </c>
      <c r="B149" s="33" t="s">
        <v>263</v>
      </c>
      <c r="C149" s="33" t="s">
        <v>240</v>
      </c>
      <c r="D149" s="14">
        <v>4194</v>
      </c>
      <c r="E149" s="15">
        <v>67.150000000000006</v>
      </c>
      <c r="F149" s="16">
        <v>2.3999999999999998E-3</v>
      </c>
      <c r="G149" s="16"/>
    </row>
    <row r="150" spans="1:7" x14ac:dyDescent="0.35">
      <c r="A150" s="13" t="s">
        <v>1743</v>
      </c>
      <c r="B150" s="33" t="s">
        <v>1744</v>
      </c>
      <c r="C150" s="33" t="s">
        <v>355</v>
      </c>
      <c r="D150" s="14">
        <v>3439</v>
      </c>
      <c r="E150" s="15">
        <v>66.959999999999994</v>
      </c>
      <c r="F150" s="16">
        <v>2.3999999999999998E-3</v>
      </c>
      <c r="G150" s="16"/>
    </row>
    <row r="151" spans="1:7" x14ac:dyDescent="0.35">
      <c r="A151" s="13" t="s">
        <v>1530</v>
      </c>
      <c r="B151" s="33" t="s">
        <v>1531</v>
      </c>
      <c r="C151" s="33" t="s">
        <v>302</v>
      </c>
      <c r="D151" s="14">
        <v>11568</v>
      </c>
      <c r="E151" s="15">
        <v>65.739999999999995</v>
      </c>
      <c r="F151" s="16">
        <v>2.3999999999999998E-3</v>
      </c>
      <c r="G151" s="16"/>
    </row>
    <row r="152" spans="1:7" x14ac:dyDescent="0.35">
      <c r="A152" s="13" t="s">
        <v>1616</v>
      </c>
      <c r="B152" s="33" t="s">
        <v>1617</v>
      </c>
      <c r="C152" s="33" t="s">
        <v>245</v>
      </c>
      <c r="D152" s="14">
        <v>16730</v>
      </c>
      <c r="E152" s="15">
        <v>65.72</v>
      </c>
      <c r="F152" s="16">
        <v>2.3999999999999998E-3</v>
      </c>
      <c r="G152" s="16"/>
    </row>
    <row r="153" spans="1:7" x14ac:dyDescent="0.35">
      <c r="A153" s="13" t="s">
        <v>803</v>
      </c>
      <c r="B153" s="33" t="s">
        <v>804</v>
      </c>
      <c r="C153" s="33" t="s">
        <v>380</v>
      </c>
      <c r="D153" s="14">
        <v>36434</v>
      </c>
      <c r="E153" s="15">
        <v>65.709999999999994</v>
      </c>
      <c r="F153" s="16">
        <v>2.3999999999999998E-3</v>
      </c>
      <c r="G153" s="16"/>
    </row>
    <row r="154" spans="1:7" x14ac:dyDescent="0.35">
      <c r="A154" s="13" t="s">
        <v>1745</v>
      </c>
      <c r="B154" s="33" t="s">
        <v>1746</v>
      </c>
      <c r="C154" s="33" t="s">
        <v>1747</v>
      </c>
      <c r="D154" s="14">
        <v>2595</v>
      </c>
      <c r="E154" s="15">
        <v>65.39</v>
      </c>
      <c r="F154" s="16">
        <v>2.3999999999999998E-3</v>
      </c>
      <c r="G154" s="16"/>
    </row>
    <row r="155" spans="1:7" x14ac:dyDescent="0.35">
      <c r="A155" s="13" t="s">
        <v>707</v>
      </c>
      <c r="B155" s="33" t="s">
        <v>708</v>
      </c>
      <c r="C155" s="33" t="s">
        <v>234</v>
      </c>
      <c r="D155" s="14">
        <v>3236</v>
      </c>
      <c r="E155" s="15">
        <v>65.25</v>
      </c>
      <c r="F155" s="16">
        <v>2.3999999999999998E-3</v>
      </c>
      <c r="G155" s="16"/>
    </row>
    <row r="156" spans="1:7" x14ac:dyDescent="0.35">
      <c r="A156" s="13" t="s">
        <v>312</v>
      </c>
      <c r="B156" s="33" t="s">
        <v>313</v>
      </c>
      <c r="C156" s="33" t="s">
        <v>231</v>
      </c>
      <c r="D156" s="14">
        <v>2340</v>
      </c>
      <c r="E156" s="15">
        <v>65.069999999999993</v>
      </c>
      <c r="F156" s="16">
        <v>2.3999999999999998E-3</v>
      </c>
      <c r="G156" s="16"/>
    </row>
    <row r="157" spans="1:7" x14ac:dyDescent="0.35">
      <c r="A157" s="13" t="s">
        <v>446</v>
      </c>
      <c r="B157" s="33" t="s">
        <v>447</v>
      </c>
      <c r="C157" s="33" t="s">
        <v>215</v>
      </c>
      <c r="D157" s="14">
        <v>6516</v>
      </c>
      <c r="E157" s="15">
        <v>64.989999999999995</v>
      </c>
      <c r="F157" s="16">
        <v>2.3E-3</v>
      </c>
      <c r="G157" s="16"/>
    </row>
    <row r="158" spans="1:7" x14ac:dyDescent="0.35">
      <c r="A158" s="13" t="s">
        <v>1146</v>
      </c>
      <c r="B158" s="33" t="s">
        <v>1147</v>
      </c>
      <c r="C158" s="33" t="s">
        <v>251</v>
      </c>
      <c r="D158" s="14">
        <v>1175</v>
      </c>
      <c r="E158" s="15">
        <v>64.75</v>
      </c>
      <c r="F158" s="16">
        <v>2.3E-3</v>
      </c>
      <c r="G158" s="16"/>
    </row>
    <row r="159" spans="1:7" x14ac:dyDescent="0.35">
      <c r="A159" s="13" t="s">
        <v>322</v>
      </c>
      <c r="B159" s="33" t="s">
        <v>323</v>
      </c>
      <c r="C159" s="33" t="s">
        <v>237</v>
      </c>
      <c r="D159" s="14">
        <v>212</v>
      </c>
      <c r="E159" s="15">
        <v>64.56</v>
      </c>
      <c r="F159" s="16">
        <v>2.3E-3</v>
      </c>
      <c r="G159" s="16"/>
    </row>
    <row r="160" spans="1:7" x14ac:dyDescent="0.35">
      <c r="A160" s="13" t="s">
        <v>1748</v>
      </c>
      <c r="B160" s="33" t="s">
        <v>1749</v>
      </c>
      <c r="C160" s="33" t="s">
        <v>240</v>
      </c>
      <c r="D160" s="14">
        <v>28973</v>
      </c>
      <c r="E160" s="15">
        <v>64.47</v>
      </c>
      <c r="F160" s="16">
        <v>2.3E-3</v>
      </c>
      <c r="G160" s="16"/>
    </row>
    <row r="161" spans="1:7" x14ac:dyDescent="0.35">
      <c r="A161" s="13" t="s">
        <v>1750</v>
      </c>
      <c r="B161" s="33" t="s">
        <v>1751</v>
      </c>
      <c r="C161" s="33" t="s">
        <v>358</v>
      </c>
      <c r="D161" s="14">
        <v>855</v>
      </c>
      <c r="E161" s="15">
        <v>64.17</v>
      </c>
      <c r="F161" s="16">
        <v>2.3E-3</v>
      </c>
      <c r="G161" s="16"/>
    </row>
    <row r="162" spans="1:7" x14ac:dyDescent="0.35">
      <c r="A162" s="13" t="s">
        <v>424</v>
      </c>
      <c r="B162" s="33" t="s">
        <v>425</v>
      </c>
      <c r="C162" s="33" t="s">
        <v>375</v>
      </c>
      <c r="D162" s="14">
        <v>13366</v>
      </c>
      <c r="E162" s="15">
        <v>63.62</v>
      </c>
      <c r="F162" s="16">
        <v>2.3E-3</v>
      </c>
      <c r="G162" s="16"/>
    </row>
    <row r="163" spans="1:7" x14ac:dyDescent="0.35">
      <c r="A163" s="13" t="s">
        <v>1752</v>
      </c>
      <c r="B163" s="33" t="s">
        <v>1753</v>
      </c>
      <c r="C163" s="33" t="s">
        <v>281</v>
      </c>
      <c r="D163" s="14">
        <v>13104</v>
      </c>
      <c r="E163" s="15">
        <v>61.66</v>
      </c>
      <c r="F163" s="16">
        <v>2.2000000000000001E-3</v>
      </c>
      <c r="G163" s="16"/>
    </row>
    <row r="164" spans="1:7" x14ac:dyDescent="0.35">
      <c r="A164" s="13" t="s">
        <v>1550</v>
      </c>
      <c r="B164" s="33" t="s">
        <v>1551</v>
      </c>
      <c r="C164" s="33" t="s">
        <v>204</v>
      </c>
      <c r="D164" s="14">
        <v>19312</v>
      </c>
      <c r="E164" s="15">
        <v>61.49</v>
      </c>
      <c r="F164" s="16">
        <v>2.2000000000000001E-3</v>
      </c>
      <c r="G164" s="16"/>
    </row>
    <row r="165" spans="1:7" x14ac:dyDescent="0.35">
      <c r="A165" s="13" t="s">
        <v>1271</v>
      </c>
      <c r="B165" s="33" t="s">
        <v>1272</v>
      </c>
      <c r="C165" s="33" t="s">
        <v>237</v>
      </c>
      <c r="D165" s="14">
        <v>18298</v>
      </c>
      <c r="E165" s="15">
        <v>61.45</v>
      </c>
      <c r="F165" s="16">
        <v>2.2000000000000001E-3</v>
      </c>
      <c r="G165" s="16"/>
    </row>
    <row r="166" spans="1:7" x14ac:dyDescent="0.35">
      <c r="A166" s="13" t="s">
        <v>1754</v>
      </c>
      <c r="B166" s="33" t="s">
        <v>1755</v>
      </c>
      <c r="C166" s="33" t="s">
        <v>199</v>
      </c>
      <c r="D166" s="14">
        <v>49370</v>
      </c>
      <c r="E166" s="15">
        <v>60.2</v>
      </c>
      <c r="F166" s="16">
        <v>2.2000000000000001E-3</v>
      </c>
      <c r="G166" s="16"/>
    </row>
    <row r="167" spans="1:7" x14ac:dyDescent="0.35">
      <c r="A167" s="13" t="s">
        <v>1756</v>
      </c>
      <c r="B167" s="33" t="s">
        <v>1757</v>
      </c>
      <c r="C167" s="33" t="s">
        <v>358</v>
      </c>
      <c r="D167" s="14">
        <v>1660</v>
      </c>
      <c r="E167" s="15">
        <v>58.98</v>
      </c>
      <c r="F167" s="16">
        <v>2.0999999999999999E-3</v>
      </c>
      <c r="G167" s="16"/>
    </row>
    <row r="168" spans="1:7" x14ac:dyDescent="0.35">
      <c r="A168" s="13" t="s">
        <v>783</v>
      </c>
      <c r="B168" s="33" t="s">
        <v>784</v>
      </c>
      <c r="C168" s="33" t="s">
        <v>785</v>
      </c>
      <c r="D168" s="14">
        <v>28499</v>
      </c>
      <c r="E168" s="15">
        <v>58.9</v>
      </c>
      <c r="F168" s="16">
        <v>2.0999999999999999E-3</v>
      </c>
      <c r="G168" s="16"/>
    </row>
    <row r="169" spans="1:7" x14ac:dyDescent="0.35">
      <c r="A169" s="13" t="s">
        <v>272</v>
      </c>
      <c r="B169" s="33" t="s">
        <v>273</v>
      </c>
      <c r="C169" s="33" t="s">
        <v>240</v>
      </c>
      <c r="D169" s="14">
        <v>14507</v>
      </c>
      <c r="E169" s="15">
        <v>58.89</v>
      </c>
      <c r="F169" s="16">
        <v>2.0999999999999999E-3</v>
      </c>
      <c r="G169" s="16"/>
    </row>
    <row r="170" spans="1:7" x14ac:dyDescent="0.35">
      <c r="A170" s="13" t="s">
        <v>1158</v>
      </c>
      <c r="B170" s="33" t="s">
        <v>1159</v>
      </c>
      <c r="C170" s="33" t="s">
        <v>432</v>
      </c>
      <c r="D170" s="14">
        <v>4772</v>
      </c>
      <c r="E170" s="15">
        <v>58.76</v>
      </c>
      <c r="F170" s="16">
        <v>2.0999999999999999E-3</v>
      </c>
      <c r="G170" s="16"/>
    </row>
    <row r="171" spans="1:7" x14ac:dyDescent="0.35">
      <c r="A171" s="13" t="s">
        <v>753</v>
      </c>
      <c r="B171" s="33" t="s">
        <v>754</v>
      </c>
      <c r="C171" s="33" t="s">
        <v>221</v>
      </c>
      <c r="D171" s="14">
        <v>1466</v>
      </c>
      <c r="E171" s="15">
        <v>58.67</v>
      </c>
      <c r="F171" s="16">
        <v>2.0999999999999999E-3</v>
      </c>
      <c r="G171" s="16"/>
    </row>
    <row r="172" spans="1:7" x14ac:dyDescent="0.35">
      <c r="A172" s="13" t="s">
        <v>1526</v>
      </c>
      <c r="B172" s="33" t="s">
        <v>1527</v>
      </c>
      <c r="C172" s="33" t="s">
        <v>375</v>
      </c>
      <c r="D172" s="14">
        <v>2933</v>
      </c>
      <c r="E172" s="15">
        <v>57.98</v>
      </c>
      <c r="F172" s="16">
        <v>2.0999999999999999E-3</v>
      </c>
      <c r="G172" s="16"/>
    </row>
    <row r="173" spans="1:7" x14ac:dyDescent="0.35">
      <c r="A173" s="13" t="s">
        <v>1758</v>
      </c>
      <c r="B173" s="33" t="s">
        <v>1759</v>
      </c>
      <c r="C173" s="33" t="s">
        <v>240</v>
      </c>
      <c r="D173" s="14">
        <v>431</v>
      </c>
      <c r="E173" s="15">
        <v>57.81</v>
      </c>
      <c r="F173" s="16">
        <v>2.0999999999999999E-3</v>
      </c>
      <c r="G173" s="16"/>
    </row>
    <row r="174" spans="1:7" x14ac:dyDescent="0.35">
      <c r="A174" s="13" t="s">
        <v>1760</v>
      </c>
      <c r="B174" s="33" t="s">
        <v>1761</v>
      </c>
      <c r="C174" s="33" t="s">
        <v>199</v>
      </c>
      <c r="D174" s="14">
        <v>33752</v>
      </c>
      <c r="E174" s="15">
        <v>57.44</v>
      </c>
      <c r="F174" s="16">
        <v>2.0999999999999999E-3</v>
      </c>
      <c r="G174" s="16"/>
    </row>
    <row r="175" spans="1:7" x14ac:dyDescent="0.35">
      <c r="A175" s="13" t="s">
        <v>1762</v>
      </c>
      <c r="B175" s="33" t="s">
        <v>1763</v>
      </c>
      <c r="C175" s="33" t="s">
        <v>358</v>
      </c>
      <c r="D175" s="14">
        <v>2793</v>
      </c>
      <c r="E175" s="15">
        <v>56.62</v>
      </c>
      <c r="F175" s="16">
        <v>2E-3</v>
      </c>
      <c r="G175" s="16"/>
    </row>
    <row r="176" spans="1:7" x14ac:dyDescent="0.35">
      <c r="A176" s="13" t="s">
        <v>721</v>
      </c>
      <c r="B176" s="33" t="s">
        <v>722</v>
      </c>
      <c r="C176" s="33" t="s">
        <v>207</v>
      </c>
      <c r="D176" s="14">
        <v>3056</v>
      </c>
      <c r="E176" s="15">
        <v>55.95</v>
      </c>
      <c r="F176" s="16">
        <v>2E-3</v>
      </c>
      <c r="G176" s="16"/>
    </row>
    <row r="177" spans="1:7" x14ac:dyDescent="0.35">
      <c r="A177" s="13" t="s">
        <v>1764</v>
      </c>
      <c r="B177" s="33" t="s">
        <v>1765</v>
      </c>
      <c r="C177" s="33" t="s">
        <v>240</v>
      </c>
      <c r="D177" s="14">
        <v>32607</v>
      </c>
      <c r="E177" s="15">
        <v>55.85</v>
      </c>
      <c r="F177" s="16">
        <v>2E-3</v>
      </c>
      <c r="G177" s="16"/>
    </row>
    <row r="178" spans="1:7" x14ac:dyDescent="0.35">
      <c r="A178" s="13" t="s">
        <v>1152</v>
      </c>
      <c r="B178" s="33" t="s">
        <v>1153</v>
      </c>
      <c r="C178" s="33" t="s">
        <v>231</v>
      </c>
      <c r="D178" s="14">
        <v>1293</v>
      </c>
      <c r="E178" s="15">
        <v>55.72</v>
      </c>
      <c r="F178" s="16">
        <v>2E-3</v>
      </c>
      <c r="G178" s="16"/>
    </row>
    <row r="179" spans="1:7" x14ac:dyDescent="0.35">
      <c r="A179" s="13" t="s">
        <v>465</v>
      </c>
      <c r="B179" s="33" t="s">
        <v>466</v>
      </c>
      <c r="C179" s="33" t="s">
        <v>305</v>
      </c>
      <c r="D179" s="14">
        <v>686</v>
      </c>
      <c r="E179" s="15">
        <v>55.66</v>
      </c>
      <c r="F179" s="16">
        <v>2E-3</v>
      </c>
      <c r="G179" s="16"/>
    </row>
    <row r="180" spans="1:7" x14ac:dyDescent="0.35">
      <c r="A180" s="13" t="s">
        <v>1273</v>
      </c>
      <c r="B180" s="33" t="s">
        <v>1274</v>
      </c>
      <c r="C180" s="33" t="s">
        <v>237</v>
      </c>
      <c r="D180" s="14">
        <v>1682</v>
      </c>
      <c r="E180" s="15">
        <v>55.48</v>
      </c>
      <c r="F180" s="16">
        <v>2E-3</v>
      </c>
      <c r="G180" s="16"/>
    </row>
    <row r="181" spans="1:7" x14ac:dyDescent="0.35">
      <c r="A181" s="13" t="s">
        <v>1766</v>
      </c>
      <c r="B181" s="33" t="s">
        <v>1767</v>
      </c>
      <c r="C181" s="33" t="s">
        <v>221</v>
      </c>
      <c r="D181" s="14">
        <v>3867</v>
      </c>
      <c r="E181" s="15">
        <v>55.2</v>
      </c>
      <c r="F181" s="16">
        <v>2E-3</v>
      </c>
      <c r="G181" s="16"/>
    </row>
    <row r="182" spans="1:7" x14ac:dyDescent="0.35">
      <c r="A182" s="13" t="s">
        <v>1768</v>
      </c>
      <c r="B182" s="33" t="s">
        <v>1769</v>
      </c>
      <c r="C182" s="33" t="s">
        <v>336</v>
      </c>
      <c r="D182" s="14">
        <v>1577</v>
      </c>
      <c r="E182" s="15">
        <v>55.16</v>
      </c>
      <c r="F182" s="16">
        <v>2E-3</v>
      </c>
      <c r="G182" s="16"/>
    </row>
    <row r="183" spans="1:7" x14ac:dyDescent="0.35">
      <c r="A183" s="13" t="s">
        <v>1770</v>
      </c>
      <c r="B183" s="33" t="s">
        <v>1771</v>
      </c>
      <c r="C183" s="33" t="s">
        <v>199</v>
      </c>
      <c r="D183" s="14">
        <v>6561</v>
      </c>
      <c r="E183" s="15">
        <v>53.6</v>
      </c>
      <c r="F183" s="16">
        <v>1.9E-3</v>
      </c>
      <c r="G183" s="16"/>
    </row>
    <row r="184" spans="1:7" x14ac:dyDescent="0.35">
      <c r="A184" s="13" t="s">
        <v>1772</v>
      </c>
      <c r="B184" s="33" t="s">
        <v>1773</v>
      </c>
      <c r="C184" s="33" t="s">
        <v>305</v>
      </c>
      <c r="D184" s="14">
        <v>1574</v>
      </c>
      <c r="E184" s="15">
        <v>53.33</v>
      </c>
      <c r="F184" s="16">
        <v>1.9E-3</v>
      </c>
      <c r="G184" s="16"/>
    </row>
    <row r="185" spans="1:7" x14ac:dyDescent="0.35">
      <c r="A185" s="13" t="s">
        <v>1774</v>
      </c>
      <c r="B185" s="33" t="s">
        <v>1775</v>
      </c>
      <c r="C185" s="33" t="s">
        <v>204</v>
      </c>
      <c r="D185" s="14">
        <v>37229</v>
      </c>
      <c r="E185" s="15">
        <v>52.85</v>
      </c>
      <c r="F185" s="16">
        <v>1.9E-3</v>
      </c>
      <c r="G185" s="16"/>
    </row>
    <row r="186" spans="1:7" x14ac:dyDescent="0.35">
      <c r="A186" s="13" t="s">
        <v>463</v>
      </c>
      <c r="B186" s="33" t="s">
        <v>464</v>
      </c>
      <c r="C186" s="33" t="s">
        <v>215</v>
      </c>
      <c r="D186" s="14">
        <v>7107</v>
      </c>
      <c r="E186" s="15">
        <v>52.66</v>
      </c>
      <c r="F186" s="16">
        <v>1.9E-3</v>
      </c>
      <c r="G186" s="16"/>
    </row>
    <row r="187" spans="1:7" x14ac:dyDescent="0.35">
      <c r="A187" s="13" t="s">
        <v>1776</v>
      </c>
      <c r="B187" s="33" t="s">
        <v>1777</v>
      </c>
      <c r="C187" s="33" t="s">
        <v>240</v>
      </c>
      <c r="D187" s="14">
        <v>990</v>
      </c>
      <c r="E187" s="15">
        <v>51.97</v>
      </c>
      <c r="F187" s="16">
        <v>1.9E-3</v>
      </c>
      <c r="G187" s="16"/>
    </row>
    <row r="188" spans="1:7" x14ac:dyDescent="0.35">
      <c r="A188" s="13" t="s">
        <v>1778</v>
      </c>
      <c r="B188" s="33" t="s">
        <v>1779</v>
      </c>
      <c r="C188" s="33" t="s">
        <v>266</v>
      </c>
      <c r="D188" s="14">
        <v>12563</v>
      </c>
      <c r="E188" s="15">
        <v>51.71</v>
      </c>
      <c r="F188" s="16">
        <v>1.9E-3</v>
      </c>
      <c r="G188" s="16"/>
    </row>
    <row r="189" spans="1:7" x14ac:dyDescent="0.35">
      <c r="A189" s="13" t="s">
        <v>1780</v>
      </c>
      <c r="B189" s="33" t="s">
        <v>1781</v>
      </c>
      <c r="C189" s="33" t="s">
        <v>234</v>
      </c>
      <c r="D189" s="14">
        <v>2738</v>
      </c>
      <c r="E189" s="15">
        <v>51.55</v>
      </c>
      <c r="F189" s="16">
        <v>1.9E-3</v>
      </c>
      <c r="G189" s="16"/>
    </row>
    <row r="190" spans="1:7" x14ac:dyDescent="0.35">
      <c r="A190" s="13" t="s">
        <v>1279</v>
      </c>
      <c r="B190" s="33" t="s">
        <v>1280</v>
      </c>
      <c r="C190" s="33" t="s">
        <v>237</v>
      </c>
      <c r="D190" s="14">
        <v>3233</v>
      </c>
      <c r="E190" s="15">
        <v>51.36</v>
      </c>
      <c r="F190" s="16">
        <v>1.9E-3</v>
      </c>
      <c r="G190" s="16"/>
    </row>
    <row r="191" spans="1:7" x14ac:dyDescent="0.35">
      <c r="A191" s="13" t="s">
        <v>1782</v>
      </c>
      <c r="B191" s="33" t="s">
        <v>1783</v>
      </c>
      <c r="C191" s="33" t="s">
        <v>785</v>
      </c>
      <c r="D191" s="14">
        <v>26877</v>
      </c>
      <c r="E191" s="15">
        <v>51.01</v>
      </c>
      <c r="F191" s="16">
        <v>1.8E-3</v>
      </c>
      <c r="G191" s="16"/>
    </row>
    <row r="192" spans="1:7" x14ac:dyDescent="0.35">
      <c r="A192" s="13" t="s">
        <v>1784</v>
      </c>
      <c r="B192" s="33" t="s">
        <v>1785</v>
      </c>
      <c r="C192" s="33" t="s">
        <v>330</v>
      </c>
      <c r="D192" s="14">
        <v>6392</v>
      </c>
      <c r="E192" s="15">
        <v>51</v>
      </c>
      <c r="F192" s="16">
        <v>1.8E-3</v>
      </c>
      <c r="G192" s="16"/>
    </row>
    <row r="193" spans="1:7" x14ac:dyDescent="0.35">
      <c r="A193" s="13" t="s">
        <v>1786</v>
      </c>
      <c r="B193" s="33" t="s">
        <v>1787</v>
      </c>
      <c r="C193" s="33" t="s">
        <v>240</v>
      </c>
      <c r="D193" s="14">
        <v>12444</v>
      </c>
      <c r="E193" s="15">
        <v>50.06</v>
      </c>
      <c r="F193" s="16">
        <v>1.8E-3</v>
      </c>
      <c r="G193" s="16"/>
    </row>
    <row r="194" spans="1:7" x14ac:dyDescent="0.35">
      <c r="A194" s="13" t="s">
        <v>1281</v>
      </c>
      <c r="B194" s="33" t="s">
        <v>1282</v>
      </c>
      <c r="C194" s="33" t="s">
        <v>278</v>
      </c>
      <c r="D194" s="14">
        <v>7683</v>
      </c>
      <c r="E194" s="15">
        <v>49.67</v>
      </c>
      <c r="F194" s="16">
        <v>1.8E-3</v>
      </c>
      <c r="G194" s="16"/>
    </row>
    <row r="195" spans="1:7" x14ac:dyDescent="0.35">
      <c r="A195" s="13" t="s">
        <v>1788</v>
      </c>
      <c r="B195" s="33" t="s">
        <v>1789</v>
      </c>
      <c r="C195" s="33" t="s">
        <v>240</v>
      </c>
      <c r="D195" s="14">
        <v>20389</v>
      </c>
      <c r="E195" s="15">
        <v>49.19</v>
      </c>
      <c r="F195" s="16">
        <v>1.8E-3</v>
      </c>
      <c r="G195" s="16"/>
    </row>
    <row r="196" spans="1:7" x14ac:dyDescent="0.35">
      <c r="A196" s="13" t="s">
        <v>456</v>
      </c>
      <c r="B196" s="33" t="s">
        <v>457</v>
      </c>
      <c r="C196" s="33" t="s">
        <v>215</v>
      </c>
      <c r="D196" s="14">
        <v>6037</v>
      </c>
      <c r="E196" s="15">
        <v>48.89</v>
      </c>
      <c r="F196" s="16">
        <v>1.8E-3</v>
      </c>
      <c r="G196" s="16"/>
    </row>
    <row r="197" spans="1:7" x14ac:dyDescent="0.35">
      <c r="A197" s="13" t="s">
        <v>1790</v>
      </c>
      <c r="B197" s="33" t="s">
        <v>1791</v>
      </c>
      <c r="C197" s="33" t="s">
        <v>321</v>
      </c>
      <c r="D197" s="14">
        <v>1117</v>
      </c>
      <c r="E197" s="15">
        <v>48.79</v>
      </c>
      <c r="F197" s="16">
        <v>1.8E-3</v>
      </c>
      <c r="G197" s="16"/>
    </row>
    <row r="198" spans="1:7" x14ac:dyDescent="0.35">
      <c r="A198" s="13" t="s">
        <v>1792</v>
      </c>
      <c r="B198" s="33" t="s">
        <v>1793</v>
      </c>
      <c r="C198" s="33" t="s">
        <v>321</v>
      </c>
      <c r="D198" s="14">
        <v>6265</v>
      </c>
      <c r="E198" s="15">
        <v>48.47</v>
      </c>
      <c r="F198" s="16">
        <v>1.8E-3</v>
      </c>
      <c r="G198" s="16"/>
    </row>
    <row r="199" spans="1:7" x14ac:dyDescent="0.35">
      <c r="A199" s="13" t="s">
        <v>1794</v>
      </c>
      <c r="B199" s="33" t="s">
        <v>1795</v>
      </c>
      <c r="C199" s="33" t="s">
        <v>240</v>
      </c>
      <c r="D199" s="14">
        <v>27374</v>
      </c>
      <c r="E199" s="15">
        <v>47.83</v>
      </c>
      <c r="F199" s="16">
        <v>1.6999999999999999E-3</v>
      </c>
      <c r="G199" s="16"/>
    </row>
    <row r="200" spans="1:7" x14ac:dyDescent="0.35">
      <c r="A200" s="13" t="s">
        <v>767</v>
      </c>
      <c r="B200" s="33" t="s">
        <v>768</v>
      </c>
      <c r="C200" s="33" t="s">
        <v>358</v>
      </c>
      <c r="D200" s="14">
        <v>1534</v>
      </c>
      <c r="E200" s="15">
        <v>47.66</v>
      </c>
      <c r="F200" s="16">
        <v>1.6999999999999999E-3</v>
      </c>
      <c r="G200" s="16"/>
    </row>
    <row r="201" spans="1:7" x14ac:dyDescent="0.35">
      <c r="A201" s="13" t="s">
        <v>1675</v>
      </c>
      <c r="B201" s="33" t="s">
        <v>1676</v>
      </c>
      <c r="C201" s="33" t="s">
        <v>432</v>
      </c>
      <c r="D201" s="14">
        <v>8010</v>
      </c>
      <c r="E201" s="15">
        <v>46.79</v>
      </c>
      <c r="F201" s="16">
        <v>1.6999999999999999E-3</v>
      </c>
      <c r="G201" s="16"/>
    </row>
    <row r="202" spans="1:7" x14ac:dyDescent="0.35">
      <c r="A202" s="13" t="s">
        <v>440</v>
      </c>
      <c r="B202" s="33" t="s">
        <v>441</v>
      </c>
      <c r="C202" s="33" t="s">
        <v>218</v>
      </c>
      <c r="D202" s="14">
        <v>920</v>
      </c>
      <c r="E202" s="15">
        <v>46.63</v>
      </c>
      <c r="F202" s="16">
        <v>1.6999999999999999E-3</v>
      </c>
      <c r="G202" s="16"/>
    </row>
    <row r="203" spans="1:7" x14ac:dyDescent="0.35">
      <c r="A203" s="13" t="s">
        <v>723</v>
      </c>
      <c r="B203" s="33" t="s">
        <v>724</v>
      </c>
      <c r="C203" s="33" t="s">
        <v>199</v>
      </c>
      <c r="D203" s="14">
        <v>18452</v>
      </c>
      <c r="E203" s="15">
        <v>46.05</v>
      </c>
      <c r="F203" s="16">
        <v>1.6999999999999999E-3</v>
      </c>
      <c r="G203" s="16"/>
    </row>
    <row r="204" spans="1:7" x14ac:dyDescent="0.35">
      <c r="A204" s="13" t="s">
        <v>1618</v>
      </c>
      <c r="B204" s="33" t="s">
        <v>1619</v>
      </c>
      <c r="C204" s="33" t="s">
        <v>437</v>
      </c>
      <c r="D204" s="14">
        <v>4079</v>
      </c>
      <c r="E204" s="15">
        <v>45.95</v>
      </c>
      <c r="F204" s="16">
        <v>1.6999999999999999E-3</v>
      </c>
      <c r="G204" s="16"/>
    </row>
    <row r="205" spans="1:7" x14ac:dyDescent="0.35">
      <c r="A205" s="13" t="s">
        <v>279</v>
      </c>
      <c r="B205" s="33" t="s">
        <v>280</v>
      </c>
      <c r="C205" s="33" t="s">
        <v>281</v>
      </c>
      <c r="D205" s="14">
        <v>29376</v>
      </c>
      <c r="E205" s="15">
        <v>44.98</v>
      </c>
      <c r="F205" s="16">
        <v>1.6000000000000001E-3</v>
      </c>
      <c r="G205" s="16"/>
    </row>
    <row r="206" spans="1:7" x14ac:dyDescent="0.35">
      <c r="A206" s="13" t="s">
        <v>1796</v>
      </c>
      <c r="B206" s="33" t="s">
        <v>1797</v>
      </c>
      <c r="C206" s="33" t="s">
        <v>497</v>
      </c>
      <c r="D206" s="14">
        <v>1348</v>
      </c>
      <c r="E206" s="15">
        <v>44.78</v>
      </c>
      <c r="F206" s="16">
        <v>1.6000000000000001E-3</v>
      </c>
      <c r="G206" s="16"/>
    </row>
    <row r="207" spans="1:7" x14ac:dyDescent="0.35">
      <c r="A207" s="13" t="s">
        <v>775</v>
      </c>
      <c r="B207" s="33" t="s">
        <v>776</v>
      </c>
      <c r="C207" s="33" t="s">
        <v>375</v>
      </c>
      <c r="D207" s="14">
        <v>2942</v>
      </c>
      <c r="E207" s="15">
        <v>44.72</v>
      </c>
      <c r="F207" s="16">
        <v>1.6000000000000001E-3</v>
      </c>
      <c r="G207" s="16"/>
    </row>
    <row r="208" spans="1:7" x14ac:dyDescent="0.35">
      <c r="A208" s="13" t="s">
        <v>1548</v>
      </c>
      <c r="B208" s="33" t="s">
        <v>1549</v>
      </c>
      <c r="C208" s="33" t="s">
        <v>266</v>
      </c>
      <c r="D208" s="14">
        <v>2384</v>
      </c>
      <c r="E208" s="15">
        <v>44.71</v>
      </c>
      <c r="F208" s="16">
        <v>1.6000000000000001E-3</v>
      </c>
      <c r="G208" s="16"/>
    </row>
    <row r="209" spans="1:7" x14ac:dyDescent="0.35">
      <c r="A209" s="13" t="s">
        <v>367</v>
      </c>
      <c r="B209" s="33" t="s">
        <v>368</v>
      </c>
      <c r="C209" s="33" t="s">
        <v>305</v>
      </c>
      <c r="D209" s="14">
        <v>6381</v>
      </c>
      <c r="E209" s="15">
        <v>43.82</v>
      </c>
      <c r="F209" s="16">
        <v>1.6000000000000001E-3</v>
      </c>
      <c r="G209" s="16"/>
    </row>
    <row r="210" spans="1:7" x14ac:dyDescent="0.35">
      <c r="A210" s="13" t="s">
        <v>1798</v>
      </c>
      <c r="B210" s="33" t="s">
        <v>1799</v>
      </c>
      <c r="C210" s="33" t="s">
        <v>266</v>
      </c>
      <c r="D210" s="14">
        <v>9165</v>
      </c>
      <c r="E210" s="15">
        <v>43.78</v>
      </c>
      <c r="F210" s="16">
        <v>1.6000000000000001E-3</v>
      </c>
      <c r="G210" s="16"/>
    </row>
    <row r="211" spans="1:7" x14ac:dyDescent="0.35">
      <c r="A211" s="13" t="s">
        <v>479</v>
      </c>
      <c r="B211" s="33" t="s">
        <v>480</v>
      </c>
      <c r="C211" s="33" t="s">
        <v>237</v>
      </c>
      <c r="D211" s="14">
        <v>1710</v>
      </c>
      <c r="E211" s="15">
        <v>42.93</v>
      </c>
      <c r="F211" s="16">
        <v>1.6000000000000001E-3</v>
      </c>
      <c r="G211" s="16"/>
    </row>
    <row r="212" spans="1:7" x14ac:dyDescent="0.35">
      <c r="A212" s="13" t="s">
        <v>1800</v>
      </c>
      <c r="B212" s="33" t="s">
        <v>1801</v>
      </c>
      <c r="C212" s="33" t="s">
        <v>245</v>
      </c>
      <c r="D212" s="14">
        <v>7843</v>
      </c>
      <c r="E212" s="15">
        <v>42.65</v>
      </c>
      <c r="F212" s="16">
        <v>1.5E-3</v>
      </c>
      <c r="G212" s="16"/>
    </row>
    <row r="213" spans="1:7" x14ac:dyDescent="0.35">
      <c r="A213" s="13" t="s">
        <v>1802</v>
      </c>
      <c r="B213" s="33" t="s">
        <v>1803</v>
      </c>
      <c r="C213" s="33" t="s">
        <v>210</v>
      </c>
      <c r="D213" s="14">
        <v>80603</v>
      </c>
      <c r="E213" s="15">
        <v>41.33</v>
      </c>
      <c r="F213" s="16">
        <v>1.5E-3</v>
      </c>
      <c r="G213" s="16"/>
    </row>
    <row r="214" spans="1:7" x14ac:dyDescent="0.35">
      <c r="A214" s="13" t="s">
        <v>1283</v>
      </c>
      <c r="B214" s="33" t="s">
        <v>1284</v>
      </c>
      <c r="C214" s="33" t="s">
        <v>278</v>
      </c>
      <c r="D214" s="14">
        <v>3382</v>
      </c>
      <c r="E214" s="15">
        <v>40.18</v>
      </c>
      <c r="F214" s="16">
        <v>1.5E-3</v>
      </c>
      <c r="G214" s="16"/>
    </row>
    <row r="215" spans="1:7" x14ac:dyDescent="0.35">
      <c r="A215" s="13" t="s">
        <v>1804</v>
      </c>
      <c r="B215" s="33" t="s">
        <v>1805</v>
      </c>
      <c r="C215" s="33" t="s">
        <v>281</v>
      </c>
      <c r="D215" s="14">
        <v>68897</v>
      </c>
      <c r="E215" s="15">
        <v>39.880000000000003</v>
      </c>
      <c r="F215" s="16">
        <v>1.4E-3</v>
      </c>
      <c r="G215" s="16"/>
    </row>
    <row r="216" spans="1:7" x14ac:dyDescent="0.35">
      <c r="A216" s="13" t="s">
        <v>1806</v>
      </c>
      <c r="B216" s="33" t="s">
        <v>1807</v>
      </c>
      <c r="C216" s="33" t="s">
        <v>330</v>
      </c>
      <c r="D216" s="14">
        <v>2784</v>
      </c>
      <c r="E216" s="15">
        <v>39.69</v>
      </c>
      <c r="F216" s="16">
        <v>1.4E-3</v>
      </c>
      <c r="G216" s="16"/>
    </row>
    <row r="217" spans="1:7" x14ac:dyDescent="0.35">
      <c r="A217" s="13" t="s">
        <v>815</v>
      </c>
      <c r="B217" s="33" t="s">
        <v>816</v>
      </c>
      <c r="C217" s="33" t="s">
        <v>234</v>
      </c>
      <c r="D217" s="14">
        <v>133</v>
      </c>
      <c r="E217" s="15">
        <v>39.36</v>
      </c>
      <c r="F217" s="16">
        <v>1.4E-3</v>
      </c>
      <c r="G217" s="16"/>
    </row>
    <row r="218" spans="1:7" x14ac:dyDescent="0.35">
      <c r="A218" s="13" t="s">
        <v>1808</v>
      </c>
      <c r="B218" s="33" t="s">
        <v>1809</v>
      </c>
      <c r="C218" s="33" t="s">
        <v>199</v>
      </c>
      <c r="D218" s="14">
        <v>33589</v>
      </c>
      <c r="E218" s="15">
        <v>38.549999999999997</v>
      </c>
      <c r="F218" s="16">
        <v>1.4E-3</v>
      </c>
      <c r="G218" s="16"/>
    </row>
    <row r="219" spans="1:7" x14ac:dyDescent="0.35">
      <c r="A219" s="13" t="s">
        <v>371</v>
      </c>
      <c r="B219" s="33" t="s">
        <v>372</v>
      </c>
      <c r="C219" s="33" t="s">
        <v>302</v>
      </c>
      <c r="D219" s="14">
        <v>2514</v>
      </c>
      <c r="E219" s="15">
        <v>38.39</v>
      </c>
      <c r="F219" s="16">
        <v>1.4E-3</v>
      </c>
      <c r="G219" s="16"/>
    </row>
    <row r="220" spans="1:7" x14ac:dyDescent="0.35">
      <c r="A220" s="13" t="s">
        <v>402</v>
      </c>
      <c r="B220" s="33" t="s">
        <v>403</v>
      </c>
      <c r="C220" s="33" t="s">
        <v>221</v>
      </c>
      <c r="D220" s="14">
        <v>30344</v>
      </c>
      <c r="E220" s="15">
        <v>37.83</v>
      </c>
      <c r="F220" s="16">
        <v>1.4E-3</v>
      </c>
      <c r="G220" s="16"/>
    </row>
    <row r="221" spans="1:7" x14ac:dyDescent="0.35">
      <c r="A221" s="13" t="s">
        <v>1810</v>
      </c>
      <c r="B221" s="33" t="s">
        <v>1811</v>
      </c>
      <c r="C221" s="33" t="s">
        <v>318</v>
      </c>
      <c r="D221" s="14">
        <v>13397</v>
      </c>
      <c r="E221" s="15">
        <v>36.840000000000003</v>
      </c>
      <c r="F221" s="16">
        <v>1.2999999999999999E-3</v>
      </c>
      <c r="G221" s="16"/>
    </row>
    <row r="222" spans="1:7" x14ac:dyDescent="0.35">
      <c r="A222" s="13" t="s">
        <v>1812</v>
      </c>
      <c r="B222" s="33" t="s">
        <v>1813</v>
      </c>
      <c r="C222" s="33" t="s">
        <v>234</v>
      </c>
      <c r="D222" s="14">
        <v>6637</v>
      </c>
      <c r="E222" s="15">
        <v>36.74</v>
      </c>
      <c r="F222" s="16">
        <v>1.2999999999999999E-3</v>
      </c>
      <c r="G222" s="16"/>
    </row>
    <row r="223" spans="1:7" x14ac:dyDescent="0.35">
      <c r="A223" s="13" t="s">
        <v>1814</v>
      </c>
      <c r="B223" s="33" t="s">
        <v>1815</v>
      </c>
      <c r="C223" s="33" t="s">
        <v>199</v>
      </c>
      <c r="D223" s="14">
        <v>34353</v>
      </c>
      <c r="E223" s="15">
        <v>36.35</v>
      </c>
      <c r="F223" s="16">
        <v>1.2999999999999999E-3</v>
      </c>
      <c r="G223" s="16"/>
    </row>
    <row r="224" spans="1:7" x14ac:dyDescent="0.35">
      <c r="A224" s="13" t="s">
        <v>339</v>
      </c>
      <c r="B224" s="33" t="s">
        <v>340</v>
      </c>
      <c r="C224" s="33" t="s">
        <v>333</v>
      </c>
      <c r="D224" s="14">
        <v>3786</v>
      </c>
      <c r="E224" s="15">
        <v>35.93</v>
      </c>
      <c r="F224" s="16">
        <v>1.2999999999999999E-3</v>
      </c>
      <c r="G224" s="16"/>
    </row>
    <row r="225" spans="1:7" x14ac:dyDescent="0.35">
      <c r="A225" s="13" t="s">
        <v>1816</v>
      </c>
      <c r="B225" s="33" t="s">
        <v>1817</v>
      </c>
      <c r="C225" s="33" t="s">
        <v>240</v>
      </c>
      <c r="D225" s="14">
        <v>528</v>
      </c>
      <c r="E225" s="15">
        <v>35.53</v>
      </c>
      <c r="F225" s="16">
        <v>1.2999999999999999E-3</v>
      </c>
      <c r="G225" s="16"/>
    </row>
    <row r="226" spans="1:7" x14ac:dyDescent="0.35">
      <c r="A226" s="13" t="s">
        <v>337</v>
      </c>
      <c r="B226" s="33" t="s">
        <v>338</v>
      </c>
      <c r="C226" s="33" t="s">
        <v>281</v>
      </c>
      <c r="D226" s="14">
        <v>1433</v>
      </c>
      <c r="E226" s="15">
        <v>34.85</v>
      </c>
      <c r="F226" s="16">
        <v>1.2999999999999999E-3</v>
      </c>
      <c r="G226" s="16"/>
    </row>
    <row r="227" spans="1:7" x14ac:dyDescent="0.35">
      <c r="A227" s="13" t="s">
        <v>1818</v>
      </c>
      <c r="B227" s="33" t="s">
        <v>1819</v>
      </c>
      <c r="C227" s="33" t="s">
        <v>199</v>
      </c>
      <c r="D227" s="14">
        <v>63920</v>
      </c>
      <c r="E227" s="15">
        <v>34.5</v>
      </c>
      <c r="F227" s="16">
        <v>1.1999999999999999E-3</v>
      </c>
      <c r="G227" s="16"/>
    </row>
    <row r="228" spans="1:7" x14ac:dyDescent="0.35">
      <c r="A228" s="13" t="s">
        <v>1820</v>
      </c>
      <c r="B228" s="33" t="s">
        <v>1821</v>
      </c>
      <c r="C228" s="33" t="s">
        <v>355</v>
      </c>
      <c r="D228" s="14">
        <v>89</v>
      </c>
      <c r="E228" s="15">
        <v>34.29</v>
      </c>
      <c r="F228" s="16">
        <v>1.1999999999999999E-3</v>
      </c>
      <c r="G228" s="16"/>
    </row>
    <row r="229" spans="1:7" x14ac:dyDescent="0.35">
      <c r="A229" s="13" t="s">
        <v>376</v>
      </c>
      <c r="B229" s="33" t="s">
        <v>377</v>
      </c>
      <c r="C229" s="33" t="s">
        <v>245</v>
      </c>
      <c r="D229" s="14">
        <v>30271</v>
      </c>
      <c r="E229" s="15">
        <v>33.68</v>
      </c>
      <c r="F229" s="16">
        <v>1.1999999999999999E-3</v>
      </c>
      <c r="G229" s="16"/>
    </row>
    <row r="230" spans="1:7" x14ac:dyDescent="0.35">
      <c r="A230" s="13" t="s">
        <v>1822</v>
      </c>
      <c r="B230" s="33" t="s">
        <v>1823</v>
      </c>
      <c r="C230" s="33" t="s">
        <v>1824</v>
      </c>
      <c r="D230" s="14">
        <v>115</v>
      </c>
      <c r="E230" s="15">
        <v>33.67</v>
      </c>
      <c r="F230" s="16">
        <v>1.1999999999999999E-3</v>
      </c>
      <c r="G230" s="16"/>
    </row>
    <row r="231" spans="1:7" x14ac:dyDescent="0.35">
      <c r="A231" s="13" t="s">
        <v>292</v>
      </c>
      <c r="B231" s="33" t="s">
        <v>293</v>
      </c>
      <c r="C231" s="33" t="s">
        <v>237</v>
      </c>
      <c r="D231" s="14">
        <v>1042</v>
      </c>
      <c r="E231" s="15">
        <v>33.08</v>
      </c>
      <c r="F231" s="16">
        <v>1.1999999999999999E-3</v>
      </c>
      <c r="G231" s="16"/>
    </row>
    <row r="232" spans="1:7" x14ac:dyDescent="0.35">
      <c r="A232" s="13" t="s">
        <v>1825</v>
      </c>
      <c r="B232" s="33" t="s">
        <v>1826</v>
      </c>
      <c r="C232" s="33" t="s">
        <v>785</v>
      </c>
      <c r="D232" s="14">
        <v>7004</v>
      </c>
      <c r="E232" s="15">
        <v>32.22</v>
      </c>
      <c r="F232" s="16">
        <v>1.1999999999999999E-3</v>
      </c>
      <c r="G232" s="16"/>
    </row>
    <row r="233" spans="1:7" x14ac:dyDescent="0.35">
      <c r="A233" s="13" t="s">
        <v>1196</v>
      </c>
      <c r="B233" s="33" t="s">
        <v>1197</v>
      </c>
      <c r="C233" s="33" t="s">
        <v>1198</v>
      </c>
      <c r="D233" s="14">
        <v>11035</v>
      </c>
      <c r="E233" s="15">
        <v>32.1</v>
      </c>
      <c r="F233" s="16">
        <v>1.1999999999999999E-3</v>
      </c>
      <c r="G233" s="16"/>
    </row>
    <row r="234" spans="1:7" x14ac:dyDescent="0.35">
      <c r="A234" s="13" t="s">
        <v>1827</v>
      </c>
      <c r="B234" s="33" t="s">
        <v>1828</v>
      </c>
      <c r="C234" s="33" t="s">
        <v>245</v>
      </c>
      <c r="D234" s="14">
        <v>13255</v>
      </c>
      <c r="E234" s="15">
        <v>32.04</v>
      </c>
      <c r="F234" s="16">
        <v>1.1999999999999999E-3</v>
      </c>
      <c r="G234" s="16"/>
    </row>
    <row r="235" spans="1:7" x14ac:dyDescent="0.35">
      <c r="A235" s="13" t="s">
        <v>1219</v>
      </c>
      <c r="B235" s="33" t="s">
        <v>1220</v>
      </c>
      <c r="C235" s="33" t="s">
        <v>305</v>
      </c>
      <c r="D235" s="14">
        <v>1071</v>
      </c>
      <c r="E235" s="15">
        <v>31.9</v>
      </c>
      <c r="F235" s="16">
        <v>1.1999999999999999E-3</v>
      </c>
      <c r="G235" s="16"/>
    </row>
    <row r="236" spans="1:7" x14ac:dyDescent="0.35">
      <c r="A236" s="13" t="s">
        <v>1829</v>
      </c>
      <c r="B236" s="33" t="s">
        <v>1830</v>
      </c>
      <c r="C236" s="33" t="s">
        <v>245</v>
      </c>
      <c r="D236" s="14">
        <v>3606</v>
      </c>
      <c r="E236" s="15">
        <v>31.27</v>
      </c>
      <c r="F236" s="16">
        <v>1.1000000000000001E-3</v>
      </c>
      <c r="G236" s="16"/>
    </row>
    <row r="237" spans="1:7" x14ac:dyDescent="0.35">
      <c r="A237" s="13" t="s">
        <v>415</v>
      </c>
      <c r="B237" s="33" t="s">
        <v>416</v>
      </c>
      <c r="C237" s="33" t="s">
        <v>305</v>
      </c>
      <c r="D237" s="14">
        <v>522</v>
      </c>
      <c r="E237" s="15">
        <v>31.17</v>
      </c>
      <c r="F237" s="16">
        <v>1.1000000000000001E-3</v>
      </c>
      <c r="G237" s="16"/>
    </row>
    <row r="238" spans="1:7" x14ac:dyDescent="0.35">
      <c r="A238" s="13" t="s">
        <v>1831</v>
      </c>
      <c r="B238" s="33" t="s">
        <v>1832</v>
      </c>
      <c r="C238" s="33" t="s">
        <v>245</v>
      </c>
      <c r="D238" s="14">
        <v>3054</v>
      </c>
      <c r="E238" s="15">
        <v>30.98</v>
      </c>
      <c r="F238" s="16">
        <v>1.1000000000000001E-3</v>
      </c>
      <c r="G238" s="16"/>
    </row>
    <row r="239" spans="1:7" x14ac:dyDescent="0.35">
      <c r="A239" s="13" t="s">
        <v>1833</v>
      </c>
      <c r="B239" s="33" t="s">
        <v>1834</v>
      </c>
      <c r="C239" s="33" t="s">
        <v>1824</v>
      </c>
      <c r="D239" s="14">
        <v>2519</v>
      </c>
      <c r="E239" s="15">
        <v>29.84</v>
      </c>
      <c r="F239" s="16">
        <v>1.1000000000000001E-3</v>
      </c>
      <c r="G239" s="16"/>
    </row>
    <row r="240" spans="1:7" x14ac:dyDescent="0.35">
      <c r="A240" s="13" t="s">
        <v>391</v>
      </c>
      <c r="B240" s="33" t="s">
        <v>392</v>
      </c>
      <c r="C240" s="33" t="s">
        <v>305</v>
      </c>
      <c r="D240" s="14">
        <v>881</v>
      </c>
      <c r="E240" s="15">
        <v>28.77</v>
      </c>
      <c r="F240" s="16">
        <v>1E-3</v>
      </c>
      <c r="G240" s="16"/>
    </row>
    <row r="241" spans="1:7" x14ac:dyDescent="0.35">
      <c r="A241" s="13" t="s">
        <v>1175</v>
      </c>
      <c r="B241" s="33" t="s">
        <v>1176</v>
      </c>
      <c r="C241" s="33" t="s">
        <v>305</v>
      </c>
      <c r="D241" s="14">
        <v>2678</v>
      </c>
      <c r="E241" s="15">
        <v>28.43</v>
      </c>
      <c r="F241" s="16">
        <v>1E-3</v>
      </c>
      <c r="G241" s="16"/>
    </row>
    <row r="242" spans="1:7" x14ac:dyDescent="0.35">
      <c r="A242" s="13" t="s">
        <v>1160</v>
      </c>
      <c r="B242" s="33" t="s">
        <v>1161</v>
      </c>
      <c r="C242" s="33" t="s">
        <v>432</v>
      </c>
      <c r="D242" s="14">
        <v>5876</v>
      </c>
      <c r="E242" s="15">
        <v>28.38</v>
      </c>
      <c r="F242" s="16">
        <v>1E-3</v>
      </c>
      <c r="G242" s="16"/>
    </row>
    <row r="243" spans="1:7" x14ac:dyDescent="0.35">
      <c r="A243" s="13" t="s">
        <v>819</v>
      </c>
      <c r="B243" s="33" t="s">
        <v>820</v>
      </c>
      <c r="C243" s="33" t="s">
        <v>245</v>
      </c>
      <c r="D243" s="14">
        <v>29061</v>
      </c>
      <c r="E243" s="15">
        <v>27.99</v>
      </c>
      <c r="F243" s="16">
        <v>1E-3</v>
      </c>
      <c r="G243" s="16"/>
    </row>
    <row r="244" spans="1:7" x14ac:dyDescent="0.35">
      <c r="A244" s="13" t="s">
        <v>1162</v>
      </c>
      <c r="B244" s="33" t="s">
        <v>1163</v>
      </c>
      <c r="C244" s="33" t="s">
        <v>281</v>
      </c>
      <c r="D244" s="14">
        <v>86</v>
      </c>
      <c r="E244" s="15">
        <v>27.02</v>
      </c>
      <c r="F244" s="16">
        <v>1E-3</v>
      </c>
      <c r="G244" s="16"/>
    </row>
    <row r="245" spans="1:7" x14ac:dyDescent="0.35">
      <c r="A245" s="13" t="s">
        <v>365</v>
      </c>
      <c r="B245" s="33" t="s">
        <v>366</v>
      </c>
      <c r="C245" s="33" t="s">
        <v>245</v>
      </c>
      <c r="D245" s="14">
        <v>5325</v>
      </c>
      <c r="E245" s="15">
        <v>25.98</v>
      </c>
      <c r="F245" s="16">
        <v>8.9999999999999998E-4</v>
      </c>
      <c r="G245" s="16"/>
    </row>
    <row r="246" spans="1:7" x14ac:dyDescent="0.35">
      <c r="A246" s="13" t="s">
        <v>1835</v>
      </c>
      <c r="B246" s="33" t="s">
        <v>1836</v>
      </c>
      <c r="C246" s="33" t="s">
        <v>266</v>
      </c>
      <c r="D246" s="14">
        <v>3897</v>
      </c>
      <c r="E246" s="15">
        <v>25.81</v>
      </c>
      <c r="F246" s="16">
        <v>8.9999999999999998E-4</v>
      </c>
      <c r="G246" s="16"/>
    </row>
    <row r="247" spans="1:7" x14ac:dyDescent="0.35">
      <c r="A247" s="13" t="s">
        <v>1837</v>
      </c>
      <c r="B247" s="33" t="s">
        <v>1838</v>
      </c>
      <c r="C247" s="33" t="s">
        <v>1839</v>
      </c>
      <c r="D247" s="14">
        <v>4014</v>
      </c>
      <c r="E247" s="15">
        <v>25.27</v>
      </c>
      <c r="F247" s="16">
        <v>8.9999999999999998E-4</v>
      </c>
      <c r="G247" s="16"/>
    </row>
    <row r="248" spans="1:7" x14ac:dyDescent="0.35">
      <c r="A248" s="13" t="s">
        <v>1840</v>
      </c>
      <c r="B248" s="33" t="s">
        <v>1841</v>
      </c>
      <c r="C248" s="33" t="s">
        <v>240</v>
      </c>
      <c r="D248" s="14">
        <v>17802</v>
      </c>
      <c r="E248" s="15">
        <v>24.74</v>
      </c>
      <c r="F248" s="16">
        <v>8.9999999999999998E-4</v>
      </c>
      <c r="G248" s="16"/>
    </row>
    <row r="249" spans="1:7" x14ac:dyDescent="0.35">
      <c r="A249" s="13" t="s">
        <v>1164</v>
      </c>
      <c r="B249" s="33" t="s">
        <v>1165</v>
      </c>
      <c r="C249" s="33" t="s">
        <v>237</v>
      </c>
      <c r="D249" s="14">
        <v>2489</v>
      </c>
      <c r="E249" s="15">
        <v>23.15</v>
      </c>
      <c r="F249" s="16">
        <v>8.0000000000000004E-4</v>
      </c>
      <c r="G249" s="16"/>
    </row>
    <row r="250" spans="1:7" x14ac:dyDescent="0.35">
      <c r="A250" s="13" t="s">
        <v>351</v>
      </c>
      <c r="B250" s="33" t="s">
        <v>352</v>
      </c>
      <c r="C250" s="33" t="s">
        <v>231</v>
      </c>
      <c r="D250" s="14">
        <v>1209</v>
      </c>
      <c r="E250" s="15">
        <v>22.33</v>
      </c>
      <c r="F250" s="16">
        <v>8.0000000000000004E-4</v>
      </c>
      <c r="G250" s="16"/>
    </row>
    <row r="251" spans="1:7" x14ac:dyDescent="0.35">
      <c r="A251" s="13" t="s">
        <v>1842</v>
      </c>
      <c r="B251" s="33" t="s">
        <v>1843</v>
      </c>
      <c r="C251" s="33" t="s">
        <v>266</v>
      </c>
      <c r="D251" s="14">
        <v>2212</v>
      </c>
      <c r="E251" s="15">
        <v>21.11</v>
      </c>
      <c r="F251" s="16">
        <v>8.0000000000000004E-4</v>
      </c>
      <c r="G251" s="16"/>
    </row>
    <row r="252" spans="1:7" x14ac:dyDescent="0.35">
      <c r="A252" s="13" t="s">
        <v>1844</v>
      </c>
      <c r="B252" s="33" t="s">
        <v>1845</v>
      </c>
      <c r="C252" s="33" t="s">
        <v>231</v>
      </c>
      <c r="D252" s="14">
        <v>36245</v>
      </c>
      <c r="E252" s="15">
        <v>18.47</v>
      </c>
      <c r="F252" s="16">
        <v>6.9999999999999999E-4</v>
      </c>
      <c r="G252" s="16"/>
    </row>
    <row r="253" spans="1:7" x14ac:dyDescent="0.35">
      <c r="A253" s="13" t="s">
        <v>1846</v>
      </c>
      <c r="B253" s="33" t="s">
        <v>1847</v>
      </c>
      <c r="C253" s="33" t="s">
        <v>266</v>
      </c>
      <c r="D253" s="14">
        <v>9778</v>
      </c>
      <c r="E253" s="15">
        <v>18.23</v>
      </c>
      <c r="F253" s="16">
        <v>6.9999999999999999E-4</v>
      </c>
      <c r="G253" s="16"/>
    </row>
    <row r="254" spans="1:7" x14ac:dyDescent="0.35">
      <c r="A254" s="13" t="s">
        <v>1848</v>
      </c>
      <c r="B254" s="33" t="s">
        <v>1849</v>
      </c>
      <c r="C254" s="33" t="s">
        <v>221</v>
      </c>
      <c r="D254" s="14">
        <v>19069</v>
      </c>
      <c r="E254" s="15">
        <v>16.37</v>
      </c>
      <c r="F254" s="16">
        <v>5.9999999999999995E-4</v>
      </c>
      <c r="G254" s="16"/>
    </row>
    <row r="255" spans="1:7" x14ac:dyDescent="0.35">
      <c r="A255" s="13" t="s">
        <v>1183</v>
      </c>
      <c r="B255" s="33" t="s">
        <v>1184</v>
      </c>
      <c r="C255" s="33" t="s">
        <v>221</v>
      </c>
      <c r="D255" s="14">
        <v>3839</v>
      </c>
      <c r="E255" s="15">
        <v>12.79</v>
      </c>
      <c r="F255" s="16">
        <v>5.0000000000000001E-4</v>
      </c>
      <c r="G255" s="16"/>
    </row>
    <row r="256" spans="1:7" x14ac:dyDescent="0.35">
      <c r="A256" s="13" t="s">
        <v>1171</v>
      </c>
      <c r="B256" s="33" t="s">
        <v>1172</v>
      </c>
      <c r="C256" s="33" t="s">
        <v>240</v>
      </c>
      <c r="D256" s="14">
        <v>9268</v>
      </c>
      <c r="E256" s="15">
        <v>11.31</v>
      </c>
      <c r="F256" s="16">
        <v>4.0000000000000002E-4</v>
      </c>
      <c r="G256" s="16"/>
    </row>
    <row r="257" spans="1:7" x14ac:dyDescent="0.35">
      <c r="A257" s="13" t="s">
        <v>1850</v>
      </c>
      <c r="B257" s="33" t="s">
        <v>1851</v>
      </c>
      <c r="C257" s="33" t="s">
        <v>204</v>
      </c>
      <c r="D257" s="14">
        <v>7253</v>
      </c>
      <c r="E257" s="15">
        <v>10.45</v>
      </c>
      <c r="F257" s="16">
        <v>4.0000000000000002E-4</v>
      </c>
      <c r="G257" s="16"/>
    </row>
    <row r="258" spans="1:7" x14ac:dyDescent="0.35">
      <c r="A258" s="17" t="s">
        <v>139</v>
      </c>
      <c r="B258" s="34"/>
      <c r="C258" s="34"/>
      <c r="D258" s="20"/>
      <c r="E258" s="37">
        <v>27596.2</v>
      </c>
      <c r="F258" s="38">
        <v>0.99709999999999999</v>
      </c>
      <c r="G258" s="23"/>
    </row>
    <row r="259" spans="1:7" x14ac:dyDescent="0.35">
      <c r="A259" s="13"/>
      <c r="B259" s="33"/>
      <c r="C259" s="33"/>
      <c r="D259" s="14"/>
      <c r="E259" s="15"/>
      <c r="F259" s="16"/>
      <c r="G259" s="16"/>
    </row>
    <row r="260" spans="1:7" x14ac:dyDescent="0.35">
      <c r="A260" s="17" t="s">
        <v>404</v>
      </c>
      <c r="B260" s="33"/>
      <c r="C260" s="33"/>
      <c r="D260" s="14"/>
      <c r="E260" s="15"/>
      <c r="F260" s="16"/>
      <c r="G260" s="16"/>
    </row>
    <row r="261" spans="1:7" x14ac:dyDescent="0.35">
      <c r="A261" s="13" t="s">
        <v>1852</v>
      </c>
      <c r="B261" s="33" t="s">
        <v>1853</v>
      </c>
      <c r="C261" s="33" t="s">
        <v>221</v>
      </c>
      <c r="D261" s="14">
        <v>18937</v>
      </c>
      <c r="E261" s="15">
        <v>32.369999999999997</v>
      </c>
      <c r="F261" s="16">
        <v>1.1999999999999999E-3</v>
      </c>
      <c r="G261" s="16"/>
    </row>
    <row r="262" spans="1:7" x14ac:dyDescent="0.35">
      <c r="A262" s="13" t="s">
        <v>405</v>
      </c>
      <c r="B262" s="33" t="s">
        <v>406</v>
      </c>
      <c r="C262" s="33" t="s">
        <v>305</v>
      </c>
      <c r="D262" s="14">
        <v>840</v>
      </c>
      <c r="E262" s="15">
        <v>18.73</v>
      </c>
      <c r="F262" s="16">
        <v>6.9999999999999999E-4</v>
      </c>
      <c r="G262" s="16"/>
    </row>
    <row r="263" spans="1:7" x14ac:dyDescent="0.35">
      <c r="A263" s="17" t="s">
        <v>139</v>
      </c>
      <c r="B263" s="34"/>
      <c r="C263" s="34"/>
      <c r="D263" s="20"/>
      <c r="E263" s="37">
        <v>51.1</v>
      </c>
      <c r="F263" s="38">
        <v>1.9E-3</v>
      </c>
      <c r="G263" s="23"/>
    </row>
    <row r="264" spans="1:7" x14ac:dyDescent="0.35">
      <c r="A264" s="24" t="s">
        <v>155</v>
      </c>
      <c r="B264" s="35"/>
      <c r="C264" s="35"/>
      <c r="D264" s="25"/>
      <c r="E264" s="30">
        <v>27647.3</v>
      </c>
      <c r="F264" s="31">
        <v>0.999</v>
      </c>
      <c r="G264" s="23"/>
    </row>
    <row r="265" spans="1:7" x14ac:dyDescent="0.35">
      <c r="A265" s="13"/>
      <c r="B265" s="33"/>
      <c r="C265" s="33"/>
      <c r="D265" s="14"/>
      <c r="E265" s="15"/>
      <c r="F265" s="16"/>
      <c r="G265" s="16"/>
    </row>
    <row r="266" spans="1:7" x14ac:dyDescent="0.35">
      <c r="A266" s="13"/>
      <c r="B266" s="33"/>
      <c r="C266" s="33"/>
      <c r="D266" s="14"/>
      <c r="E266" s="15"/>
      <c r="F266" s="16"/>
      <c r="G266" s="16"/>
    </row>
    <row r="267" spans="1:7" x14ac:dyDescent="0.35">
      <c r="A267" s="17" t="s">
        <v>156</v>
      </c>
      <c r="B267" s="33"/>
      <c r="C267" s="33"/>
      <c r="D267" s="14"/>
      <c r="E267" s="15"/>
      <c r="F267" s="16"/>
      <c r="G267" s="16"/>
    </row>
    <row r="268" spans="1:7" x14ac:dyDescent="0.35">
      <c r="A268" s="13" t="s">
        <v>157</v>
      </c>
      <c r="B268" s="33"/>
      <c r="C268" s="33"/>
      <c r="D268" s="14"/>
      <c r="E268" s="15">
        <v>23.99</v>
      </c>
      <c r="F268" s="16">
        <v>8.9999999999999998E-4</v>
      </c>
      <c r="G268" s="16">
        <v>5.7939999999999998E-2</v>
      </c>
    </row>
    <row r="269" spans="1:7" x14ac:dyDescent="0.35">
      <c r="A269" s="17" t="s">
        <v>139</v>
      </c>
      <c r="B269" s="34"/>
      <c r="C269" s="34"/>
      <c r="D269" s="20"/>
      <c r="E269" s="37">
        <v>23.99</v>
      </c>
      <c r="F269" s="38">
        <v>8.9999999999999998E-4</v>
      </c>
      <c r="G269" s="23"/>
    </row>
    <row r="270" spans="1:7" x14ac:dyDescent="0.35">
      <c r="A270" s="13"/>
      <c r="B270" s="33"/>
      <c r="C270" s="33"/>
      <c r="D270" s="14"/>
      <c r="E270" s="15"/>
      <c r="F270" s="16"/>
      <c r="G270" s="16"/>
    </row>
    <row r="271" spans="1:7" x14ac:dyDescent="0.35">
      <c r="A271" s="24" t="s">
        <v>155</v>
      </c>
      <c r="B271" s="35"/>
      <c r="C271" s="35"/>
      <c r="D271" s="25"/>
      <c r="E271" s="21">
        <v>23.99</v>
      </c>
      <c r="F271" s="22">
        <v>8.9999999999999998E-4</v>
      </c>
      <c r="G271" s="23"/>
    </row>
    <row r="272" spans="1:7" x14ac:dyDescent="0.35">
      <c r="A272" s="13" t="s">
        <v>158</v>
      </c>
      <c r="B272" s="33"/>
      <c r="C272" s="33"/>
      <c r="D272" s="14"/>
      <c r="E272" s="15">
        <v>7.6159000000000001E-3</v>
      </c>
      <c r="F272" s="16">
        <v>0</v>
      </c>
      <c r="G272" s="16"/>
    </row>
    <row r="273" spans="1:7" x14ac:dyDescent="0.35">
      <c r="A273" s="13" t="s">
        <v>159</v>
      </c>
      <c r="B273" s="33"/>
      <c r="C273" s="33"/>
      <c r="D273" s="14"/>
      <c r="E273" s="15">
        <v>6.9023840999999999</v>
      </c>
      <c r="F273" s="16">
        <v>1E-4</v>
      </c>
      <c r="G273" s="16">
        <v>5.7939999999999998E-2</v>
      </c>
    </row>
    <row r="274" spans="1:7" x14ac:dyDescent="0.35">
      <c r="A274" s="28" t="s">
        <v>160</v>
      </c>
      <c r="B274" s="36"/>
      <c r="C274" s="36"/>
      <c r="D274" s="29"/>
      <c r="E274" s="30">
        <v>27678.2</v>
      </c>
      <c r="F274" s="31">
        <v>1</v>
      </c>
      <c r="G274" s="31"/>
    </row>
    <row r="279" spans="1:7" x14ac:dyDescent="0.35">
      <c r="A279" s="1" t="s">
        <v>163</v>
      </c>
    </row>
    <row r="280" spans="1:7" x14ac:dyDescent="0.35">
      <c r="A280" s="48" t="s">
        <v>164</v>
      </c>
      <c r="B280" s="3" t="s">
        <v>136</v>
      </c>
    </row>
    <row r="281" spans="1:7" x14ac:dyDescent="0.35">
      <c r="A281" t="s">
        <v>165</v>
      </c>
    </row>
    <row r="282" spans="1:7" x14ac:dyDescent="0.35">
      <c r="A282" t="s">
        <v>166</v>
      </c>
      <c r="B282" t="s">
        <v>167</v>
      </c>
      <c r="C282" t="s">
        <v>167</v>
      </c>
    </row>
    <row r="283" spans="1:7" x14ac:dyDescent="0.35">
      <c r="B283" s="49">
        <v>45777</v>
      </c>
      <c r="C283" s="49">
        <v>45807</v>
      </c>
    </row>
    <row r="284" spans="1:7" x14ac:dyDescent="0.35">
      <c r="A284" t="s">
        <v>407</v>
      </c>
      <c r="B284">
        <v>15.904500000000001</v>
      </c>
      <c r="C284">
        <v>16.581700000000001</v>
      </c>
    </row>
    <row r="285" spans="1:7" x14ac:dyDescent="0.35">
      <c r="A285" t="s">
        <v>169</v>
      </c>
      <c r="B285">
        <v>15.904500000000001</v>
      </c>
      <c r="C285">
        <v>16.581800000000001</v>
      </c>
    </row>
    <row r="286" spans="1:7" x14ac:dyDescent="0.35">
      <c r="A286" t="s">
        <v>408</v>
      </c>
      <c r="B286">
        <v>15.551500000000001</v>
      </c>
      <c r="C286">
        <v>16.204999999999998</v>
      </c>
    </row>
    <row r="287" spans="1:7" x14ac:dyDescent="0.35">
      <c r="A287" t="s">
        <v>171</v>
      </c>
      <c r="B287">
        <v>15.550800000000001</v>
      </c>
      <c r="C287">
        <v>16.2042</v>
      </c>
    </row>
    <row r="289" spans="1:4" x14ac:dyDescent="0.35">
      <c r="A289" t="s">
        <v>172</v>
      </c>
      <c r="B289" s="3" t="s">
        <v>136</v>
      </c>
    </row>
    <row r="290" spans="1:4" x14ac:dyDescent="0.35">
      <c r="A290" t="s">
        <v>173</v>
      </c>
      <c r="B290" s="3" t="s">
        <v>136</v>
      </c>
    </row>
    <row r="291" spans="1:4" ht="29" customHeight="1" x14ac:dyDescent="0.35">
      <c r="A291" s="48" t="s">
        <v>174</v>
      </c>
      <c r="B291" s="3" t="s">
        <v>136</v>
      </c>
    </row>
    <row r="292" spans="1:4" ht="29" customHeight="1" x14ac:dyDescent="0.35">
      <c r="A292" s="48" t="s">
        <v>175</v>
      </c>
      <c r="B292" s="3" t="s">
        <v>136</v>
      </c>
    </row>
    <row r="293" spans="1:4" x14ac:dyDescent="0.35">
      <c r="A293" t="s">
        <v>409</v>
      </c>
      <c r="B293" s="50">
        <v>0.15479999999999999</v>
      </c>
    </row>
    <row r="294" spans="1:4" ht="43.5" customHeight="1" x14ac:dyDescent="0.35">
      <c r="A294" s="48" t="s">
        <v>177</v>
      </c>
      <c r="B294" s="3" t="s">
        <v>136</v>
      </c>
    </row>
    <row r="295" spans="1:4" x14ac:dyDescent="0.35">
      <c r="B295" s="3"/>
    </row>
    <row r="296" spans="1:4" ht="29" customHeight="1" x14ac:dyDescent="0.35">
      <c r="A296" s="48" t="s">
        <v>178</v>
      </c>
      <c r="B296" s="3" t="s">
        <v>136</v>
      </c>
    </row>
    <row r="297" spans="1:4" ht="29" customHeight="1" x14ac:dyDescent="0.35">
      <c r="A297" s="48" t="s">
        <v>179</v>
      </c>
      <c r="B297" t="s">
        <v>136</v>
      </c>
    </row>
    <row r="298" spans="1:4" ht="29" customHeight="1" x14ac:dyDescent="0.35">
      <c r="A298" s="48" t="s">
        <v>180</v>
      </c>
      <c r="B298" s="3" t="s">
        <v>136</v>
      </c>
    </row>
    <row r="299" spans="1:4" ht="29" customHeight="1" x14ac:dyDescent="0.35">
      <c r="A299" s="48" t="s">
        <v>181</v>
      </c>
      <c r="B299" s="3" t="s">
        <v>136</v>
      </c>
    </row>
    <row r="301" spans="1:4" ht="70" customHeight="1" x14ac:dyDescent="0.35">
      <c r="A301" s="73" t="s">
        <v>191</v>
      </c>
      <c r="B301" s="73" t="s">
        <v>192</v>
      </c>
      <c r="C301" s="73" t="s">
        <v>5</v>
      </c>
      <c r="D301" s="73" t="s">
        <v>6</v>
      </c>
    </row>
    <row r="302" spans="1:4" ht="70" customHeight="1" x14ac:dyDescent="0.35">
      <c r="A302" s="73" t="s">
        <v>1854</v>
      </c>
      <c r="B302" s="73"/>
      <c r="C302" s="73" t="s">
        <v>20</v>
      </c>
      <c r="D302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4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1855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1856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839</v>
      </c>
      <c r="B8" s="33"/>
      <c r="C8" s="33"/>
      <c r="D8" s="14"/>
      <c r="E8" s="15"/>
      <c r="F8" s="16"/>
      <c r="G8" s="16"/>
    </row>
    <row r="9" spans="1:7" x14ac:dyDescent="0.35">
      <c r="A9" s="13" t="s">
        <v>1857</v>
      </c>
      <c r="B9" s="33" t="s">
        <v>1858</v>
      </c>
      <c r="C9" s="33"/>
      <c r="D9" s="14">
        <v>17729161</v>
      </c>
      <c r="E9" s="15">
        <v>17090.91</v>
      </c>
      <c r="F9" s="16">
        <v>0.49990000000000001</v>
      </c>
      <c r="G9" s="16"/>
    </row>
    <row r="10" spans="1:7" x14ac:dyDescent="0.35">
      <c r="A10" s="13" t="s">
        <v>1859</v>
      </c>
      <c r="B10" s="33" t="s">
        <v>1860</v>
      </c>
      <c r="C10" s="33"/>
      <c r="D10" s="14">
        <v>17233904</v>
      </c>
      <c r="E10" s="15">
        <v>17033.990000000002</v>
      </c>
      <c r="F10" s="16">
        <v>0.49819999999999998</v>
      </c>
      <c r="G10" s="16"/>
    </row>
    <row r="11" spans="1:7" x14ac:dyDescent="0.35">
      <c r="A11" s="17" t="s">
        <v>139</v>
      </c>
      <c r="B11" s="34"/>
      <c r="C11" s="34"/>
      <c r="D11" s="20"/>
      <c r="E11" s="21">
        <v>34124.9</v>
      </c>
      <c r="F11" s="22">
        <v>0.99809999999999999</v>
      </c>
      <c r="G11" s="23"/>
    </row>
    <row r="12" spans="1:7" x14ac:dyDescent="0.35">
      <c r="A12" s="13"/>
      <c r="B12" s="33"/>
      <c r="C12" s="33"/>
      <c r="D12" s="14"/>
      <c r="E12" s="15"/>
      <c r="F12" s="16"/>
      <c r="G12" s="16"/>
    </row>
    <row r="13" spans="1:7" x14ac:dyDescent="0.35">
      <c r="A13" s="24" t="s">
        <v>155</v>
      </c>
      <c r="B13" s="35"/>
      <c r="C13" s="35"/>
      <c r="D13" s="25"/>
      <c r="E13" s="21">
        <v>34124.9</v>
      </c>
      <c r="F13" s="22">
        <v>0.99809999999999999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156</v>
      </c>
      <c r="B15" s="33"/>
      <c r="C15" s="33"/>
      <c r="D15" s="14"/>
      <c r="E15" s="15"/>
      <c r="F15" s="16"/>
      <c r="G15" s="16"/>
    </row>
    <row r="16" spans="1:7" x14ac:dyDescent="0.35">
      <c r="A16" s="13" t="s">
        <v>157</v>
      </c>
      <c r="B16" s="33"/>
      <c r="C16" s="33"/>
      <c r="D16" s="14"/>
      <c r="E16" s="15">
        <v>93.96</v>
      </c>
      <c r="F16" s="16">
        <v>2.7000000000000001E-3</v>
      </c>
      <c r="G16" s="16">
        <v>5.7939999999999998E-2</v>
      </c>
    </row>
    <row r="17" spans="1:7" x14ac:dyDescent="0.35">
      <c r="A17" s="17" t="s">
        <v>139</v>
      </c>
      <c r="B17" s="34"/>
      <c r="C17" s="34"/>
      <c r="D17" s="20"/>
      <c r="E17" s="21">
        <v>93.96</v>
      </c>
      <c r="F17" s="22">
        <v>2.7000000000000001E-3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155</v>
      </c>
      <c r="B19" s="35"/>
      <c r="C19" s="35"/>
      <c r="D19" s="25"/>
      <c r="E19" s="21">
        <v>93.96</v>
      </c>
      <c r="F19" s="22">
        <v>2.7000000000000001E-3</v>
      </c>
      <c r="G19" s="23"/>
    </row>
    <row r="20" spans="1:7" x14ac:dyDescent="0.35">
      <c r="A20" s="13" t="s">
        <v>158</v>
      </c>
      <c r="B20" s="33"/>
      <c r="C20" s="33"/>
      <c r="D20" s="14"/>
      <c r="E20" s="15">
        <v>2.9828899999999998E-2</v>
      </c>
      <c r="F20" s="16">
        <v>0</v>
      </c>
      <c r="G20" s="16"/>
    </row>
    <row r="21" spans="1:7" x14ac:dyDescent="0.35">
      <c r="A21" s="13" t="s">
        <v>159</v>
      </c>
      <c r="B21" s="33"/>
      <c r="C21" s="33"/>
      <c r="D21" s="14"/>
      <c r="E21" s="26">
        <v>-29.669828899999999</v>
      </c>
      <c r="F21" s="27">
        <v>-8.0000000000000004E-4</v>
      </c>
      <c r="G21" s="16">
        <v>5.7938999999999997E-2</v>
      </c>
    </row>
    <row r="22" spans="1:7" x14ac:dyDescent="0.35">
      <c r="A22" s="28" t="s">
        <v>160</v>
      </c>
      <c r="B22" s="36"/>
      <c r="C22" s="36"/>
      <c r="D22" s="29"/>
      <c r="E22" s="30">
        <v>34189.22</v>
      </c>
      <c r="F22" s="31">
        <v>1</v>
      </c>
      <c r="G22" s="31"/>
    </row>
    <row r="27" spans="1:7" x14ac:dyDescent="0.35">
      <c r="A27" s="1" t="s">
        <v>163</v>
      </c>
    </row>
    <row r="28" spans="1:7" x14ac:dyDescent="0.35">
      <c r="A28" s="48" t="s">
        <v>164</v>
      </c>
      <c r="B28" s="3" t="s">
        <v>136</v>
      </c>
    </row>
    <row r="29" spans="1:7" x14ac:dyDescent="0.35">
      <c r="A29" t="s">
        <v>165</v>
      </c>
    </row>
    <row r="30" spans="1:7" x14ac:dyDescent="0.35">
      <c r="A30" t="s">
        <v>166</v>
      </c>
      <c r="B30" t="s">
        <v>167</v>
      </c>
      <c r="C30" t="s">
        <v>167</v>
      </c>
    </row>
    <row r="31" spans="1:7" x14ac:dyDescent="0.35">
      <c r="B31" s="49">
        <v>45777</v>
      </c>
      <c r="C31" s="49">
        <v>45807</v>
      </c>
    </row>
    <row r="32" spans="1:7" x14ac:dyDescent="0.35">
      <c r="A32" t="s">
        <v>407</v>
      </c>
      <c r="B32">
        <v>17.244</v>
      </c>
      <c r="C32">
        <v>17.552</v>
      </c>
    </row>
    <row r="33" spans="1:4" x14ac:dyDescent="0.35">
      <c r="A33" t="s">
        <v>169</v>
      </c>
      <c r="B33">
        <v>17.244</v>
      </c>
      <c r="C33">
        <v>17.552</v>
      </c>
    </row>
    <row r="34" spans="1:4" x14ac:dyDescent="0.35">
      <c r="A34" t="s">
        <v>408</v>
      </c>
      <c r="B34">
        <v>17.059000000000001</v>
      </c>
      <c r="C34">
        <v>17.359000000000002</v>
      </c>
    </row>
    <row r="35" spans="1:4" x14ac:dyDescent="0.35">
      <c r="A35" t="s">
        <v>171</v>
      </c>
      <c r="B35">
        <v>17.059000000000001</v>
      </c>
      <c r="C35">
        <v>17.359000000000002</v>
      </c>
    </row>
    <row r="37" spans="1:4" x14ac:dyDescent="0.35">
      <c r="A37" t="s">
        <v>172</v>
      </c>
      <c r="B37" s="3" t="s">
        <v>136</v>
      </c>
    </row>
    <row r="38" spans="1:4" x14ac:dyDescent="0.35">
      <c r="A38" t="s">
        <v>173</v>
      </c>
      <c r="B38" s="3" t="s">
        <v>136</v>
      </c>
    </row>
    <row r="39" spans="1:4" ht="29" customHeight="1" x14ac:dyDescent="0.35">
      <c r="A39" s="48" t="s">
        <v>174</v>
      </c>
      <c r="B39" s="3" t="s">
        <v>136</v>
      </c>
    </row>
    <row r="40" spans="1:4" ht="29" customHeight="1" x14ac:dyDescent="0.35">
      <c r="A40" s="48" t="s">
        <v>175</v>
      </c>
      <c r="B40" s="3" t="s">
        <v>136</v>
      </c>
    </row>
    <row r="41" spans="1:4" ht="43.5" customHeight="1" x14ac:dyDescent="0.35">
      <c r="A41" s="48" t="s">
        <v>513</v>
      </c>
      <c r="B41" s="3" t="s">
        <v>136</v>
      </c>
    </row>
    <row r="42" spans="1:4" x14ac:dyDescent="0.35">
      <c r="B42" s="3"/>
    </row>
    <row r="43" spans="1:4" ht="29" customHeight="1" x14ac:dyDescent="0.35">
      <c r="A43" s="48" t="s">
        <v>514</v>
      </c>
      <c r="B43" s="3" t="s">
        <v>136</v>
      </c>
    </row>
    <row r="44" spans="1:4" ht="29" customHeight="1" x14ac:dyDescent="0.35">
      <c r="A44" s="48" t="s">
        <v>515</v>
      </c>
      <c r="B44" t="s">
        <v>136</v>
      </c>
    </row>
    <row r="45" spans="1:4" ht="29" customHeight="1" x14ac:dyDescent="0.35">
      <c r="A45" s="48" t="s">
        <v>516</v>
      </c>
      <c r="B45" s="3" t="s">
        <v>136</v>
      </c>
    </row>
    <row r="46" spans="1:4" ht="29" customHeight="1" x14ac:dyDescent="0.35">
      <c r="A46" s="48" t="s">
        <v>517</v>
      </c>
      <c r="B46" s="3" t="s">
        <v>136</v>
      </c>
    </row>
    <row r="48" spans="1:4" ht="70" customHeight="1" x14ac:dyDescent="0.35">
      <c r="A48" s="73" t="s">
        <v>191</v>
      </c>
      <c r="B48" s="73" t="s">
        <v>192</v>
      </c>
      <c r="C48" s="73" t="s">
        <v>5</v>
      </c>
      <c r="D48" s="73" t="s">
        <v>6</v>
      </c>
    </row>
    <row r="49" spans="1:4" ht="70" customHeight="1" x14ac:dyDescent="0.35">
      <c r="A49" s="73" t="s">
        <v>1861</v>
      </c>
      <c r="B49" s="73"/>
      <c r="C49" s="73" t="s">
        <v>69</v>
      </c>
      <c r="D4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3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1862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1863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146</v>
      </c>
      <c r="B12" s="33"/>
      <c r="C12" s="33"/>
      <c r="D12" s="14"/>
      <c r="E12" s="15"/>
      <c r="F12" s="16"/>
      <c r="G12" s="16"/>
    </row>
    <row r="13" spans="1:7" x14ac:dyDescent="0.35">
      <c r="A13" s="13" t="s">
        <v>1864</v>
      </c>
      <c r="B13" s="33" t="s">
        <v>1865</v>
      </c>
      <c r="C13" s="33" t="s">
        <v>143</v>
      </c>
      <c r="D13" s="14">
        <v>2500000</v>
      </c>
      <c r="E13" s="15">
        <v>2533.59</v>
      </c>
      <c r="F13" s="16">
        <v>1.4999999999999999E-2</v>
      </c>
      <c r="G13" s="16">
        <v>5.8737999999999999E-2</v>
      </c>
    </row>
    <row r="14" spans="1:7" x14ac:dyDescent="0.35">
      <c r="A14" s="17" t="s">
        <v>139</v>
      </c>
      <c r="B14" s="34"/>
      <c r="C14" s="34"/>
      <c r="D14" s="20"/>
      <c r="E14" s="21">
        <v>2533.59</v>
      </c>
      <c r="F14" s="22">
        <v>1.4999999999999999E-2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153</v>
      </c>
      <c r="B17" s="33"/>
      <c r="C17" s="33"/>
      <c r="D17" s="14"/>
      <c r="E17" s="15"/>
      <c r="F17" s="16"/>
      <c r="G17" s="16"/>
    </row>
    <row r="18" spans="1:7" x14ac:dyDescent="0.35">
      <c r="A18" s="17" t="s">
        <v>139</v>
      </c>
      <c r="B18" s="33"/>
      <c r="C18" s="33"/>
      <c r="D18" s="14"/>
      <c r="E18" s="18" t="s">
        <v>136</v>
      </c>
      <c r="F18" s="19" t="s">
        <v>136</v>
      </c>
      <c r="G18" s="16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17" t="s">
        <v>154</v>
      </c>
      <c r="B20" s="33"/>
      <c r="C20" s="33"/>
      <c r="D20" s="14"/>
      <c r="E20" s="15"/>
      <c r="F20" s="16"/>
      <c r="G20" s="16"/>
    </row>
    <row r="21" spans="1:7" x14ac:dyDescent="0.35">
      <c r="A21" s="17" t="s">
        <v>139</v>
      </c>
      <c r="B21" s="33"/>
      <c r="C21" s="33"/>
      <c r="D21" s="14"/>
      <c r="E21" s="18" t="s">
        <v>136</v>
      </c>
      <c r="F21" s="19" t="s">
        <v>136</v>
      </c>
      <c r="G21" s="16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24" t="s">
        <v>155</v>
      </c>
      <c r="B23" s="35"/>
      <c r="C23" s="35"/>
      <c r="D23" s="25"/>
      <c r="E23" s="21">
        <v>2533.59</v>
      </c>
      <c r="F23" s="22">
        <v>1.4999999999999999E-2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1245</v>
      </c>
      <c r="B25" s="33"/>
      <c r="C25" s="33"/>
      <c r="D25" s="14"/>
      <c r="E25" s="15"/>
      <c r="F25" s="16"/>
      <c r="G25" s="16"/>
    </row>
    <row r="26" spans="1:7" x14ac:dyDescent="0.35">
      <c r="A26" s="13"/>
      <c r="B26" s="33"/>
      <c r="C26" s="33"/>
      <c r="D26" s="14"/>
      <c r="E26" s="15"/>
      <c r="F26" s="16"/>
      <c r="G26" s="16"/>
    </row>
    <row r="27" spans="1:7" x14ac:dyDescent="0.35">
      <c r="A27" s="17" t="s">
        <v>1246</v>
      </c>
      <c r="B27" s="33"/>
      <c r="C27" s="33"/>
      <c r="D27" s="14"/>
      <c r="E27" s="15"/>
      <c r="F27" s="16"/>
      <c r="G27" s="16"/>
    </row>
    <row r="28" spans="1:7" x14ac:dyDescent="0.35">
      <c r="A28" s="13" t="s">
        <v>1866</v>
      </c>
      <c r="B28" s="33" t="s">
        <v>1867</v>
      </c>
      <c r="C28" s="33" t="s">
        <v>143</v>
      </c>
      <c r="D28" s="14">
        <v>7500000</v>
      </c>
      <c r="E28" s="15">
        <v>7172.15</v>
      </c>
      <c r="F28" s="16">
        <v>4.2599999999999999E-2</v>
      </c>
      <c r="G28" s="16">
        <v>5.5988999999999997E-2</v>
      </c>
    </row>
    <row r="29" spans="1:7" x14ac:dyDescent="0.35">
      <c r="A29" s="13" t="s">
        <v>1868</v>
      </c>
      <c r="B29" s="33" t="s">
        <v>1869</v>
      </c>
      <c r="C29" s="33" t="s">
        <v>143</v>
      </c>
      <c r="D29" s="14">
        <v>5000000</v>
      </c>
      <c r="E29" s="15">
        <v>4786.17</v>
      </c>
      <c r="F29" s="16">
        <v>2.8400000000000002E-2</v>
      </c>
      <c r="G29" s="16">
        <v>5.604E-2</v>
      </c>
    </row>
    <row r="30" spans="1:7" x14ac:dyDescent="0.35">
      <c r="A30" s="13" t="s">
        <v>1870</v>
      </c>
      <c r="B30" s="33" t="s">
        <v>1871</v>
      </c>
      <c r="C30" s="33" t="s">
        <v>143</v>
      </c>
      <c r="D30" s="14">
        <v>2500000</v>
      </c>
      <c r="E30" s="15">
        <v>2408</v>
      </c>
      <c r="F30" s="16">
        <v>1.43E-2</v>
      </c>
      <c r="G30" s="16">
        <v>5.6008000000000002E-2</v>
      </c>
    </row>
    <row r="31" spans="1:7" x14ac:dyDescent="0.35">
      <c r="A31" s="13" t="s">
        <v>1872</v>
      </c>
      <c r="B31" s="33" t="s">
        <v>1873</v>
      </c>
      <c r="C31" s="33" t="s">
        <v>143</v>
      </c>
      <c r="D31" s="14">
        <v>2500000</v>
      </c>
      <c r="E31" s="15">
        <v>2395.64</v>
      </c>
      <c r="F31" s="16">
        <v>1.4200000000000001E-2</v>
      </c>
      <c r="G31" s="16">
        <v>5.5988999999999997E-2</v>
      </c>
    </row>
    <row r="32" spans="1:7" x14ac:dyDescent="0.35">
      <c r="A32" s="13" t="s">
        <v>1874</v>
      </c>
      <c r="B32" s="33" t="s">
        <v>1875</v>
      </c>
      <c r="C32" s="33" t="s">
        <v>143</v>
      </c>
      <c r="D32" s="14">
        <v>2500000</v>
      </c>
      <c r="E32" s="15">
        <v>2368.83</v>
      </c>
      <c r="F32" s="16">
        <v>1.41E-2</v>
      </c>
      <c r="G32" s="16">
        <v>5.5988999999999997E-2</v>
      </c>
    </row>
    <row r="33" spans="1:7" x14ac:dyDescent="0.35">
      <c r="A33" s="17" t="s">
        <v>139</v>
      </c>
      <c r="B33" s="34"/>
      <c r="C33" s="34"/>
      <c r="D33" s="20"/>
      <c r="E33" s="21">
        <v>19130.79</v>
      </c>
      <c r="F33" s="22">
        <v>0.11360000000000001</v>
      </c>
      <c r="G33" s="23"/>
    </row>
    <row r="34" spans="1:7" x14ac:dyDescent="0.35">
      <c r="A34" s="17" t="s">
        <v>1487</v>
      </c>
      <c r="B34" s="33"/>
      <c r="C34" s="33"/>
      <c r="D34" s="14"/>
      <c r="E34" s="15"/>
      <c r="F34" s="16"/>
      <c r="G34" s="16"/>
    </row>
    <row r="35" spans="1:7" x14ac:dyDescent="0.35">
      <c r="A35" s="13" t="s">
        <v>1876</v>
      </c>
      <c r="B35" s="33" t="s">
        <v>1877</v>
      </c>
      <c r="C35" s="33" t="s">
        <v>1878</v>
      </c>
      <c r="D35" s="14">
        <v>12500000</v>
      </c>
      <c r="E35" s="15">
        <v>11906.4</v>
      </c>
      <c r="F35" s="16">
        <v>7.0699999999999999E-2</v>
      </c>
      <c r="G35" s="16">
        <v>6.3850000000000004E-2</v>
      </c>
    </row>
    <row r="36" spans="1:7" x14ac:dyDescent="0.35">
      <c r="A36" s="13" t="s">
        <v>1879</v>
      </c>
      <c r="B36" s="33" t="s">
        <v>1880</v>
      </c>
      <c r="C36" s="33" t="s">
        <v>1490</v>
      </c>
      <c r="D36" s="14">
        <v>7500000</v>
      </c>
      <c r="E36" s="15">
        <v>7254.32</v>
      </c>
      <c r="F36" s="16">
        <v>4.3099999999999999E-2</v>
      </c>
      <c r="G36" s="16">
        <v>6.4049999999999996E-2</v>
      </c>
    </row>
    <row r="37" spans="1:7" x14ac:dyDescent="0.35">
      <c r="A37" s="13" t="s">
        <v>1881</v>
      </c>
      <c r="B37" s="33" t="s">
        <v>1882</v>
      </c>
      <c r="C37" s="33" t="s">
        <v>1490</v>
      </c>
      <c r="D37" s="14">
        <v>7500000</v>
      </c>
      <c r="E37" s="15">
        <v>7146.11</v>
      </c>
      <c r="F37" s="16">
        <v>4.24E-2</v>
      </c>
      <c r="G37" s="16">
        <v>6.4099000000000003E-2</v>
      </c>
    </row>
    <row r="38" spans="1:7" x14ac:dyDescent="0.35">
      <c r="A38" s="13" t="s">
        <v>1496</v>
      </c>
      <c r="B38" s="33" t="s">
        <v>1497</v>
      </c>
      <c r="C38" s="33" t="s">
        <v>1498</v>
      </c>
      <c r="D38" s="14">
        <v>7500000</v>
      </c>
      <c r="E38" s="15">
        <v>7128.3</v>
      </c>
      <c r="F38" s="16">
        <v>4.2299999999999997E-2</v>
      </c>
      <c r="G38" s="16">
        <v>6.4299999999999996E-2</v>
      </c>
    </row>
    <row r="39" spans="1:7" x14ac:dyDescent="0.35">
      <c r="A39" s="13" t="s">
        <v>1883</v>
      </c>
      <c r="B39" s="33" t="s">
        <v>1884</v>
      </c>
      <c r="C39" s="33" t="s">
        <v>1490</v>
      </c>
      <c r="D39" s="14">
        <v>5000000</v>
      </c>
      <c r="E39" s="15">
        <v>4802.6400000000003</v>
      </c>
      <c r="F39" s="16">
        <v>2.8500000000000001E-2</v>
      </c>
      <c r="G39" s="16">
        <v>6.4100000000000004E-2</v>
      </c>
    </row>
    <row r="40" spans="1:7" x14ac:dyDescent="0.35">
      <c r="A40" s="13" t="s">
        <v>1885</v>
      </c>
      <c r="B40" s="33" t="s">
        <v>1886</v>
      </c>
      <c r="C40" s="33" t="s">
        <v>1490</v>
      </c>
      <c r="D40" s="14">
        <v>5000000</v>
      </c>
      <c r="E40" s="15">
        <v>4797.3599999999997</v>
      </c>
      <c r="F40" s="16">
        <v>2.8500000000000001E-2</v>
      </c>
      <c r="G40" s="16">
        <v>6.3975000000000004E-2</v>
      </c>
    </row>
    <row r="41" spans="1:7" x14ac:dyDescent="0.35">
      <c r="A41" s="13" t="s">
        <v>1887</v>
      </c>
      <c r="B41" s="33" t="s">
        <v>1888</v>
      </c>
      <c r="C41" s="33" t="s">
        <v>1495</v>
      </c>
      <c r="D41" s="14">
        <v>5000000</v>
      </c>
      <c r="E41" s="15">
        <v>4791.17</v>
      </c>
      <c r="F41" s="16">
        <v>2.8400000000000002E-2</v>
      </c>
      <c r="G41" s="16">
        <v>6.4148999999999998E-2</v>
      </c>
    </row>
    <row r="42" spans="1:7" x14ac:dyDescent="0.35">
      <c r="A42" s="13" t="s">
        <v>1889</v>
      </c>
      <c r="B42" s="33" t="s">
        <v>1890</v>
      </c>
      <c r="C42" s="33" t="s">
        <v>1490</v>
      </c>
      <c r="D42" s="14">
        <v>5000000</v>
      </c>
      <c r="E42" s="15">
        <v>4790.37</v>
      </c>
      <c r="F42" s="16">
        <v>2.8400000000000002E-2</v>
      </c>
      <c r="G42" s="16">
        <v>6.4148999999999998E-2</v>
      </c>
    </row>
    <row r="43" spans="1:7" x14ac:dyDescent="0.35">
      <c r="A43" s="13" t="s">
        <v>1891</v>
      </c>
      <c r="B43" s="33" t="s">
        <v>1892</v>
      </c>
      <c r="C43" s="33" t="s">
        <v>1490</v>
      </c>
      <c r="D43" s="14">
        <v>5000000</v>
      </c>
      <c r="E43" s="15">
        <v>4790.24</v>
      </c>
      <c r="F43" s="16">
        <v>2.8400000000000002E-2</v>
      </c>
      <c r="G43" s="16">
        <v>6.4449999999999993E-2</v>
      </c>
    </row>
    <row r="44" spans="1:7" x14ac:dyDescent="0.35">
      <c r="A44" s="13" t="s">
        <v>1893</v>
      </c>
      <c r="B44" s="33" t="s">
        <v>1894</v>
      </c>
      <c r="C44" s="33" t="s">
        <v>1490</v>
      </c>
      <c r="D44" s="14">
        <v>5000000</v>
      </c>
      <c r="E44" s="15">
        <v>4767.0200000000004</v>
      </c>
      <c r="F44" s="16">
        <v>2.8299999999999999E-2</v>
      </c>
      <c r="G44" s="16">
        <v>6.4399999999999999E-2</v>
      </c>
    </row>
    <row r="45" spans="1:7" x14ac:dyDescent="0.35">
      <c r="A45" s="13" t="s">
        <v>1895</v>
      </c>
      <c r="B45" s="33" t="s">
        <v>1896</v>
      </c>
      <c r="C45" s="33" t="s">
        <v>1490</v>
      </c>
      <c r="D45" s="14">
        <v>5000000</v>
      </c>
      <c r="E45" s="15">
        <v>4766.4799999999996</v>
      </c>
      <c r="F45" s="16">
        <v>2.8299999999999999E-2</v>
      </c>
      <c r="G45" s="16">
        <v>6.4324999999999993E-2</v>
      </c>
    </row>
    <row r="46" spans="1:7" x14ac:dyDescent="0.35">
      <c r="A46" s="13" t="s">
        <v>1897</v>
      </c>
      <c r="B46" s="33" t="s">
        <v>1898</v>
      </c>
      <c r="C46" s="33" t="s">
        <v>1490</v>
      </c>
      <c r="D46" s="14">
        <v>5000000</v>
      </c>
      <c r="E46" s="15">
        <v>4758.0600000000004</v>
      </c>
      <c r="F46" s="16">
        <v>2.8199999999999999E-2</v>
      </c>
      <c r="G46" s="16">
        <v>6.4000000000000001E-2</v>
      </c>
    </row>
    <row r="47" spans="1:7" x14ac:dyDescent="0.35">
      <c r="A47" s="13" t="s">
        <v>1899</v>
      </c>
      <c r="B47" s="33" t="s">
        <v>1900</v>
      </c>
      <c r="C47" s="33" t="s">
        <v>1490</v>
      </c>
      <c r="D47" s="14">
        <v>5000000</v>
      </c>
      <c r="E47" s="15">
        <v>4758.0600000000004</v>
      </c>
      <c r="F47" s="16">
        <v>2.8199999999999999E-2</v>
      </c>
      <c r="G47" s="16">
        <v>6.4000000000000001E-2</v>
      </c>
    </row>
    <row r="48" spans="1:7" x14ac:dyDescent="0.35">
      <c r="A48" s="13" t="s">
        <v>1901</v>
      </c>
      <c r="B48" s="33" t="s">
        <v>1902</v>
      </c>
      <c r="C48" s="33" t="s">
        <v>1490</v>
      </c>
      <c r="D48" s="14">
        <v>5000000</v>
      </c>
      <c r="E48" s="15">
        <v>4714.8999999999996</v>
      </c>
      <c r="F48" s="16">
        <v>2.8000000000000001E-2</v>
      </c>
      <c r="G48" s="16">
        <v>6.5298999999999996E-2</v>
      </c>
    </row>
    <row r="49" spans="1:7" x14ac:dyDescent="0.35">
      <c r="A49" s="13" t="s">
        <v>1903</v>
      </c>
      <c r="B49" s="33" t="s">
        <v>1904</v>
      </c>
      <c r="C49" s="33" t="s">
        <v>1490</v>
      </c>
      <c r="D49" s="14">
        <v>2500000</v>
      </c>
      <c r="E49" s="15">
        <v>2421.75</v>
      </c>
      <c r="F49" s="16">
        <v>1.44E-2</v>
      </c>
      <c r="G49" s="16">
        <v>6.8174999999999999E-2</v>
      </c>
    </row>
    <row r="50" spans="1:7" x14ac:dyDescent="0.35">
      <c r="A50" s="13" t="s">
        <v>1905</v>
      </c>
      <c r="B50" s="33" t="s">
        <v>1906</v>
      </c>
      <c r="C50" s="33" t="s">
        <v>1490</v>
      </c>
      <c r="D50" s="14">
        <v>2500000</v>
      </c>
      <c r="E50" s="15">
        <v>2390.35</v>
      </c>
      <c r="F50" s="16">
        <v>1.4200000000000001E-2</v>
      </c>
      <c r="G50" s="16">
        <v>6.4149999999999999E-2</v>
      </c>
    </row>
    <row r="51" spans="1:7" x14ac:dyDescent="0.35">
      <c r="A51" s="13" t="s">
        <v>1907</v>
      </c>
      <c r="B51" s="33" t="s">
        <v>1908</v>
      </c>
      <c r="C51" s="33" t="s">
        <v>1490</v>
      </c>
      <c r="D51" s="14">
        <v>2500000</v>
      </c>
      <c r="E51" s="15">
        <v>2386.7199999999998</v>
      </c>
      <c r="F51" s="16">
        <v>1.4200000000000001E-2</v>
      </c>
      <c r="G51" s="16">
        <v>6.3924999999999996E-2</v>
      </c>
    </row>
    <row r="52" spans="1:7" x14ac:dyDescent="0.35">
      <c r="A52" s="13" t="s">
        <v>1909</v>
      </c>
      <c r="B52" s="33" t="s">
        <v>1910</v>
      </c>
      <c r="C52" s="33" t="s">
        <v>1490</v>
      </c>
      <c r="D52" s="14">
        <v>2500000</v>
      </c>
      <c r="E52" s="15">
        <v>2386.34</v>
      </c>
      <c r="F52" s="16">
        <v>1.4200000000000001E-2</v>
      </c>
      <c r="G52" s="16">
        <v>6.4149999999999999E-2</v>
      </c>
    </row>
    <row r="53" spans="1:7" x14ac:dyDescent="0.35">
      <c r="A53" s="13" t="s">
        <v>1911</v>
      </c>
      <c r="B53" s="33" t="s">
        <v>1912</v>
      </c>
      <c r="C53" s="33" t="s">
        <v>1490</v>
      </c>
      <c r="D53" s="14">
        <v>2500000</v>
      </c>
      <c r="E53" s="15">
        <v>2384.6</v>
      </c>
      <c r="F53" s="16">
        <v>1.4200000000000001E-2</v>
      </c>
      <c r="G53" s="16">
        <v>6.4001000000000002E-2</v>
      </c>
    </row>
    <row r="54" spans="1:7" x14ac:dyDescent="0.35">
      <c r="A54" s="13" t="s">
        <v>1913</v>
      </c>
      <c r="B54" s="33" t="s">
        <v>1914</v>
      </c>
      <c r="C54" s="33" t="s">
        <v>1490</v>
      </c>
      <c r="D54" s="14">
        <v>2500000</v>
      </c>
      <c r="E54" s="15">
        <v>2383.8000000000002</v>
      </c>
      <c r="F54" s="16">
        <v>1.41E-2</v>
      </c>
      <c r="G54" s="16">
        <v>6.4001000000000002E-2</v>
      </c>
    </row>
    <row r="55" spans="1:7" x14ac:dyDescent="0.35">
      <c r="A55" s="13" t="s">
        <v>1915</v>
      </c>
      <c r="B55" s="33" t="s">
        <v>1916</v>
      </c>
      <c r="C55" s="33" t="s">
        <v>1490</v>
      </c>
      <c r="D55" s="14">
        <v>2500000</v>
      </c>
      <c r="E55" s="15">
        <v>2381.2399999999998</v>
      </c>
      <c r="F55" s="16">
        <v>1.41E-2</v>
      </c>
      <c r="G55" s="16">
        <v>6.4324999999999993E-2</v>
      </c>
    </row>
    <row r="56" spans="1:7" x14ac:dyDescent="0.35">
      <c r="A56" s="13" t="s">
        <v>1917</v>
      </c>
      <c r="B56" s="33" t="s">
        <v>1918</v>
      </c>
      <c r="C56" s="33" t="s">
        <v>1498</v>
      </c>
      <c r="D56" s="14">
        <v>2500000</v>
      </c>
      <c r="E56" s="15">
        <v>2380.88</v>
      </c>
      <c r="F56" s="16">
        <v>1.41E-2</v>
      </c>
      <c r="G56" s="16">
        <v>6.4299999999999996E-2</v>
      </c>
    </row>
    <row r="57" spans="1:7" x14ac:dyDescent="0.35">
      <c r="A57" s="17" t="s">
        <v>139</v>
      </c>
      <c r="B57" s="34"/>
      <c r="C57" s="34"/>
      <c r="D57" s="20"/>
      <c r="E57" s="21">
        <v>100287.11</v>
      </c>
      <c r="F57" s="22">
        <v>0.59519999999999995</v>
      </c>
      <c r="G57" s="23"/>
    </row>
    <row r="58" spans="1:7" x14ac:dyDescent="0.35">
      <c r="A58" s="13"/>
      <c r="B58" s="33"/>
      <c r="C58" s="33"/>
      <c r="D58" s="14"/>
      <c r="E58" s="15"/>
      <c r="F58" s="16"/>
      <c r="G58" s="16"/>
    </row>
    <row r="59" spans="1:7" x14ac:dyDescent="0.35">
      <c r="A59" s="17" t="s">
        <v>1501</v>
      </c>
      <c r="B59" s="33"/>
      <c r="C59" s="33"/>
      <c r="D59" s="14"/>
      <c r="E59" s="15"/>
      <c r="F59" s="16"/>
      <c r="G59" s="16"/>
    </row>
    <row r="60" spans="1:7" x14ac:dyDescent="0.35">
      <c r="A60" s="13" t="s">
        <v>1504</v>
      </c>
      <c r="B60" s="33" t="s">
        <v>1505</v>
      </c>
      <c r="C60" s="33" t="s">
        <v>1490</v>
      </c>
      <c r="D60" s="14">
        <v>7500000</v>
      </c>
      <c r="E60" s="15">
        <v>7115.42</v>
      </c>
      <c r="F60" s="16">
        <v>4.2200000000000001E-2</v>
      </c>
      <c r="G60" s="16">
        <v>6.8500000000000005E-2</v>
      </c>
    </row>
    <row r="61" spans="1:7" x14ac:dyDescent="0.35">
      <c r="A61" s="13" t="s">
        <v>1919</v>
      </c>
      <c r="B61" s="33" t="s">
        <v>1920</v>
      </c>
      <c r="C61" s="33" t="s">
        <v>1490</v>
      </c>
      <c r="D61" s="14">
        <v>5000000</v>
      </c>
      <c r="E61" s="15">
        <v>4826.1499999999996</v>
      </c>
      <c r="F61" s="16">
        <v>2.86E-2</v>
      </c>
      <c r="G61" s="16">
        <v>7.1849999999999997E-2</v>
      </c>
    </row>
    <row r="62" spans="1:7" x14ac:dyDescent="0.35">
      <c r="A62" s="13" t="s">
        <v>1921</v>
      </c>
      <c r="B62" s="33" t="s">
        <v>1922</v>
      </c>
      <c r="C62" s="33" t="s">
        <v>1490</v>
      </c>
      <c r="D62" s="14">
        <v>5000000</v>
      </c>
      <c r="E62" s="15">
        <v>4802.3500000000004</v>
      </c>
      <c r="F62" s="16">
        <v>2.8500000000000001E-2</v>
      </c>
      <c r="G62" s="16">
        <v>6.5600000000000006E-2</v>
      </c>
    </row>
    <row r="63" spans="1:7" x14ac:dyDescent="0.35">
      <c r="A63" s="13" t="s">
        <v>1923</v>
      </c>
      <c r="B63" s="33" t="s">
        <v>1924</v>
      </c>
      <c r="C63" s="33" t="s">
        <v>1490</v>
      </c>
      <c r="D63" s="14">
        <v>5000000</v>
      </c>
      <c r="E63" s="15">
        <v>4798.21</v>
      </c>
      <c r="F63" s="16">
        <v>2.8500000000000001E-2</v>
      </c>
      <c r="G63" s="16">
        <v>6.5600000000000006E-2</v>
      </c>
    </row>
    <row r="64" spans="1:7" x14ac:dyDescent="0.35">
      <c r="A64" s="13" t="s">
        <v>1925</v>
      </c>
      <c r="B64" s="33" t="s">
        <v>1926</v>
      </c>
      <c r="C64" s="33" t="s">
        <v>1490</v>
      </c>
      <c r="D64" s="14">
        <v>5000000</v>
      </c>
      <c r="E64" s="15">
        <v>4781.32</v>
      </c>
      <c r="F64" s="16">
        <v>2.8400000000000002E-2</v>
      </c>
      <c r="G64" s="16">
        <v>7.1650000000000005E-2</v>
      </c>
    </row>
    <row r="65" spans="1:7" x14ac:dyDescent="0.35">
      <c r="A65" s="13" t="s">
        <v>1927</v>
      </c>
      <c r="B65" s="33" t="s">
        <v>1928</v>
      </c>
      <c r="C65" s="33" t="s">
        <v>1490</v>
      </c>
      <c r="D65" s="14">
        <v>5000000</v>
      </c>
      <c r="E65" s="15">
        <v>4747.5600000000004</v>
      </c>
      <c r="F65" s="16">
        <v>2.8199999999999999E-2</v>
      </c>
      <c r="G65" s="16">
        <v>6.8099999999999994E-2</v>
      </c>
    </row>
    <row r="66" spans="1:7" x14ac:dyDescent="0.35">
      <c r="A66" s="13" t="s">
        <v>1929</v>
      </c>
      <c r="B66" s="33" t="s">
        <v>1930</v>
      </c>
      <c r="C66" s="33" t="s">
        <v>1490</v>
      </c>
      <c r="D66" s="14">
        <v>5000000</v>
      </c>
      <c r="E66" s="15">
        <v>4687.67</v>
      </c>
      <c r="F66" s="16">
        <v>2.7799999999999998E-2</v>
      </c>
      <c r="G66" s="16">
        <v>6.8699999999999997E-2</v>
      </c>
    </row>
    <row r="67" spans="1:7" x14ac:dyDescent="0.35">
      <c r="A67" s="13" t="s">
        <v>1931</v>
      </c>
      <c r="B67" s="33" t="s">
        <v>1932</v>
      </c>
      <c r="C67" s="33" t="s">
        <v>1490</v>
      </c>
      <c r="D67" s="14">
        <v>2500000</v>
      </c>
      <c r="E67" s="15">
        <v>2492.7399999999998</v>
      </c>
      <c r="F67" s="16">
        <v>1.4800000000000001E-2</v>
      </c>
      <c r="G67" s="16">
        <v>7.0906999999999998E-2</v>
      </c>
    </row>
    <row r="68" spans="1:7" x14ac:dyDescent="0.35">
      <c r="A68" s="13" t="s">
        <v>1933</v>
      </c>
      <c r="B68" s="33" t="s">
        <v>1934</v>
      </c>
      <c r="C68" s="33" t="s">
        <v>1490</v>
      </c>
      <c r="D68" s="14">
        <v>2500000</v>
      </c>
      <c r="E68" s="15">
        <v>2370.87</v>
      </c>
      <c r="F68" s="16">
        <v>1.41E-2</v>
      </c>
      <c r="G68" s="16">
        <v>6.855E-2</v>
      </c>
    </row>
    <row r="69" spans="1:7" x14ac:dyDescent="0.35">
      <c r="A69" s="13" t="s">
        <v>1935</v>
      </c>
      <c r="B69" s="33" t="s">
        <v>1936</v>
      </c>
      <c r="C69" s="33" t="s">
        <v>1490</v>
      </c>
      <c r="D69" s="14">
        <v>2500000</v>
      </c>
      <c r="E69" s="15">
        <v>2336.92</v>
      </c>
      <c r="F69" s="16">
        <v>1.3899999999999999E-2</v>
      </c>
      <c r="G69" s="16">
        <v>7.1749999999999994E-2</v>
      </c>
    </row>
    <row r="70" spans="1:7" x14ac:dyDescent="0.35">
      <c r="A70" s="17" t="s">
        <v>139</v>
      </c>
      <c r="B70" s="34"/>
      <c r="C70" s="34"/>
      <c r="D70" s="20"/>
      <c r="E70" s="21">
        <v>42959.21</v>
      </c>
      <c r="F70" s="22">
        <v>0.255</v>
      </c>
      <c r="G70" s="23"/>
    </row>
    <row r="71" spans="1:7" x14ac:dyDescent="0.35">
      <c r="A71" s="13"/>
      <c r="B71" s="33"/>
      <c r="C71" s="33"/>
      <c r="D71" s="14"/>
      <c r="E71" s="15"/>
      <c r="F71" s="16"/>
      <c r="G71" s="16"/>
    </row>
    <row r="72" spans="1:7" x14ac:dyDescent="0.35">
      <c r="A72" s="24" t="s">
        <v>155</v>
      </c>
      <c r="B72" s="35"/>
      <c r="C72" s="35"/>
      <c r="D72" s="25"/>
      <c r="E72" s="21">
        <v>162377.10999999999</v>
      </c>
      <c r="F72" s="22">
        <v>0.96379999999999999</v>
      </c>
      <c r="G72" s="23"/>
    </row>
    <row r="73" spans="1:7" x14ac:dyDescent="0.35">
      <c r="A73" s="13"/>
      <c r="B73" s="33"/>
      <c r="C73" s="33"/>
      <c r="D73" s="14"/>
      <c r="E73" s="15"/>
      <c r="F73" s="16"/>
      <c r="G73" s="16"/>
    </row>
    <row r="74" spans="1:7" x14ac:dyDescent="0.35">
      <c r="A74" s="13"/>
      <c r="B74" s="33"/>
      <c r="C74" s="33"/>
      <c r="D74" s="14"/>
      <c r="E74" s="15"/>
      <c r="F74" s="16"/>
      <c r="G74" s="16"/>
    </row>
    <row r="75" spans="1:7" x14ac:dyDescent="0.35">
      <c r="A75" s="17" t="s">
        <v>1003</v>
      </c>
      <c r="B75" s="33"/>
      <c r="C75" s="33"/>
      <c r="D75" s="14"/>
      <c r="E75" s="15"/>
      <c r="F75" s="16"/>
      <c r="G75" s="16"/>
    </row>
    <row r="76" spans="1:7" x14ac:dyDescent="0.35">
      <c r="A76" s="13" t="s">
        <v>1004</v>
      </c>
      <c r="B76" s="33" t="s">
        <v>1005</v>
      </c>
      <c r="C76" s="33"/>
      <c r="D76" s="14">
        <v>2926.7510000000002</v>
      </c>
      <c r="E76" s="15">
        <v>327.52999999999997</v>
      </c>
      <c r="F76" s="16">
        <v>1.9E-3</v>
      </c>
      <c r="G76" s="16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24" t="s">
        <v>155</v>
      </c>
      <c r="B78" s="35"/>
      <c r="C78" s="35"/>
      <c r="D78" s="25"/>
      <c r="E78" s="21">
        <v>327.52999999999997</v>
      </c>
      <c r="F78" s="22">
        <v>1.9E-3</v>
      </c>
      <c r="G78" s="23"/>
    </row>
    <row r="79" spans="1:7" x14ac:dyDescent="0.35">
      <c r="A79" s="13"/>
      <c r="B79" s="33"/>
      <c r="C79" s="33"/>
      <c r="D79" s="14"/>
      <c r="E79" s="15"/>
      <c r="F79" s="16"/>
      <c r="G79" s="16"/>
    </row>
    <row r="80" spans="1:7" x14ac:dyDescent="0.35">
      <c r="A80" s="17" t="s">
        <v>156</v>
      </c>
      <c r="B80" s="33"/>
      <c r="C80" s="33"/>
      <c r="D80" s="14"/>
      <c r="E80" s="15"/>
      <c r="F80" s="16"/>
      <c r="G80" s="16"/>
    </row>
    <row r="81" spans="1:7" x14ac:dyDescent="0.35">
      <c r="A81" s="13" t="s">
        <v>157</v>
      </c>
      <c r="B81" s="33"/>
      <c r="C81" s="33"/>
      <c r="D81" s="14"/>
      <c r="E81" s="15">
        <v>2722.7</v>
      </c>
      <c r="F81" s="16">
        <v>1.6199999999999999E-2</v>
      </c>
      <c r="G81" s="16">
        <v>5.7939999999999998E-2</v>
      </c>
    </row>
    <row r="82" spans="1:7" x14ac:dyDescent="0.35">
      <c r="A82" s="17" t="s">
        <v>139</v>
      </c>
      <c r="B82" s="34"/>
      <c r="C82" s="34"/>
      <c r="D82" s="20"/>
      <c r="E82" s="21">
        <v>2722.7</v>
      </c>
      <c r="F82" s="22">
        <v>1.6199999999999999E-2</v>
      </c>
      <c r="G82" s="23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24" t="s">
        <v>155</v>
      </c>
      <c r="B84" s="35"/>
      <c r="C84" s="35"/>
      <c r="D84" s="25"/>
      <c r="E84" s="21">
        <v>2722.7</v>
      </c>
      <c r="F84" s="22">
        <v>1.6199999999999999E-2</v>
      </c>
      <c r="G84" s="23"/>
    </row>
    <row r="85" spans="1:7" x14ac:dyDescent="0.35">
      <c r="A85" s="13" t="s">
        <v>158</v>
      </c>
      <c r="B85" s="33"/>
      <c r="C85" s="33"/>
      <c r="D85" s="14"/>
      <c r="E85" s="15">
        <v>91.604680200000004</v>
      </c>
      <c r="F85" s="16">
        <v>5.4299999999999997E-4</v>
      </c>
      <c r="G85" s="16"/>
    </row>
    <row r="86" spans="1:7" x14ac:dyDescent="0.35">
      <c r="A86" s="13" t="s">
        <v>159</v>
      </c>
      <c r="B86" s="33"/>
      <c r="C86" s="33"/>
      <c r="D86" s="14"/>
      <c r="E86" s="15">
        <v>436.48531980000001</v>
      </c>
      <c r="F86" s="16">
        <v>2.5569999999999998E-3</v>
      </c>
      <c r="G86" s="16">
        <v>5.7939999999999998E-2</v>
      </c>
    </row>
    <row r="87" spans="1:7" x14ac:dyDescent="0.35">
      <c r="A87" s="28" t="s">
        <v>160</v>
      </c>
      <c r="B87" s="36"/>
      <c r="C87" s="36"/>
      <c r="D87" s="29"/>
      <c r="E87" s="30">
        <v>168489.02</v>
      </c>
      <c r="F87" s="31">
        <v>1</v>
      </c>
      <c r="G87" s="31"/>
    </row>
    <row r="89" spans="1:7" x14ac:dyDescent="0.35">
      <c r="A89" s="1" t="s">
        <v>1506</v>
      </c>
    </row>
    <row r="90" spans="1:7" x14ac:dyDescent="0.35">
      <c r="A90" s="1" t="s">
        <v>161</v>
      </c>
    </row>
    <row r="92" spans="1:7" x14ac:dyDescent="0.35">
      <c r="A92" s="1" t="s">
        <v>163</v>
      </c>
    </row>
    <row r="93" spans="1:7" ht="29" customHeight="1" x14ac:dyDescent="0.35">
      <c r="A93" s="48" t="s">
        <v>164</v>
      </c>
      <c r="B93" s="3" t="s">
        <v>136</v>
      </c>
    </row>
    <row r="94" spans="1:7" x14ac:dyDescent="0.35">
      <c r="A94" t="s">
        <v>165</v>
      </c>
    </row>
    <row r="95" spans="1:7" x14ac:dyDescent="0.35">
      <c r="A95" t="s">
        <v>166</v>
      </c>
      <c r="B95" t="s">
        <v>167</v>
      </c>
      <c r="C95" t="s">
        <v>167</v>
      </c>
    </row>
    <row r="96" spans="1:7" x14ac:dyDescent="0.35">
      <c r="B96" s="49">
        <v>45777</v>
      </c>
      <c r="C96" s="49">
        <v>45807</v>
      </c>
    </row>
    <row r="97" spans="1:3" x14ac:dyDescent="0.35">
      <c r="A97" t="s">
        <v>1589</v>
      </c>
      <c r="B97">
        <v>31.002199999999998</v>
      </c>
      <c r="C97">
        <v>31.214700000000001</v>
      </c>
    </row>
    <row r="98" spans="1:3" x14ac:dyDescent="0.35">
      <c r="A98" t="s">
        <v>1006</v>
      </c>
      <c r="B98" t="s">
        <v>1007</v>
      </c>
      <c r="C98" t="s">
        <v>1008</v>
      </c>
    </row>
    <row r="99" spans="1:3" x14ac:dyDescent="0.35">
      <c r="A99" t="s">
        <v>407</v>
      </c>
      <c r="B99">
        <v>31.0063</v>
      </c>
      <c r="C99">
        <v>31.218900000000001</v>
      </c>
    </row>
    <row r="100" spans="1:3" x14ac:dyDescent="0.35">
      <c r="A100" t="s">
        <v>169</v>
      </c>
      <c r="B100">
        <v>28.9146</v>
      </c>
      <c r="C100">
        <v>29.1128</v>
      </c>
    </row>
    <row r="101" spans="1:3" x14ac:dyDescent="0.35">
      <c r="A101" t="s">
        <v>1937</v>
      </c>
      <c r="B101" t="s">
        <v>1007</v>
      </c>
      <c r="C101" t="s">
        <v>1008</v>
      </c>
    </row>
    <row r="102" spans="1:3" x14ac:dyDescent="0.35">
      <c r="A102" t="s">
        <v>1938</v>
      </c>
      <c r="B102">
        <v>24.098199999999999</v>
      </c>
      <c r="C102">
        <v>24.2501</v>
      </c>
    </row>
    <row r="103" spans="1:3" x14ac:dyDescent="0.35">
      <c r="A103" t="s">
        <v>1939</v>
      </c>
      <c r="B103" t="s">
        <v>1007</v>
      </c>
      <c r="C103" t="s">
        <v>1008</v>
      </c>
    </row>
    <row r="104" spans="1:3" x14ac:dyDescent="0.35">
      <c r="A104" t="s">
        <v>1590</v>
      </c>
      <c r="B104">
        <v>27.928699999999999</v>
      </c>
      <c r="C104">
        <v>28.104700000000001</v>
      </c>
    </row>
    <row r="105" spans="1:3" x14ac:dyDescent="0.35">
      <c r="A105" t="s">
        <v>1940</v>
      </c>
      <c r="B105" t="s">
        <v>1007</v>
      </c>
      <c r="C105" t="s">
        <v>1008</v>
      </c>
    </row>
    <row r="106" spans="1:3" x14ac:dyDescent="0.35">
      <c r="A106" t="s">
        <v>1941</v>
      </c>
      <c r="B106">
        <v>28.1614</v>
      </c>
      <c r="C106">
        <v>28.338699999999999</v>
      </c>
    </row>
    <row r="107" spans="1:3" x14ac:dyDescent="0.35">
      <c r="A107" t="s">
        <v>1942</v>
      </c>
      <c r="B107">
        <v>26.491299999999999</v>
      </c>
      <c r="C107">
        <v>26.658300000000001</v>
      </c>
    </row>
    <row r="108" spans="1:3" x14ac:dyDescent="0.35">
      <c r="A108" t="s">
        <v>1012</v>
      </c>
      <c r="B108" t="s">
        <v>1007</v>
      </c>
      <c r="C108" t="s">
        <v>1008</v>
      </c>
    </row>
    <row r="109" spans="1:3" x14ac:dyDescent="0.35">
      <c r="A109" t="s">
        <v>1016</v>
      </c>
    </row>
    <row r="111" spans="1:3" x14ac:dyDescent="0.35">
      <c r="A111" t="s">
        <v>172</v>
      </c>
      <c r="B111" s="3" t="s">
        <v>136</v>
      </c>
    </row>
    <row r="112" spans="1:3" x14ac:dyDescent="0.35">
      <c r="A112" t="s">
        <v>173</v>
      </c>
      <c r="B112" s="3" t="s">
        <v>136</v>
      </c>
    </row>
    <row r="113" spans="1:2" ht="58" customHeight="1" x14ac:dyDescent="0.35">
      <c r="A113" s="48" t="s">
        <v>174</v>
      </c>
      <c r="B113" s="3" t="s">
        <v>136</v>
      </c>
    </row>
    <row r="114" spans="1:2" ht="43.5" customHeight="1" x14ac:dyDescent="0.35">
      <c r="A114" s="48" t="s">
        <v>175</v>
      </c>
      <c r="B114" s="3" t="s">
        <v>136</v>
      </c>
    </row>
    <row r="115" spans="1:2" x14ac:dyDescent="0.35">
      <c r="A115" t="s">
        <v>176</v>
      </c>
      <c r="B115" s="50">
        <f>B130</f>
        <v>0.71385700488864834</v>
      </c>
    </row>
    <row r="116" spans="1:2" ht="72.5" customHeight="1" x14ac:dyDescent="0.35">
      <c r="A116" s="48" t="s">
        <v>177</v>
      </c>
      <c r="B116" s="3" t="s">
        <v>136</v>
      </c>
    </row>
    <row r="117" spans="1:2" x14ac:dyDescent="0.35">
      <c r="B117" s="3"/>
    </row>
    <row r="118" spans="1:2" ht="72.5" customHeight="1" x14ac:dyDescent="0.35">
      <c r="A118" s="48" t="s">
        <v>178</v>
      </c>
      <c r="B118" s="3" t="s">
        <v>136</v>
      </c>
    </row>
    <row r="119" spans="1:2" ht="58" customHeight="1" x14ac:dyDescent="0.35">
      <c r="A119" s="48" t="s">
        <v>179</v>
      </c>
      <c r="B119">
        <v>36628</v>
      </c>
    </row>
    <row r="120" spans="1:2" ht="43.5" customHeight="1" x14ac:dyDescent="0.35">
      <c r="A120" s="48" t="s">
        <v>180</v>
      </c>
      <c r="B120" s="3" t="s">
        <v>136</v>
      </c>
    </row>
    <row r="121" spans="1:2" ht="43.5" customHeight="1" x14ac:dyDescent="0.35">
      <c r="A121" s="48" t="s">
        <v>181</v>
      </c>
      <c r="B121" s="3" t="s">
        <v>136</v>
      </c>
    </row>
    <row r="123" spans="1:2" x14ac:dyDescent="0.35">
      <c r="A123" s="63" t="s">
        <v>182</v>
      </c>
      <c r="B123" s="63"/>
    </row>
    <row r="124" spans="1:2" x14ac:dyDescent="0.35">
      <c r="A124" s="63" t="s">
        <v>183</v>
      </c>
      <c r="B124" s="63" t="s">
        <v>1943</v>
      </c>
    </row>
    <row r="125" spans="1:2" x14ac:dyDescent="0.35">
      <c r="A125" s="63" t="s">
        <v>185</v>
      </c>
      <c r="B125" s="63" t="s">
        <v>1944</v>
      </c>
    </row>
    <row r="126" spans="1:2" x14ac:dyDescent="0.35">
      <c r="A126" s="63"/>
      <c r="B126" s="63"/>
    </row>
    <row r="127" spans="1:2" x14ac:dyDescent="0.35">
      <c r="A127" s="63" t="s">
        <v>187</v>
      </c>
      <c r="B127" s="63">
        <v>6.4188022295153706</v>
      </c>
    </row>
    <row r="128" spans="1:2" x14ac:dyDescent="0.35">
      <c r="A128" s="63"/>
      <c r="B128" s="63"/>
    </row>
    <row r="129" spans="1:6" x14ac:dyDescent="0.35">
      <c r="A129" s="63" t="s">
        <v>188</v>
      </c>
      <c r="B129" s="63">
        <v>0.71619999999999995</v>
      </c>
    </row>
    <row r="130" spans="1:6" x14ac:dyDescent="0.35">
      <c r="A130" s="63" t="s">
        <v>189</v>
      </c>
      <c r="B130" s="63">
        <v>0.71385700488864834</v>
      </c>
    </row>
    <row r="131" spans="1:6" x14ac:dyDescent="0.35">
      <c r="A131" s="63"/>
      <c r="B131" s="63"/>
    </row>
    <row r="132" spans="1:6" x14ac:dyDescent="0.35">
      <c r="A132" s="63" t="s">
        <v>190</v>
      </c>
      <c r="B132" s="64">
        <v>45808</v>
      </c>
    </row>
    <row r="134" spans="1:6" ht="70" customHeight="1" x14ac:dyDescent="0.35">
      <c r="A134" s="73" t="s">
        <v>191</v>
      </c>
      <c r="B134" s="73" t="s">
        <v>192</v>
      </c>
      <c r="C134" s="73" t="s">
        <v>5</v>
      </c>
      <c r="D134" s="73" t="s">
        <v>6</v>
      </c>
      <c r="E134" s="73" t="s">
        <v>5</v>
      </c>
      <c r="F134" s="73" t="s">
        <v>6</v>
      </c>
    </row>
    <row r="135" spans="1:6" ht="70" customHeight="1" x14ac:dyDescent="0.35">
      <c r="A135" s="73" t="s">
        <v>1943</v>
      </c>
      <c r="B135" s="73"/>
      <c r="C135" s="73" t="s">
        <v>71</v>
      </c>
      <c r="D135" s="73"/>
      <c r="E135" s="73" t="s">
        <v>72</v>
      </c>
      <c r="F135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1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1945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1946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1947</v>
      </c>
      <c r="B11" s="33" t="s">
        <v>1948</v>
      </c>
      <c r="C11" s="33" t="s">
        <v>535</v>
      </c>
      <c r="D11" s="14">
        <v>53500000</v>
      </c>
      <c r="E11" s="15">
        <v>56403.5</v>
      </c>
      <c r="F11" s="16">
        <v>8.8300000000000003E-2</v>
      </c>
      <c r="G11" s="16">
        <v>6.6049999999999998E-2</v>
      </c>
    </row>
    <row r="12" spans="1:7" x14ac:dyDescent="0.35">
      <c r="A12" s="13" t="s">
        <v>1949</v>
      </c>
      <c r="B12" s="33" t="s">
        <v>1950</v>
      </c>
      <c r="C12" s="33" t="s">
        <v>535</v>
      </c>
      <c r="D12" s="14">
        <v>50000000</v>
      </c>
      <c r="E12" s="15">
        <v>50476</v>
      </c>
      <c r="F12" s="16">
        <v>7.9100000000000004E-2</v>
      </c>
      <c r="G12" s="16">
        <v>6.719E-2</v>
      </c>
    </row>
    <row r="13" spans="1:7" x14ac:dyDescent="0.35">
      <c r="A13" s="13" t="s">
        <v>1951</v>
      </c>
      <c r="B13" s="33" t="s">
        <v>1952</v>
      </c>
      <c r="C13" s="33" t="s">
        <v>524</v>
      </c>
      <c r="D13" s="14">
        <v>40500000</v>
      </c>
      <c r="E13" s="15">
        <v>42832.15</v>
      </c>
      <c r="F13" s="16">
        <v>6.7100000000000007E-2</v>
      </c>
      <c r="G13" s="16">
        <v>6.5750000000000003E-2</v>
      </c>
    </row>
    <row r="14" spans="1:7" x14ac:dyDescent="0.35">
      <c r="A14" s="13" t="s">
        <v>1953</v>
      </c>
      <c r="B14" s="33" t="s">
        <v>1954</v>
      </c>
      <c r="C14" s="33" t="s">
        <v>524</v>
      </c>
      <c r="D14" s="14">
        <v>39500000</v>
      </c>
      <c r="E14" s="15">
        <v>41319.01</v>
      </c>
      <c r="F14" s="16">
        <v>6.4699999999999994E-2</v>
      </c>
      <c r="G14" s="16">
        <v>6.6949999999999996E-2</v>
      </c>
    </row>
    <row r="15" spans="1:7" x14ac:dyDescent="0.35">
      <c r="A15" s="13" t="s">
        <v>1955</v>
      </c>
      <c r="B15" s="33" t="s">
        <v>1956</v>
      </c>
      <c r="C15" s="33" t="s">
        <v>524</v>
      </c>
      <c r="D15" s="14">
        <v>37700000</v>
      </c>
      <c r="E15" s="15">
        <v>39552.839999999997</v>
      </c>
      <c r="F15" s="16">
        <v>6.1899999999999997E-2</v>
      </c>
      <c r="G15" s="16">
        <v>6.7499000000000003E-2</v>
      </c>
    </row>
    <row r="16" spans="1:7" x14ac:dyDescent="0.35">
      <c r="A16" s="13" t="s">
        <v>1957</v>
      </c>
      <c r="B16" s="33" t="s">
        <v>1958</v>
      </c>
      <c r="C16" s="33" t="s">
        <v>524</v>
      </c>
      <c r="D16" s="14">
        <v>37500000</v>
      </c>
      <c r="E16" s="15">
        <v>39162.15</v>
      </c>
      <c r="F16" s="16">
        <v>6.13E-2</v>
      </c>
      <c r="G16" s="16">
        <v>6.7900000000000002E-2</v>
      </c>
    </row>
    <row r="17" spans="1:7" x14ac:dyDescent="0.35">
      <c r="A17" s="13" t="s">
        <v>1959</v>
      </c>
      <c r="B17" s="33" t="s">
        <v>1960</v>
      </c>
      <c r="C17" s="33" t="s">
        <v>524</v>
      </c>
      <c r="D17" s="14">
        <v>35000000</v>
      </c>
      <c r="E17" s="15">
        <v>36683.19</v>
      </c>
      <c r="F17" s="16">
        <v>5.74E-2</v>
      </c>
      <c r="G17" s="16">
        <v>6.6314999999999999E-2</v>
      </c>
    </row>
    <row r="18" spans="1:7" x14ac:dyDescent="0.35">
      <c r="A18" s="13" t="s">
        <v>1961</v>
      </c>
      <c r="B18" s="33" t="s">
        <v>1962</v>
      </c>
      <c r="C18" s="33" t="s">
        <v>524</v>
      </c>
      <c r="D18" s="14">
        <v>34500000</v>
      </c>
      <c r="E18" s="15">
        <v>36665.01</v>
      </c>
      <c r="F18" s="16">
        <v>5.74E-2</v>
      </c>
      <c r="G18" s="16">
        <v>6.6949999999999996E-2</v>
      </c>
    </row>
    <row r="19" spans="1:7" x14ac:dyDescent="0.35">
      <c r="A19" s="13" t="s">
        <v>1963</v>
      </c>
      <c r="B19" s="33" t="s">
        <v>1964</v>
      </c>
      <c r="C19" s="33" t="s">
        <v>524</v>
      </c>
      <c r="D19" s="14">
        <v>35000000</v>
      </c>
      <c r="E19" s="15">
        <v>36623.410000000003</v>
      </c>
      <c r="F19" s="16">
        <v>5.74E-2</v>
      </c>
      <c r="G19" s="16">
        <v>6.7424999999999999E-2</v>
      </c>
    </row>
    <row r="20" spans="1:7" x14ac:dyDescent="0.35">
      <c r="A20" s="13" t="s">
        <v>1965</v>
      </c>
      <c r="B20" s="33" t="s">
        <v>1966</v>
      </c>
      <c r="C20" s="33" t="s">
        <v>535</v>
      </c>
      <c r="D20" s="14">
        <v>35000000</v>
      </c>
      <c r="E20" s="15">
        <v>36568.14</v>
      </c>
      <c r="F20" s="16">
        <v>5.7299999999999997E-2</v>
      </c>
      <c r="G20" s="16">
        <v>6.7625000000000005E-2</v>
      </c>
    </row>
    <row r="21" spans="1:7" x14ac:dyDescent="0.35">
      <c r="A21" s="13" t="s">
        <v>1409</v>
      </c>
      <c r="B21" s="33" t="s">
        <v>1410</v>
      </c>
      <c r="C21" s="33" t="s">
        <v>524</v>
      </c>
      <c r="D21" s="14">
        <v>24000000</v>
      </c>
      <c r="E21" s="15">
        <v>24235.3</v>
      </c>
      <c r="F21" s="16">
        <v>3.7999999999999999E-2</v>
      </c>
      <c r="G21" s="16">
        <v>6.7289000000000002E-2</v>
      </c>
    </row>
    <row r="22" spans="1:7" x14ac:dyDescent="0.35">
      <c r="A22" s="13" t="s">
        <v>1967</v>
      </c>
      <c r="B22" s="33" t="s">
        <v>1968</v>
      </c>
      <c r="C22" s="33" t="s">
        <v>524</v>
      </c>
      <c r="D22" s="14">
        <v>16000000</v>
      </c>
      <c r="E22" s="15">
        <v>16900.54</v>
      </c>
      <c r="F22" s="16">
        <v>2.6499999999999999E-2</v>
      </c>
      <c r="G22" s="16">
        <v>6.7499000000000003E-2</v>
      </c>
    </row>
    <row r="23" spans="1:7" x14ac:dyDescent="0.35">
      <c r="A23" s="13" t="s">
        <v>1969</v>
      </c>
      <c r="B23" s="33" t="s">
        <v>1970</v>
      </c>
      <c r="C23" s="33" t="s">
        <v>524</v>
      </c>
      <c r="D23" s="14">
        <v>14500000</v>
      </c>
      <c r="E23" s="15">
        <v>16092.48</v>
      </c>
      <c r="F23" s="16">
        <v>2.52E-2</v>
      </c>
      <c r="G23" s="16">
        <v>6.6400000000000001E-2</v>
      </c>
    </row>
    <row r="24" spans="1:7" x14ac:dyDescent="0.35">
      <c r="A24" s="13" t="s">
        <v>1971</v>
      </c>
      <c r="B24" s="33" t="s">
        <v>1972</v>
      </c>
      <c r="C24" s="33" t="s">
        <v>524</v>
      </c>
      <c r="D24" s="14">
        <v>15000000</v>
      </c>
      <c r="E24" s="15">
        <v>16075.23</v>
      </c>
      <c r="F24" s="16">
        <v>2.52E-2</v>
      </c>
      <c r="G24" s="16">
        <v>6.6400000000000001E-2</v>
      </c>
    </row>
    <row r="25" spans="1:7" x14ac:dyDescent="0.35">
      <c r="A25" s="13" t="s">
        <v>1973</v>
      </c>
      <c r="B25" s="33" t="s">
        <v>1974</v>
      </c>
      <c r="C25" s="33" t="s">
        <v>524</v>
      </c>
      <c r="D25" s="14">
        <v>15000000</v>
      </c>
      <c r="E25" s="15">
        <v>15821.58</v>
      </c>
      <c r="F25" s="16">
        <v>2.4799999999999999E-2</v>
      </c>
      <c r="G25" s="16">
        <v>6.7424999999999999E-2</v>
      </c>
    </row>
    <row r="26" spans="1:7" x14ac:dyDescent="0.35">
      <c r="A26" s="13" t="s">
        <v>1411</v>
      </c>
      <c r="B26" s="33" t="s">
        <v>1412</v>
      </c>
      <c r="C26" s="33" t="s">
        <v>524</v>
      </c>
      <c r="D26" s="14">
        <v>13500000</v>
      </c>
      <c r="E26" s="15">
        <v>13657.36</v>
      </c>
      <c r="F26" s="16">
        <v>2.1399999999999999E-2</v>
      </c>
      <c r="G26" s="16">
        <v>6.6982E-2</v>
      </c>
    </row>
    <row r="27" spans="1:7" x14ac:dyDescent="0.35">
      <c r="A27" s="13" t="s">
        <v>1975</v>
      </c>
      <c r="B27" s="33" t="s">
        <v>1976</v>
      </c>
      <c r="C27" s="33" t="s">
        <v>524</v>
      </c>
      <c r="D27" s="14">
        <v>10000000</v>
      </c>
      <c r="E27" s="15">
        <v>10627.05</v>
      </c>
      <c r="F27" s="16">
        <v>1.66E-2</v>
      </c>
      <c r="G27" s="16">
        <v>6.7499000000000003E-2</v>
      </c>
    </row>
    <row r="28" spans="1:7" x14ac:dyDescent="0.35">
      <c r="A28" s="13" t="s">
        <v>1977</v>
      </c>
      <c r="B28" s="33" t="s">
        <v>1978</v>
      </c>
      <c r="C28" s="33" t="s">
        <v>524</v>
      </c>
      <c r="D28" s="14">
        <v>9000000</v>
      </c>
      <c r="E28" s="15">
        <v>9498.0499999999993</v>
      </c>
      <c r="F28" s="16">
        <v>1.49E-2</v>
      </c>
      <c r="G28" s="16">
        <v>6.6899E-2</v>
      </c>
    </row>
    <row r="29" spans="1:7" x14ac:dyDescent="0.35">
      <c r="A29" s="13" t="s">
        <v>1979</v>
      </c>
      <c r="B29" s="33" t="s">
        <v>1980</v>
      </c>
      <c r="C29" s="33" t="s">
        <v>524</v>
      </c>
      <c r="D29" s="14">
        <v>8000000</v>
      </c>
      <c r="E29" s="15">
        <v>8361.19</v>
      </c>
      <c r="F29" s="16">
        <v>1.3100000000000001E-2</v>
      </c>
      <c r="G29" s="16">
        <v>6.6265000000000004E-2</v>
      </c>
    </row>
    <row r="30" spans="1:7" x14ac:dyDescent="0.35">
      <c r="A30" s="13" t="s">
        <v>1981</v>
      </c>
      <c r="B30" s="33" t="s">
        <v>1982</v>
      </c>
      <c r="C30" s="33" t="s">
        <v>524</v>
      </c>
      <c r="D30" s="14">
        <v>5000000</v>
      </c>
      <c r="E30" s="15">
        <v>5148.0200000000004</v>
      </c>
      <c r="F30" s="16">
        <v>8.0999999999999996E-3</v>
      </c>
      <c r="G30" s="16">
        <v>6.4799999999999996E-2</v>
      </c>
    </row>
    <row r="31" spans="1:7" x14ac:dyDescent="0.35">
      <c r="A31" s="13" t="s">
        <v>1983</v>
      </c>
      <c r="B31" s="33" t="s">
        <v>1984</v>
      </c>
      <c r="C31" s="33" t="s">
        <v>524</v>
      </c>
      <c r="D31" s="14">
        <v>2500000</v>
      </c>
      <c r="E31" s="15">
        <v>2642.09</v>
      </c>
      <c r="F31" s="16">
        <v>4.1000000000000003E-3</v>
      </c>
      <c r="G31" s="16">
        <v>6.6949999999999996E-2</v>
      </c>
    </row>
    <row r="32" spans="1:7" x14ac:dyDescent="0.35">
      <c r="A32" s="13" t="s">
        <v>1985</v>
      </c>
      <c r="B32" s="33" t="s">
        <v>1986</v>
      </c>
      <c r="C32" s="33" t="s">
        <v>524</v>
      </c>
      <c r="D32" s="14">
        <v>2500000</v>
      </c>
      <c r="E32" s="15">
        <v>2573.29</v>
      </c>
      <c r="F32" s="16">
        <v>4.0000000000000001E-3</v>
      </c>
      <c r="G32" s="16">
        <v>6.6753999999999994E-2</v>
      </c>
    </row>
    <row r="33" spans="1:7" x14ac:dyDescent="0.35">
      <c r="A33" s="13" t="s">
        <v>1987</v>
      </c>
      <c r="B33" s="33" t="s">
        <v>1988</v>
      </c>
      <c r="C33" s="33" t="s">
        <v>524</v>
      </c>
      <c r="D33" s="14">
        <v>1000000</v>
      </c>
      <c r="E33" s="15">
        <v>1047.8499999999999</v>
      </c>
      <c r="F33" s="16">
        <v>1.6000000000000001E-3</v>
      </c>
      <c r="G33" s="16">
        <v>6.7849999999999994E-2</v>
      </c>
    </row>
    <row r="34" spans="1:7" x14ac:dyDescent="0.35">
      <c r="A34" s="17" t="s">
        <v>139</v>
      </c>
      <c r="B34" s="34"/>
      <c r="C34" s="34"/>
      <c r="D34" s="20"/>
      <c r="E34" s="21">
        <v>558965.43000000005</v>
      </c>
      <c r="F34" s="22">
        <v>0.87539999999999996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7" t="s">
        <v>140</v>
      </c>
      <c r="B36" s="33"/>
      <c r="C36" s="33"/>
      <c r="D36" s="14"/>
      <c r="E36" s="15"/>
      <c r="F36" s="16"/>
      <c r="G36" s="16"/>
    </row>
    <row r="37" spans="1:7" x14ac:dyDescent="0.35">
      <c r="A37" s="13" t="s">
        <v>1989</v>
      </c>
      <c r="B37" s="33" t="s">
        <v>1990</v>
      </c>
      <c r="C37" s="33" t="s">
        <v>143</v>
      </c>
      <c r="D37" s="14">
        <v>58000000</v>
      </c>
      <c r="E37" s="15">
        <v>61664.61</v>
      </c>
      <c r="F37" s="16">
        <v>9.6600000000000005E-2</v>
      </c>
      <c r="G37" s="16">
        <v>6.3074000000000005E-2</v>
      </c>
    </row>
    <row r="38" spans="1:7" x14ac:dyDescent="0.35">
      <c r="A38" s="17" t="s">
        <v>139</v>
      </c>
      <c r="B38" s="34"/>
      <c r="C38" s="34"/>
      <c r="D38" s="20"/>
      <c r="E38" s="21">
        <v>61664.61</v>
      </c>
      <c r="F38" s="22">
        <v>9.6600000000000005E-2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153</v>
      </c>
      <c r="B40" s="33"/>
      <c r="C40" s="33"/>
      <c r="D40" s="14"/>
      <c r="E40" s="15"/>
      <c r="F40" s="16"/>
      <c r="G40" s="16"/>
    </row>
    <row r="41" spans="1:7" x14ac:dyDescent="0.35">
      <c r="A41" s="17" t="s">
        <v>139</v>
      </c>
      <c r="B41" s="33"/>
      <c r="C41" s="33"/>
      <c r="D41" s="14"/>
      <c r="E41" s="18" t="s">
        <v>136</v>
      </c>
      <c r="F41" s="19" t="s">
        <v>136</v>
      </c>
      <c r="G41" s="16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7" t="s">
        <v>154</v>
      </c>
      <c r="B43" s="33"/>
      <c r="C43" s="33"/>
      <c r="D43" s="14"/>
      <c r="E43" s="15"/>
      <c r="F43" s="16"/>
      <c r="G43" s="16"/>
    </row>
    <row r="44" spans="1:7" x14ac:dyDescent="0.35">
      <c r="A44" s="17" t="s">
        <v>139</v>
      </c>
      <c r="B44" s="33"/>
      <c r="C44" s="33"/>
      <c r="D44" s="14"/>
      <c r="E44" s="18" t="s">
        <v>136</v>
      </c>
      <c r="F44" s="19" t="s">
        <v>136</v>
      </c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24" t="s">
        <v>155</v>
      </c>
      <c r="B46" s="35"/>
      <c r="C46" s="35"/>
      <c r="D46" s="25"/>
      <c r="E46" s="21">
        <v>620630.04</v>
      </c>
      <c r="F46" s="22">
        <v>0.97199999999999998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156</v>
      </c>
      <c r="B49" s="33"/>
      <c r="C49" s="33"/>
      <c r="D49" s="14"/>
      <c r="E49" s="15"/>
      <c r="F49" s="16"/>
      <c r="G49" s="16"/>
    </row>
    <row r="50" spans="1:7" x14ac:dyDescent="0.35">
      <c r="A50" s="13" t="s">
        <v>157</v>
      </c>
      <c r="B50" s="33"/>
      <c r="C50" s="33"/>
      <c r="D50" s="14"/>
      <c r="E50" s="15">
        <v>1567.25</v>
      </c>
      <c r="F50" s="16">
        <v>2.5000000000000001E-3</v>
      </c>
      <c r="G50" s="16">
        <v>5.7939999999999998E-2</v>
      </c>
    </row>
    <row r="51" spans="1:7" x14ac:dyDescent="0.35">
      <c r="A51" s="17" t="s">
        <v>139</v>
      </c>
      <c r="B51" s="34"/>
      <c r="C51" s="34"/>
      <c r="D51" s="20"/>
      <c r="E51" s="21">
        <v>1567.25</v>
      </c>
      <c r="F51" s="22">
        <v>2.5000000000000001E-3</v>
      </c>
      <c r="G51" s="23"/>
    </row>
    <row r="52" spans="1:7" x14ac:dyDescent="0.35">
      <c r="A52" s="13"/>
      <c r="B52" s="33"/>
      <c r="C52" s="33"/>
      <c r="D52" s="14"/>
      <c r="E52" s="15"/>
      <c r="F52" s="16"/>
      <c r="G52" s="16"/>
    </row>
    <row r="53" spans="1:7" x14ac:dyDescent="0.35">
      <c r="A53" s="24" t="s">
        <v>155</v>
      </c>
      <c r="B53" s="35"/>
      <c r="C53" s="35"/>
      <c r="D53" s="25"/>
      <c r="E53" s="21">
        <v>1567.25</v>
      </c>
      <c r="F53" s="22">
        <v>2.5000000000000001E-3</v>
      </c>
      <c r="G53" s="23"/>
    </row>
    <row r="54" spans="1:7" x14ac:dyDescent="0.35">
      <c r="A54" s="13" t="s">
        <v>158</v>
      </c>
      <c r="B54" s="33"/>
      <c r="C54" s="33"/>
      <c r="D54" s="14"/>
      <c r="E54" s="15">
        <v>16296.240511600001</v>
      </c>
      <c r="F54" s="16">
        <v>2.5520999999999999E-2</v>
      </c>
      <c r="G54" s="16"/>
    </row>
    <row r="55" spans="1:7" x14ac:dyDescent="0.35">
      <c r="A55" s="13" t="s">
        <v>159</v>
      </c>
      <c r="B55" s="33"/>
      <c r="C55" s="33"/>
      <c r="D55" s="14"/>
      <c r="E55" s="15">
        <v>37.139488399999998</v>
      </c>
      <c r="F55" s="27">
        <v>-2.0999999999999999E-5</v>
      </c>
      <c r="G55" s="16">
        <v>5.7939999999999998E-2</v>
      </c>
    </row>
    <row r="56" spans="1:7" x14ac:dyDescent="0.35">
      <c r="A56" s="28" t="s">
        <v>160</v>
      </c>
      <c r="B56" s="36"/>
      <c r="C56" s="36"/>
      <c r="D56" s="29"/>
      <c r="E56" s="30">
        <v>638530.67000000004</v>
      </c>
      <c r="F56" s="31">
        <v>1</v>
      </c>
      <c r="G56" s="31"/>
    </row>
    <row r="58" spans="1:7" x14ac:dyDescent="0.35">
      <c r="A58" s="1" t="s">
        <v>161</v>
      </c>
    </row>
    <row r="59" spans="1:7" x14ac:dyDescent="0.35">
      <c r="A59" s="1" t="s">
        <v>1991</v>
      </c>
    </row>
    <row r="61" spans="1:7" x14ac:dyDescent="0.35">
      <c r="A61" s="1" t="s">
        <v>163</v>
      </c>
    </row>
    <row r="62" spans="1:7" ht="29" customHeight="1" x14ac:dyDescent="0.35">
      <c r="A62" s="48" t="s">
        <v>164</v>
      </c>
      <c r="B62" s="3" t="s">
        <v>136</v>
      </c>
    </row>
    <row r="63" spans="1:7" x14ac:dyDescent="0.35">
      <c r="A63" t="s">
        <v>165</v>
      </c>
    </row>
    <row r="64" spans="1:7" x14ac:dyDescent="0.35">
      <c r="A64" t="s">
        <v>682</v>
      </c>
      <c r="B64" t="s">
        <v>167</v>
      </c>
      <c r="C64" t="s">
        <v>167</v>
      </c>
    </row>
    <row r="65" spans="1:3" x14ac:dyDescent="0.35">
      <c r="B65" s="49">
        <v>45777</v>
      </c>
      <c r="C65" s="49">
        <v>45807</v>
      </c>
    </row>
    <row r="66" spans="1:3" x14ac:dyDescent="0.35">
      <c r="A66" t="s">
        <v>683</v>
      </c>
      <c r="B66">
        <v>1233.7505000000001</v>
      </c>
      <c r="C66">
        <v>1252.6693</v>
      </c>
    </row>
    <row r="68" spans="1:3" x14ac:dyDescent="0.35">
      <c r="A68" t="s">
        <v>172</v>
      </c>
      <c r="B68" s="3" t="s">
        <v>136</v>
      </c>
    </row>
    <row r="69" spans="1:3" x14ac:dyDescent="0.35">
      <c r="A69" t="s">
        <v>173</v>
      </c>
      <c r="B69" s="3" t="s">
        <v>136</v>
      </c>
    </row>
    <row r="70" spans="1:3" ht="58" customHeight="1" x14ac:dyDescent="0.35">
      <c r="A70" s="48" t="s">
        <v>174</v>
      </c>
      <c r="B70" s="3" t="s">
        <v>136</v>
      </c>
    </row>
    <row r="71" spans="1:3" ht="43.5" customHeight="1" x14ac:dyDescent="0.35">
      <c r="A71" s="48" t="s">
        <v>175</v>
      </c>
      <c r="B71" s="3" t="s">
        <v>136</v>
      </c>
    </row>
    <row r="72" spans="1:3" x14ac:dyDescent="0.35">
      <c r="A72" t="s">
        <v>176</v>
      </c>
      <c r="B72" s="50">
        <f>B88</f>
        <v>7.59050893977237</v>
      </c>
    </row>
    <row r="73" spans="1:3" ht="72.5" customHeight="1" x14ac:dyDescent="0.35">
      <c r="A73" s="48" t="s">
        <v>177</v>
      </c>
      <c r="B73" s="3" t="s">
        <v>136</v>
      </c>
    </row>
    <row r="74" spans="1:3" x14ac:dyDescent="0.35">
      <c r="B74" s="3"/>
    </row>
    <row r="75" spans="1:3" ht="72.5" customHeight="1" x14ac:dyDescent="0.35">
      <c r="A75" s="48" t="s">
        <v>178</v>
      </c>
      <c r="B75" s="3" t="s">
        <v>136</v>
      </c>
    </row>
    <row r="76" spans="1:3" ht="58" customHeight="1" x14ac:dyDescent="0.35">
      <c r="A76" s="48" t="s">
        <v>179</v>
      </c>
      <c r="B76">
        <v>236725.88</v>
      </c>
    </row>
    <row r="77" spans="1:3" ht="43.5" customHeight="1" x14ac:dyDescent="0.35">
      <c r="A77" s="48" t="s">
        <v>180</v>
      </c>
      <c r="B77" s="3" t="s">
        <v>136</v>
      </c>
    </row>
    <row r="78" spans="1:3" ht="43.5" customHeight="1" x14ac:dyDescent="0.35">
      <c r="A78" s="48" t="s">
        <v>181</v>
      </c>
      <c r="B78" s="3" t="s">
        <v>136</v>
      </c>
    </row>
    <row r="81" spans="1:2" x14ac:dyDescent="0.35">
      <c r="A81" t="s">
        <v>182</v>
      </c>
    </row>
    <row r="82" spans="1:2" x14ac:dyDescent="0.35">
      <c r="A82" s="63" t="s">
        <v>183</v>
      </c>
      <c r="B82" s="63" t="s">
        <v>1992</v>
      </c>
    </row>
    <row r="83" spans="1:2" x14ac:dyDescent="0.35">
      <c r="A83" s="63" t="s">
        <v>185</v>
      </c>
      <c r="B83" s="63" t="s">
        <v>685</v>
      </c>
    </row>
    <row r="84" spans="1:2" x14ac:dyDescent="0.35">
      <c r="A84" s="63"/>
      <c r="B84" s="63"/>
    </row>
    <row r="85" spans="1:2" x14ac:dyDescent="0.35">
      <c r="A85" s="63" t="s">
        <v>187</v>
      </c>
      <c r="B85" s="65">
        <v>6.6516882029567252</v>
      </c>
    </row>
    <row r="86" spans="1:2" x14ac:dyDescent="0.35">
      <c r="A86" s="63"/>
      <c r="B86" s="63"/>
    </row>
    <row r="87" spans="1:2" x14ac:dyDescent="0.35">
      <c r="A87" s="63" t="s">
        <v>188</v>
      </c>
      <c r="B87" s="66">
        <v>5.9234999999999998</v>
      </c>
    </row>
    <row r="88" spans="1:2" x14ac:dyDescent="0.35">
      <c r="A88" s="63" t="s">
        <v>189</v>
      </c>
      <c r="B88" s="66">
        <v>7.59050893977237</v>
      </c>
    </row>
    <row r="89" spans="1:2" x14ac:dyDescent="0.35">
      <c r="A89" s="63"/>
      <c r="B89" s="63"/>
    </row>
    <row r="90" spans="1:2" x14ac:dyDescent="0.35">
      <c r="A90" s="63" t="s">
        <v>190</v>
      </c>
      <c r="B90" s="67">
        <v>45808</v>
      </c>
    </row>
    <row r="102" spans="1:4" x14ac:dyDescent="0.35">
      <c r="A102" s="63"/>
      <c r="B102" s="63"/>
    </row>
    <row r="103" spans="1:4" x14ac:dyDescent="0.35">
      <c r="A103" s="63"/>
      <c r="B103" s="63"/>
    </row>
    <row r="104" spans="1:4" x14ac:dyDescent="0.35">
      <c r="A104" s="63"/>
      <c r="B104" s="63"/>
    </row>
    <row r="105" spans="1:4" x14ac:dyDescent="0.35">
      <c r="A105" s="63"/>
      <c r="B105" s="65"/>
    </row>
    <row r="106" spans="1:4" x14ac:dyDescent="0.35">
      <c r="A106" s="63"/>
      <c r="B106" s="63"/>
    </row>
    <row r="107" spans="1:4" x14ac:dyDescent="0.35">
      <c r="A107" s="63"/>
      <c r="B107" s="66"/>
    </row>
    <row r="108" spans="1:4" x14ac:dyDescent="0.35">
      <c r="A108" s="63"/>
      <c r="B108" s="66"/>
    </row>
    <row r="109" spans="1:4" x14ac:dyDescent="0.35">
      <c r="A109" s="63"/>
      <c r="B109" s="63"/>
    </row>
    <row r="110" spans="1:4" x14ac:dyDescent="0.35">
      <c r="A110" s="63"/>
      <c r="B110" s="67"/>
    </row>
    <row r="112" spans="1:4" ht="70" customHeight="1" x14ac:dyDescent="0.35">
      <c r="A112" s="73" t="s">
        <v>191</v>
      </c>
      <c r="B112" s="73" t="s">
        <v>192</v>
      </c>
      <c r="C112" s="73" t="s">
        <v>5</v>
      </c>
      <c r="D112" s="73" t="s">
        <v>6</v>
      </c>
    </row>
    <row r="113" spans="1:4" ht="70" customHeight="1" x14ac:dyDescent="0.35">
      <c r="A113" s="73" t="s">
        <v>1993</v>
      </c>
      <c r="B113" s="73"/>
      <c r="C113" s="73" t="s">
        <v>57</v>
      </c>
      <c r="D11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1994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1995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140</v>
      </c>
      <c r="B12" s="33"/>
      <c r="C12" s="33"/>
      <c r="D12" s="14"/>
      <c r="E12" s="15"/>
      <c r="F12" s="16"/>
      <c r="G12" s="16"/>
    </row>
    <row r="13" spans="1:7" x14ac:dyDescent="0.35">
      <c r="A13" s="13" t="s">
        <v>1128</v>
      </c>
      <c r="B13" s="33" t="s">
        <v>1129</v>
      </c>
      <c r="C13" s="33" t="s">
        <v>143</v>
      </c>
      <c r="D13" s="14">
        <v>4675000</v>
      </c>
      <c r="E13" s="15">
        <v>4824.3100000000004</v>
      </c>
      <c r="F13" s="16">
        <v>0.51180000000000003</v>
      </c>
      <c r="G13" s="16">
        <v>5.7880000000000001E-2</v>
      </c>
    </row>
    <row r="14" spans="1:7" x14ac:dyDescent="0.35">
      <c r="A14" s="17" t="s">
        <v>139</v>
      </c>
      <c r="B14" s="34"/>
      <c r="C14" s="34"/>
      <c r="D14" s="20"/>
      <c r="E14" s="21">
        <v>4824.3100000000004</v>
      </c>
      <c r="F14" s="22">
        <v>0.51180000000000003</v>
      </c>
      <c r="G14" s="23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146</v>
      </c>
      <c r="B16" s="33"/>
      <c r="C16" s="33"/>
      <c r="D16" s="14"/>
      <c r="E16" s="15"/>
      <c r="F16" s="16"/>
      <c r="G16" s="16"/>
    </row>
    <row r="17" spans="1:7" x14ac:dyDescent="0.35">
      <c r="A17" s="13" t="s">
        <v>1996</v>
      </c>
      <c r="B17" s="33" t="s">
        <v>1997</v>
      </c>
      <c r="C17" s="33" t="s">
        <v>143</v>
      </c>
      <c r="D17" s="14">
        <v>1500000</v>
      </c>
      <c r="E17" s="15">
        <v>1527.46</v>
      </c>
      <c r="F17" s="16">
        <v>0.16209999999999999</v>
      </c>
      <c r="G17" s="16">
        <v>6.0340999999999999E-2</v>
      </c>
    </row>
    <row r="18" spans="1:7" x14ac:dyDescent="0.35">
      <c r="A18" s="13" t="s">
        <v>1998</v>
      </c>
      <c r="B18" s="33" t="s">
        <v>1999</v>
      </c>
      <c r="C18" s="33" t="s">
        <v>143</v>
      </c>
      <c r="D18" s="14">
        <v>1000000</v>
      </c>
      <c r="E18" s="15">
        <v>1028.69</v>
      </c>
      <c r="F18" s="16">
        <v>0.1091</v>
      </c>
      <c r="G18" s="16">
        <v>6.0392000000000001E-2</v>
      </c>
    </row>
    <row r="19" spans="1:7" x14ac:dyDescent="0.35">
      <c r="A19" s="13" t="s">
        <v>2000</v>
      </c>
      <c r="B19" s="33" t="s">
        <v>2001</v>
      </c>
      <c r="C19" s="33" t="s">
        <v>143</v>
      </c>
      <c r="D19" s="14">
        <v>500000</v>
      </c>
      <c r="E19" s="15">
        <v>514.45000000000005</v>
      </c>
      <c r="F19" s="16">
        <v>5.4600000000000003E-2</v>
      </c>
      <c r="G19" s="16">
        <v>6.0385000000000001E-2</v>
      </c>
    </row>
    <row r="20" spans="1:7" x14ac:dyDescent="0.35">
      <c r="A20" s="13" t="s">
        <v>2002</v>
      </c>
      <c r="B20" s="33" t="s">
        <v>2003</v>
      </c>
      <c r="C20" s="33" t="s">
        <v>143</v>
      </c>
      <c r="D20" s="14">
        <v>500000</v>
      </c>
      <c r="E20" s="15">
        <v>514.36</v>
      </c>
      <c r="F20" s="16">
        <v>5.4600000000000003E-2</v>
      </c>
      <c r="G20" s="16">
        <v>6.0385000000000001E-2</v>
      </c>
    </row>
    <row r="21" spans="1:7" x14ac:dyDescent="0.35">
      <c r="A21" s="13" t="s">
        <v>2004</v>
      </c>
      <c r="B21" s="33" t="s">
        <v>2005</v>
      </c>
      <c r="C21" s="33" t="s">
        <v>143</v>
      </c>
      <c r="D21" s="14">
        <v>500000</v>
      </c>
      <c r="E21" s="15">
        <v>514.26</v>
      </c>
      <c r="F21" s="16">
        <v>5.4600000000000003E-2</v>
      </c>
      <c r="G21" s="16">
        <v>6.0594000000000002E-2</v>
      </c>
    </row>
    <row r="22" spans="1:7" x14ac:dyDescent="0.35">
      <c r="A22" s="13" t="s">
        <v>2006</v>
      </c>
      <c r="B22" s="33" t="s">
        <v>2007</v>
      </c>
      <c r="C22" s="33" t="s">
        <v>143</v>
      </c>
      <c r="D22" s="14">
        <v>200000</v>
      </c>
      <c r="E22" s="15">
        <v>205.89</v>
      </c>
      <c r="F22" s="16">
        <v>2.18E-2</v>
      </c>
      <c r="G22" s="16">
        <v>6.0593000000000001E-2</v>
      </c>
    </row>
    <row r="23" spans="1:7" x14ac:dyDescent="0.35">
      <c r="A23" s="17" t="s">
        <v>139</v>
      </c>
      <c r="B23" s="34"/>
      <c r="C23" s="34"/>
      <c r="D23" s="20"/>
      <c r="E23" s="21">
        <v>4305.1099999999997</v>
      </c>
      <c r="F23" s="22">
        <v>0.45679999999999998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153</v>
      </c>
      <c r="B26" s="33"/>
      <c r="C26" s="33"/>
      <c r="D26" s="14"/>
      <c r="E26" s="15"/>
      <c r="F26" s="16"/>
      <c r="G26" s="16"/>
    </row>
    <row r="27" spans="1:7" x14ac:dyDescent="0.35">
      <c r="A27" s="17" t="s">
        <v>139</v>
      </c>
      <c r="B27" s="33"/>
      <c r="C27" s="33"/>
      <c r="D27" s="14"/>
      <c r="E27" s="18" t="s">
        <v>136</v>
      </c>
      <c r="F27" s="19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154</v>
      </c>
      <c r="B29" s="33"/>
      <c r="C29" s="33"/>
      <c r="D29" s="14"/>
      <c r="E29" s="15"/>
      <c r="F29" s="16"/>
      <c r="G29" s="16"/>
    </row>
    <row r="30" spans="1:7" x14ac:dyDescent="0.35">
      <c r="A30" s="17" t="s">
        <v>139</v>
      </c>
      <c r="B30" s="33"/>
      <c r="C30" s="33"/>
      <c r="D30" s="14"/>
      <c r="E30" s="18" t="s">
        <v>136</v>
      </c>
      <c r="F30" s="19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155</v>
      </c>
      <c r="B32" s="35"/>
      <c r="C32" s="35"/>
      <c r="D32" s="25"/>
      <c r="E32" s="21">
        <v>9129.42</v>
      </c>
      <c r="F32" s="22">
        <v>0.96860000000000002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156</v>
      </c>
      <c r="B35" s="33"/>
      <c r="C35" s="33"/>
      <c r="D35" s="14"/>
      <c r="E35" s="15"/>
      <c r="F35" s="16"/>
      <c r="G35" s="16"/>
    </row>
    <row r="36" spans="1:7" x14ac:dyDescent="0.35">
      <c r="A36" s="13" t="s">
        <v>157</v>
      </c>
      <c r="B36" s="33"/>
      <c r="C36" s="33"/>
      <c r="D36" s="14"/>
      <c r="E36" s="15">
        <v>75.959999999999994</v>
      </c>
      <c r="F36" s="16">
        <v>8.0999999999999996E-3</v>
      </c>
      <c r="G36" s="16">
        <v>5.7939999999999998E-2</v>
      </c>
    </row>
    <row r="37" spans="1:7" x14ac:dyDescent="0.35">
      <c r="A37" s="17" t="s">
        <v>139</v>
      </c>
      <c r="B37" s="34"/>
      <c r="C37" s="34"/>
      <c r="D37" s="20"/>
      <c r="E37" s="21">
        <v>75.959999999999994</v>
      </c>
      <c r="F37" s="22">
        <v>8.0999999999999996E-3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155</v>
      </c>
      <c r="B39" s="35"/>
      <c r="C39" s="35"/>
      <c r="D39" s="25"/>
      <c r="E39" s="21">
        <v>75.959999999999994</v>
      </c>
      <c r="F39" s="22">
        <v>8.0999999999999996E-3</v>
      </c>
      <c r="G39" s="23"/>
    </row>
    <row r="40" spans="1:7" x14ac:dyDescent="0.35">
      <c r="A40" s="13" t="s">
        <v>158</v>
      </c>
      <c r="B40" s="33"/>
      <c r="C40" s="33"/>
      <c r="D40" s="14"/>
      <c r="E40" s="15">
        <v>219.64446419999999</v>
      </c>
      <c r="F40" s="16">
        <v>2.3303000000000001E-2</v>
      </c>
      <c r="G40" s="16"/>
    </row>
    <row r="41" spans="1:7" x14ac:dyDescent="0.35">
      <c r="A41" s="13" t="s">
        <v>159</v>
      </c>
      <c r="B41" s="33"/>
      <c r="C41" s="33"/>
      <c r="D41" s="14"/>
      <c r="E41" s="15">
        <v>0.39553579999999999</v>
      </c>
      <c r="F41" s="27">
        <v>-3.0000000000000001E-6</v>
      </c>
      <c r="G41" s="16">
        <v>5.7938999999999997E-2</v>
      </c>
    </row>
    <row r="42" spans="1:7" x14ac:dyDescent="0.35">
      <c r="A42" s="28" t="s">
        <v>160</v>
      </c>
      <c r="B42" s="36"/>
      <c r="C42" s="36"/>
      <c r="D42" s="29"/>
      <c r="E42" s="30">
        <v>9425.42</v>
      </c>
      <c r="F42" s="31">
        <v>1</v>
      </c>
      <c r="G42" s="31"/>
    </row>
    <row r="44" spans="1:7" x14ac:dyDescent="0.35">
      <c r="A44" s="1" t="s">
        <v>161</v>
      </c>
    </row>
    <row r="45" spans="1:7" x14ac:dyDescent="0.35">
      <c r="A45" s="1" t="s">
        <v>2008</v>
      </c>
    </row>
    <row r="47" spans="1:7" x14ac:dyDescent="0.35">
      <c r="A47" s="1" t="s">
        <v>163</v>
      </c>
    </row>
    <row r="48" spans="1:7" x14ac:dyDescent="0.35">
      <c r="A48" s="48" t="s">
        <v>164</v>
      </c>
      <c r="B48" s="3" t="s">
        <v>136</v>
      </c>
    </row>
    <row r="49" spans="1:3" x14ac:dyDescent="0.35">
      <c r="A49" t="s">
        <v>165</v>
      </c>
    </row>
    <row r="50" spans="1:3" x14ac:dyDescent="0.35">
      <c r="A50" t="s">
        <v>166</v>
      </c>
      <c r="B50" t="s">
        <v>167</v>
      </c>
      <c r="C50" t="s">
        <v>167</v>
      </c>
    </row>
    <row r="51" spans="1:3" x14ac:dyDescent="0.35">
      <c r="B51" s="49">
        <v>45777</v>
      </c>
      <c r="C51" s="49">
        <v>45807</v>
      </c>
    </row>
    <row r="52" spans="1:3" x14ac:dyDescent="0.35">
      <c r="A52" t="s">
        <v>168</v>
      </c>
      <c r="B52">
        <v>12.2303</v>
      </c>
      <c r="C52">
        <v>12.3561</v>
      </c>
    </row>
    <row r="53" spans="1:3" x14ac:dyDescent="0.35">
      <c r="A53" t="s">
        <v>169</v>
      </c>
      <c r="B53">
        <v>12.229799999999999</v>
      </c>
      <c r="C53">
        <v>12.355600000000001</v>
      </c>
    </row>
    <row r="54" spans="1:3" x14ac:dyDescent="0.35">
      <c r="A54" t="s">
        <v>170</v>
      </c>
      <c r="B54">
        <v>12.1539</v>
      </c>
      <c r="C54">
        <v>12.2765</v>
      </c>
    </row>
    <row r="55" spans="1:3" x14ac:dyDescent="0.35">
      <c r="A55" t="s">
        <v>171</v>
      </c>
      <c r="B55">
        <v>12.154299999999999</v>
      </c>
      <c r="C55">
        <v>12.276899999999999</v>
      </c>
    </row>
    <row r="57" spans="1:3" x14ac:dyDescent="0.35">
      <c r="A57" t="s">
        <v>172</v>
      </c>
      <c r="B57" s="3" t="s">
        <v>136</v>
      </c>
    </row>
    <row r="58" spans="1:3" x14ac:dyDescent="0.35">
      <c r="A58" t="s">
        <v>173</v>
      </c>
      <c r="B58" s="3" t="s">
        <v>136</v>
      </c>
    </row>
    <row r="59" spans="1:3" ht="29" customHeight="1" x14ac:dyDescent="0.35">
      <c r="A59" s="48" t="s">
        <v>174</v>
      </c>
      <c r="B59" s="3" t="s">
        <v>136</v>
      </c>
    </row>
    <row r="60" spans="1:3" ht="29" customHeight="1" x14ac:dyDescent="0.35">
      <c r="A60" s="48" t="s">
        <v>175</v>
      </c>
      <c r="B60" s="3" t="s">
        <v>136</v>
      </c>
    </row>
    <row r="61" spans="1:3" x14ac:dyDescent="0.35">
      <c r="A61" t="s">
        <v>176</v>
      </c>
      <c r="B61" s="50">
        <f>B76</f>
        <v>1.9123574849836369</v>
      </c>
    </row>
    <row r="62" spans="1:3" ht="43.5" customHeight="1" x14ac:dyDescent="0.35">
      <c r="A62" s="48" t="s">
        <v>177</v>
      </c>
      <c r="B62" s="3" t="s">
        <v>136</v>
      </c>
    </row>
    <row r="63" spans="1:3" x14ac:dyDescent="0.35">
      <c r="B63" s="3"/>
    </row>
    <row r="64" spans="1:3" ht="29" customHeight="1" x14ac:dyDescent="0.35">
      <c r="A64" s="48" t="s">
        <v>178</v>
      </c>
      <c r="B64" s="3" t="s">
        <v>136</v>
      </c>
    </row>
    <row r="65" spans="1:4" ht="29" customHeight="1" x14ac:dyDescent="0.35">
      <c r="A65" s="48" t="s">
        <v>179</v>
      </c>
      <c r="B65" t="s">
        <v>136</v>
      </c>
    </row>
    <row r="66" spans="1:4" ht="29" customHeight="1" x14ac:dyDescent="0.35">
      <c r="A66" s="48" t="s">
        <v>180</v>
      </c>
      <c r="B66" s="3" t="s">
        <v>136</v>
      </c>
    </row>
    <row r="67" spans="1:4" ht="29" customHeight="1" x14ac:dyDescent="0.35">
      <c r="A67" s="48" t="s">
        <v>181</v>
      </c>
      <c r="B67" s="3" t="s">
        <v>136</v>
      </c>
    </row>
    <row r="69" spans="1:4" x14ac:dyDescent="0.35">
      <c r="A69" t="s">
        <v>182</v>
      </c>
    </row>
    <row r="70" spans="1:4" ht="58" customHeight="1" x14ac:dyDescent="0.35">
      <c r="A70" s="63" t="s">
        <v>183</v>
      </c>
      <c r="B70" s="68" t="s">
        <v>2009</v>
      </c>
    </row>
    <row r="71" spans="1:4" ht="43.5" customHeight="1" x14ac:dyDescent="0.35">
      <c r="A71" s="63" t="s">
        <v>185</v>
      </c>
      <c r="B71" s="68" t="s">
        <v>2010</v>
      </c>
    </row>
    <row r="72" spans="1:4" x14ac:dyDescent="0.35">
      <c r="A72" s="63"/>
      <c r="B72" s="63"/>
    </row>
    <row r="73" spans="1:4" x14ac:dyDescent="0.35">
      <c r="A73" s="63" t="s">
        <v>187</v>
      </c>
      <c r="B73" s="65">
        <v>5.9050861460852264</v>
      </c>
    </row>
    <row r="74" spans="1:4" x14ac:dyDescent="0.35">
      <c r="A74" s="63"/>
      <c r="B74" s="63"/>
    </row>
    <row r="75" spans="1:4" x14ac:dyDescent="0.35">
      <c r="A75" s="63" t="s">
        <v>188</v>
      </c>
      <c r="B75" s="66">
        <v>1.7763</v>
      </c>
    </row>
    <row r="76" spans="1:4" x14ac:dyDescent="0.35">
      <c r="A76" s="63" t="s">
        <v>189</v>
      </c>
      <c r="B76" s="66">
        <v>1.9123574849836369</v>
      </c>
    </row>
    <row r="77" spans="1:4" x14ac:dyDescent="0.35">
      <c r="A77" s="63"/>
      <c r="B77" s="63"/>
    </row>
    <row r="78" spans="1:4" x14ac:dyDescent="0.35">
      <c r="A78" s="63" t="s">
        <v>190</v>
      </c>
      <c r="B78" s="67">
        <v>45808</v>
      </c>
    </row>
    <row r="80" spans="1:4" ht="70" customHeight="1" x14ac:dyDescent="0.35">
      <c r="A80" s="73" t="s">
        <v>191</v>
      </c>
      <c r="B80" s="73" t="s">
        <v>192</v>
      </c>
      <c r="C80" s="73" t="s">
        <v>5</v>
      </c>
      <c r="D80" s="73" t="s">
        <v>6</v>
      </c>
    </row>
    <row r="81" spans="1:4" ht="70" customHeight="1" x14ac:dyDescent="0.35">
      <c r="A81" s="73" t="s">
        <v>2011</v>
      </c>
      <c r="B81" s="73"/>
      <c r="C81" s="73" t="s">
        <v>75</v>
      </c>
      <c r="D8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33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2012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2013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2014</v>
      </c>
      <c r="B11" s="33" t="s">
        <v>2015</v>
      </c>
      <c r="C11" s="33" t="s">
        <v>524</v>
      </c>
      <c r="D11" s="14">
        <v>60500000</v>
      </c>
      <c r="E11" s="15">
        <v>60847.63</v>
      </c>
      <c r="F11" s="16">
        <v>8.1000000000000003E-2</v>
      </c>
      <c r="G11" s="16">
        <v>6.5318000000000001E-2</v>
      </c>
    </row>
    <row r="12" spans="1:7" x14ac:dyDescent="0.35">
      <c r="A12" s="13" t="s">
        <v>827</v>
      </c>
      <c r="B12" s="33" t="s">
        <v>828</v>
      </c>
      <c r="C12" s="33" t="s">
        <v>524</v>
      </c>
      <c r="D12" s="14">
        <v>52500000</v>
      </c>
      <c r="E12" s="15">
        <v>52713.2</v>
      </c>
      <c r="F12" s="16">
        <v>7.0199999999999999E-2</v>
      </c>
      <c r="G12" s="16">
        <v>6.6000000000000003E-2</v>
      </c>
    </row>
    <row r="13" spans="1:7" x14ac:dyDescent="0.35">
      <c r="A13" s="13" t="s">
        <v>2016</v>
      </c>
      <c r="B13" s="33" t="s">
        <v>2017</v>
      </c>
      <c r="C13" s="33" t="s">
        <v>524</v>
      </c>
      <c r="D13" s="14">
        <v>51500000</v>
      </c>
      <c r="E13" s="15">
        <v>51774.55</v>
      </c>
      <c r="F13" s="16">
        <v>6.8900000000000003E-2</v>
      </c>
      <c r="G13" s="16">
        <v>6.4117999999999994E-2</v>
      </c>
    </row>
    <row r="14" spans="1:7" x14ac:dyDescent="0.35">
      <c r="A14" s="13" t="s">
        <v>1477</v>
      </c>
      <c r="B14" s="33" t="s">
        <v>1478</v>
      </c>
      <c r="C14" s="33" t="s">
        <v>535</v>
      </c>
      <c r="D14" s="14">
        <v>47500000</v>
      </c>
      <c r="E14" s="15">
        <v>47722.3</v>
      </c>
      <c r="F14" s="16">
        <v>6.3500000000000001E-2</v>
      </c>
      <c r="G14" s="16">
        <v>6.5995999999999999E-2</v>
      </c>
    </row>
    <row r="15" spans="1:7" x14ac:dyDescent="0.35">
      <c r="A15" s="13" t="s">
        <v>833</v>
      </c>
      <c r="B15" s="33" t="s">
        <v>834</v>
      </c>
      <c r="C15" s="33" t="s">
        <v>535</v>
      </c>
      <c r="D15" s="14">
        <v>45000000</v>
      </c>
      <c r="E15" s="15">
        <v>45231.03</v>
      </c>
      <c r="F15" s="16">
        <v>6.0199999999999997E-2</v>
      </c>
      <c r="G15" s="16">
        <v>6.5991999999999995E-2</v>
      </c>
    </row>
    <row r="16" spans="1:7" x14ac:dyDescent="0.35">
      <c r="A16" s="13" t="s">
        <v>2018</v>
      </c>
      <c r="B16" s="33" t="s">
        <v>2019</v>
      </c>
      <c r="C16" s="33" t="s">
        <v>524</v>
      </c>
      <c r="D16" s="14">
        <v>21300000</v>
      </c>
      <c r="E16" s="15">
        <v>21449.63</v>
      </c>
      <c r="F16" s="16">
        <v>2.86E-2</v>
      </c>
      <c r="G16" s="16">
        <v>6.4449999999999993E-2</v>
      </c>
    </row>
    <row r="17" spans="1:7" x14ac:dyDescent="0.35">
      <c r="A17" s="13" t="s">
        <v>2020</v>
      </c>
      <c r="B17" s="33" t="s">
        <v>2021</v>
      </c>
      <c r="C17" s="33" t="s">
        <v>535</v>
      </c>
      <c r="D17" s="14">
        <v>17500000</v>
      </c>
      <c r="E17" s="15">
        <v>17623.830000000002</v>
      </c>
      <c r="F17" s="16">
        <v>2.35E-2</v>
      </c>
      <c r="G17" s="16">
        <v>6.3382999999999995E-2</v>
      </c>
    </row>
    <row r="18" spans="1:7" x14ac:dyDescent="0.35">
      <c r="A18" s="13" t="s">
        <v>1475</v>
      </c>
      <c r="B18" s="33" t="s">
        <v>1476</v>
      </c>
      <c r="C18" s="33" t="s">
        <v>524</v>
      </c>
      <c r="D18" s="14">
        <v>15000000</v>
      </c>
      <c r="E18" s="15">
        <v>15099.68</v>
      </c>
      <c r="F18" s="16">
        <v>2.01E-2</v>
      </c>
      <c r="G18" s="16">
        <v>6.5350000000000005E-2</v>
      </c>
    </row>
    <row r="19" spans="1:7" x14ac:dyDescent="0.35">
      <c r="A19" s="13" t="s">
        <v>2022</v>
      </c>
      <c r="B19" s="33" t="s">
        <v>2023</v>
      </c>
      <c r="C19" s="33" t="s">
        <v>524</v>
      </c>
      <c r="D19" s="14">
        <v>15000000</v>
      </c>
      <c r="E19" s="15">
        <v>15098.7</v>
      </c>
      <c r="F19" s="16">
        <v>2.01E-2</v>
      </c>
      <c r="G19" s="16">
        <v>6.6000000000000003E-2</v>
      </c>
    </row>
    <row r="20" spans="1:7" x14ac:dyDescent="0.35">
      <c r="A20" s="13" t="s">
        <v>2024</v>
      </c>
      <c r="B20" s="33" t="s">
        <v>2025</v>
      </c>
      <c r="C20" s="33" t="s">
        <v>524</v>
      </c>
      <c r="D20" s="14">
        <v>11500000</v>
      </c>
      <c r="E20" s="15">
        <v>11446.7</v>
      </c>
      <c r="F20" s="16">
        <v>1.52E-2</v>
      </c>
      <c r="G20" s="16">
        <v>6.5350000000000005E-2</v>
      </c>
    </row>
    <row r="21" spans="1:7" x14ac:dyDescent="0.35">
      <c r="A21" s="13" t="s">
        <v>2026</v>
      </c>
      <c r="B21" s="33" t="s">
        <v>2027</v>
      </c>
      <c r="C21" s="33" t="s">
        <v>524</v>
      </c>
      <c r="D21" s="14">
        <v>11200000</v>
      </c>
      <c r="E21" s="15">
        <v>11394.4</v>
      </c>
      <c r="F21" s="16">
        <v>1.52E-2</v>
      </c>
      <c r="G21" s="16">
        <v>6.4750000000000002E-2</v>
      </c>
    </row>
    <row r="22" spans="1:7" x14ac:dyDescent="0.35">
      <c r="A22" s="13" t="s">
        <v>2028</v>
      </c>
      <c r="B22" s="33" t="s">
        <v>2029</v>
      </c>
      <c r="C22" s="33" t="s">
        <v>573</v>
      </c>
      <c r="D22" s="14">
        <v>11000000</v>
      </c>
      <c r="E22" s="15">
        <v>10958.41</v>
      </c>
      <c r="F22" s="16">
        <v>1.46E-2</v>
      </c>
      <c r="G22" s="16">
        <v>6.6850000000000007E-2</v>
      </c>
    </row>
    <row r="23" spans="1:7" x14ac:dyDescent="0.35">
      <c r="A23" s="13" t="s">
        <v>2030</v>
      </c>
      <c r="B23" s="33" t="s">
        <v>2031</v>
      </c>
      <c r="C23" s="33" t="s">
        <v>573</v>
      </c>
      <c r="D23" s="14">
        <v>7600000</v>
      </c>
      <c r="E23" s="15">
        <v>7630.89</v>
      </c>
      <c r="F23" s="16">
        <v>1.0200000000000001E-2</v>
      </c>
      <c r="G23" s="16">
        <v>6.3850000000000004E-2</v>
      </c>
    </row>
    <row r="24" spans="1:7" x14ac:dyDescent="0.35">
      <c r="A24" s="13" t="s">
        <v>2032</v>
      </c>
      <c r="B24" s="33" t="s">
        <v>2033</v>
      </c>
      <c r="C24" s="33" t="s">
        <v>524</v>
      </c>
      <c r="D24" s="14">
        <v>6000000</v>
      </c>
      <c r="E24" s="15">
        <v>6128.33</v>
      </c>
      <c r="F24" s="16">
        <v>8.2000000000000007E-3</v>
      </c>
      <c r="G24" s="16">
        <v>6.4625000000000002E-2</v>
      </c>
    </row>
    <row r="25" spans="1:7" x14ac:dyDescent="0.35">
      <c r="A25" s="13" t="s">
        <v>2034</v>
      </c>
      <c r="B25" s="33" t="s">
        <v>2035</v>
      </c>
      <c r="C25" s="33" t="s">
        <v>524</v>
      </c>
      <c r="D25" s="14">
        <v>6000000</v>
      </c>
      <c r="E25" s="15">
        <v>6075.01</v>
      </c>
      <c r="F25" s="16">
        <v>8.0999999999999996E-3</v>
      </c>
      <c r="G25" s="16">
        <v>6.4668000000000003E-2</v>
      </c>
    </row>
    <row r="26" spans="1:7" x14ac:dyDescent="0.35">
      <c r="A26" s="13" t="s">
        <v>1479</v>
      </c>
      <c r="B26" s="33" t="s">
        <v>1480</v>
      </c>
      <c r="C26" s="33" t="s">
        <v>535</v>
      </c>
      <c r="D26" s="14">
        <v>5500000</v>
      </c>
      <c r="E26" s="15">
        <v>5520.61</v>
      </c>
      <c r="F26" s="16">
        <v>7.3000000000000001E-3</v>
      </c>
      <c r="G26" s="16">
        <v>6.5991999999999995E-2</v>
      </c>
    </row>
    <row r="27" spans="1:7" x14ac:dyDescent="0.35">
      <c r="A27" s="13" t="s">
        <v>2036</v>
      </c>
      <c r="B27" s="33" t="s">
        <v>2037</v>
      </c>
      <c r="C27" s="33" t="s">
        <v>524</v>
      </c>
      <c r="D27" s="14">
        <v>5000000</v>
      </c>
      <c r="E27" s="15">
        <v>5042.92</v>
      </c>
      <c r="F27" s="16">
        <v>6.7000000000000002E-3</v>
      </c>
      <c r="G27" s="16">
        <v>6.4988000000000004E-2</v>
      </c>
    </row>
    <row r="28" spans="1:7" x14ac:dyDescent="0.35">
      <c r="A28" s="13" t="s">
        <v>2038</v>
      </c>
      <c r="B28" s="33" t="s">
        <v>2039</v>
      </c>
      <c r="C28" s="33" t="s">
        <v>573</v>
      </c>
      <c r="D28" s="14">
        <v>4000000</v>
      </c>
      <c r="E28" s="15">
        <v>4011.25</v>
      </c>
      <c r="F28" s="16">
        <v>5.3E-3</v>
      </c>
      <c r="G28" s="16">
        <v>6.4099000000000003E-2</v>
      </c>
    </row>
    <row r="29" spans="1:7" x14ac:dyDescent="0.35">
      <c r="A29" s="13" t="s">
        <v>2040</v>
      </c>
      <c r="B29" s="33" t="s">
        <v>2041</v>
      </c>
      <c r="C29" s="33" t="s">
        <v>535</v>
      </c>
      <c r="D29" s="14">
        <v>3300000</v>
      </c>
      <c r="E29" s="15">
        <v>3315.11</v>
      </c>
      <c r="F29" s="16">
        <v>4.4000000000000003E-3</v>
      </c>
      <c r="G29" s="16">
        <v>6.3849000000000003E-2</v>
      </c>
    </row>
    <row r="30" spans="1:7" x14ac:dyDescent="0.35">
      <c r="A30" s="13" t="s">
        <v>2042</v>
      </c>
      <c r="B30" s="33" t="s">
        <v>2043</v>
      </c>
      <c r="C30" s="33" t="s">
        <v>524</v>
      </c>
      <c r="D30" s="14">
        <v>2700000</v>
      </c>
      <c r="E30" s="15">
        <v>2736.84</v>
      </c>
      <c r="F30" s="16">
        <v>3.5999999999999999E-3</v>
      </c>
      <c r="G30" s="16">
        <v>6.4750000000000002E-2</v>
      </c>
    </row>
    <row r="31" spans="1:7" x14ac:dyDescent="0.35">
      <c r="A31" s="13" t="s">
        <v>2044</v>
      </c>
      <c r="B31" s="33" t="s">
        <v>2045</v>
      </c>
      <c r="C31" s="33" t="s">
        <v>524</v>
      </c>
      <c r="D31" s="14">
        <v>2500000</v>
      </c>
      <c r="E31" s="15">
        <v>2553.5100000000002</v>
      </c>
      <c r="F31" s="16">
        <v>3.3999999999999998E-3</v>
      </c>
      <c r="G31" s="16">
        <v>6.4776E-2</v>
      </c>
    </row>
    <row r="32" spans="1:7" x14ac:dyDescent="0.35">
      <c r="A32" s="13" t="s">
        <v>2046</v>
      </c>
      <c r="B32" s="33" t="s">
        <v>2047</v>
      </c>
      <c r="C32" s="33" t="s">
        <v>524</v>
      </c>
      <c r="D32" s="14">
        <v>2500000</v>
      </c>
      <c r="E32" s="15">
        <v>2519.56</v>
      </c>
      <c r="F32" s="16">
        <v>3.3999999999999998E-3</v>
      </c>
      <c r="G32" s="16">
        <v>6.5449999999999994E-2</v>
      </c>
    </row>
    <row r="33" spans="1:7" x14ac:dyDescent="0.35">
      <c r="A33" s="13" t="s">
        <v>2048</v>
      </c>
      <c r="B33" s="33" t="s">
        <v>2049</v>
      </c>
      <c r="C33" s="33" t="s">
        <v>524</v>
      </c>
      <c r="D33" s="14">
        <v>2000000</v>
      </c>
      <c r="E33" s="15">
        <v>2015.9</v>
      </c>
      <c r="F33" s="16">
        <v>2.7000000000000001E-3</v>
      </c>
      <c r="G33" s="16">
        <v>6.4250000000000002E-2</v>
      </c>
    </row>
    <row r="34" spans="1:7" x14ac:dyDescent="0.35">
      <c r="A34" s="13" t="s">
        <v>2050</v>
      </c>
      <c r="B34" s="33" t="s">
        <v>2051</v>
      </c>
      <c r="C34" s="33" t="s">
        <v>524</v>
      </c>
      <c r="D34" s="14">
        <v>1500000</v>
      </c>
      <c r="E34" s="15">
        <v>1494.32</v>
      </c>
      <c r="F34" s="16">
        <v>2E-3</v>
      </c>
      <c r="G34" s="16">
        <v>6.4975000000000005E-2</v>
      </c>
    </row>
    <row r="35" spans="1:7" x14ac:dyDescent="0.35">
      <c r="A35" s="13" t="s">
        <v>2052</v>
      </c>
      <c r="B35" s="33" t="s">
        <v>2053</v>
      </c>
      <c r="C35" s="33" t="s">
        <v>535</v>
      </c>
      <c r="D35" s="14">
        <v>1109000</v>
      </c>
      <c r="E35" s="15">
        <v>1126.02</v>
      </c>
      <c r="F35" s="16">
        <v>1.5E-3</v>
      </c>
      <c r="G35" s="16">
        <v>6.3850000000000004E-2</v>
      </c>
    </row>
    <row r="36" spans="1:7" x14ac:dyDescent="0.35">
      <c r="A36" s="13" t="s">
        <v>2054</v>
      </c>
      <c r="B36" s="33" t="s">
        <v>2055</v>
      </c>
      <c r="C36" s="33" t="s">
        <v>535</v>
      </c>
      <c r="D36" s="14">
        <v>1000000</v>
      </c>
      <c r="E36" s="15">
        <v>1014.89</v>
      </c>
      <c r="F36" s="16">
        <v>1.4E-3</v>
      </c>
      <c r="G36" s="16">
        <v>6.3850000000000004E-2</v>
      </c>
    </row>
    <row r="37" spans="1:7" x14ac:dyDescent="0.35">
      <c r="A37" s="13" t="s">
        <v>2056</v>
      </c>
      <c r="B37" s="33" t="s">
        <v>2057</v>
      </c>
      <c r="C37" s="33" t="s">
        <v>524</v>
      </c>
      <c r="D37" s="14">
        <v>500000</v>
      </c>
      <c r="E37" s="15">
        <v>506.85</v>
      </c>
      <c r="F37" s="16">
        <v>6.9999999999999999E-4</v>
      </c>
      <c r="G37" s="16">
        <v>6.4988000000000004E-2</v>
      </c>
    </row>
    <row r="38" spans="1:7" x14ac:dyDescent="0.35">
      <c r="A38" s="13" t="s">
        <v>2058</v>
      </c>
      <c r="B38" s="33" t="s">
        <v>2059</v>
      </c>
      <c r="C38" s="33" t="s">
        <v>524</v>
      </c>
      <c r="D38" s="14">
        <v>500000</v>
      </c>
      <c r="E38" s="15">
        <v>497.37</v>
      </c>
      <c r="F38" s="16">
        <v>6.9999999999999999E-4</v>
      </c>
      <c r="G38" s="16">
        <v>6.3249E-2</v>
      </c>
    </row>
    <row r="39" spans="1:7" x14ac:dyDescent="0.35">
      <c r="A39" s="17" t="s">
        <v>139</v>
      </c>
      <c r="B39" s="34"/>
      <c r="C39" s="34"/>
      <c r="D39" s="20"/>
      <c r="E39" s="21">
        <v>413549.44</v>
      </c>
      <c r="F39" s="22">
        <v>0.55069999999999997</v>
      </c>
      <c r="G39" s="23"/>
    </row>
    <row r="40" spans="1:7" x14ac:dyDescent="0.35">
      <c r="A40" s="17" t="s">
        <v>146</v>
      </c>
      <c r="B40" s="33"/>
      <c r="C40" s="33"/>
      <c r="D40" s="14"/>
      <c r="E40" s="15"/>
      <c r="F40" s="16"/>
      <c r="G40" s="16"/>
    </row>
    <row r="41" spans="1:7" x14ac:dyDescent="0.35">
      <c r="A41" s="13" t="s">
        <v>2060</v>
      </c>
      <c r="B41" s="33" t="s">
        <v>2061</v>
      </c>
      <c r="C41" s="33" t="s">
        <v>143</v>
      </c>
      <c r="D41" s="14">
        <v>30000000</v>
      </c>
      <c r="E41" s="15">
        <v>30097.83</v>
      </c>
      <c r="F41" s="16">
        <v>4.0099999999999997E-2</v>
      </c>
      <c r="G41" s="16">
        <v>5.8429000000000002E-2</v>
      </c>
    </row>
    <row r="42" spans="1:7" x14ac:dyDescent="0.35">
      <c r="A42" s="13" t="s">
        <v>2062</v>
      </c>
      <c r="B42" s="33" t="s">
        <v>2063</v>
      </c>
      <c r="C42" s="33" t="s">
        <v>143</v>
      </c>
      <c r="D42" s="14">
        <v>26500000</v>
      </c>
      <c r="E42" s="15">
        <v>27032.81</v>
      </c>
      <c r="F42" s="16">
        <v>3.5999999999999997E-2</v>
      </c>
      <c r="G42" s="16">
        <v>5.8737999999999999E-2</v>
      </c>
    </row>
    <row r="43" spans="1:7" x14ac:dyDescent="0.35">
      <c r="A43" s="13" t="s">
        <v>2064</v>
      </c>
      <c r="B43" s="33" t="s">
        <v>2065</v>
      </c>
      <c r="C43" s="33" t="s">
        <v>143</v>
      </c>
      <c r="D43" s="14">
        <v>25500000</v>
      </c>
      <c r="E43" s="15">
        <v>25964.13</v>
      </c>
      <c r="F43" s="16">
        <v>3.4599999999999999E-2</v>
      </c>
      <c r="G43" s="16">
        <v>5.8737999999999999E-2</v>
      </c>
    </row>
    <row r="44" spans="1:7" x14ac:dyDescent="0.35">
      <c r="A44" s="13" t="s">
        <v>2066</v>
      </c>
      <c r="B44" s="33" t="s">
        <v>2067</v>
      </c>
      <c r="C44" s="33" t="s">
        <v>143</v>
      </c>
      <c r="D44" s="14">
        <v>22500000</v>
      </c>
      <c r="E44" s="15">
        <v>22955.74</v>
      </c>
      <c r="F44" s="16">
        <v>3.0599999999999999E-2</v>
      </c>
      <c r="G44" s="16">
        <v>5.8736999999999998E-2</v>
      </c>
    </row>
    <row r="45" spans="1:7" x14ac:dyDescent="0.35">
      <c r="A45" s="13" t="s">
        <v>2068</v>
      </c>
      <c r="B45" s="33" t="s">
        <v>2069</v>
      </c>
      <c r="C45" s="33" t="s">
        <v>143</v>
      </c>
      <c r="D45" s="14">
        <v>19500000</v>
      </c>
      <c r="E45" s="15">
        <v>19895.25</v>
      </c>
      <c r="F45" s="16">
        <v>2.6499999999999999E-2</v>
      </c>
      <c r="G45" s="16">
        <v>5.8583999999999997E-2</v>
      </c>
    </row>
    <row r="46" spans="1:7" x14ac:dyDescent="0.35">
      <c r="A46" s="13" t="s">
        <v>2070</v>
      </c>
      <c r="B46" s="33" t="s">
        <v>2071</v>
      </c>
      <c r="C46" s="33" t="s">
        <v>143</v>
      </c>
      <c r="D46" s="14">
        <v>15500000</v>
      </c>
      <c r="E46" s="15">
        <v>15823.44</v>
      </c>
      <c r="F46" s="16">
        <v>2.1100000000000001E-2</v>
      </c>
      <c r="G46" s="16">
        <v>5.8635E-2</v>
      </c>
    </row>
    <row r="47" spans="1:7" x14ac:dyDescent="0.35">
      <c r="A47" s="13" t="s">
        <v>2072</v>
      </c>
      <c r="B47" s="33" t="s">
        <v>2073</v>
      </c>
      <c r="C47" s="33" t="s">
        <v>143</v>
      </c>
      <c r="D47" s="14">
        <v>14500000</v>
      </c>
      <c r="E47" s="15">
        <v>14795.29</v>
      </c>
      <c r="F47" s="16">
        <v>1.9699999999999999E-2</v>
      </c>
      <c r="G47" s="16">
        <v>5.8991000000000002E-2</v>
      </c>
    </row>
    <row r="48" spans="1:7" x14ac:dyDescent="0.35">
      <c r="A48" s="13" t="s">
        <v>2074</v>
      </c>
      <c r="B48" s="33" t="s">
        <v>2075</v>
      </c>
      <c r="C48" s="33" t="s">
        <v>143</v>
      </c>
      <c r="D48" s="14">
        <v>11500000</v>
      </c>
      <c r="E48" s="15">
        <v>11705.18</v>
      </c>
      <c r="F48" s="16">
        <v>1.5599999999999999E-2</v>
      </c>
      <c r="G48" s="16">
        <v>5.8736999999999998E-2</v>
      </c>
    </row>
    <row r="49" spans="1:7" x14ac:dyDescent="0.35">
      <c r="A49" s="13" t="s">
        <v>2076</v>
      </c>
      <c r="B49" s="33" t="s">
        <v>2077</v>
      </c>
      <c r="C49" s="33" t="s">
        <v>143</v>
      </c>
      <c r="D49" s="14">
        <v>11500000</v>
      </c>
      <c r="E49" s="15">
        <v>11685.59</v>
      </c>
      <c r="F49" s="16">
        <v>1.5599999999999999E-2</v>
      </c>
      <c r="G49" s="16">
        <v>5.9097999999999998E-2</v>
      </c>
    </row>
    <row r="50" spans="1:7" x14ac:dyDescent="0.35">
      <c r="A50" s="13" t="s">
        <v>2078</v>
      </c>
      <c r="B50" s="33" t="s">
        <v>2079</v>
      </c>
      <c r="C50" s="33" t="s">
        <v>143</v>
      </c>
      <c r="D50" s="14">
        <v>11000000</v>
      </c>
      <c r="E50" s="15">
        <v>11228.53</v>
      </c>
      <c r="F50" s="16">
        <v>1.49E-2</v>
      </c>
      <c r="G50" s="16">
        <v>5.8736999999999998E-2</v>
      </c>
    </row>
    <row r="51" spans="1:7" x14ac:dyDescent="0.35">
      <c r="A51" s="13" t="s">
        <v>2080</v>
      </c>
      <c r="B51" s="33" t="s">
        <v>2081</v>
      </c>
      <c r="C51" s="33" t="s">
        <v>143</v>
      </c>
      <c r="D51" s="14">
        <v>10500000</v>
      </c>
      <c r="E51" s="15">
        <v>10725.07</v>
      </c>
      <c r="F51" s="16">
        <v>1.43E-2</v>
      </c>
      <c r="G51" s="16">
        <v>5.9028999999999998E-2</v>
      </c>
    </row>
    <row r="52" spans="1:7" x14ac:dyDescent="0.35">
      <c r="A52" s="13" t="s">
        <v>2082</v>
      </c>
      <c r="B52" s="33" t="s">
        <v>2083</v>
      </c>
      <c r="C52" s="33" t="s">
        <v>143</v>
      </c>
      <c r="D52" s="14">
        <v>9500000</v>
      </c>
      <c r="E52" s="15">
        <v>9652.4</v>
      </c>
      <c r="F52" s="16">
        <v>1.2800000000000001E-2</v>
      </c>
      <c r="G52" s="16">
        <v>5.9250999999999998E-2</v>
      </c>
    </row>
    <row r="53" spans="1:7" x14ac:dyDescent="0.35">
      <c r="A53" s="13" t="s">
        <v>2084</v>
      </c>
      <c r="B53" s="33" t="s">
        <v>2085</v>
      </c>
      <c r="C53" s="33" t="s">
        <v>143</v>
      </c>
      <c r="D53" s="14">
        <v>9000000</v>
      </c>
      <c r="E53" s="15">
        <v>9162.09</v>
      </c>
      <c r="F53" s="16">
        <v>1.2200000000000001E-2</v>
      </c>
      <c r="G53" s="16">
        <v>5.8583999999999997E-2</v>
      </c>
    </row>
    <row r="54" spans="1:7" x14ac:dyDescent="0.35">
      <c r="A54" s="13" t="s">
        <v>2086</v>
      </c>
      <c r="B54" s="33" t="s">
        <v>2087</v>
      </c>
      <c r="C54" s="33" t="s">
        <v>143</v>
      </c>
      <c r="D54" s="14">
        <v>8000000</v>
      </c>
      <c r="E54" s="15">
        <v>8162.15</v>
      </c>
      <c r="F54" s="16">
        <v>1.09E-2</v>
      </c>
      <c r="G54" s="16">
        <v>5.8583999999999997E-2</v>
      </c>
    </row>
    <row r="55" spans="1:7" x14ac:dyDescent="0.35">
      <c r="A55" s="13" t="s">
        <v>2088</v>
      </c>
      <c r="B55" s="33" t="s">
        <v>2089</v>
      </c>
      <c r="C55" s="33" t="s">
        <v>143</v>
      </c>
      <c r="D55" s="14">
        <v>7500000</v>
      </c>
      <c r="E55" s="15">
        <v>7653.08</v>
      </c>
      <c r="F55" s="16">
        <v>1.0200000000000001E-2</v>
      </c>
      <c r="G55" s="16">
        <v>5.8583999999999997E-2</v>
      </c>
    </row>
    <row r="56" spans="1:7" x14ac:dyDescent="0.35">
      <c r="A56" s="13" t="s">
        <v>2090</v>
      </c>
      <c r="B56" s="33" t="s">
        <v>2091</v>
      </c>
      <c r="C56" s="33" t="s">
        <v>143</v>
      </c>
      <c r="D56" s="14">
        <v>7500000</v>
      </c>
      <c r="E56" s="15">
        <v>7608.95</v>
      </c>
      <c r="F56" s="16">
        <v>1.01E-2</v>
      </c>
      <c r="G56" s="16">
        <v>5.9047000000000002E-2</v>
      </c>
    </row>
    <row r="57" spans="1:7" x14ac:dyDescent="0.35">
      <c r="A57" s="13" t="s">
        <v>2092</v>
      </c>
      <c r="B57" s="33" t="s">
        <v>2093</v>
      </c>
      <c r="C57" s="33" t="s">
        <v>143</v>
      </c>
      <c r="D57" s="14">
        <v>7219500</v>
      </c>
      <c r="E57" s="15">
        <v>7353.12</v>
      </c>
      <c r="F57" s="16">
        <v>9.7999999999999997E-3</v>
      </c>
      <c r="G57" s="16">
        <v>5.8994999999999999E-2</v>
      </c>
    </row>
    <row r="58" spans="1:7" x14ac:dyDescent="0.35">
      <c r="A58" s="13" t="s">
        <v>2094</v>
      </c>
      <c r="B58" s="33" t="s">
        <v>2095</v>
      </c>
      <c r="C58" s="33" t="s">
        <v>143</v>
      </c>
      <c r="D58" s="14">
        <v>7000000</v>
      </c>
      <c r="E58" s="15">
        <v>7141.56</v>
      </c>
      <c r="F58" s="16">
        <v>9.4999999999999998E-3</v>
      </c>
      <c r="G58" s="16">
        <v>5.9184E-2</v>
      </c>
    </row>
    <row r="59" spans="1:7" x14ac:dyDescent="0.35">
      <c r="A59" s="13" t="s">
        <v>2096</v>
      </c>
      <c r="B59" s="33" t="s">
        <v>2097</v>
      </c>
      <c r="C59" s="33" t="s">
        <v>143</v>
      </c>
      <c r="D59" s="14">
        <v>6500000</v>
      </c>
      <c r="E59" s="15">
        <v>6638.14</v>
      </c>
      <c r="F59" s="16">
        <v>8.8000000000000005E-3</v>
      </c>
      <c r="G59" s="16">
        <v>5.8786999999999999E-2</v>
      </c>
    </row>
    <row r="60" spans="1:7" x14ac:dyDescent="0.35">
      <c r="A60" s="13" t="s">
        <v>2098</v>
      </c>
      <c r="B60" s="33" t="s">
        <v>2099</v>
      </c>
      <c r="C60" s="33" t="s">
        <v>143</v>
      </c>
      <c r="D60" s="14">
        <v>6500000</v>
      </c>
      <c r="E60" s="15">
        <v>6616.02</v>
      </c>
      <c r="F60" s="16">
        <v>8.8000000000000005E-3</v>
      </c>
      <c r="G60" s="16">
        <v>5.9028999999999998E-2</v>
      </c>
    </row>
    <row r="61" spans="1:7" x14ac:dyDescent="0.35">
      <c r="A61" s="13" t="s">
        <v>2100</v>
      </c>
      <c r="B61" s="33" t="s">
        <v>2101</v>
      </c>
      <c r="C61" s="33" t="s">
        <v>143</v>
      </c>
      <c r="D61" s="14">
        <v>6000000</v>
      </c>
      <c r="E61" s="15">
        <v>6108.85</v>
      </c>
      <c r="F61" s="16">
        <v>8.0999999999999996E-3</v>
      </c>
      <c r="G61" s="16">
        <v>5.8786999999999999E-2</v>
      </c>
    </row>
    <row r="62" spans="1:7" x14ac:dyDescent="0.35">
      <c r="A62" s="13" t="s">
        <v>2102</v>
      </c>
      <c r="B62" s="33" t="s">
        <v>2103</v>
      </c>
      <c r="C62" s="33" t="s">
        <v>143</v>
      </c>
      <c r="D62" s="14">
        <v>5000000</v>
      </c>
      <c r="E62" s="15">
        <v>5102.22</v>
      </c>
      <c r="F62" s="16">
        <v>6.7999999999999996E-3</v>
      </c>
      <c r="G62" s="16">
        <v>5.8837E-2</v>
      </c>
    </row>
    <row r="63" spans="1:7" x14ac:dyDescent="0.35">
      <c r="A63" s="13" t="s">
        <v>2104</v>
      </c>
      <c r="B63" s="33" t="s">
        <v>2105</v>
      </c>
      <c r="C63" s="33" t="s">
        <v>143</v>
      </c>
      <c r="D63" s="14">
        <v>5000000</v>
      </c>
      <c r="E63" s="15">
        <v>5079.8999999999996</v>
      </c>
      <c r="F63" s="16">
        <v>6.7999999999999996E-3</v>
      </c>
      <c r="G63" s="16">
        <v>5.9047000000000002E-2</v>
      </c>
    </row>
    <row r="64" spans="1:7" x14ac:dyDescent="0.35">
      <c r="A64" s="13" t="s">
        <v>2106</v>
      </c>
      <c r="B64" s="33" t="s">
        <v>2107</v>
      </c>
      <c r="C64" s="33" t="s">
        <v>143</v>
      </c>
      <c r="D64" s="14">
        <v>5000000</v>
      </c>
      <c r="E64" s="15">
        <v>5079.7700000000004</v>
      </c>
      <c r="F64" s="16">
        <v>6.7999999999999996E-3</v>
      </c>
      <c r="G64" s="16">
        <v>5.9492999999999997E-2</v>
      </c>
    </row>
    <row r="65" spans="1:7" x14ac:dyDescent="0.35">
      <c r="A65" s="13" t="s">
        <v>2108</v>
      </c>
      <c r="B65" s="33" t="s">
        <v>2109</v>
      </c>
      <c r="C65" s="33" t="s">
        <v>143</v>
      </c>
      <c r="D65" s="14">
        <v>5000000</v>
      </c>
      <c r="E65" s="15">
        <v>5072.4799999999996</v>
      </c>
      <c r="F65" s="16">
        <v>6.7999999999999996E-3</v>
      </c>
      <c r="G65" s="16">
        <v>5.9299999999999999E-2</v>
      </c>
    </row>
    <row r="66" spans="1:7" x14ac:dyDescent="0.35">
      <c r="A66" s="13" t="s">
        <v>2110</v>
      </c>
      <c r="B66" s="33" t="s">
        <v>2111</v>
      </c>
      <c r="C66" s="33" t="s">
        <v>143</v>
      </c>
      <c r="D66" s="14">
        <v>4000000</v>
      </c>
      <c r="E66" s="15">
        <v>4085.3</v>
      </c>
      <c r="F66" s="16">
        <v>5.4000000000000003E-3</v>
      </c>
      <c r="G66" s="16">
        <v>5.8583999999999997E-2</v>
      </c>
    </row>
    <row r="67" spans="1:7" x14ac:dyDescent="0.35">
      <c r="A67" s="13" t="s">
        <v>2112</v>
      </c>
      <c r="B67" s="33" t="s">
        <v>2113</v>
      </c>
      <c r="C67" s="33" t="s">
        <v>143</v>
      </c>
      <c r="D67" s="14">
        <v>3500000</v>
      </c>
      <c r="E67" s="15">
        <v>3571.01</v>
      </c>
      <c r="F67" s="16">
        <v>4.7999999999999996E-3</v>
      </c>
      <c r="G67" s="16">
        <v>5.8892E-2</v>
      </c>
    </row>
    <row r="68" spans="1:7" x14ac:dyDescent="0.35">
      <c r="A68" s="13" t="s">
        <v>2114</v>
      </c>
      <c r="B68" s="33" t="s">
        <v>2115</v>
      </c>
      <c r="C68" s="33" t="s">
        <v>143</v>
      </c>
      <c r="D68" s="14">
        <v>3000000</v>
      </c>
      <c r="E68" s="15">
        <v>3053.63</v>
      </c>
      <c r="F68" s="16">
        <v>4.1000000000000003E-3</v>
      </c>
      <c r="G68" s="16">
        <v>5.8583999999999997E-2</v>
      </c>
    </row>
    <row r="69" spans="1:7" x14ac:dyDescent="0.35">
      <c r="A69" s="13" t="s">
        <v>2116</v>
      </c>
      <c r="B69" s="33" t="s">
        <v>2117</v>
      </c>
      <c r="C69" s="33" t="s">
        <v>143</v>
      </c>
      <c r="D69" s="14">
        <v>2500000</v>
      </c>
      <c r="E69" s="15">
        <v>2542.16</v>
      </c>
      <c r="F69" s="16">
        <v>3.3999999999999998E-3</v>
      </c>
      <c r="G69" s="16">
        <v>5.9151000000000002E-2</v>
      </c>
    </row>
    <row r="70" spans="1:7" x14ac:dyDescent="0.35">
      <c r="A70" s="13" t="s">
        <v>2118</v>
      </c>
      <c r="B70" s="33" t="s">
        <v>2119</v>
      </c>
      <c r="C70" s="33" t="s">
        <v>143</v>
      </c>
      <c r="D70" s="14">
        <v>1000000</v>
      </c>
      <c r="E70" s="15">
        <v>1017.81</v>
      </c>
      <c r="F70" s="16">
        <v>1.4E-3</v>
      </c>
      <c r="G70" s="16">
        <v>5.8583999999999997E-2</v>
      </c>
    </row>
    <row r="71" spans="1:7" x14ac:dyDescent="0.35">
      <c r="A71" s="13" t="s">
        <v>2120</v>
      </c>
      <c r="B71" s="33" t="s">
        <v>2121</v>
      </c>
      <c r="C71" s="33" t="s">
        <v>143</v>
      </c>
      <c r="D71" s="14">
        <v>500000</v>
      </c>
      <c r="E71" s="15">
        <v>509.29</v>
      </c>
      <c r="F71" s="16">
        <v>6.9999999999999999E-4</v>
      </c>
      <c r="G71" s="16">
        <v>5.8994999999999999E-2</v>
      </c>
    </row>
    <row r="72" spans="1:7" x14ac:dyDescent="0.35">
      <c r="A72" s="13" t="s">
        <v>2122</v>
      </c>
      <c r="B72" s="33" t="s">
        <v>2123</v>
      </c>
      <c r="C72" s="33" t="s">
        <v>143</v>
      </c>
      <c r="D72" s="14">
        <v>500000</v>
      </c>
      <c r="E72" s="15">
        <v>509.29</v>
      </c>
      <c r="F72" s="16">
        <v>6.9999999999999999E-4</v>
      </c>
      <c r="G72" s="16">
        <v>5.8994999999999999E-2</v>
      </c>
    </row>
    <row r="73" spans="1:7" x14ac:dyDescent="0.35">
      <c r="A73" s="13" t="s">
        <v>2124</v>
      </c>
      <c r="B73" s="33" t="s">
        <v>2125</v>
      </c>
      <c r="C73" s="33" t="s">
        <v>143</v>
      </c>
      <c r="D73" s="14">
        <v>500000</v>
      </c>
      <c r="E73" s="15">
        <v>508.9</v>
      </c>
      <c r="F73" s="16">
        <v>6.9999999999999999E-4</v>
      </c>
      <c r="G73" s="16">
        <v>5.8790000000000002E-2</v>
      </c>
    </row>
    <row r="74" spans="1:7" x14ac:dyDescent="0.35">
      <c r="A74" s="13" t="s">
        <v>2126</v>
      </c>
      <c r="B74" s="33" t="s">
        <v>2127</v>
      </c>
      <c r="C74" s="33" t="s">
        <v>143</v>
      </c>
      <c r="D74" s="14">
        <v>500000</v>
      </c>
      <c r="E74" s="15">
        <v>508.86</v>
      </c>
      <c r="F74" s="16">
        <v>6.9999999999999999E-4</v>
      </c>
      <c r="G74" s="16">
        <v>5.8888000000000003E-2</v>
      </c>
    </row>
    <row r="75" spans="1:7" x14ac:dyDescent="0.35">
      <c r="A75" s="13" t="s">
        <v>2128</v>
      </c>
      <c r="B75" s="33" t="s">
        <v>2129</v>
      </c>
      <c r="C75" s="33" t="s">
        <v>143</v>
      </c>
      <c r="D75" s="14">
        <v>500000</v>
      </c>
      <c r="E75" s="15">
        <v>503.73</v>
      </c>
      <c r="F75" s="16">
        <v>6.9999999999999999E-4</v>
      </c>
      <c r="G75" s="16">
        <v>5.9042999999999998E-2</v>
      </c>
    </row>
    <row r="76" spans="1:7" x14ac:dyDescent="0.35">
      <c r="A76" s="17" t="s">
        <v>139</v>
      </c>
      <c r="B76" s="34"/>
      <c r="C76" s="34"/>
      <c r="D76" s="20"/>
      <c r="E76" s="21">
        <v>315149.57</v>
      </c>
      <c r="F76" s="22">
        <v>0.42</v>
      </c>
      <c r="G76" s="23"/>
    </row>
    <row r="77" spans="1:7" x14ac:dyDescent="0.35">
      <c r="A77" s="13"/>
      <c r="B77" s="33"/>
      <c r="C77" s="33"/>
      <c r="D77" s="14"/>
      <c r="E77" s="15"/>
      <c r="F77" s="16"/>
      <c r="G77" s="16"/>
    </row>
    <row r="78" spans="1:7" x14ac:dyDescent="0.35">
      <c r="A78" s="13"/>
      <c r="B78" s="33"/>
      <c r="C78" s="33"/>
      <c r="D78" s="14"/>
      <c r="E78" s="15"/>
      <c r="F78" s="16"/>
      <c r="G78" s="16"/>
    </row>
    <row r="79" spans="1:7" x14ac:dyDescent="0.35">
      <c r="A79" s="17" t="s">
        <v>153</v>
      </c>
      <c r="B79" s="33"/>
      <c r="C79" s="33"/>
      <c r="D79" s="14"/>
      <c r="E79" s="15"/>
      <c r="F79" s="16"/>
      <c r="G79" s="16"/>
    </row>
    <row r="80" spans="1:7" x14ac:dyDescent="0.35">
      <c r="A80" s="17" t="s">
        <v>139</v>
      </c>
      <c r="B80" s="33"/>
      <c r="C80" s="33"/>
      <c r="D80" s="14"/>
      <c r="E80" s="18" t="s">
        <v>136</v>
      </c>
      <c r="F80" s="19" t="s">
        <v>136</v>
      </c>
      <c r="G80" s="16"/>
    </row>
    <row r="81" spans="1:7" x14ac:dyDescent="0.35">
      <c r="A81" s="13"/>
      <c r="B81" s="33"/>
      <c r="C81" s="33"/>
      <c r="D81" s="14"/>
      <c r="E81" s="15"/>
      <c r="F81" s="16"/>
      <c r="G81" s="16"/>
    </row>
    <row r="82" spans="1:7" x14ac:dyDescent="0.35">
      <c r="A82" s="17" t="s">
        <v>154</v>
      </c>
      <c r="B82" s="33"/>
      <c r="C82" s="33"/>
      <c r="D82" s="14"/>
      <c r="E82" s="15"/>
      <c r="F82" s="16"/>
      <c r="G82" s="16"/>
    </row>
    <row r="83" spans="1:7" x14ac:dyDescent="0.35">
      <c r="A83" s="17" t="s">
        <v>139</v>
      </c>
      <c r="B83" s="33"/>
      <c r="C83" s="33"/>
      <c r="D83" s="14"/>
      <c r="E83" s="18" t="s">
        <v>136</v>
      </c>
      <c r="F83" s="19" t="s">
        <v>136</v>
      </c>
      <c r="G83" s="16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24" t="s">
        <v>155</v>
      </c>
      <c r="B85" s="35"/>
      <c r="C85" s="35"/>
      <c r="D85" s="25"/>
      <c r="E85" s="21">
        <v>728699.01</v>
      </c>
      <c r="F85" s="22">
        <v>0.97070000000000001</v>
      </c>
      <c r="G85" s="23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13"/>
      <c r="B87" s="33"/>
      <c r="C87" s="33"/>
      <c r="D87" s="14"/>
      <c r="E87" s="15"/>
      <c r="F87" s="16"/>
      <c r="G87" s="16"/>
    </row>
    <row r="88" spans="1:7" x14ac:dyDescent="0.35">
      <c r="A88" s="17" t="s">
        <v>156</v>
      </c>
      <c r="B88" s="33"/>
      <c r="C88" s="33"/>
      <c r="D88" s="14"/>
      <c r="E88" s="15"/>
      <c r="F88" s="16"/>
      <c r="G88" s="16"/>
    </row>
    <row r="89" spans="1:7" x14ac:dyDescent="0.35">
      <c r="A89" s="13" t="s">
        <v>157</v>
      </c>
      <c r="B89" s="33"/>
      <c r="C89" s="33"/>
      <c r="D89" s="14"/>
      <c r="E89" s="15">
        <v>2268.92</v>
      </c>
      <c r="F89" s="16">
        <v>3.0000000000000001E-3</v>
      </c>
      <c r="G89" s="16">
        <v>5.7939999999999998E-2</v>
      </c>
    </row>
    <row r="90" spans="1:7" x14ac:dyDescent="0.35">
      <c r="A90" s="17" t="s">
        <v>139</v>
      </c>
      <c r="B90" s="34"/>
      <c r="C90" s="34"/>
      <c r="D90" s="20"/>
      <c r="E90" s="21">
        <v>2268.92</v>
      </c>
      <c r="F90" s="22">
        <v>3.0000000000000001E-3</v>
      </c>
      <c r="G90" s="23"/>
    </row>
    <row r="91" spans="1:7" x14ac:dyDescent="0.35">
      <c r="A91" s="13"/>
      <c r="B91" s="33"/>
      <c r="C91" s="33"/>
      <c r="D91" s="14"/>
      <c r="E91" s="15"/>
      <c r="F91" s="16"/>
      <c r="G91" s="16"/>
    </row>
    <row r="92" spans="1:7" x14ac:dyDescent="0.35">
      <c r="A92" s="24" t="s">
        <v>155</v>
      </c>
      <c r="B92" s="35"/>
      <c r="C92" s="35"/>
      <c r="D92" s="25"/>
      <c r="E92" s="21">
        <v>2268.92</v>
      </c>
      <c r="F92" s="22">
        <v>3.0000000000000001E-3</v>
      </c>
      <c r="G92" s="23"/>
    </row>
    <row r="93" spans="1:7" x14ac:dyDescent="0.35">
      <c r="A93" s="13" t="s">
        <v>158</v>
      </c>
      <c r="B93" s="33"/>
      <c r="C93" s="33"/>
      <c r="D93" s="14"/>
      <c r="E93" s="15">
        <v>20408.502525299999</v>
      </c>
      <c r="F93" s="16">
        <v>2.7168999999999999E-2</v>
      </c>
      <c r="G93" s="16"/>
    </row>
    <row r="94" spans="1:7" x14ac:dyDescent="0.35">
      <c r="A94" s="13" t="s">
        <v>159</v>
      </c>
      <c r="B94" s="33"/>
      <c r="C94" s="33"/>
      <c r="D94" s="14"/>
      <c r="E94" s="26">
        <v>-208.33252529999999</v>
      </c>
      <c r="F94" s="27">
        <v>-8.6899999999999998E-4</v>
      </c>
      <c r="G94" s="16">
        <v>5.7939999999999998E-2</v>
      </c>
    </row>
    <row r="95" spans="1:7" x14ac:dyDescent="0.35">
      <c r="A95" s="28" t="s">
        <v>160</v>
      </c>
      <c r="B95" s="36"/>
      <c r="C95" s="36"/>
      <c r="D95" s="29"/>
      <c r="E95" s="30">
        <v>751168.1</v>
      </c>
      <c r="F95" s="31">
        <v>1</v>
      </c>
      <c r="G95" s="31"/>
    </row>
    <row r="97" spans="1:3" x14ac:dyDescent="0.35">
      <c r="A97" s="1" t="s">
        <v>161</v>
      </c>
    </row>
    <row r="98" spans="1:3" x14ac:dyDescent="0.35">
      <c r="A98" s="1" t="s">
        <v>2130</v>
      </c>
    </row>
    <row r="100" spans="1:3" x14ac:dyDescent="0.35">
      <c r="A100" s="1" t="s">
        <v>163</v>
      </c>
    </row>
    <row r="101" spans="1:3" ht="29" customHeight="1" x14ac:dyDescent="0.35">
      <c r="A101" s="48" t="s">
        <v>164</v>
      </c>
      <c r="B101" s="3" t="s">
        <v>136</v>
      </c>
    </row>
    <row r="102" spans="1:3" x14ac:dyDescent="0.35">
      <c r="A102" t="s">
        <v>165</v>
      </c>
    </row>
    <row r="103" spans="1:3" x14ac:dyDescent="0.35">
      <c r="A103" t="s">
        <v>166</v>
      </c>
      <c r="B103" t="s">
        <v>167</v>
      </c>
      <c r="C103" t="s">
        <v>167</v>
      </c>
    </row>
    <row r="104" spans="1:3" x14ac:dyDescent="0.35">
      <c r="B104" s="49">
        <v>45777</v>
      </c>
      <c r="C104" s="49">
        <v>45807</v>
      </c>
    </row>
    <row r="105" spans="1:3" x14ac:dyDescent="0.35">
      <c r="A105" t="s">
        <v>407</v>
      </c>
      <c r="B105">
        <v>12.910299999999999</v>
      </c>
      <c r="C105">
        <v>13.003500000000001</v>
      </c>
    </row>
    <row r="106" spans="1:3" x14ac:dyDescent="0.35">
      <c r="A106" t="s">
        <v>169</v>
      </c>
      <c r="B106">
        <v>12.9109</v>
      </c>
      <c r="C106">
        <v>13.004200000000001</v>
      </c>
    </row>
    <row r="107" spans="1:3" x14ac:dyDescent="0.35">
      <c r="A107" t="s">
        <v>408</v>
      </c>
      <c r="B107">
        <v>12.8142</v>
      </c>
      <c r="C107">
        <v>12.9046</v>
      </c>
    </row>
    <row r="108" spans="1:3" x14ac:dyDescent="0.35">
      <c r="A108" t="s">
        <v>171</v>
      </c>
      <c r="B108">
        <v>12.8154</v>
      </c>
      <c r="C108">
        <v>12.905799999999999</v>
      </c>
    </row>
    <row r="110" spans="1:3" x14ac:dyDescent="0.35">
      <c r="A110" t="s">
        <v>172</v>
      </c>
      <c r="B110" s="3" t="s">
        <v>136</v>
      </c>
    </row>
    <row r="111" spans="1:3" x14ac:dyDescent="0.35">
      <c r="A111" t="s">
        <v>173</v>
      </c>
      <c r="B111" s="3" t="s">
        <v>136</v>
      </c>
    </row>
    <row r="112" spans="1:3" ht="58" customHeight="1" x14ac:dyDescent="0.35">
      <c r="A112" s="48" t="s">
        <v>174</v>
      </c>
      <c r="B112" s="3" t="s">
        <v>136</v>
      </c>
    </row>
    <row r="113" spans="1:2" ht="43.5" customHeight="1" x14ac:dyDescent="0.35">
      <c r="A113" s="48" t="s">
        <v>175</v>
      </c>
      <c r="B113" s="3" t="s">
        <v>136</v>
      </c>
    </row>
    <row r="114" spans="1:2" x14ac:dyDescent="0.35">
      <c r="A114" t="s">
        <v>176</v>
      </c>
      <c r="B114" s="50">
        <f>B128</f>
        <v>0.72204193508214032</v>
      </c>
    </row>
    <row r="115" spans="1:2" ht="72.5" customHeight="1" x14ac:dyDescent="0.35">
      <c r="A115" s="48" t="s">
        <v>177</v>
      </c>
      <c r="B115" s="3" t="s">
        <v>136</v>
      </c>
    </row>
    <row r="116" spans="1:2" x14ac:dyDescent="0.35">
      <c r="B116" s="3"/>
    </row>
    <row r="117" spans="1:2" ht="72.5" customHeight="1" x14ac:dyDescent="0.35">
      <c r="A117" s="48" t="s">
        <v>178</v>
      </c>
      <c r="B117" s="3" t="s">
        <v>136</v>
      </c>
    </row>
    <row r="118" spans="1:2" ht="58" customHeight="1" x14ac:dyDescent="0.35">
      <c r="A118" s="48" t="s">
        <v>179</v>
      </c>
      <c r="B118">
        <v>14742.98</v>
      </c>
    </row>
    <row r="119" spans="1:2" ht="43.5" customHeight="1" x14ac:dyDescent="0.35">
      <c r="A119" s="48" t="s">
        <v>180</v>
      </c>
      <c r="B119" s="3" t="s">
        <v>136</v>
      </c>
    </row>
    <row r="120" spans="1:2" ht="43.5" customHeight="1" x14ac:dyDescent="0.35">
      <c r="A120" s="48" t="s">
        <v>181</v>
      </c>
      <c r="B120" s="3" t="s">
        <v>136</v>
      </c>
    </row>
    <row r="122" spans="1:2" ht="29" customHeight="1" x14ac:dyDescent="0.35">
      <c r="A122" s="63" t="s">
        <v>183</v>
      </c>
      <c r="B122" s="68" t="s">
        <v>2131</v>
      </c>
    </row>
    <row r="123" spans="1:2" x14ac:dyDescent="0.35">
      <c r="A123" s="63" t="s">
        <v>185</v>
      </c>
      <c r="B123" s="63" t="s">
        <v>2132</v>
      </c>
    </row>
    <row r="124" spans="1:2" x14ac:dyDescent="0.35">
      <c r="A124" s="63"/>
      <c r="B124" s="63"/>
    </row>
    <row r="125" spans="1:2" x14ac:dyDescent="0.35">
      <c r="A125" s="63" t="s">
        <v>187</v>
      </c>
      <c r="B125" s="65">
        <v>6.2459836504984558</v>
      </c>
    </row>
    <row r="126" spans="1:2" x14ac:dyDescent="0.35">
      <c r="A126" s="63"/>
      <c r="B126" s="63"/>
    </row>
    <row r="127" spans="1:2" x14ac:dyDescent="0.35">
      <c r="A127" s="63" t="s">
        <v>188</v>
      </c>
      <c r="B127" s="66">
        <v>0.70620000000000005</v>
      </c>
    </row>
    <row r="128" spans="1:2" x14ac:dyDescent="0.35">
      <c r="A128" s="63" t="s">
        <v>189</v>
      </c>
      <c r="B128" s="66">
        <v>0.72204193508214032</v>
      </c>
    </row>
    <row r="129" spans="1:4" x14ac:dyDescent="0.35">
      <c r="A129" s="63"/>
      <c r="B129" s="63"/>
    </row>
    <row r="130" spans="1:4" x14ac:dyDescent="0.35">
      <c r="A130" s="63" t="s">
        <v>190</v>
      </c>
      <c r="B130" s="67">
        <v>45808</v>
      </c>
    </row>
    <row r="132" spans="1:4" ht="70" customHeight="1" x14ac:dyDescent="0.35">
      <c r="A132" s="73" t="s">
        <v>191</v>
      </c>
      <c r="B132" s="73" t="s">
        <v>192</v>
      </c>
      <c r="C132" s="73" t="s">
        <v>5</v>
      </c>
      <c r="D132" s="73" t="s">
        <v>6</v>
      </c>
    </row>
    <row r="133" spans="1:4" ht="70" customHeight="1" x14ac:dyDescent="0.35">
      <c r="A133" s="73" t="s">
        <v>2133</v>
      </c>
      <c r="B133" s="73"/>
      <c r="C133" s="73" t="s">
        <v>77</v>
      </c>
      <c r="D13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2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2134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2135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1092288</v>
      </c>
      <c r="E8" s="15">
        <v>21243.91</v>
      </c>
      <c r="F8" s="16">
        <v>8.0399999999999999E-2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1026008</v>
      </c>
      <c r="E9" s="15">
        <v>14834.02</v>
      </c>
      <c r="F9" s="16">
        <v>5.62E-2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867066</v>
      </c>
      <c r="E10" s="15">
        <v>12320.14</v>
      </c>
      <c r="F10" s="16">
        <v>4.6600000000000003E-2</v>
      </c>
      <c r="G10" s="16"/>
    </row>
    <row r="11" spans="1:7" x14ac:dyDescent="0.35">
      <c r="A11" s="13" t="s">
        <v>208</v>
      </c>
      <c r="B11" s="33" t="s">
        <v>209</v>
      </c>
      <c r="C11" s="33" t="s">
        <v>210</v>
      </c>
      <c r="D11" s="14">
        <v>278624</v>
      </c>
      <c r="E11" s="15">
        <v>10239.709999999999</v>
      </c>
      <c r="F11" s="16">
        <v>3.8800000000000001E-2</v>
      </c>
      <c r="G11" s="16"/>
    </row>
    <row r="12" spans="1:7" x14ac:dyDescent="0.35">
      <c r="A12" s="13" t="s">
        <v>216</v>
      </c>
      <c r="B12" s="33" t="s">
        <v>217</v>
      </c>
      <c r="C12" s="33" t="s">
        <v>218</v>
      </c>
      <c r="D12" s="14">
        <v>589006</v>
      </c>
      <c r="E12" s="15">
        <v>9204.4</v>
      </c>
      <c r="F12" s="16">
        <v>3.4799999999999998E-2</v>
      </c>
      <c r="G12" s="16"/>
    </row>
    <row r="13" spans="1:7" x14ac:dyDescent="0.35">
      <c r="A13" s="13" t="s">
        <v>205</v>
      </c>
      <c r="B13" s="33" t="s">
        <v>206</v>
      </c>
      <c r="C13" s="33" t="s">
        <v>207</v>
      </c>
      <c r="D13" s="14">
        <v>372285</v>
      </c>
      <c r="E13" s="15">
        <v>6910.35</v>
      </c>
      <c r="F13" s="16">
        <v>2.6200000000000001E-2</v>
      </c>
      <c r="G13" s="16"/>
    </row>
    <row r="14" spans="1:7" x14ac:dyDescent="0.35">
      <c r="A14" s="13" t="s">
        <v>243</v>
      </c>
      <c r="B14" s="33" t="s">
        <v>244</v>
      </c>
      <c r="C14" s="33" t="s">
        <v>245</v>
      </c>
      <c r="D14" s="14">
        <v>2065668</v>
      </c>
      <c r="E14" s="15">
        <v>6897.27</v>
      </c>
      <c r="F14" s="16">
        <v>2.6100000000000002E-2</v>
      </c>
      <c r="G14" s="16"/>
    </row>
    <row r="15" spans="1:7" x14ac:dyDescent="0.35">
      <c r="A15" s="13" t="s">
        <v>314</v>
      </c>
      <c r="B15" s="33" t="s">
        <v>315</v>
      </c>
      <c r="C15" s="33" t="s">
        <v>240</v>
      </c>
      <c r="D15" s="14">
        <v>70450</v>
      </c>
      <c r="E15" s="15">
        <v>6467.66</v>
      </c>
      <c r="F15" s="16">
        <v>2.4500000000000001E-2</v>
      </c>
      <c r="G15" s="16"/>
    </row>
    <row r="16" spans="1:7" x14ac:dyDescent="0.35">
      <c r="A16" s="13" t="s">
        <v>232</v>
      </c>
      <c r="B16" s="33" t="s">
        <v>233</v>
      </c>
      <c r="C16" s="33" t="s">
        <v>234</v>
      </c>
      <c r="D16" s="14">
        <v>50810</v>
      </c>
      <c r="E16" s="15">
        <v>5695.8</v>
      </c>
      <c r="F16" s="16">
        <v>2.1600000000000001E-2</v>
      </c>
      <c r="G16" s="16"/>
    </row>
    <row r="17" spans="1:7" x14ac:dyDescent="0.35">
      <c r="A17" s="13" t="s">
        <v>286</v>
      </c>
      <c r="B17" s="33" t="s">
        <v>287</v>
      </c>
      <c r="C17" s="33" t="s">
        <v>218</v>
      </c>
      <c r="D17" s="14">
        <v>62544</v>
      </c>
      <c r="E17" s="15">
        <v>5347.82</v>
      </c>
      <c r="F17" s="16">
        <v>2.0199999999999999E-2</v>
      </c>
      <c r="G17" s="16"/>
    </row>
    <row r="18" spans="1:7" x14ac:dyDescent="0.35">
      <c r="A18" s="13" t="s">
        <v>227</v>
      </c>
      <c r="B18" s="33" t="s">
        <v>228</v>
      </c>
      <c r="C18" s="33" t="s">
        <v>199</v>
      </c>
      <c r="D18" s="14">
        <v>244563</v>
      </c>
      <c r="E18" s="15">
        <v>5073.95</v>
      </c>
      <c r="F18" s="16">
        <v>1.9199999999999998E-2</v>
      </c>
      <c r="G18" s="16"/>
    </row>
    <row r="19" spans="1:7" x14ac:dyDescent="0.35">
      <c r="A19" s="13" t="s">
        <v>274</v>
      </c>
      <c r="B19" s="33" t="s">
        <v>275</v>
      </c>
      <c r="C19" s="33" t="s">
        <v>218</v>
      </c>
      <c r="D19" s="14">
        <v>88458</v>
      </c>
      <c r="E19" s="15">
        <v>4987.26</v>
      </c>
      <c r="F19" s="16">
        <v>1.89E-2</v>
      </c>
      <c r="G19" s="16"/>
    </row>
    <row r="20" spans="1:7" x14ac:dyDescent="0.35">
      <c r="A20" s="13" t="s">
        <v>229</v>
      </c>
      <c r="B20" s="33" t="s">
        <v>230</v>
      </c>
      <c r="C20" s="33" t="s">
        <v>231</v>
      </c>
      <c r="D20" s="14">
        <v>165794</v>
      </c>
      <c r="E20" s="15">
        <v>4935.3599999999997</v>
      </c>
      <c r="F20" s="16">
        <v>1.8700000000000001E-2</v>
      </c>
      <c r="G20" s="16"/>
    </row>
    <row r="21" spans="1:7" x14ac:dyDescent="0.35">
      <c r="A21" s="13" t="s">
        <v>211</v>
      </c>
      <c r="B21" s="33" t="s">
        <v>212</v>
      </c>
      <c r="C21" s="33" t="s">
        <v>199</v>
      </c>
      <c r="D21" s="14">
        <v>545754</v>
      </c>
      <c r="E21" s="15">
        <v>4433.16</v>
      </c>
      <c r="F21" s="16">
        <v>1.6799999999999999E-2</v>
      </c>
      <c r="G21" s="16"/>
    </row>
    <row r="22" spans="1:7" x14ac:dyDescent="0.35">
      <c r="A22" s="13" t="s">
        <v>343</v>
      </c>
      <c r="B22" s="33" t="s">
        <v>344</v>
      </c>
      <c r="C22" s="33" t="s">
        <v>237</v>
      </c>
      <c r="D22" s="14">
        <v>65260</v>
      </c>
      <c r="E22" s="15">
        <v>4314.99</v>
      </c>
      <c r="F22" s="16">
        <v>1.6299999999999999E-2</v>
      </c>
      <c r="G22" s="16"/>
    </row>
    <row r="23" spans="1:7" x14ac:dyDescent="0.35">
      <c r="A23" s="13" t="s">
        <v>235</v>
      </c>
      <c r="B23" s="33" t="s">
        <v>236</v>
      </c>
      <c r="C23" s="33" t="s">
        <v>237</v>
      </c>
      <c r="D23" s="14">
        <v>234560</v>
      </c>
      <c r="E23" s="15">
        <v>3934.98</v>
      </c>
      <c r="F23" s="16">
        <v>1.49E-2</v>
      </c>
      <c r="G23" s="16"/>
    </row>
    <row r="24" spans="1:7" x14ac:dyDescent="0.35">
      <c r="A24" s="13" t="s">
        <v>385</v>
      </c>
      <c r="B24" s="33" t="s">
        <v>386</v>
      </c>
      <c r="C24" s="33" t="s">
        <v>302</v>
      </c>
      <c r="D24" s="14">
        <v>24255</v>
      </c>
      <c r="E24" s="15">
        <v>3563.54</v>
      </c>
      <c r="F24" s="16">
        <v>1.35E-2</v>
      </c>
      <c r="G24" s="16"/>
    </row>
    <row r="25" spans="1:7" x14ac:dyDescent="0.35">
      <c r="A25" s="13" t="s">
        <v>300</v>
      </c>
      <c r="B25" s="33" t="s">
        <v>301</v>
      </c>
      <c r="C25" s="33" t="s">
        <v>302</v>
      </c>
      <c r="D25" s="14">
        <v>99866</v>
      </c>
      <c r="E25" s="15">
        <v>3550.24</v>
      </c>
      <c r="F25" s="16">
        <v>1.34E-2</v>
      </c>
      <c r="G25" s="16"/>
    </row>
    <row r="26" spans="1:7" x14ac:dyDescent="0.35">
      <c r="A26" s="13" t="s">
        <v>219</v>
      </c>
      <c r="B26" s="33" t="s">
        <v>220</v>
      </c>
      <c r="C26" s="33" t="s">
        <v>221</v>
      </c>
      <c r="D26" s="14">
        <v>62615</v>
      </c>
      <c r="E26" s="15">
        <v>3533.68</v>
      </c>
      <c r="F26" s="16">
        <v>1.34E-2</v>
      </c>
      <c r="G26" s="16"/>
    </row>
    <row r="27" spans="1:7" x14ac:dyDescent="0.35">
      <c r="A27" s="13" t="s">
        <v>367</v>
      </c>
      <c r="B27" s="33" t="s">
        <v>368</v>
      </c>
      <c r="C27" s="33" t="s">
        <v>305</v>
      </c>
      <c r="D27" s="14">
        <v>509112</v>
      </c>
      <c r="E27" s="15">
        <v>3496.07</v>
      </c>
      <c r="F27" s="16">
        <v>1.32E-2</v>
      </c>
      <c r="G27" s="16"/>
    </row>
    <row r="28" spans="1:7" x14ac:dyDescent="0.35">
      <c r="A28" s="13" t="s">
        <v>246</v>
      </c>
      <c r="B28" s="33" t="s">
        <v>247</v>
      </c>
      <c r="C28" s="33" t="s">
        <v>248</v>
      </c>
      <c r="D28" s="14">
        <v>144371</v>
      </c>
      <c r="E28" s="15">
        <v>3390.26</v>
      </c>
      <c r="F28" s="16">
        <v>1.2800000000000001E-2</v>
      </c>
      <c r="G28" s="16"/>
    </row>
    <row r="29" spans="1:7" x14ac:dyDescent="0.35">
      <c r="A29" s="13" t="s">
        <v>254</v>
      </c>
      <c r="B29" s="33" t="s">
        <v>255</v>
      </c>
      <c r="C29" s="33" t="s">
        <v>218</v>
      </c>
      <c r="D29" s="14">
        <v>214801</v>
      </c>
      <c r="E29" s="15">
        <v>3380.75</v>
      </c>
      <c r="F29" s="16">
        <v>1.2800000000000001E-2</v>
      </c>
      <c r="G29" s="16"/>
    </row>
    <row r="30" spans="1:7" x14ac:dyDescent="0.35">
      <c r="A30" s="13" t="s">
        <v>267</v>
      </c>
      <c r="B30" s="33" t="s">
        <v>268</v>
      </c>
      <c r="C30" s="33" t="s">
        <v>269</v>
      </c>
      <c r="D30" s="14">
        <v>185341</v>
      </c>
      <c r="E30" s="15">
        <v>3264.97</v>
      </c>
      <c r="F30" s="16">
        <v>1.24E-2</v>
      </c>
      <c r="G30" s="16"/>
    </row>
    <row r="31" spans="1:7" x14ac:dyDescent="0.35">
      <c r="A31" s="13" t="s">
        <v>270</v>
      </c>
      <c r="B31" s="33" t="s">
        <v>271</v>
      </c>
      <c r="C31" s="33" t="s">
        <v>240</v>
      </c>
      <c r="D31" s="14">
        <v>496436</v>
      </c>
      <c r="E31" s="15">
        <v>3173.96</v>
      </c>
      <c r="F31" s="16">
        <v>1.2E-2</v>
      </c>
      <c r="G31" s="16"/>
    </row>
    <row r="32" spans="1:7" x14ac:dyDescent="0.35">
      <c r="A32" s="13" t="s">
        <v>312</v>
      </c>
      <c r="B32" s="33" t="s">
        <v>313</v>
      </c>
      <c r="C32" s="33" t="s">
        <v>231</v>
      </c>
      <c r="D32" s="14">
        <v>113961</v>
      </c>
      <c r="E32" s="15">
        <v>3169.03</v>
      </c>
      <c r="F32" s="16">
        <v>1.2E-2</v>
      </c>
      <c r="G32" s="16"/>
    </row>
    <row r="33" spans="1:7" x14ac:dyDescent="0.35">
      <c r="A33" s="13" t="s">
        <v>256</v>
      </c>
      <c r="B33" s="33" t="s">
        <v>257</v>
      </c>
      <c r="C33" s="33" t="s">
        <v>215</v>
      </c>
      <c r="D33" s="14">
        <v>47618</v>
      </c>
      <c r="E33" s="15">
        <v>3143.74</v>
      </c>
      <c r="F33" s="16">
        <v>1.1900000000000001E-2</v>
      </c>
      <c r="G33" s="16"/>
    </row>
    <row r="34" spans="1:7" x14ac:dyDescent="0.35">
      <c r="A34" s="13" t="s">
        <v>222</v>
      </c>
      <c r="B34" s="33" t="s">
        <v>223</v>
      </c>
      <c r="C34" s="33" t="s">
        <v>224</v>
      </c>
      <c r="D34" s="14">
        <v>811959</v>
      </c>
      <c r="E34" s="15">
        <v>3122.79</v>
      </c>
      <c r="F34" s="16">
        <v>1.18E-2</v>
      </c>
      <c r="G34" s="16"/>
    </row>
    <row r="35" spans="1:7" x14ac:dyDescent="0.35">
      <c r="A35" s="13" t="s">
        <v>696</v>
      </c>
      <c r="B35" s="33" t="s">
        <v>697</v>
      </c>
      <c r="C35" s="33" t="s">
        <v>278</v>
      </c>
      <c r="D35" s="14">
        <v>419199</v>
      </c>
      <c r="E35" s="15">
        <v>2960.8</v>
      </c>
      <c r="F35" s="16">
        <v>1.12E-2</v>
      </c>
      <c r="G35" s="16"/>
    </row>
    <row r="36" spans="1:7" x14ac:dyDescent="0.35">
      <c r="A36" s="13" t="s">
        <v>373</v>
      </c>
      <c r="B36" s="33" t="s">
        <v>374</v>
      </c>
      <c r="C36" s="33" t="s">
        <v>375</v>
      </c>
      <c r="D36" s="14">
        <v>116741</v>
      </c>
      <c r="E36" s="15">
        <v>2956.82</v>
      </c>
      <c r="F36" s="16">
        <v>1.12E-2</v>
      </c>
      <c r="G36" s="16"/>
    </row>
    <row r="37" spans="1:7" x14ac:dyDescent="0.35">
      <c r="A37" s="13" t="s">
        <v>359</v>
      </c>
      <c r="B37" s="33" t="s">
        <v>360</v>
      </c>
      <c r="C37" s="33" t="s">
        <v>330</v>
      </c>
      <c r="D37" s="14">
        <v>131586</v>
      </c>
      <c r="E37" s="15">
        <v>2952.53</v>
      </c>
      <c r="F37" s="16">
        <v>1.12E-2</v>
      </c>
      <c r="G37" s="16"/>
    </row>
    <row r="38" spans="1:7" x14ac:dyDescent="0.35">
      <c r="A38" s="13" t="s">
        <v>694</v>
      </c>
      <c r="B38" s="33" t="s">
        <v>695</v>
      </c>
      <c r="C38" s="33" t="s">
        <v>240</v>
      </c>
      <c r="D38" s="14">
        <v>56273</v>
      </c>
      <c r="E38" s="15">
        <v>2890.46</v>
      </c>
      <c r="F38" s="16">
        <v>1.09E-2</v>
      </c>
      <c r="G38" s="16"/>
    </row>
    <row r="39" spans="1:7" x14ac:dyDescent="0.35">
      <c r="A39" s="13" t="s">
        <v>413</v>
      </c>
      <c r="B39" s="33" t="s">
        <v>414</v>
      </c>
      <c r="C39" s="33" t="s">
        <v>318</v>
      </c>
      <c r="D39" s="14">
        <v>385371</v>
      </c>
      <c r="E39" s="15">
        <v>2760.99</v>
      </c>
      <c r="F39" s="16">
        <v>1.0500000000000001E-2</v>
      </c>
      <c r="G39" s="16"/>
    </row>
    <row r="40" spans="1:7" x14ac:dyDescent="0.35">
      <c r="A40" s="13" t="s">
        <v>308</v>
      </c>
      <c r="B40" s="33" t="s">
        <v>309</v>
      </c>
      <c r="C40" s="33" t="s">
        <v>240</v>
      </c>
      <c r="D40" s="14">
        <v>214501</v>
      </c>
      <c r="E40" s="15">
        <v>2734.46</v>
      </c>
      <c r="F40" s="16">
        <v>1.04E-2</v>
      </c>
      <c r="G40" s="16"/>
    </row>
    <row r="41" spans="1:7" x14ac:dyDescent="0.35">
      <c r="A41" s="13" t="s">
        <v>262</v>
      </c>
      <c r="B41" s="33" t="s">
        <v>263</v>
      </c>
      <c r="C41" s="33" t="s">
        <v>240</v>
      </c>
      <c r="D41" s="14">
        <v>167611</v>
      </c>
      <c r="E41" s="15">
        <v>2683.45</v>
      </c>
      <c r="F41" s="16">
        <v>1.0200000000000001E-2</v>
      </c>
      <c r="G41" s="16"/>
    </row>
    <row r="42" spans="1:7" x14ac:dyDescent="0.35">
      <c r="A42" s="13" t="s">
        <v>316</v>
      </c>
      <c r="B42" s="33" t="s">
        <v>317</v>
      </c>
      <c r="C42" s="33" t="s">
        <v>318</v>
      </c>
      <c r="D42" s="14">
        <v>239116</v>
      </c>
      <c r="E42" s="15">
        <v>2645.34</v>
      </c>
      <c r="F42" s="16">
        <v>0.01</v>
      </c>
      <c r="G42" s="16"/>
    </row>
    <row r="43" spans="1:7" x14ac:dyDescent="0.35">
      <c r="A43" s="13" t="s">
        <v>249</v>
      </c>
      <c r="B43" s="33" t="s">
        <v>250</v>
      </c>
      <c r="C43" s="33" t="s">
        <v>251</v>
      </c>
      <c r="D43" s="14">
        <v>339265</v>
      </c>
      <c r="E43" s="15">
        <v>2596.73</v>
      </c>
      <c r="F43" s="16">
        <v>9.7999999999999997E-3</v>
      </c>
      <c r="G43" s="16"/>
    </row>
    <row r="44" spans="1:7" x14ac:dyDescent="0.35">
      <c r="A44" s="13" t="s">
        <v>276</v>
      </c>
      <c r="B44" s="33" t="s">
        <v>277</v>
      </c>
      <c r="C44" s="33" t="s">
        <v>278</v>
      </c>
      <c r="D44" s="14">
        <v>228414</v>
      </c>
      <c r="E44" s="15">
        <v>2570.11</v>
      </c>
      <c r="F44" s="16">
        <v>9.7000000000000003E-3</v>
      </c>
      <c r="G44" s="16"/>
    </row>
    <row r="45" spans="1:7" x14ac:dyDescent="0.35">
      <c r="A45" s="13" t="s">
        <v>371</v>
      </c>
      <c r="B45" s="33" t="s">
        <v>372</v>
      </c>
      <c r="C45" s="33" t="s">
        <v>302</v>
      </c>
      <c r="D45" s="14">
        <v>167856</v>
      </c>
      <c r="E45" s="15">
        <v>2563.16</v>
      </c>
      <c r="F45" s="16">
        <v>9.7000000000000003E-3</v>
      </c>
      <c r="G45" s="16"/>
    </row>
    <row r="46" spans="1:7" x14ac:dyDescent="0.35">
      <c r="A46" s="13" t="s">
        <v>252</v>
      </c>
      <c r="B46" s="33" t="s">
        <v>253</v>
      </c>
      <c r="C46" s="33" t="s">
        <v>218</v>
      </c>
      <c r="D46" s="14">
        <v>152809</v>
      </c>
      <c r="E46" s="15">
        <v>2500.87</v>
      </c>
      <c r="F46" s="16">
        <v>9.4999999999999998E-3</v>
      </c>
      <c r="G46" s="16"/>
    </row>
    <row r="47" spans="1:7" x14ac:dyDescent="0.35">
      <c r="A47" s="13" t="s">
        <v>378</v>
      </c>
      <c r="B47" s="33" t="s">
        <v>379</v>
      </c>
      <c r="C47" s="33" t="s">
        <v>380</v>
      </c>
      <c r="D47" s="14">
        <v>382910</v>
      </c>
      <c r="E47" s="15">
        <v>2425.73</v>
      </c>
      <c r="F47" s="16">
        <v>9.1999999999999998E-3</v>
      </c>
      <c r="G47" s="16"/>
    </row>
    <row r="48" spans="1:7" x14ac:dyDescent="0.35">
      <c r="A48" s="13" t="s">
        <v>711</v>
      </c>
      <c r="B48" s="33" t="s">
        <v>712</v>
      </c>
      <c r="C48" s="33" t="s">
        <v>401</v>
      </c>
      <c r="D48" s="14">
        <v>310729</v>
      </c>
      <c r="E48" s="15">
        <v>2392.15</v>
      </c>
      <c r="F48" s="16">
        <v>9.1000000000000004E-3</v>
      </c>
      <c r="G48" s="16"/>
    </row>
    <row r="49" spans="1:7" x14ac:dyDescent="0.35">
      <c r="A49" s="13" t="s">
        <v>238</v>
      </c>
      <c r="B49" s="33" t="s">
        <v>239</v>
      </c>
      <c r="C49" s="33" t="s">
        <v>240</v>
      </c>
      <c r="D49" s="14">
        <v>107756</v>
      </c>
      <c r="E49" s="15">
        <v>2387.23</v>
      </c>
      <c r="F49" s="16">
        <v>8.9999999999999993E-3</v>
      </c>
      <c r="G49" s="16"/>
    </row>
    <row r="50" spans="1:7" x14ac:dyDescent="0.35">
      <c r="A50" s="13" t="s">
        <v>284</v>
      </c>
      <c r="B50" s="33" t="s">
        <v>285</v>
      </c>
      <c r="C50" s="33" t="s">
        <v>231</v>
      </c>
      <c r="D50" s="14">
        <v>19301</v>
      </c>
      <c r="E50" s="15">
        <v>2377.69</v>
      </c>
      <c r="F50" s="16">
        <v>8.9999999999999993E-3</v>
      </c>
      <c r="G50" s="16"/>
    </row>
    <row r="51" spans="1:7" x14ac:dyDescent="0.35">
      <c r="A51" s="13" t="s">
        <v>326</v>
      </c>
      <c r="B51" s="33" t="s">
        <v>327</v>
      </c>
      <c r="C51" s="33" t="s">
        <v>237</v>
      </c>
      <c r="D51" s="14">
        <v>166060</v>
      </c>
      <c r="E51" s="15">
        <v>2366.02</v>
      </c>
      <c r="F51" s="16">
        <v>8.9999999999999993E-3</v>
      </c>
      <c r="G51" s="16"/>
    </row>
    <row r="52" spans="1:7" x14ac:dyDescent="0.35">
      <c r="A52" s="13" t="s">
        <v>1766</v>
      </c>
      <c r="B52" s="33" t="s">
        <v>1767</v>
      </c>
      <c r="C52" s="33" t="s">
        <v>221</v>
      </c>
      <c r="D52" s="14">
        <v>162005</v>
      </c>
      <c r="E52" s="15">
        <v>2312.62</v>
      </c>
      <c r="F52" s="16">
        <v>8.8000000000000005E-3</v>
      </c>
      <c r="G52" s="16"/>
    </row>
    <row r="53" spans="1:7" x14ac:dyDescent="0.35">
      <c r="A53" s="13" t="s">
        <v>393</v>
      </c>
      <c r="B53" s="33" t="s">
        <v>394</v>
      </c>
      <c r="C53" s="33" t="s">
        <v>395</v>
      </c>
      <c r="D53" s="14">
        <v>537809</v>
      </c>
      <c r="E53" s="15">
        <v>2295.37</v>
      </c>
      <c r="F53" s="16">
        <v>8.6999999999999994E-3</v>
      </c>
      <c r="G53" s="16"/>
    </row>
    <row r="54" spans="1:7" x14ac:dyDescent="0.35">
      <c r="A54" s="13" t="s">
        <v>331</v>
      </c>
      <c r="B54" s="33" t="s">
        <v>332</v>
      </c>
      <c r="C54" s="33" t="s">
        <v>333</v>
      </c>
      <c r="D54" s="14">
        <v>1423454</v>
      </c>
      <c r="E54" s="15">
        <v>2292.0500000000002</v>
      </c>
      <c r="F54" s="16">
        <v>8.6999999999999994E-3</v>
      </c>
      <c r="G54" s="16"/>
    </row>
    <row r="55" spans="1:7" x14ac:dyDescent="0.35">
      <c r="A55" s="13" t="s">
        <v>225</v>
      </c>
      <c r="B55" s="33" t="s">
        <v>226</v>
      </c>
      <c r="C55" s="33" t="s">
        <v>199</v>
      </c>
      <c r="D55" s="14">
        <v>191562</v>
      </c>
      <c r="E55" s="15">
        <v>2283.8000000000002</v>
      </c>
      <c r="F55" s="16">
        <v>8.6E-3</v>
      </c>
      <c r="G55" s="16"/>
    </row>
    <row r="56" spans="1:7" x14ac:dyDescent="0.35">
      <c r="A56" s="13" t="s">
        <v>387</v>
      </c>
      <c r="B56" s="33" t="s">
        <v>388</v>
      </c>
      <c r="C56" s="33" t="s">
        <v>358</v>
      </c>
      <c r="D56" s="14">
        <v>79161</v>
      </c>
      <c r="E56" s="15">
        <v>2264.8000000000002</v>
      </c>
      <c r="F56" s="16">
        <v>8.6E-3</v>
      </c>
      <c r="G56" s="16"/>
    </row>
    <row r="57" spans="1:7" x14ac:dyDescent="0.35">
      <c r="A57" s="13" t="s">
        <v>298</v>
      </c>
      <c r="B57" s="33" t="s">
        <v>299</v>
      </c>
      <c r="C57" s="33" t="s">
        <v>237</v>
      </c>
      <c r="D57" s="14">
        <v>115445</v>
      </c>
      <c r="E57" s="15">
        <v>2260.0700000000002</v>
      </c>
      <c r="F57" s="16">
        <v>8.6E-3</v>
      </c>
      <c r="G57" s="16"/>
    </row>
    <row r="58" spans="1:7" x14ac:dyDescent="0.35">
      <c r="A58" s="13" t="s">
        <v>347</v>
      </c>
      <c r="B58" s="33" t="s">
        <v>348</v>
      </c>
      <c r="C58" s="33" t="s">
        <v>333</v>
      </c>
      <c r="D58" s="14">
        <v>224548</v>
      </c>
      <c r="E58" s="15">
        <v>2230.88</v>
      </c>
      <c r="F58" s="16">
        <v>8.3999999999999995E-3</v>
      </c>
      <c r="G58" s="16"/>
    </row>
    <row r="59" spans="1:7" x14ac:dyDescent="0.35">
      <c r="A59" s="13" t="s">
        <v>383</v>
      </c>
      <c r="B59" s="33" t="s">
        <v>384</v>
      </c>
      <c r="C59" s="33" t="s">
        <v>330</v>
      </c>
      <c r="D59" s="14">
        <v>144726</v>
      </c>
      <c r="E59" s="15">
        <v>2224.58</v>
      </c>
      <c r="F59" s="16">
        <v>8.3999999999999995E-3</v>
      </c>
      <c r="G59" s="16"/>
    </row>
    <row r="60" spans="1:7" x14ac:dyDescent="0.35">
      <c r="A60" s="13" t="s">
        <v>1633</v>
      </c>
      <c r="B60" s="33" t="s">
        <v>1634</v>
      </c>
      <c r="C60" s="33" t="s">
        <v>358</v>
      </c>
      <c r="D60" s="14">
        <v>48173</v>
      </c>
      <c r="E60" s="15">
        <v>2052.75</v>
      </c>
      <c r="F60" s="16">
        <v>7.7999999999999996E-3</v>
      </c>
      <c r="G60" s="16"/>
    </row>
    <row r="61" spans="1:7" x14ac:dyDescent="0.35">
      <c r="A61" s="13" t="s">
        <v>786</v>
      </c>
      <c r="B61" s="33" t="s">
        <v>787</v>
      </c>
      <c r="C61" s="33" t="s">
        <v>355</v>
      </c>
      <c r="D61" s="14">
        <v>34318</v>
      </c>
      <c r="E61" s="15">
        <v>2052.2199999999998</v>
      </c>
      <c r="F61" s="16">
        <v>7.7999999999999996E-3</v>
      </c>
      <c r="G61" s="16"/>
    </row>
    <row r="62" spans="1:7" x14ac:dyDescent="0.35">
      <c r="A62" s="13" t="s">
        <v>334</v>
      </c>
      <c r="B62" s="33" t="s">
        <v>335</v>
      </c>
      <c r="C62" s="33" t="s">
        <v>336</v>
      </c>
      <c r="D62" s="14">
        <v>55446</v>
      </c>
      <c r="E62" s="15">
        <v>2001.71</v>
      </c>
      <c r="F62" s="16">
        <v>7.6E-3</v>
      </c>
      <c r="G62" s="16"/>
    </row>
    <row r="63" spans="1:7" x14ac:dyDescent="0.35">
      <c r="A63" s="13" t="s">
        <v>361</v>
      </c>
      <c r="B63" s="33" t="s">
        <v>362</v>
      </c>
      <c r="C63" s="33" t="s">
        <v>237</v>
      </c>
      <c r="D63" s="14">
        <v>195896</v>
      </c>
      <c r="E63" s="15">
        <v>1994.32</v>
      </c>
      <c r="F63" s="16">
        <v>7.4999999999999997E-3</v>
      </c>
      <c r="G63" s="16"/>
    </row>
    <row r="64" spans="1:7" x14ac:dyDescent="0.35">
      <c r="A64" s="13" t="s">
        <v>805</v>
      </c>
      <c r="B64" s="33" t="s">
        <v>806</v>
      </c>
      <c r="C64" s="33" t="s">
        <v>231</v>
      </c>
      <c r="D64" s="14">
        <v>35093</v>
      </c>
      <c r="E64" s="15">
        <v>1871.69</v>
      </c>
      <c r="F64" s="16">
        <v>7.1000000000000004E-3</v>
      </c>
      <c r="G64" s="16"/>
    </row>
    <row r="65" spans="1:7" x14ac:dyDescent="0.35">
      <c r="A65" s="13" t="s">
        <v>698</v>
      </c>
      <c r="B65" s="33" t="s">
        <v>699</v>
      </c>
      <c r="C65" s="33" t="s">
        <v>221</v>
      </c>
      <c r="D65" s="14">
        <v>744576</v>
      </c>
      <c r="E65" s="15">
        <v>1774.4</v>
      </c>
      <c r="F65" s="16">
        <v>6.7000000000000002E-3</v>
      </c>
      <c r="G65" s="16"/>
    </row>
    <row r="66" spans="1:7" x14ac:dyDescent="0.35">
      <c r="A66" s="13" t="s">
        <v>1146</v>
      </c>
      <c r="B66" s="33" t="s">
        <v>1147</v>
      </c>
      <c r="C66" s="33" t="s">
        <v>251</v>
      </c>
      <c r="D66" s="14">
        <v>31037</v>
      </c>
      <c r="E66" s="15">
        <v>1710.29</v>
      </c>
      <c r="F66" s="16">
        <v>6.4999999999999997E-3</v>
      </c>
      <c r="G66" s="16"/>
    </row>
    <row r="67" spans="1:7" x14ac:dyDescent="0.35">
      <c r="A67" s="13" t="s">
        <v>282</v>
      </c>
      <c r="B67" s="33" t="s">
        <v>283</v>
      </c>
      <c r="C67" s="33" t="s">
        <v>199</v>
      </c>
      <c r="D67" s="14">
        <v>695109</v>
      </c>
      <c r="E67" s="15">
        <v>1540.99</v>
      </c>
      <c r="F67" s="16">
        <v>5.7999999999999996E-3</v>
      </c>
      <c r="G67" s="16"/>
    </row>
    <row r="68" spans="1:7" x14ac:dyDescent="0.35">
      <c r="A68" s="13" t="s">
        <v>690</v>
      </c>
      <c r="B68" s="33" t="s">
        <v>691</v>
      </c>
      <c r="C68" s="33" t="s">
        <v>199</v>
      </c>
      <c r="D68" s="14">
        <v>644616</v>
      </c>
      <c r="E68" s="15">
        <v>1302.51</v>
      </c>
      <c r="F68" s="16">
        <v>4.8999999999999998E-3</v>
      </c>
      <c r="G68" s="16"/>
    </row>
    <row r="69" spans="1:7" x14ac:dyDescent="0.35">
      <c r="A69" s="13" t="s">
        <v>376</v>
      </c>
      <c r="B69" s="33" t="s">
        <v>377</v>
      </c>
      <c r="C69" s="33" t="s">
        <v>245</v>
      </c>
      <c r="D69" s="14">
        <v>1157406</v>
      </c>
      <c r="E69" s="15">
        <v>1287.73</v>
      </c>
      <c r="F69" s="16">
        <v>4.8999999999999998E-3</v>
      </c>
      <c r="G69" s="16"/>
    </row>
    <row r="70" spans="1:7" x14ac:dyDescent="0.35">
      <c r="A70" s="13" t="s">
        <v>294</v>
      </c>
      <c r="B70" s="33" t="s">
        <v>295</v>
      </c>
      <c r="C70" s="33" t="s">
        <v>199</v>
      </c>
      <c r="D70" s="14">
        <v>207002</v>
      </c>
      <c r="E70" s="15">
        <v>1276.3699999999999</v>
      </c>
      <c r="F70" s="16">
        <v>4.7999999999999996E-3</v>
      </c>
      <c r="G70" s="16"/>
    </row>
    <row r="71" spans="1:7" x14ac:dyDescent="0.35">
      <c r="A71" s="13" t="s">
        <v>389</v>
      </c>
      <c r="B71" s="33" t="s">
        <v>390</v>
      </c>
      <c r="C71" s="33" t="s">
        <v>215</v>
      </c>
      <c r="D71" s="14">
        <v>117308</v>
      </c>
      <c r="E71" s="15">
        <v>1265.4000000000001</v>
      </c>
      <c r="F71" s="16">
        <v>4.7999999999999996E-3</v>
      </c>
      <c r="G71" s="16"/>
    </row>
    <row r="72" spans="1:7" x14ac:dyDescent="0.35">
      <c r="A72" s="13" t="s">
        <v>765</v>
      </c>
      <c r="B72" s="33" t="s">
        <v>766</v>
      </c>
      <c r="C72" s="33" t="s">
        <v>497</v>
      </c>
      <c r="D72" s="14">
        <v>521245</v>
      </c>
      <c r="E72" s="15">
        <v>1230.29</v>
      </c>
      <c r="F72" s="16">
        <v>4.7000000000000002E-3</v>
      </c>
      <c r="G72" s="16"/>
    </row>
    <row r="73" spans="1:7" x14ac:dyDescent="0.35">
      <c r="A73" s="13" t="s">
        <v>324</v>
      </c>
      <c r="B73" s="33" t="s">
        <v>325</v>
      </c>
      <c r="C73" s="33" t="s">
        <v>281</v>
      </c>
      <c r="D73" s="14">
        <v>120771</v>
      </c>
      <c r="E73" s="15">
        <v>1215.74</v>
      </c>
      <c r="F73" s="16">
        <v>4.5999999999999999E-3</v>
      </c>
      <c r="G73" s="16"/>
    </row>
    <row r="74" spans="1:7" x14ac:dyDescent="0.35">
      <c r="A74" s="13" t="s">
        <v>867</v>
      </c>
      <c r="B74" s="33" t="s">
        <v>868</v>
      </c>
      <c r="C74" s="33" t="s">
        <v>231</v>
      </c>
      <c r="D74" s="14">
        <v>166627</v>
      </c>
      <c r="E74" s="15">
        <v>1198.8800000000001</v>
      </c>
      <c r="F74" s="16">
        <v>4.4999999999999997E-3</v>
      </c>
      <c r="G74" s="16"/>
    </row>
    <row r="75" spans="1:7" x14ac:dyDescent="0.35">
      <c r="A75" s="13" t="s">
        <v>337</v>
      </c>
      <c r="B75" s="33" t="s">
        <v>338</v>
      </c>
      <c r="C75" s="33" t="s">
        <v>281</v>
      </c>
      <c r="D75" s="14">
        <v>47469</v>
      </c>
      <c r="E75" s="15">
        <v>1154.3499999999999</v>
      </c>
      <c r="F75" s="16">
        <v>4.4000000000000003E-3</v>
      </c>
      <c r="G75" s="16"/>
    </row>
    <row r="76" spans="1:7" x14ac:dyDescent="0.35">
      <c r="A76" s="13" t="s">
        <v>415</v>
      </c>
      <c r="B76" s="33" t="s">
        <v>416</v>
      </c>
      <c r="C76" s="33" t="s">
        <v>305</v>
      </c>
      <c r="D76" s="14">
        <v>19010</v>
      </c>
      <c r="E76" s="15">
        <v>1135.0899999999999</v>
      </c>
      <c r="F76" s="16">
        <v>4.3E-3</v>
      </c>
      <c r="G76" s="16"/>
    </row>
    <row r="77" spans="1:7" x14ac:dyDescent="0.35">
      <c r="A77" s="13" t="s">
        <v>264</v>
      </c>
      <c r="B77" s="33" t="s">
        <v>265</v>
      </c>
      <c r="C77" s="33" t="s">
        <v>266</v>
      </c>
      <c r="D77" s="14">
        <v>62600</v>
      </c>
      <c r="E77" s="15">
        <v>1134.44</v>
      </c>
      <c r="F77" s="16">
        <v>4.3E-3</v>
      </c>
      <c r="G77" s="16"/>
    </row>
    <row r="78" spans="1:7" x14ac:dyDescent="0.35">
      <c r="A78" s="13" t="s">
        <v>1796</v>
      </c>
      <c r="B78" s="33" t="s">
        <v>1797</v>
      </c>
      <c r="C78" s="33" t="s">
        <v>497</v>
      </c>
      <c r="D78" s="14">
        <v>32045</v>
      </c>
      <c r="E78" s="15">
        <v>1064.44</v>
      </c>
      <c r="F78" s="16">
        <v>4.0000000000000001E-3</v>
      </c>
      <c r="G78" s="16"/>
    </row>
    <row r="79" spans="1:7" x14ac:dyDescent="0.35">
      <c r="A79" s="13" t="s">
        <v>2136</v>
      </c>
      <c r="B79" s="33" t="s">
        <v>2137</v>
      </c>
      <c r="C79" s="33" t="s">
        <v>302</v>
      </c>
      <c r="D79" s="14">
        <v>78738</v>
      </c>
      <c r="E79" s="15">
        <v>818.68</v>
      </c>
      <c r="F79" s="16">
        <v>3.0999999999999999E-3</v>
      </c>
      <c r="G79" s="16"/>
    </row>
    <row r="80" spans="1:7" x14ac:dyDescent="0.35">
      <c r="A80" s="13" t="s">
        <v>1669</v>
      </c>
      <c r="B80" s="33" t="s">
        <v>1670</v>
      </c>
      <c r="C80" s="33" t="s">
        <v>221</v>
      </c>
      <c r="D80" s="14">
        <v>86565</v>
      </c>
      <c r="E80" s="15">
        <v>690.18</v>
      </c>
      <c r="F80" s="16">
        <v>2.5999999999999999E-3</v>
      </c>
      <c r="G80" s="16"/>
    </row>
    <row r="81" spans="1:7" x14ac:dyDescent="0.35">
      <c r="A81" s="13" t="s">
        <v>438</v>
      </c>
      <c r="B81" s="33" t="s">
        <v>439</v>
      </c>
      <c r="C81" s="33" t="s">
        <v>336</v>
      </c>
      <c r="D81" s="14">
        <v>22</v>
      </c>
      <c r="E81" s="15">
        <v>0.72</v>
      </c>
      <c r="F81" s="16">
        <v>0</v>
      </c>
      <c r="G81" s="16"/>
    </row>
    <row r="82" spans="1:7" x14ac:dyDescent="0.35">
      <c r="A82" s="13" t="s">
        <v>391</v>
      </c>
      <c r="B82" s="33" t="s">
        <v>392</v>
      </c>
      <c r="C82" s="33" t="s">
        <v>305</v>
      </c>
      <c r="D82" s="14">
        <v>11</v>
      </c>
      <c r="E82" s="15">
        <v>0.36</v>
      </c>
      <c r="F82" s="16">
        <v>0</v>
      </c>
      <c r="G82" s="16"/>
    </row>
    <row r="83" spans="1:7" x14ac:dyDescent="0.35">
      <c r="A83" s="17" t="s">
        <v>139</v>
      </c>
      <c r="B83" s="34"/>
      <c r="C83" s="34"/>
      <c r="D83" s="20"/>
      <c r="E83" s="37">
        <v>256332.07</v>
      </c>
      <c r="F83" s="38">
        <v>0.97050000000000003</v>
      </c>
      <c r="G83" s="23"/>
    </row>
    <row r="84" spans="1:7" x14ac:dyDescent="0.35">
      <c r="A84" s="13"/>
      <c r="B84" s="33"/>
      <c r="C84" s="33"/>
      <c r="D84" s="14"/>
      <c r="E84" s="15"/>
      <c r="F84" s="16"/>
      <c r="G84" s="16"/>
    </row>
    <row r="85" spans="1:7" x14ac:dyDescent="0.35">
      <c r="A85" s="17" t="s">
        <v>404</v>
      </c>
      <c r="B85" s="33"/>
      <c r="C85" s="33"/>
      <c r="D85" s="14"/>
      <c r="E85" s="15"/>
      <c r="F85" s="16"/>
      <c r="G85" s="16"/>
    </row>
    <row r="86" spans="1:7" x14ac:dyDescent="0.35">
      <c r="A86" s="13" t="s">
        <v>405</v>
      </c>
      <c r="B86" s="33" t="s">
        <v>406</v>
      </c>
      <c r="C86" s="33" t="s">
        <v>305</v>
      </c>
      <c r="D86" s="14">
        <v>11</v>
      </c>
      <c r="E86" s="15">
        <v>0.25</v>
      </c>
      <c r="F86" s="16">
        <v>0</v>
      </c>
      <c r="G86" s="16"/>
    </row>
    <row r="87" spans="1:7" x14ac:dyDescent="0.35">
      <c r="A87" s="17" t="s">
        <v>139</v>
      </c>
      <c r="B87" s="34"/>
      <c r="C87" s="34"/>
      <c r="D87" s="20"/>
      <c r="E87" s="37">
        <v>0.25</v>
      </c>
      <c r="F87" s="38">
        <v>0</v>
      </c>
      <c r="G87" s="23"/>
    </row>
    <row r="88" spans="1:7" x14ac:dyDescent="0.35">
      <c r="A88" s="24" t="s">
        <v>155</v>
      </c>
      <c r="B88" s="35"/>
      <c r="C88" s="35"/>
      <c r="D88" s="25"/>
      <c r="E88" s="30">
        <v>256332.32</v>
      </c>
      <c r="F88" s="31">
        <v>0.97050000000000003</v>
      </c>
      <c r="G88" s="23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3"/>
      <c r="B90" s="33"/>
      <c r="C90" s="33"/>
      <c r="D90" s="14"/>
      <c r="E90" s="15"/>
      <c r="F90" s="16"/>
      <c r="G90" s="16"/>
    </row>
    <row r="91" spans="1:7" x14ac:dyDescent="0.35">
      <c r="A91" s="17" t="s">
        <v>156</v>
      </c>
      <c r="B91" s="33"/>
      <c r="C91" s="33"/>
      <c r="D91" s="14"/>
      <c r="E91" s="15"/>
      <c r="F91" s="16"/>
      <c r="G91" s="16"/>
    </row>
    <row r="92" spans="1:7" x14ac:dyDescent="0.35">
      <c r="A92" s="13" t="s">
        <v>157</v>
      </c>
      <c r="B92" s="33"/>
      <c r="C92" s="33"/>
      <c r="D92" s="14"/>
      <c r="E92" s="15">
        <v>6879.72</v>
      </c>
      <c r="F92" s="16">
        <v>2.5999999999999999E-2</v>
      </c>
      <c r="G92" s="16">
        <v>5.7939999999999998E-2</v>
      </c>
    </row>
    <row r="93" spans="1:7" x14ac:dyDescent="0.35">
      <c r="A93" s="17" t="s">
        <v>139</v>
      </c>
      <c r="B93" s="34"/>
      <c r="C93" s="34"/>
      <c r="D93" s="20"/>
      <c r="E93" s="37">
        <v>6879.72</v>
      </c>
      <c r="F93" s="38">
        <v>2.5999999999999999E-2</v>
      </c>
      <c r="G93" s="23"/>
    </row>
    <row r="94" spans="1:7" x14ac:dyDescent="0.35">
      <c r="A94" s="13"/>
      <c r="B94" s="33"/>
      <c r="C94" s="33"/>
      <c r="D94" s="14"/>
      <c r="E94" s="15"/>
      <c r="F94" s="16"/>
      <c r="G94" s="16"/>
    </row>
    <row r="95" spans="1:7" x14ac:dyDescent="0.35">
      <c r="A95" s="24" t="s">
        <v>155</v>
      </c>
      <c r="B95" s="35"/>
      <c r="C95" s="35"/>
      <c r="D95" s="25"/>
      <c r="E95" s="21">
        <v>6879.72</v>
      </c>
      <c r="F95" s="22">
        <v>2.5999999999999999E-2</v>
      </c>
      <c r="G95" s="23"/>
    </row>
    <row r="96" spans="1:7" x14ac:dyDescent="0.35">
      <c r="A96" s="13" t="s">
        <v>158</v>
      </c>
      <c r="B96" s="33"/>
      <c r="C96" s="33"/>
      <c r="D96" s="14"/>
      <c r="E96" s="15">
        <v>2.1841708999999998</v>
      </c>
      <c r="F96" s="16">
        <v>7.9999999999999996E-6</v>
      </c>
      <c r="G96" s="16"/>
    </row>
    <row r="97" spans="1:7" x14ac:dyDescent="0.35">
      <c r="A97" s="13" t="s">
        <v>159</v>
      </c>
      <c r="B97" s="33"/>
      <c r="C97" s="33"/>
      <c r="D97" s="14"/>
      <c r="E97" s="15">
        <v>945.35582910000005</v>
      </c>
      <c r="F97" s="16">
        <v>3.4919999999999999E-3</v>
      </c>
      <c r="G97" s="16">
        <v>5.7939999999999998E-2</v>
      </c>
    </row>
    <row r="98" spans="1:7" x14ac:dyDescent="0.35">
      <c r="A98" s="28" t="s">
        <v>160</v>
      </c>
      <c r="B98" s="36"/>
      <c r="C98" s="36"/>
      <c r="D98" s="29"/>
      <c r="E98" s="30">
        <v>264159.58</v>
      </c>
      <c r="F98" s="31">
        <v>1</v>
      </c>
      <c r="G98" s="31"/>
    </row>
    <row r="103" spans="1:7" x14ac:dyDescent="0.35">
      <c r="A103" s="1" t="s">
        <v>163</v>
      </c>
    </row>
    <row r="104" spans="1:7" x14ac:dyDescent="0.35">
      <c r="A104" s="48" t="s">
        <v>164</v>
      </c>
      <c r="B104" s="3" t="s">
        <v>136</v>
      </c>
    </row>
    <row r="105" spans="1:7" x14ac:dyDescent="0.35">
      <c r="A105" t="s">
        <v>165</v>
      </c>
    </row>
    <row r="106" spans="1:7" x14ac:dyDescent="0.35">
      <c r="A106" t="s">
        <v>166</v>
      </c>
      <c r="B106" t="s">
        <v>167</v>
      </c>
      <c r="C106" t="s">
        <v>167</v>
      </c>
    </row>
    <row r="107" spans="1:7" x14ac:dyDescent="0.35">
      <c r="B107" s="49">
        <v>45777</v>
      </c>
      <c r="C107" s="49">
        <v>45807</v>
      </c>
    </row>
    <row r="108" spans="1:7" x14ac:dyDescent="0.35">
      <c r="A108" t="s">
        <v>407</v>
      </c>
      <c r="B108">
        <v>41.64</v>
      </c>
      <c r="C108">
        <v>42.674999999999997</v>
      </c>
    </row>
    <row r="109" spans="1:7" x14ac:dyDescent="0.35">
      <c r="A109" t="s">
        <v>169</v>
      </c>
      <c r="B109">
        <v>34.186</v>
      </c>
      <c r="C109">
        <v>35.036999999999999</v>
      </c>
    </row>
    <row r="110" spans="1:7" x14ac:dyDescent="0.35">
      <c r="A110" t="s">
        <v>408</v>
      </c>
      <c r="B110">
        <v>36.116999999999997</v>
      </c>
      <c r="C110">
        <v>36.97</v>
      </c>
    </row>
    <row r="111" spans="1:7" x14ac:dyDescent="0.35">
      <c r="A111" t="s">
        <v>171</v>
      </c>
      <c r="B111">
        <v>29.655999999999999</v>
      </c>
      <c r="C111">
        <v>30.356000000000002</v>
      </c>
    </row>
    <row r="113" spans="1:4" x14ac:dyDescent="0.35">
      <c r="A113" t="s">
        <v>172</v>
      </c>
      <c r="B113" s="3" t="s">
        <v>136</v>
      </c>
    </row>
    <row r="114" spans="1:4" x14ac:dyDescent="0.35">
      <c r="A114" t="s">
        <v>173</v>
      </c>
      <c r="B114" s="3" t="s">
        <v>136</v>
      </c>
    </row>
    <row r="115" spans="1:4" ht="29" customHeight="1" x14ac:dyDescent="0.35">
      <c r="A115" s="48" t="s">
        <v>174</v>
      </c>
      <c r="B115" s="3" t="s">
        <v>136</v>
      </c>
    </row>
    <row r="116" spans="1:4" ht="29" customHeight="1" x14ac:dyDescent="0.35">
      <c r="A116" s="48" t="s">
        <v>175</v>
      </c>
      <c r="B116" s="3" t="s">
        <v>136</v>
      </c>
    </row>
    <row r="117" spans="1:4" x14ac:dyDescent="0.35">
      <c r="A117" t="s">
        <v>409</v>
      </c>
      <c r="B117" s="50">
        <v>0.45340000000000003</v>
      </c>
    </row>
    <row r="118" spans="1:4" ht="43.5" customHeight="1" x14ac:dyDescent="0.35">
      <c r="A118" s="48" t="s">
        <v>177</v>
      </c>
      <c r="B118" s="3" t="s">
        <v>136</v>
      </c>
    </row>
    <row r="119" spans="1:4" x14ac:dyDescent="0.35">
      <c r="B119" s="3"/>
    </row>
    <row r="120" spans="1:4" ht="29" customHeight="1" x14ac:dyDescent="0.35">
      <c r="A120" s="48" t="s">
        <v>178</v>
      </c>
      <c r="B120" s="3" t="s">
        <v>136</v>
      </c>
    </row>
    <row r="121" spans="1:4" ht="29" customHeight="1" x14ac:dyDescent="0.35">
      <c r="A121" s="48" t="s">
        <v>179</v>
      </c>
      <c r="B121" t="s">
        <v>136</v>
      </c>
    </row>
    <row r="122" spans="1:4" ht="29" customHeight="1" x14ac:dyDescent="0.35">
      <c r="A122" s="48" t="s">
        <v>180</v>
      </c>
      <c r="B122" s="3" t="s">
        <v>136</v>
      </c>
    </row>
    <row r="123" spans="1:4" ht="29" customHeight="1" x14ac:dyDescent="0.35">
      <c r="A123" s="48" t="s">
        <v>181</v>
      </c>
      <c r="B123" s="3" t="s">
        <v>136</v>
      </c>
    </row>
    <row r="125" spans="1:4" ht="70" customHeight="1" x14ac:dyDescent="0.35">
      <c r="A125" s="73" t="s">
        <v>191</v>
      </c>
      <c r="B125" s="73" t="s">
        <v>192</v>
      </c>
      <c r="C125" s="73" t="s">
        <v>5</v>
      </c>
      <c r="D125" s="73" t="s">
        <v>6</v>
      </c>
    </row>
    <row r="126" spans="1:4" ht="70" customHeight="1" x14ac:dyDescent="0.35">
      <c r="A126" s="73" t="s">
        <v>2138</v>
      </c>
      <c r="B126" s="73"/>
      <c r="C126" s="73" t="s">
        <v>11</v>
      </c>
      <c r="D12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2139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2140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113999</v>
      </c>
      <c r="E8" s="15">
        <v>2217.17</v>
      </c>
      <c r="F8" s="16">
        <v>0.13189999999999999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105774</v>
      </c>
      <c r="E9" s="15">
        <v>1529.28</v>
      </c>
      <c r="F9" s="16">
        <v>9.0899999999999995E-2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101532</v>
      </c>
      <c r="E10" s="15">
        <v>1442.67</v>
      </c>
      <c r="F10" s="16">
        <v>8.5800000000000001E-2</v>
      </c>
      <c r="G10" s="16"/>
    </row>
    <row r="11" spans="1:7" x14ac:dyDescent="0.35">
      <c r="A11" s="13" t="s">
        <v>216</v>
      </c>
      <c r="B11" s="33" t="s">
        <v>217</v>
      </c>
      <c r="C11" s="33" t="s">
        <v>218</v>
      </c>
      <c r="D11" s="14">
        <v>53947</v>
      </c>
      <c r="E11" s="15">
        <v>843.03</v>
      </c>
      <c r="F11" s="16">
        <v>5.0099999999999999E-2</v>
      </c>
      <c r="G11" s="16"/>
    </row>
    <row r="12" spans="1:7" x14ac:dyDescent="0.35">
      <c r="A12" s="13" t="s">
        <v>205</v>
      </c>
      <c r="B12" s="33" t="s">
        <v>206</v>
      </c>
      <c r="C12" s="33" t="s">
        <v>207</v>
      </c>
      <c r="D12" s="14">
        <v>40203</v>
      </c>
      <c r="E12" s="15">
        <v>746.25</v>
      </c>
      <c r="F12" s="16">
        <v>4.4400000000000002E-2</v>
      </c>
      <c r="G12" s="16"/>
    </row>
    <row r="13" spans="1:7" x14ac:dyDescent="0.35">
      <c r="A13" s="13" t="s">
        <v>208</v>
      </c>
      <c r="B13" s="33" t="s">
        <v>209</v>
      </c>
      <c r="C13" s="33" t="s">
        <v>210</v>
      </c>
      <c r="D13" s="14">
        <v>17592</v>
      </c>
      <c r="E13" s="15">
        <v>646.52</v>
      </c>
      <c r="F13" s="16">
        <v>3.8399999999999997E-2</v>
      </c>
      <c r="G13" s="16"/>
    </row>
    <row r="14" spans="1:7" x14ac:dyDescent="0.35">
      <c r="A14" s="13" t="s">
        <v>260</v>
      </c>
      <c r="B14" s="33" t="s">
        <v>261</v>
      </c>
      <c r="C14" s="33" t="s">
        <v>248</v>
      </c>
      <c r="D14" s="14">
        <v>139496</v>
      </c>
      <c r="E14" s="15">
        <v>583.16</v>
      </c>
      <c r="F14" s="16">
        <v>3.4700000000000002E-2</v>
      </c>
      <c r="G14" s="16"/>
    </row>
    <row r="15" spans="1:7" x14ac:dyDescent="0.35">
      <c r="A15" s="13" t="s">
        <v>258</v>
      </c>
      <c r="B15" s="33" t="s">
        <v>259</v>
      </c>
      <c r="C15" s="33" t="s">
        <v>218</v>
      </c>
      <c r="D15" s="14">
        <v>15305</v>
      </c>
      <c r="E15" s="15">
        <v>530.07000000000005</v>
      </c>
      <c r="F15" s="16">
        <v>3.15E-2</v>
      </c>
      <c r="G15" s="16"/>
    </row>
    <row r="16" spans="1:7" x14ac:dyDescent="0.35">
      <c r="A16" s="13" t="s">
        <v>225</v>
      </c>
      <c r="B16" s="33" t="s">
        <v>226</v>
      </c>
      <c r="C16" s="33" t="s">
        <v>199</v>
      </c>
      <c r="D16" s="14">
        <v>42822</v>
      </c>
      <c r="E16" s="15">
        <v>510.52</v>
      </c>
      <c r="F16" s="16">
        <v>3.04E-2</v>
      </c>
      <c r="G16" s="16"/>
    </row>
    <row r="17" spans="1:7" x14ac:dyDescent="0.35">
      <c r="A17" s="13" t="s">
        <v>211</v>
      </c>
      <c r="B17" s="33" t="s">
        <v>212</v>
      </c>
      <c r="C17" s="33" t="s">
        <v>199</v>
      </c>
      <c r="D17" s="14">
        <v>57572</v>
      </c>
      <c r="E17" s="15">
        <v>467.66</v>
      </c>
      <c r="F17" s="16">
        <v>2.7799999999999998E-2</v>
      </c>
      <c r="G17" s="16"/>
    </row>
    <row r="18" spans="1:7" x14ac:dyDescent="0.35">
      <c r="A18" s="13" t="s">
        <v>227</v>
      </c>
      <c r="B18" s="33" t="s">
        <v>228</v>
      </c>
      <c r="C18" s="33" t="s">
        <v>199</v>
      </c>
      <c r="D18" s="14">
        <v>22035</v>
      </c>
      <c r="E18" s="15">
        <v>457.16</v>
      </c>
      <c r="F18" s="16">
        <v>2.7199999999999998E-2</v>
      </c>
      <c r="G18" s="16"/>
    </row>
    <row r="19" spans="1:7" x14ac:dyDescent="0.35">
      <c r="A19" s="13" t="s">
        <v>229</v>
      </c>
      <c r="B19" s="33" t="s">
        <v>230</v>
      </c>
      <c r="C19" s="33" t="s">
        <v>231</v>
      </c>
      <c r="D19" s="14">
        <v>13279</v>
      </c>
      <c r="E19" s="15">
        <v>395.29</v>
      </c>
      <c r="F19" s="16">
        <v>2.35E-2</v>
      </c>
      <c r="G19" s="16"/>
    </row>
    <row r="20" spans="1:7" x14ac:dyDescent="0.35">
      <c r="A20" s="13" t="s">
        <v>314</v>
      </c>
      <c r="B20" s="33" t="s">
        <v>315</v>
      </c>
      <c r="C20" s="33" t="s">
        <v>240</v>
      </c>
      <c r="D20" s="14">
        <v>3919</v>
      </c>
      <c r="E20" s="15">
        <v>359.78</v>
      </c>
      <c r="F20" s="16">
        <v>2.1399999999999999E-2</v>
      </c>
      <c r="G20" s="16"/>
    </row>
    <row r="21" spans="1:7" x14ac:dyDescent="0.35">
      <c r="A21" s="13" t="s">
        <v>246</v>
      </c>
      <c r="B21" s="33" t="s">
        <v>247</v>
      </c>
      <c r="C21" s="33" t="s">
        <v>248</v>
      </c>
      <c r="D21" s="14">
        <v>13300</v>
      </c>
      <c r="E21" s="15">
        <v>312.32</v>
      </c>
      <c r="F21" s="16">
        <v>1.8599999999999998E-2</v>
      </c>
      <c r="G21" s="16"/>
    </row>
    <row r="22" spans="1:7" x14ac:dyDescent="0.35">
      <c r="A22" s="13" t="s">
        <v>235</v>
      </c>
      <c r="B22" s="33" t="s">
        <v>236</v>
      </c>
      <c r="C22" s="33" t="s">
        <v>237</v>
      </c>
      <c r="D22" s="14">
        <v>16157</v>
      </c>
      <c r="E22" s="15">
        <v>271.05</v>
      </c>
      <c r="F22" s="16">
        <v>1.61E-2</v>
      </c>
      <c r="G22" s="16"/>
    </row>
    <row r="23" spans="1:7" x14ac:dyDescent="0.35">
      <c r="A23" s="13" t="s">
        <v>252</v>
      </c>
      <c r="B23" s="33" t="s">
        <v>253</v>
      </c>
      <c r="C23" s="33" t="s">
        <v>218</v>
      </c>
      <c r="D23" s="14">
        <v>15895</v>
      </c>
      <c r="E23" s="15">
        <v>260.14</v>
      </c>
      <c r="F23" s="16">
        <v>1.55E-2</v>
      </c>
      <c r="G23" s="16"/>
    </row>
    <row r="24" spans="1:7" x14ac:dyDescent="0.35">
      <c r="A24" s="13" t="s">
        <v>698</v>
      </c>
      <c r="B24" s="33" t="s">
        <v>699</v>
      </c>
      <c r="C24" s="33" t="s">
        <v>221</v>
      </c>
      <c r="D24" s="14">
        <v>104107</v>
      </c>
      <c r="E24" s="15">
        <v>248.1</v>
      </c>
      <c r="F24" s="16">
        <v>1.4800000000000001E-2</v>
      </c>
      <c r="G24" s="16"/>
    </row>
    <row r="25" spans="1:7" x14ac:dyDescent="0.35">
      <c r="A25" s="13" t="s">
        <v>284</v>
      </c>
      <c r="B25" s="33" t="s">
        <v>285</v>
      </c>
      <c r="C25" s="33" t="s">
        <v>231</v>
      </c>
      <c r="D25" s="14">
        <v>1967</v>
      </c>
      <c r="E25" s="15">
        <v>242.31</v>
      </c>
      <c r="F25" s="16">
        <v>1.44E-2</v>
      </c>
      <c r="G25" s="16"/>
    </row>
    <row r="26" spans="1:7" x14ac:dyDescent="0.35">
      <c r="A26" s="13" t="s">
        <v>243</v>
      </c>
      <c r="B26" s="33" t="s">
        <v>244</v>
      </c>
      <c r="C26" s="33" t="s">
        <v>245</v>
      </c>
      <c r="D26" s="14">
        <v>71058</v>
      </c>
      <c r="E26" s="15">
        <v>237.26</v>
      </c>
      <c r="F26" s="16">
        <v>1.41E-2</v>
      </c>
      <c r="G26" s="16"/>
    </row>
    <row r="27" spans="1:7" x14ac:dyDescent="0.35">
      <c r="A27" s="13" t="s">
        <v>867</v>
      </c>
      <c r="B27" s="33" t="s">
        <v>868</v>
      </c>
      <c r="C27" s="33" t="s">
        <v>231</v>
      </c>
      <c r="D27" s="14">
        <v>31273</v>
      </c>
      <c r="E27" s="15">
        <v>225.01</v>
      </c>
      <c r="F27" s="16">
        <v>1.34E-2</v>
      </c>
      <c r="G27" s="16"/>
    </row>
    <row r="28" spans="1:7" x14ac:dyDescent="0.35">
      <c r="A28" s="13" t="s">
        <v>300</v>
      </c>
      <c r="B28" s="33" t="s">
        <v>301</v>
      </c>
      <c r="C28" s="33" t="s">
        <v>302</v>
      </c>
      <c r="D28" s="14">
        <v>6181</v>
      </c>
      <c r="E28" s="15">
        <v>219.73</v>
      </c>
      <c r="F28" s="16">
        <v>1.3100000000000001E-2</v>
      </c>
      <c r="G28" s="16"/>
    </row>
    <row r="29" spans="1:7" x14ac:dyDescent="0.35">
      <c r="A29" s="13" t="s">
        <v>222</v>
      </c>
      <c r="B29" s="33" t="s">
        <v>223</v>
      </c>
      <c r="C29" s="33" t="s">
        <v>224</v>
      </c>
      <c r="D29" s="14">
        <v>53670</v>
      </c>
      <c r="E29" s="15">
        <v>206.41</v>
      </c>
      <c r="F29" s="16">
        <v>1.23E-2</v>
      </c>
      <c r="G29" s="16"/>
    </row>
    <row r="30" spans="1:7" x14ac:dyDescent="0.35">
      <c r="A30" s="13" t="s">
        <v>331</v>
      </c>
      <c r="B30" s="33" t="s">
        <v>332</v>
      </c>
      <c r="C30" s="33" t="s">
        <v>333</v>
      </c>
      <c r="D30" s="14">
        <v>123918</v>
      </c>
      <c r="E30" s="15">
        <v>199.53</v>
      </c>
      <c r="F30" s="16">
        <v>1.1900000000000001E-2</v>
      </c>
      <c r="G30" s="16"/>
    </row>
    <row r="31" spans="1:7" x14ac:dyDescent="0.35">
      <c r="A31" s="13" t="s">
        <v>793</v>
      </c>
      <c r="B31" s="33" t="s">
        <v>794</v>
      </c>
      <c r="C31" s="33" t="s">
        <v>245</v>
      </c>
      <c r="D31" s="14">
        <v>67919</v>
      </c>
      <c r="E31" s="15">
        <v>196.8</v>
      </c>
      <c r="F31" s="16">
        <v>1.17E-2</v>
      </c>
      <c r="G31" s="16"/>
    </row>
    <row r="32" spans="1:7" x14ac:dyDescent="0.35">
      <c r="A32" s="13" t="s">
        <v>232</v>
      </c>
      <c r="B32" s="33" t="s">
        <v>233</v>
      </c>
      <c r="C32" s="33" t="s">
        <v>234</v>
      </c>
      <c r="D32" s="14">
        <v>1743</v>
      </c>
      <c r="E32" s="15">
        <v>195.39</v>
      </c>
      <c r="F32" s="16">
        <v>1.1599999999999999E-2</v>
      </c>
      <c r="G32" s="16"/>
    </row>
    <row r="33" spans="1:7" x14ac:dyDescent="0.35">
      <c r="A33" s="13" t="s">
        <v>219</v>
      </c>
      <c r="B33" s="33" t="s">
        <v>220</v>
      </c>
      <c r="C33" s="33" t="s">
        <v>221</v>
      </c>
      <c r="D33" s="14">
        <v>3330</v>
      </c>
      <c r="E33" s="15">
        <v>187.93</v>
      </c>
      <c r="F33" s="16">
        <v>1.12E-2</v>
      </c>
      <c r="G33" s="16"/>
    </row>
    <row r="34" spans="1:7" x14ac:dyDescent="0.35">
      <c r="A34" s="13" t="s">
        <v>747</v>
      </c>
      <c r="B34" s="33" t="s">
        <v>748</v>
      </c>
      <c r="C34" s="33" t="s">
        <v>240</v>
      </c>
      <c r="D34" s="14">
        <v>8153</v>
      </c>
      <c r="E34" s="15">
        <v>164.48</v>
      </c>
      <c r="F34" s="16">
        <v>9.7999999999999997E-3</v>
      </c>
      <c r="G34" s="16"/>
    </row>
    <row r="35" spans="1:7" x14ac:dyDescent="0.35">
      <c r="A35" s="13" t="s">
        <v>1706</v>
      </c>
      <c r="B35" s="33" t="s">
        <v>1707</v>
      </c>
      <c r="C35" s="33" t="s">
        <v>1198</v>
      </c>
      <c r="D35" s="14">
        <v>11059</v>
      </c>
      <c r="E35" s="15">
        <v>158.44999999999999</v>
      </c>
      <c r="F35" s="16">
        <v>9.4000000000000004E-3</v>
      </c>
      <c r="G35" s="16"/>
    </row>
    <row r="36" spans="1:7" x14ac:dyDescent="0.35">
      <c r="A36" s="13" t="s">
        <v>1148</v>
      </c>
      <c r="B36" s="33" t="s">
        <v>1149</v>
      </c>
      <c r="C36" s="33" t="s">
        <v>302</v>
      </c>
      <c r="D36" s="14">
        <v>6779</v>
      </c>
      <c r="E36" s="15">
        <v>153.13999999999999</v>
      </c>
      <c r="F36" s="16">
        <v>9.1000000000000004E-3</v>
      </c>
      <c r="G36" s="16"/>
    </row>
    <row r="37" spans="1:7" x14ac:dyDescent="0.35">
      <c r="A37" s="13" t="s">
        <v>254</v>
      </c>
      <c r="B37" s="33" t="s">
        <v>255</v>
      </c>
      <c r="C37" s="33" t="s">
        <v>218</v>
      </c>
      <c r="D37" s="14">
        <v>9505</v>
      </c>
      <c r="E37" s="15">
        <v>149.6</v>
      </c>
      <c r="F37" s="16">
        <v>8.8999999999999999E-3</v>
      </c>
      <c r="G37" s="16"/>
    </row>
    <row r="38" spans="1:7" x14ac:dyDescent="0.35">
      <c r="A38" s="13" t="s">
        <v>1713</v>
      </c>
      <c r="B38" s="33" t="s">
        <v>1714</v>
      </c>
      <c r="C38" s="33" t="s">
        <v>234</v>
      </c>
      <c r="D38" s="14">
        <v>5752</v>
      </c>
      <c r="E38" s="15">
        <v>146.43</v>
      </c>
      <c r="F38" s="16">
        <v>8.6999999999999994E-3</v>
      </c>
      <c r="G38" s="16"/>
    </row>
    <row r="39" spans="1:7" x14ac:dyDescent="0.35">
      <c r="A39" s="13" t="s">
        <v>422</v>
      </c>
      <c r="B39" s="33" t="s">
        <v>423</v>
      </c>
      <c r="C39" s="33" t="s">
        <v>231</v>
      </c>
      <c r="D39" s="14">
        <v>1662</v>
      </c>
      <c r="E39" s="15">
        <v>143.05000000000001</v>
      </c>
      <c r="F39" s="16">
        <v>8.5000000000000006E-3</v>
      </c>
      <c r="G39" s="16"/>
    </row>
    <row r="40" spans="1:7" x14ac:dyDescent="0.35">
      <c r="A40" s="13" t="s">
        <v>347</v>
      </c>
      <c r="B40" s="33" t="s">
        <v>348</v>
      </c>
      <c r="C40" s="33" t="s">
        <v>333</v>
      </c>
      <c r="D40" s="14">
        <v>14218</v>
      </c>
      <c r="E40" s="15">
        <v>141.26</v>
      </c>
      <c r="F40" s="16">
        <v>8.3999999999999995E-3</v>
      </c>
      <c r="G40" s="16"/>
    </row>
    <row r="41" spans="1:7" x14ac:dyDescent="0.35">
      <c r="A41" s="13" t="s">
        <v>381</v>
      </c>
      <c r="B41" s="33" t="s">
        <v>382</v>
      </c>
      <c r="C41" s="33" t="s">
        <v>240</v>
      </c>
      <c r="D41" s="14">
        <v>49087</v>
      </c>
      <c r="E41" s="15">
        <v>140.71</v>
      </c>
      <c r="F41" s="16">
        <v>8.3999999999999995E-3</v>
      </c>
      <c r="G41" s="16"/>
    </row>
    <row r="42" spans="1:7" x14ac:dyDescent="0.35">
      <c r="A42" s="13" t="s">
        <v>773</v>
      </c>
      <c r="B42" s="33" t="s">
        <v>774</v>
      </c>
      <c r="C42" s="33" t="s">
        <v>395</v>
      </c>
      <c r="D42" s="14">
        <v>58207</v>
      </c>
      <c r="E42" s="15">
        <v>139.35</v>
      </c>
      <c r="F42" s="16">
        <v>8.3000000000000001E-3</v>
      </c>
      <c r="G42" s="16"/>
    </row>
    <row r="43" spans="1:7" x14ac:dyDescent="0.35">
      <c r="A43" s="13" t="s">
        <v>378</v>
      </c>
      <c r="B43" s="33" t="s">
        <v>379</v>
      </c>
      <c r="C43" s="33" t="s">
        <v>380</v>
      </c>
      <c r="D43" s="14">
        <v>21697</v>
      </c>
      <c r="E43" s="15">
        <v>137.44999999999999</v>
      </c>
      <c r="F43" s="16">
        <v>8.2000000000000007E-3</v>
      </c>
      <c r="G43" s="16"/>
    </row>
    <row r="44" spans="1:7" x14ac:dyDescent="0.35">
      <c r="A44" s="13" t="s">
        <v>700</v>
      </c>
      <c r="B44" s="33" t="s">
        <v>701</v>
      </c>
      <c r="C44" s="33" t="s">
        <v>702</v>
      </c>
      <c r="D44" s="14">
        <v>34037</v>
      </c>
      <c r="E44" s="15">
        <v>135.22999999999999</v>
      </c>
      <c r="F44" s="16">
        <v>8.0000000000000002E-3</v>
      </c>
      <c r="G44" s="16"/>
    </row>
    <row r="45" spans="1:7" x14ac:dyDescent="0.35">
      <c r="A45" s="13" t="s">
        <v>270</v>
      </c>
      <c r="B45" s="33" t="s">
        <v>271</v>
      </c>
      <c r="C45" s="33" t="s">
        <v>240</v>
      </c>
      <c r="D45" s="14">
        <v>20974</v>
      </c>
      <c r="E45" s="15">
        <v>134.1</v>
      </c>
      <c r="F45" s="16">
        <v>8.0000000000000002E-3</v>
      </c>
      <c r="G45" s="16"/>
    </row>
    <row r="46" spans="1:7" x14ac:dyDescent="0.35">
      <c r="A46" s="13" t="s">
        <v>1144</v>
      </c>
      <c r="B46" s="33" t="s">
        <v>1145</v>
      </c>
      <c r="C46" s="33" t="s">
        <v>251</v>
      </c>
      <c r="D46" s="14">
        <v>5373</v>
      </c>
      <c r="E46" s="15">
        <v>128.75</v>
      </c>
      <c r="F46" s="16">
        <v>7.7000000000000002E-3</v>
      </c>
      <c r="G46" s="16"/>
    </row>
    <row r="47" spans="1:7" x14ac:dyDescent="0.35">
      <c r="A47" s="13" t="s">
        <v>755</v>
      </c>
      <c r="B47" s="33" t="s">
        <v>756</v>
      </c>
      <c r="C47" s="33" t="s">
        <v>266</v>
      </c>
      <c r="D47" s="14">
        <v>16043</v>
      </c>
      <c r="E47" s="15">
        <v>124.63</v>
      </c>
      <c r="F47" s="16">
        <v>7.4000000000000003E-3</v>
      </c>
      <c r="G47" s="16"/>
    </row>
    <row r="48" spans="1:7" x14ac:dyDescent="0.35">
      <c r="A48" s="13" t="s">
        <v>1261</v>
      </c>
      <c r="B48" s="33" t="s">
        <v>1262</v>
      </c>
      <c r="C48" s="33" t="s">
        <v>237</v>
      </c>
      <c r="D48" s="14">
        <v>8430</v>
      </c>
      <c r="E48" s="15">
        <v>123.56</v>
      </c>
      <c r="F48" s="16">
        <v>7.3000000000000001E-3</v>
      </c>
      <c r="G48" s="16"/>
    </row>
    <row r="49" spans="1:7" x14ac:dyDescent="0.35">
      <c r="A49" s="13" t="s">
        <v>264</v>
      </c>
      <c r="B49" s="33" t="s">
        <v>265</v>
      </c>
      <c r="C49" s="33" t="s">
        <v>266</v>
      </c>
      <c r="D49" s="14">
        <v>6716</v>
      </c>
      <c r="E49" s="15">
        <v>121.71</v>
      </c>
      <c r="F49" s="16">
        <v>7.1999999999999998E-3</v>
      </c>
      <c r="G49" s="16"/>
    </row>
    <row r="50" spans="1:7" x14ac:dyDescent="0.35">
      <c r="A50" s="13" t="s">
        <v>1150</v>
      </c>
      <c r="B50" s="33" t="s">
        <v>1151</v>
      </c>
      <c r="C50" s="33" t="s">
        <v>237</v>
      </c>
      <c r="D50" s="14">
        <v>9141</v>
      </c>
      <c r="E50" s="15">
        <v>114.37</v>
      </c>
      <c r="F50" s="16">
        <v>6.7999999999999996E-3</v>
      </c>
      <c r="G50" s="16"/>
    </row>
    <row r="51" spans="1:7" x14ac:dyDescent="0.35">
      <c r="A51" s="13" t="s">
        <v>805</v>
      </c>
      <c r="B51" s="33" t="s">
        <v>806</v>
      </c>
      <c r="C51" s="33" t="s">
        <v>231</v>
      </c>
      <c r="D51" s="14">
        <v>2059</v>
      </c>
      <c r="E51" s="15">
        <v>109.82</v>
      </c>
      <c r="F51" s="16">
        <v>6.4999999999999997E-3</v>
      </c>
      <c r="G51" s="16"/>
    </row>
    <row r="52" spans="1:7" x14ac:dyDescent="0.35">
      <c r="A52" s="13" t="s">
        <v>316</v>
      </c>
      <c r="B52" s="33" t="s">
        <v>317</v>
      </c>
      <c r="C52" s="33" t="s">
        <v>318</v>
      </c>
      <c r="D52" s="14">
        <v>9758</v>
      </c>
      <c r="E52" s="15">
        <v>107.95</v>
      </c>
      <c r="F52" s="16">
        <v>6.4000000000000003E-3</v>
      </c>
      <c r="G52" s="16"/>
    </row>
    <row r="53" spans="1:7" x14ac:dyDescent="0.35">
      <c r="A53" s="13" t="s">
        <v>1154</v>
      </c>
      <c r="B53" s="33" t="s">
        <v>1155</v>
      </c>
      <c r="C53" s="33" t="s">
        <v>218</v>
      </c>
      <c r="D53" s="14">
        <v>42565</v>
      </c>
      <c r="E53" s="15">
        <v>106.27</v>
      </c>
      <c r="F53" s="16">
        <v>6.3E-3</v>
      </c>
      <c r="G53" s="16"/>
    </row>
    <row r="54" spans="1:7" x14ac:dyDescent="0.35">
      <c r="A54" s="13" t="s">
        <v>751</v>
      </c>
      <c r="B54" s="33" t="s">
        <v>752</v>
      </c>
      <c r="C54" s="33" t="s">
        <v>278</v>
      </c>
      <c r="D54" s="14">
        <v>1514</v>
      </c>
      <c r="E54" s="15">
        <v>104.17</v>
      </c>
      <c r="F54" s="16">
        <v>6.1999999999999998E-3</v>
      </c>
      <c r="G54" s="16"/>
    </row>
    <row r="55" spans="1:7" x14ac:dyDescent="0.35">
      <c r="A55" s="13" t="s">
        <v>1745</v>
      </c>
      <c r="B55" s="33" t="s">
        <v>1746</v>
      </c>
      <c r="C55" s="33" t="s">
        <v>1747</v>
      </c>
      <c r="D55" s="14">
        <v>3903</v>
      </c>
      <c r="E55" s="15">
        <v>98.35</v>
      </c>
      <c r="F55" s="16">
        <v>5.7999999999999996E-3</v>
      </c>
      <c r="G55" s="16"/>
    </row>
    <row r="56" spans="1:7" x14ac:dyDescent="0.35">
      <c r="A56" s="13" t="s">
        <v>1152</v>
      </c>
      <c r="B56" s="33" t="s">
        <v>1153</v>
      </c>
      <c r="C56" s="33" t="s">
        <v>231</v>
      </c>
      <c r="D56" s="14">
        <v>1945</v>
      </c>
      <c r="E56" s="15">
        <v>83.82</v>
      </c>
      <c r="F56" s="16">
        <v>5.0000000000000001E-3</v>
      </c>
      <c r="G56" s="16"/>
    </row>
    <row r="57" spans="1:7" x14ac:dyDescent="0.35">
      <c r="A57" s="13" t="s">
        <v>1770</v>
      </c>
      <c r="B57" s="33" t="s">
        <v>1771</v>
      </c>
      <c r="C57" s="33" t="s">
        <v>199</v>
      </c>
      <c r="D57" s="14">
        <v>9869</v>
      </c>
      <c r="E57" s="15">
        <v>80.62</v>
      </c>
      <c r="F57" s="16">
        <v>4.7999999999999996E-3</v>
      </c>
      <c r="G57" s="16"/>
    </row>
    <row r="58" spans="1:7" x14ac:dyDescent="0.35">
      <c r="A58" s="17" t="s">
        <v>139</v>
      </c>
      <c r="B58" s="34"/>
      <c r="C58" s="34"/>
      <c r="D58" s="20"/>
      <c r="E58" s="37">
        <v>16777.810000000001</v>
      </c>
      <c r="F58" s="38">
        <v>0.99780000000000002</v>
      </c>
      <c r="G58" s="23"/>
    </row>
    <row r="59" spans="1:7" x14ac:dyDescent="0.35">
      <c r="A59" s="17" t="s">
        <v>404</v>
      </c>
      <c r="B59" s="33"/>
      <c r="C59" s="33"/>
      <c r="D59" s="14"/>
      <c r="E59" s="15"/>
      <c r="F59" s="16"/>
      <c r="G59" s="16"/>
    </row>
    <row r="60" spans="1:7" x14ac:dyDescent="0.35">
      <c r="A60" s="17" t="s">
        <v>139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155</v>
      </c>
      <c r="B61" s="35"/>
      <c r="C61" s="35"/>
      <c r="D61" s="25"/>
      <c r="E61" s="30">
        <v>16777.810000000001</v>
      </c>
      <c r="F61" s="31">
        <v>0.99780000000000002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156</v>
      </c>
      <c r="B64" s="33"/>
      <c r="C64" s="33"/>
      <c r="D64" s="14"/>
      <c r="E64" s="15"/>
      <c r="F64" s="16"/>
      <c r="G64" s="16"/>
    </row>
    <row r="65" spans="1:7" x14ac:dyDescent="0.35">
      <c r="A65" s="13" t="s">
        <v>157</v>
      </c>
      <c r="B65" s="33"/>
      <c r="C65" s="33"/>
      <c r="D65" s="14"/>
      <c r="E65" s="15">
        <v>19.989999999999998</v>
      </c>
      <c r="F65" s="16">
        <v>1.1999999999999999E-3</v>
      </c>
      <c r="G65" s="16">
        <v>5.7939999999999998E-2</v>
      </c>
    </row>
    <row r="66" spans="1:7" x14ac:dyDescent="0.35">
      <c r="A66" s="17" t="s">
        <v>139</v>
      </c>
      <c r="B66" s="34"/>
      <c r="C66" s="34"/>
      <c r="D66" s="20"/>
      <c r="E66" s="37">
        <v>19.989999999999998</v>
      </c>
      <c r="F66" s="38">
        <v>1.1999999999999999E-3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155</v>
      </c>
      <c r="B68" s="35"/>
      <c r="C68" s="35"/>
      <c r="D68" s="25"/>
      <c r="E68" s="21">
        <v>19.989999999999998</v>
      </c>
      <c r="F68" s="22">
        <v>1.1999999999999999E-3</v>
      </c>
      <c r="G68" s="23"/>
    </row>
    <row r="69" spans="1:7" x14ac:dyDescent="0.35">
      <c r="A69" s="13" t="s">
        <v>158</v>
      </c>
      <c r="B69" s="33"/>
      <c r="C69" s="33"/>
      <c r="D69" s="14"/>
      <c r="E69" s="15">
        <v>6.3466E-3</v>
      </c>
      <c r="F69" s="16">
        <v>0</v>
      </c>
      <c r="G69" s="16"/>
    </row>
    <row r="70" spans="1:7" x14ac:dyDescent="0.35">
      <c r="A70" s="13" t="s">
        <v>159</v>
      </c>
      <c r="B70" s="33"/>
      <c r="C70" s="33"/>
      <c r="D70" s="14"/>
      <c r="E70" s="15">
        <v>17.6536534</v>
      </c>
      <c r="F70" s="16">
        <v>1E-3</v>
      </c>
      <c r="G70" s="16">
        <v>5.7939999999999998E-2</v>
      </c>
    </row>
    <row r="71" spans="1:7" x14ac:dyDescent="0.35">
      <c r="A71" s="28" t="s">
        <v>160</v>
      </c>
      <c r="B71" s="36"/>
      <c r="C71" s="36"/>
      <c r="D71" s="29"/>
      <c r="E71" s="30">
        <v>16815.46</v>
      </c>
      <c r="F71" s="31">
        <v>1</v>
      </c>
      <c r="G71" s="31"/>
    </row>
    <row r="76" spans="1:7" x14ac:dyDescent="0.35">
      <c r="A76" s="1" t="s">
        <v>163</v>
      </c>
    </row>
    <row r="77" spans="1:7" x14ac:dyDescent="0.35">
      <c r="A77" s="48" t="s">
        <v>164</v>
      </c>
      <c r="B77" s="3" t="s">
        <v>136</v>
      </c>
    </row>
    <row r="78" spans="1:7" x14ac:dyDescent="0.35">
      <c r="A78" t="s">
        <v>165</v>
      </c>
    </row>
    <row r="79" spans="1:7" x14ac:dyDescent="0.35">
      <c r="A79" t="s">
        <v>166</v>
      </c>
      <c r="B79" t="s">
        <v>167</v>
      </c>
      <c r="C79" t="s">
        <v>167</v>
      </c>
    </row>
    <row r="80" spans="1:7" x14ac:dyDescent="0.35">
      <c r="B80" s="49">
        <v>45777</v>
      </c>
      <c r="C80" s="49">
        <v>45807</v>
      </c>
    </row>
    <row r="81" spans="1:3" x14ac:dyDescent="0.35">
      <c r="A81" t="s">
        <v>407</v>
      </c>
      <c r="B81">
        <v>14.183400000000001</v>
      </c>
      <c r="C81">
        <v>14.4543</v>
      </c>
    </row>
    <row r="82" spans="1:3" x14ac:dyDescent="0.35">
      <c r="A82" t="s">
        <v>169</v>
      </c>
      <c r="B82">
        <v>13.9871</v>
      </c>
      <c r="C82">
        <v>14.254200000000001</v>
      </c>
    </row>
    <row r="83" spans="1:3" x14ac:dyDescent="0.35">
      <c r="A83" t="s">
        <v>408</v>
      </c>
      <c r="B83">
        <v>13.7575</v>
      </c>
      <c r="C83">
        <v>14.015000000000001</v>
      </c>
    </row>
    <row r="84" spans="1:3" x14ac:dyDescent="0.35">
      <c r="A84" t="s">
        <v>171</v>
      </c>
      <c r="B84">
        <v>13.757300000000001</v>
      </c>
      <c r="C84">
        <v>14.014799999999999</v>
      </c>
    </row>
    <row r="86" spans="1:3" x14ac:dyDescent="0.35">
      <c r="A86" t="s">
        <v>172</v>
      </c>
      <c r="B86" s="3" t="s">
        <v>136</v>
      </c>
    </row>
    <row r="87" spans="1:3" x14ac:dyDescent="0.35">
      <c r="A87" t="s">
        <v>173</v>
      </c>
      <c r="B87" s="3" t="s">
        <v>136</v>
      </c>
    </row>
    <row r="88" spans="1:3" ht="29" customHeight="1" x14ac:dyDescent="0.35">
      <c r="A88" s="48" t="s">
        <v>174</v>
      </c>
      <c r="B88" s="3" t="s">
        <v>136</v>
      </c>
    </row>
    <row r="89" spans="1:3" ht="29" customHeight="1" x14ac:dyDescent="0.35">
      <c r="A89" s="48" t="s">
        <v>175</v>
      </c>
      <c r="B89" s="3" t="s">
        <v>136</v>
      </c>
    </row>
    <row r="90" spans="1:3" x14ac:dyDescent="0.35">
      <c r="A90" t="s">
        <v>409</v>
      </c>
      <c r="B90" s="50">
        <v>8.5699999999999998E-2</v>
      </c>
    </row>
    <row r="91" spans="1:3" ht="43.5" customHeight="1" x14ac:dyDescent="0.35">
      <c r="A91" s="48" t="s">
        <v>177</v>
      </c>
      <c r="B91" s="3" t="s">
        <v>136</v>
      </c>
    </row>
    <row r="92" spans="1:3" x14ac:dyDescent="0.35">
      <c r="B92" s="3"/>
    </row>
    <row r="93" spans="1:3" ht="29" customHeight="1" x14ac:dyDescent="0.35">
      <c r="A93" s="48" t="s">
        <v>178</v>
      </c>
      <c r="B93" s="3" t="s">
        <v>136</v>
      </c>
    </row>
    <row r="94" spans="1:3" ht="29" customHeight="1" x14ac:dyDescent="0.35">
      <c r="A94" s="48" t="s">
        <v>179</v>
      </c>
      <c r="B94">
        <v>236.22</v>
      </c>
    </row>
    <row r="95" spans="1:3" ht="29" customHeight="1" x14ac:dyDescent="0.35">
      <c r="A95" s="48" t="s">
        <v>180</v>
      </c>
      <c r="B95" s="3" t="s">
        <v>136</v>
      </c>
    </row>
    <row r="96" spans="1:3" ht="29" customHeight="1" x14ac:dyDescent="0.35">
      <c r="A96" s="48" t="s">
        <v>181</v>
      </c>
      <c r="B96" s="3" t="s">
        <v>136</v>
      </c>
    </row>
    <row r="98" spans="1:4" ht="70" customHeight="1" x14ac:dyDescent="0.35">
      <c r="A98" s="73" t="s">
        <v>191</v>
      </c>
      <c r="B98" s="73" t="s">
        <v>192</v>
      </c>
      <c r="C98" s="73" t="s">
        <v>5</v>
      </c>
      <c r="D98" s="73" t="s">
        <v>6</v>
      </c>
    </row>
    <row r="99" spans="1:4" ht="70" customHeight="1" x14ac:dyDescent="0.35">
      <c r="A99" s="73" t="s">
        <v>2141</v>
      </c>
      <c r="B99" s="73"/>
      <c r="C99" s="73" t="s">
        <v>80</v>
      </c>
      <c r="D9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411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412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424334</v>
      </c>
      <c r="E8" s="15">
        <v>8252.8700000000008</v>
      </c>
      <c r="F8" s="16">
        <v>8.5900000000000004E-2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499358</v>
      </c>
      <c r="E9" s="15">
        <v>7219.72</v>
      </c>
      <c r="F9" s="16">
        <v>7.51E-2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428735</v>
      </c>
      <c r="E10" s="15">
        <v>6091.9</v>
      </c>
      <c r="F10" s="16">
        <v>6.3399999999999998E-2</v>
      </c>
      <c r="G10" s="16"/>
    </row>
    <row r="11" spans="1:7" x14ac:dyDescent="0.35">
      <c r="A11" s="13" t="s">
        <v>208</v>
      </c>
      <c r="B11" s="33" t="s">
        <v>209</v>
      </c>
      <c r="C11" s="33" t="s">
        <v>210</v>
      </c>
      <c r="D11" s="14">
        <v>152307</v>
      </c>
      <c r="E11" s="15">
        <v>5597.43</v>
      </c>
      <c r="F11" s="16">
        <v>5.8200000000000002E-2</v>
      </c>
      <c r="G11" s="16"/>
    </row>
    <row r="12" spans="1:7" x14ac:dyDescent="0.35">
      <c r="A12" s="13" t="s">
        <v>300</v>
      </c>
      <c r="B12" s="33" t="s">
        <v>301</v>
      </c>
      <c r="C12" s="33" t="s">
        <v>302</v>
      </c>
      <c r="D12" s="14">
        <v>131890</v>
      </c>
      <c r="E12" s="15">
        <v>4688.6899999999996</v>
      </c>
      <c r="F12" s="16">
        <v>4.8800000000000003E-2</v>
      </c>
      <c r="G12" s="16"/>
    </row>
    <row r="13" spans="1:7" x14ac:dyDescent="0.35">
      <c r="A13" s="13" t="s">
        <v>274</v>
      </c>
      <c r="B13" s="33" t="s">
        <v>275</v>
      </c>
      <c r="C13" s="33" t="s">
        <v>218</v>
      </c>
      <c r="D13" s="14">
        <v>77870</v>
      </c>
      <c r="E13" s="15">
        <v>4390.3100000000004</v>
      </c>
      <c r="F13" s="16">
        <v>4.5699999999999998E-2</v>
      </c>
      <c r="G13" s="16"/>
    </row>
    <row r="14" spans="1:7" x14ac:dyDescent="0.35">
      <c r="A14" s="13" t="s">
        <v>413</v>
      </c>
      <c r="B14" s="33" t="s">
        <v>414</v>
      </c>
      <c r="C14" s="33" t="s">
        <v>318</v>
      </c>
      <c r="D14" s="14">
        <v>575260</v>
      </c>
      <c r="E14" s="15">
        <v>4121.45</v>
      </c>
      <c r="F14" s="16">
        <v>4.2900000000000001E-2</v>
      </c>
      <c r="G14" s="16"/>
    </row>
    <row r="15" spans="1:7" x14ac:dyDescent="0.35">
      <c r="A15" s="13" t="s">
        <v>216</v>
      </c>
      <c r="B15" s="33" t="s">
        <v>217</v>
      </c>
      <c r="C15" s="33" t="s">
        <v>218</v>
      </c>
      <c r="D15" s="14">
        <v>253967</v>
      </c>
      <c r="E15" s="15">
        <v>3968.74</v>
      </c>
      <c r="F15" s="16">
        <v>4.1300000000000003E-2</v>
      </c>
      <c r="G15" s="16"/>
    </row>
    <row r="16" spans="1:7" x14ac:dyDescent="0.35">
      <c r="A16" s="13" t="s">
        <v>235</v>
      </c>
      <c r="B16" s="33" t="s">
        <v>236</v>
      </c>
      <c r="C16" s="33" t="s">
        <v>237</v>
      </c>
      <c r="D16" s="14">
        <v>230508</v>
      </c>
      <c r="E16" s="15">
        <v>3867</v>
      </c>
      <c r="F16" s="16">
        <v>4.02E-2</v>
      </c>
      <c r="G16" s="16"/>
    </row>
    <row r="17" spans="1:7" x14ac:dyDescent="0.35">
      <c r="A17" s="13" t="s">
        <v>270</v>
      </c>
      <c r="B17" s="33" t="s">
        <v>271</v>
      </c>
      <c r="C17" s="33" t="s">
        <v>240</v>
      </c>
      <c r="D17" s="14">
        <v>511645</v>
      </c>
      <c r="E17" s="15">
        <v>3271.2</v>
      </c>
      <c r="F17" s="16">
        <v>3.4000000000000002E-2</v>
      </c>
      <c r="G17" s="16"/>
    </row>
    <row r="18" spans="1:7" x14ac:dyDescent="0.35">
      <c r="A18" s="13" t="s">
        <v>232</v>
      </c>
      <c r="B18" s="33" t="s">
        <v>233</v>
      </c>
      <c r="C18" s="33" t="s">
        <v>234</v>
      </c>
      <c r="D18" s="14">
        <v>28331</v>
      </c>
      <c r="E18" s="15">
        <v>3175.91</v>
      </c>
      <c r="F18" s="16">
        <v>3.3000000000000002E-2</v>
      </c>
      <c r="G18" s="16"/>
    </row>
    <row r="19" spans="1:7" x14ac:dyDescent="0.35">
      <c r="A19" s="13" t="s">
        <v>262</v>
      </c>
      <c r="B19" s="33" t="s">
        <v>263</v>
      </c>
      <c r="C19" s="33" t="s">
        <v>240</v>
      </c>
      <c r="D19" s="14">
        <v>198019</v>
      </c>
      <c r="E19" s="15">
        <v>3170.28</v>
      </c>
      <c r="F19" s="16">
        <v>3.3000000000000002E-2</v>
      </c>
      <c r="G19" s="16"/>
    </row>
    <row r="20" spans="1:7" x14ac:dyDescent="0.35">
      <c r="A20" s="13" t="s">
        <v>314</v>
      </c>
      <c r="B20" s="33" t="s">
        <v>315</v>
      </c>
      <c r="C20" s="33" t="s">
        <v>240</v>
      </c>
      <c r="D20" s="14">
        <v>33990</v>
      </c>
      <c r="E20" s="15">
        <v>3120.45</v>
      </c>
      <c r="F20" s="16">
        <v>3.2500000000000001E-2</v>
      </c>
      <c r="G20" s="16"/>
    </row>
    <row r="21" spans="1:7" x14ac:dyDescent="0.35">
      <c r="A21" s="13" t="s">
        <v>243</v>
      </c>
      <c r="B21" s="33" t="s">
        <v>244</v>
      </c>
      <c r="C21" s="33" t="s">
        <v>245</v>
      </c>
      <c r="D21" s="14">
        <v>933481</v>
      </c>
      <c r="E21" s="15">
        <v>3116.89</v>
      </c>
      <c r="F21" s="16">
        <v>3.2399999999999998E-2</v>
      </c>
      <c r="G21" s="16"/>
    </row>
    <row r="22" spans="1:7" x14ac:dyDescent="0.35">
      <c r="A22" s="13" t="s">
        <v>331</v>
      </c>
      <c r="B22" s="33" t="s">
        <v>332</v>
      </c>
      <c r="C22" s="33" t="s">
        <v>333</v>
      </c>
      <c r="D22" s="14">
        <v>1908142</v>
      </c>
      <c r="E22" s="15">
        <v>3072.49</v>
      </c>
      <c r="F22" s="16">
        <v>3.2000000000000001E-2</v>
      </c>
      <c r="G22" s="16"/>
    </row>
    <row r="23" spans="1:7" x14ac:dyDescent="0.35">
      <c r="A23" s="13" t="s">
        <v>334</v>
      </c>
      <c r="B23" s="33" t="s">
        <v>335</v>
      </c>
      <c r="C23" s="33" t="s">
        <v>336</v>
      </c>
      <c r="D23" s="14">
        <v>84805</v>
      </c>
      <c r="E23" s="15">
        <v>3061.63</v>
      </c>
      <c r="F23" s="16">
        <v>3.1899999999999998E-2</v>
      </c>
      <c r="G23" s="16"/>
    </row>
    <row r="24" spans="1:7" x14ac:dyDescent="0.35">
      <c r="A24" s="13" t="s">
        <v>229</v>
      </c>
      <c r="B24" s="33" t="s">
        <v>230</v>
      </c>
      <c r="C24" s="33" t="s">
        <v>231</v>
      </c>
      <c r="D24" s="14">
        <v>96911</v>
      </c>
      <c r="E24" s="15">
        <v>2884.85</v>
      </c>
      <c r="F24" s="16">
        <v>0.03</v>
      </c>
      <c r="G24" s="16"/>
    </row>
    <row r="25" spans="1:7" x14ac:dyDescent="0.35">
      <c r="A25" s="13" t="s">
        <v>267</v>
      </c>
      <c r="B25" s="33" t="s">
        <v>268</v>
      </c>
      <c r="C25" s="33" t="s">
        <v>269</v>
      </c>
      <c r="D25" s="14">
        <v>151623</v>
      </c>
      <c r="E25" s="15">
        <v>2670.99</v>
      </c>
      <c r="F25" s="16">
        <v>2.7799999999999998E-2</v>
      </c>
      <c r="G25" s="16"/>
    </row>
    <row r="26" spans="1:7" x14ac:dyDescent="0.35">
      <c r="A26" s="13" t="s">
        <v>211</v>
      </c>
      <c r="B26" s="33" t="s">
        <v>212</v>
      </c>
      <c r="C26" s="33" t="s">
        <v>199</v>
      </c>
      <c r="D26" s="14">
        <v>328027</v>
      </c>
      <c r="E26" s="15">
        <v>2664.56</v>
      </c>
      <c r="F26" s="16">
        <v>2.7699999999999999E-2</v>
      </c>
      <c r="G26" s="16"/>
    </row>
    <row r="27" spans="1:7" x14ac:dyDescent="0.35">
      <c r="A27" s="13" t="s">
        <v>385</v>
      </c>
      <c r="B27" s="33" t="s">
        <v>386</v>
      </c>
      <c r="C27" s="33" t="s">
        <v>302</v>
      </c>
      <c r="D27" s="14">
        <v>17307</v>
      </c>
      <c r="E27" s="15">
        <v>2542.7399999999998</v>
      </c>
      <c r="F27" s="16">
        <v>2.6499999999999999E-2</v>
      </c>
      <c r="G27" s="16"/>
    </row>
    <row r="28" spans="1:7" x14ac:dyDescent="0.35">
      <c r="A28" s="13" t="s">
        <v>312</v>
      </c>
      <c r="B28" s="33" t="s">
        <v>313</v>
      </c>
      <c r="C28" s="33" t="s">
        <v>231</v>
      </c>
      <c r="D28" s="14">
        <v>81279</v>
      </c>
      <c r="E28" s="15">
        <v>2260.21</v>
      </c>
      <c r="F28" s="16">
        <v>2.35E-2</v>
      </c>
      <c r="G28" s="16"/>
    </row>
    <row r="29" spans="1:7" x14ac:dyDescent="0.35">
      <c r="A29" s="13" t="s">
        <v>219</v>
      </c>
      <c r="B29" s="33" t="s">
        <v>220</v>
      </c>
      <c r="C29" s="33" t="s">
        <v>221</v>
      </c>
      <c r="D29" s="14">
        <v>38532</v>
      </c>
      <c r="E29" s="15">
        <v>2174.5500000000002</v>
      </c>
      <c r="F29" s="16">
        <v>2.2599999999999999E-2</v>
      </c>
      <c r="G29" s="16"/>
    </row>
    <row r="30" spans="1:7" x14ac:dyDescent="0.35">
      <c r="A30" s="13" t="s">
        <v>227</v>
      </c>
      <c r="B30" s="33" t="s">
        <v>228</v>
      </c>
      <c r="C30" s="33" t="s">
        <v>199</v>
      </c>
      <c r="D30" s="14">
        <v>100748</v>
      </c>
      <c r="E30" s="15">
        <v>2090.2199999999998</v>
      </c>
      <c r="F30" s="16">
        <v>2.1700000000000001E-2</v>
      </c>
      <c r="G30" s="16"/>
    </row>
    <row r="31" spans="1:7" x14ac:dyDescent="0.35">
      <c r="A31" s="13" t="s">
        <v>222</v>
      </c>
      <c r="B31" s="33" t="s">
        <v>223</v>
      </c>
      <c r="C31" s="33" t="s">
        <v>224</v>
      </c>
      <c r="D31" s="14">
        <v>490638</v>
      </c>
      <c r="E31" s="15">
        <v>1886.99</v>
      </c>
      <c r="F31" s="16">
        <v>1.9599999999999999E-2</v>
      </c>
      <c r="G31" s="16"/>
    </row>
    <row r="32" spans="1:7" x14ac:dyDescent="0.35">
      <c r="A32" s="13" t="s">
        <v>337</v>
      </c>
      <c r="B32" s="33" t="s">
        <v>338</v>
      </c>
      <c r="C32" s="33" t="s">
        <v>281</v>
      </c>
      <c r="D32" s="14">
        <v>73253</v>
      </c>
      <c r="E32" s="15">
        <v>1781.37</v>
      </c>
      <c r="F32" s="16">
        <v>1.8499999999999999E-2</v>
      </c>
      <c r="G32" s="16"/>
    </row>
    <row r="33" spans="1:7" x14ac:dyDescent="0.35">
      <c r="A33" s="13" t="s">
        <v>359</v>
      </c>
      <c r="B33" s="33" t="s">
        <v>360</v>
      </c>
      <c r="C33" s="33" t="s">
        <v>330</v>
      </c>
      <c r="D33" s="14">
        <v>74268</v>
      </c>
      <c r="E33" s="15">
        <v>1666.43</v>
      </c>
      <c r="F33" s="16">
        <v>1.7299999999999999E-2</v>
      </c>
      <c r="G33" s="16"/>
    </row>
    <row r="34" spans="1:7" x14ac:dyDescent="0.35">
      <c r="A34" s="13" t="s">
        <v>415</v>
      </c>
      <c r="B34" s="33" t="s">
        <v>416</v>
      </c>
      <c r="C34" s="33" t="s">
        <v>305</v>
      </c>
      <c r="D34" s="14">
        <v>8712</v>
      </c>
      <c r="E34" s="15">
        <v>520.19000000000005</v>
      </c>
      <c r="F34" s="16">
        <v>5.4000000000000003E-3</v>
      </c>
      <c r="G34" s="16"/>
    </row>
    <row r="35" spans="1:7" x14ac:dyDescent="0.35">
      <c r="A35" s="17" t="s">
        <v>139</v>
      </c>
      <c r="B35" s="34"/>
      <c r="C35" s="34"/>
      <c r="D35" s="20"/>
      <c r="E35" s="37">
        <v>93330.06</v>
      </c>
      <c r="F35" s="38">
        <v>0.97089999999999999</v>
      </c>
      <c r="G35" s="23"/>
    </row>
    <row r="36" spans="1:7" x14ac:dyDescent="0.35">
      <c r="A36" s="17" t="s">
        <v>404</v>
      </c>
      <c r="B36" s="33"/>
      <c r="C36" s="33"/>
      <c r="D36" s="14"/>
      <c r="E36" s="15"/>
      <c r="F36" s="16"/>
      <c r="G36" s="16"/>
    </row>
    <row r="37" spans="1:7" x14ac:dyDescent="0.35">
      <c r="A37" s="17" t="s">
        <v>139</v>
      </c>
      <c r="B37" s="33"/>
      <c r="C37" s="33"/>
      <c r="D37" s="14"/>
      <c r="E37" s="39" t="s">
        <v>136</v>
      </c>
      <c r="F37" s="40" t="s">
        <v>136</v>
      </c>
      <c r="G37" s="16"/>
    </row>
    <row r="38" spans="1:7" x14ac:dyDescent="0.35">
      <c r="A38" s="24" t="s">
        <v>155</v>
      </c>
      <c r="B38" s="35"/>
      <c r="C38" s="35"/>
      <c r="D38" s="25"/>
      <c r="E38" s="30">
        <v>93330.06</v>
      </c>
      <c r="F38" s="31">
        <v>0.97089999999999999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17" t="s">
        <v>156</v>
      </c>
      <c r="B41" s="33"/>
      <c r="C41" s="33"/>
      <c r="D41" s="14"/>
      <c r="E41" s="15"/>
      <c r="F41" s="16"/>
      <c r="G41" s="16"/>
    </row>
    <row r="42" spans="1:7" x14ac:dyDescent="0.35">
      <c r="A42" s="13" t="s">
        <v>157</v>
      </c>
      <c r="B42" s="33"/>
      <c r="C42" s="33"/>
      <c r="D42" s="14"/>
      <c r="E42" s="15">
        <v>2831.65</v>
      </c>
      <c r="F42" s="16">
        <v>2.9499999999999998E-2</v>
      </c>
      <c r="G42" s="16">
        <v>5.7939999999999998E-2</v>
      </c>
    </row>
    <row r="43" spans="1:7" x14ac:dyDescent="0.35">
      <c r="A43" s="17" t="s">
        <v>139</v>
      </c>
      <c r="B43" s="34"/>
      <c r="C43" s="34"/>
      <c r="D43" s="20"/>
      <c r="E43" s="37">
        <v>2831.65</v>
      </c>
      <c r="F43" s="38">
        <v>2.9499999999999998E-2</v>
      </c>
      <c r="G43" s="23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24" t="s">
        <v>155</v>
      </c>
      <c r="B45" s="35"/>
      <c r="C45" s="35"/>
      <c r="D45" s="25"/>
      <c r="E45" s="21">
        <v>2831.65</v>
      </c>
      <c r="F45" s="22">
        <v>2.9499999999999998E-2</v>
      </c>
      <c r="G45" s="23"/>
    </row>
    <row r="46" spans="1:7" x14ac:dyDescent="0.35">
      <c r="A46" s="13" t="s">
        <v>158</v>
      </c>
      <c r="B46" s="33"/>
      <c r="C46" s="33"/>
      <c r="D46" s="14"/>
      <c r="E46" s="15">
        <v>0.89899119999999999</v>
      </c>
      <c r="F46" s="16">
        <v>9.0000000000000002E-6</v>
      </c>
      <c r="G46" s="16"/>
    </row>
    <row r="47" spans="1:7" x14ac:dyDescent="0.35">
      <c r="A47" s="13" t="s">
        <v>159</v>
      </c>
      <c r="B47" s="33"/>
      <c r="C47" s="33"/>
      <c r="D47" s="14"/>
      <c r="E47" s="26">
        <v>-44.8489912</v>
      </c>
      <c r="F47" s="27">
        <v>-4.0900000000000002E-4</v>
      </c>
      <c r="G47" s="16">
        <v>5.7939999999999998E-2</v>
      </c>
    </row>
    <row r="48" spans="1:7" x14ac:dyDescent="0.35">
      <c r="A48" s="28" t="s">
        <v>160</v>
      </c>
      <c r="B48" s="36"/>
      <c r="C48" s="36"/>
      <c r="D48" s="29"/>
      <c r="E48" s="30">
        <v>96117.759999999995</v>
      </c>
      <c r="F48" s="31">
        <v>1</v>
      </c>
      <c r="G48" s="31"/>
    </row>
    <row r="53" spans="1:3" x14ac:dyDescent="0.35">
      <c r="A53" s="1" t="s">
        <v>163</v>
      </c>
    </row>
    <row r="54" spans="1:3" x14ac:dyDescent="0.35">
      <c r="A54" s="48" t="s">
        <v>164</v>
      </c>
      <c r="B54" s="3" t="s">
        <v>136</v>
      </c>
    </row>
    <row r="55" spans="1:3" x14ac:dyDescent="0.35">
      <c r="A55" t="s">
        <v>165</v>
      </c>
    </row>
    <row r="56" spans="1:3" x14ac:dyDescent="0.35">
      <c r="A56" t="s">
        <v>166</v>
      </c>
      <c r="B56" t="s">
        <v>167</v>
      </c>
      <c r="C56" t="s">
        <v>167</v>
      </c>
    </row>
    <row r="57" spans="1:3" x14ac:dyDescent="0.35">
      <c r="B57" s="49">
        <v>45777</v>
      </c>
      <c r="C57" s="49">
        <v>45807</v>
      </c>
    </row>
    <row r="58" spans="1:3" x14ac:dyDescent="0.35">
      <c r="A58" t="s">
        <v>168</v>
      </c>
      <c r="B58">
        <v>16.481000000000002</v>
      </c>
      <c r="C58">
        <v>16.978999999999999</v>
      </c>
    </row>
    <row r="59" spans="1:3" x14ac:dyDescent="0.35">
      <c r="A59" t="s">
        <v>169</v>
      </c>
      <c r="B59">
        <v>16.481000000000002</v>
      </c>
      <c r="C59">
        <v>16.978000000000002</v>
      </c>
    </row>
    <row r="60" spans="1:3" x14ac:dyDescent="0.35">
      <c r="A60" t="s">
        <v>170</v>
      </c>
      <c r="B60">
        <v>15.749000000000001</v>
      </c>
      <c r="C60">
        <v>16.202999999999999</v>
      </c>
    </row>
    <row r="61" spans="1:3" x14ac:dyDescent="0.35">
      <c r="A61" t="s">
        <v>171</v>
      </c>
      <c r="B61">
        <v>15.747999999999999</v>
      </c>
      <c r="C61">
        <v>16.202999999999999</v>
      </c>
    </row>
    <row r="63" spans="1:3" x14ac:dyDescent="0.35">
      <c r="A63" t="s">
        <v>172</v>
      </c>
      <c r="B63" s="3" t="s">
        <v>136</v>
      </c>
    </row>
    <row r="64" spans="1:3" x14ac:dyDescent="0.35">
      <c r="A64" t="s">
        <v>173</v>
      </c>
      <c r="B64" s="3" t="s">
        <v>136</v>
      </c>
    </row>
    <row r="65" spans="1:4" ht="29" customHeight="1" x14ac:dyDescent="0.35">
      <c r="A65" s="48" t="s">
        <v>174</v>
      </c>
      <c r="B65" s="3" t="s">
        <v>136</v>
      </c>
    </row>
    <row r="66" spans="1:4" ht="29" customHeight="1" x14ac:dyDescent="0.35">
      <c r="A66" s="48" t="s">
        <v>175</v>
      </c>
      <c r="B66" s="3" t="s">
        <v>136</v>
      </c>
    </row>
    <row r="67" spans="1:4" x14ac:dyDescent="0.35">
      <c r="A67" t="s">
        <v>409</v>
      </c>
      <c r="B67" s="50">
        <v>0.42849999999999999</v>
      </c>
    </row>
    <row r="68" spans="1:4" ht="43.5" customHeight="1" x14ac:dyDescent="0.35">
      <c r="A68" s="48" t="s">
        <v>177</v>
      </c>
      <c r="B68" s="3" t="s">
        <v>136</v>
      </c>
    </row>
    <row r="69" spans="1:4" x14ac:dyDescent="0.35">
      <c r="B69" s="3"/>
    </row>
    <row r="70" spans="1:4" ht="29" customHeight="1" x14ac:dyDescent="0.35">
      <c r="A70" s="48" t="s">
        <v>178</v>
      </c>
      <c r="B70" s="3" t="s">
        <v>136</v>
      </c>
    </row>
    <row r="71" spans="1:4" ht="29" customHeight="1" x14ac:dyDescent="0.35">
      <c r="A71" s="48" t="s">
        <v>179</v>
      </c>
      <c r="B71" t="s">
        <v>136</v>
      </c>
    </row>
    <row r="72" spans="1:4" ht="29" customHeight="1" x14ac:dyDescent="0.35">
      <c r="A72" s="48" t="s">
        <v>180</v>
      </c>
      <c r="B72" s="3" t="s">
        <v>136</v>
      </c>
    </row>
    <row r="73" spans="1:4" ht="29" customHeight="1" x14ac:dyDescent="0.35">
      <c r="A73" s="48" t="s">
        <v>181</v>
      </c>
      <c r="B73" s="3" t="s">
        <v>136</v>
      </c>
    </row>
    <row r="75" spans="1:4" ht="70" customHeight="1" x14ac:dyDescent="0.35">
      <c r="A75" s="73" t="s">
        <v>191</v>
      </c>
      <c r="B75" s="73" t="s">
        <v>192</v>
      </c>
      <c r="C75" s="73" t="s">
        <v>5</v>
      </c>
      <c r="D75" s="73" t="s">
        <v>6</v>
      </c>
    </row>
    <row r="76" spans="1:4" ht="70" customHeight="1" x14ac:dyDescent="0.35">
      <c r="A76" s="73" t="s">
        <v>417</v>
      </c>
      <c r="B76" s="73"/>
      <c r="C76" s="73" t="s">
        <v>11</v>
      </c>
      <c r="D7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2142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2143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213</v>
      </c>
      <c r="B8" s="33" t="s">
        <v>214</v>
      </c>
      <c r="C8" s="33" t="s">
        <v>215</v>
      </c>
      <c r="D8" s="14">
        <v>284762</v>
      </c>
      <c r="E8" s="15">
        <v>7614.54</v>
      </c>
      <c r="F8" s="16">
        <v>7.6799999999999993E-2</v>
      </c>
      <c r="G8" s="16"/>
    </row>
    <row r="9" spans="1:7" x14ac:dyDescent="0.35">
      <c r="A9" s="13" t="s">
        <v>276</v>
      </c>
      <c r="B9" s="33" t="s">
        <v>277</v>
      </c>
      <c r="C9" s="33" t="s">
        <v>278</v>
      </c>
      <c r="D9" s="14">
        <v>420873</v>
      </c>
      <c r="E9" s="15">
        <v>4735.66</v>
      </c>
      <c r="F9" s="16">
        <v>4.7800000000000002E-2</v>
      </c>
      <c r="G9" s="16"/>
    </row>
    <row r="10" spans="1:7" x14ac:dyDescent="0.35">
      <c r="A10" s="13" t="s">
        <v>286</v>
      </c>
      <c r="B10" s="33" t="s">
        <v>287</v>
      </c>
      <c r="C10" s="33" t="s">
        <v>218</v>
      </c>
      <c r="D10" s="14">
        <v>54417</v>
      </c>
      <c r="E10" s="15">
        <v>4652.93</v>
      </c>
      <c r="F10" s="16">
        <v>4.6899999999999997E-2</v>
      </c>
      <c r="G10" s="16"/>
    </row>
    <row r="11" spans="1:7" x14ac:dyDescent="0.35">
      <c r="A11" s="13" t="s">
        <v>711</v>
      </c>
      <c r="B11" s="33" t="s">
        <v>712</v>
      </c>
      <c r="C11" s="33" t="s">
        <v>401</v>
      </c>
      <c r="D11" s="14">
        <v>594953</v>
      </c>
      <c r="E11" s="15">
        <v>4580.25</v>
      </c>
      <c r="F11" s="16">
        <v>4.6199999999999998E-2</v>
      </c>
      <c r="G11" s="16"/>
    </row>
    <row r="12" spans="1:7" x14ac:dyDescent="0.35">
      <c r="A12" s="13" t="s">
        <v>274</v>
      </c>
      <c r="B12" s="33" t="s">
        <v>275</v>
      </c>
      <c r="C12" s="33" t="s">
        <v>218</v>
      </c>
      <c r="D12" s="14">
        <v>80771</v>
      </c>
      <c r="E12" s="15">
        <v>4553.87</v>
      </c>
      <c r="F12" s="16">
        <v>4.5900000000000003E-2</v>
      </c>
      <c r="G12" s="16"/>
    </row>
    <row r="13" spans="1:7" x14ac:dyDescent="0.35">
      <c r="A13" s="13" t="s">
        <v>267</v>
      </c>
      <c r="B13" s="33" t="s">
        <v>268</v>
      </c>
      <c r="C13" s="33" t="s">
        <v>269</v>
      </c>
      <c r="D13" s="14">
        <v>253578</v>
      </c>
      <c r="E13" s="15">
        <v>4467.03</v>
      </c>
      <c r="F13" s="16">
        <v>4.5100000000000001E-2</v>
      </c>
      <c r="G13" s="16"/>
    </row>
    <row r="14" spans="1:7" x14ac:dyDescent="0.35">
      <c r="A14" s="13" t="s">
        <v>385</v>
      </c>
      <c r="B14" s="33" t="s">
        <v>386</v>
      </c>
      <c r="C14" s="33" t="s">
        <v>302</v>
      </c>
      <c r="D14" s="14">
        <v>28639</v>
      </c>
      <c r="E14" s="15">
        <v>4207.6400000000003</v>
      </c>
      <c r="F14" s="16">
        <v>4.24E-2</v>
      </c>
      <c r="G14" s="16"/>
    </row>
    <row r="15" spans="1:7" x14ac:dyDescent="0.35">
      <c r="A15" s="13" t="s">
        <v>298</v>
      </c>
      <c r="B15" s="33" t="s">
        <v>299</v>
      </c>
      <c r="C15" s="33" t="s">
        <v>237</v>
      </c>
      <c r="D15" s="14">
        <v>192259</v>
      </c>
      <c r="E15" s="15">
        <v>3763.85</v>
      </c>
      <c r="F15" s="16">
        <v>3.7999999999999999E-2</v>
      </c>
      <c r="G15" s="16"/>
    </row>
    <row r="16" spans="1:7" x14ac:dyDescent="0.35">
      <c r="A16" s="13" t="s">
        <v>690</v>
      </c>
      <c r="B16" s="33" t="s">
        <v>691</v>
      </c>
      <c r="C16" s="33" t="s">
        <v>199</v>
      </c>
      <c r="D16" s="14">
        <v>1686303</v>
      </c>
      <c r="E16" s="15">
        <v>3407.34</v>
      </c>
      <c r="F16" s="16">
        <v>3.44E-2</v>
      </c>
      <c r="G16" s="16"/>
    </row>
    <row r="17" spans="1:7" x14ac:dyDescent="0.35">
      <c r="A17" s="13" t="s">
        <v>696</v>
      </c>
      <c r="B17" s="33" t="s">
        <v>697</v>
      </c>
      <c r="C17" s="33" t="s">
        <v>278</v>
      </c>
      <c r="D17" s="14">
        <v>448101</v>
      </c>
      <c r="E17" s="15">
        <v>3164.94</v>
      </c>
      <c r="F17" s="16">
        <v>3.1899999999999998E-2</v>
      </c>
      <c r="G17" s="16"/>
    </row>
    <row r="18" spans="1:7" x14ac:dyDescent="0.35">
      <c r="A18" s="13" t="s">
        <v>1723</v>
      </c>
      <c r="B18" s="33" t="s">
        <v>1724</v>
      </c>
      <c r="C18" s="33" t="s">
        <v>302</v>
      </c>
      <c r="D18" s="14">
        <v>481900</v>
      </c>
      <c r="E18" s="15">
        <v>2700.57</v>
      </c>
      <c r="F18" s="16">
        <v>2.7199999999999998E-2</v>
      </c>
      <c r="G18" s="16"/>
    </row>
    <row r="19" spans="1:7" x14ac:dyDescent="0.35">
      <c r="A19" s="13" t="s">
        <v>777</v>
      </c>
      <c r="B19" s="33" t="s">
        <v>778</v>
      </c>
      <c r="C19" s="33" t="s">
        <v>302</v>
      </c>
      <c r="D19" s="14">
        <v>187182</v>
      </c>
      <c r="E19" s="15">
        <v>2363.73</v>
      </c>
      <c r="F19" s="16">
        <v>2.3800000000000002E-2</v>
      </c>
      <c r="G19" s="16"/>
    </row>
    <row r="20" spans="1:7" x14ac:dyDescent="0.35">
      <c r="A20" s="13" t="s">
        <v>367</v>
      </c>
      <c r="B20" s="33" t="s">
        <v>368</v>
      </c>
      <c r="C20" s="33" t="s">
        <v>305</v>
      </c>
      <c r="D20" s="14">
        <v>337716</v>
      </c>
      <c r="E20" s="15">
        <v>2319.1</v>
      </c>
      <c r="F20" s="16">
        <v>2.3400000000000001E-2</v>
      </c>
      <c r="G20" s="16"/>
    </row>
    <row r="21" spans="1:7" x14ac:dyDescent="0.35">
      <c r="A21" s="13" t="s">
        <v>807</v>
      </c>
      <c r="B21" s="33" t="s">
        <v>808</v>
      </c>
      <c r="C21" s="33" t="s">
        <v>207</v>
      </c>
      <c r="D21" s="14">
        <v>599893</v>
      </c>
      <c r="E21" s="15">
        <v>2304.4899999999998</v>
      </c>
      <c r="F21" s="16">
        <v>2.3199999999999998E-2</v>
      </c>
      <c r="G21" s="16"/>
    </row>
    <row r="22" spans="1:7" x14ac:dyDescent="0.35">
      <c r="A22" s="13" t="s">
        <v>454</v>
      </c>
      <c r="B22" s="33" t="s">
        <v>455</v>
      </c>
      <c r="C22" s="33" t="s">
        <v>218</v>
      </c>
      <c r="D22" s="14">
        <v>26857</v>
      </c>
      <c r="E22" s="15">
        <v>2272.77</v>
      </c>
      <c r="F22" s="16">
        <v>2.29E-2</v>
      </c>
      <c r="G22" s="16"/>
    </row>
    <row r="23" spans="1:7" x14ac:dyDescent="0.35">
      <c r="A23" s="13" t="s">
        <v>438</v>
      </c>
      <c r="B23" s="33" t="s">
        <v>439</v>
      </c>
      <c r="C23" s="33" t="s">
        <v>336</v>
      </c>
      <c r="D23" s="14">
        <v>67718</v>
      </c>
      <c r="E23" s="15">
        <v>2213.09</v>
      </c>
      <c r="F23" s="16">
        <v>2.23E-2</v>
      </c>
      <c r="G23" s="16"/>
    </row>
    <row r="24" spans="1:7" x14ac:dyDescent="0.35">
      <c r="A24" s="13" t="s">
        <v>1696</v>
      </c>
      <c r="B24" s="33" t="s">
        <v>1697</v>
      </c>
      <c r="C24" s="33" t="s">
        <v>269</v>
      </c>
      <c r="D24" s="14">
        <v>243784</v>
      </c>
      <c r="E24" s="15">
        <v>2170.77</v>
      </c>
      <c r="F24" s="16">
        <v>2.1899999999999999E-2</v>
      </c>
      <c r="G24" s="16"/>
    </row>
    <row r="25" spans="1:7" x14ac:dyDescent="0.35">
      <c r="A25" s="13" t="s">
        <v>433</v>
      </c>
      <c r="B25" s="33" t="s">
        <v>434</v>
      </c>
      <c r="C25" s="33" t="s">
        <v>398</v>
      </c>
      <c r="D25" s="14">
        <v>92805</v>
      </c>
      <c r="E25" s="15">
        <v>2124.6799999999998</v>
      </c>
      <c r="F25" s="16">
        <v>2.1399999999999999E-2</v>
      </c>
      <c r="G25" s="16"/>
    </row>
    <row r="26" spans="1:7" x14ac:dyDescent="0.35">
      <c r="A26" s="13" t="s">
        <v>426</v>
      </c>
      <c r="B26" s="33" t="s">
        <v>427</v>
      </c>
      <c r="C26" s="33" t="s">
        <v>215</v>
      </c>
      <c r="D26" s="14">
        <v>42193</v>
      </c>
      <c r="E26" s="15">
        <v>2018.09</v>
      </c>
      <c r="F26" s="16">
        <v>2.0400000000000001E-2</v>
      </c>
      <c r="G26" s="16"/>
    </row>
    <row r="27" spans="1:7" x14ac:dyDescent="0.35">
      <c r="A27" s="13" t="s">
        <v>428</v>
      </c>
      <c r="B27" s="33" t="s">
        <v>429</v>
      </c>
      <c r="C27" s="33" t="s">
        <v>358</v>
      </c>
      <c r="D27" s="14">
        <v>12086</v>
      </c>
      <c r="E27" s="15">
        <v>1946.33</v>
      </c>
      <c r="F27" s="16">
        <v>1.9599999999999999E-2</v>
      </c>
      <c r="G27" s="16"/>
    </row>
    <row r="28" spans="1:7" x14ac:dyDescent="0.35">
      <c r="A28" s="13" t="s">
        <v>241</v>
      </c>
      <c r="B28" s="33" t="s">
        <v>242</v>
      </c>
      <c r="C28" s="33" t="s">
        <v>204</v>
      </c>
      <c r="D28" s="14">
        <v>400699</v>
      </c>
      <c r="E28" s="15">
        <v>1647.07</v>
      </c>
      <c r="F28" s="16">
        <v>1.66E-2</v>
      </c>
      <c r="G28" s="16"/>
    </row>
    <row r="29" spans="1:7" x14ac:dyDescent="0.35">
      <c r="A29" s="13" t="s">
        <v>393</v>
      </c>
      <c r="B29" s="33" t="s">
        <v>394</v>
      </c>
      <c r="C29" s="33" t="s">
        <v>395</v>
      </c>
      <c r="D29" s="14">
        <v>374171</v>
      </c>
      <c r="E29" s="15">
        <v>1596.96</v>
      </c>
      <c r="F29" s="16">
        <v>1.61E-2</v>
      </c>
      <c r="G29" s="16"/>
    </row>
    <row r="30" spans="1:7" x14ac:dyDescent="0.35">
      <c r="A30" s="13" t="s">
        <v>435</v>
      </c>
      <c r="B30" s="33" t="s">
        <v>436</v>
      </c>
      <c r="C30" s="33" t="s">
        <v>437</v>
      </c>
      <c r="D30" s="14">
        <v>3303</v>
      </c>
      <c r="E30" s="15">
        <v>1531.93</v>
      </c>
      <c r="F30" s="16">
        <v>1.55E-2</v>
      </c>
      <c r="G30" s="16"/>
    </row>
    <row r="31" spans="1:7" x14ac:dyDescent="0.35">
      <c r="A31" s="13" t="s">
        <v>1741</v>
      </c>
      <c r="B31" s="33" t="s">
        <v>1742</v>
      </c>
      <c r="C31" s="33" t="s">
        <v>1712</v>
      </c>
      <c r="D31" s="14">
        <v>109912</v>
      </c>
      <c r="E31" s="15">
        <v>1531.18</v>
      </c>
      <c r="F31" s="16">
        <v>1.54E-2</v>
      </c>
      <c r="G31" s="16"/>
    </row>
    <row r="32" spans="1:7" x14ac:dyDescent="0.35">
      <c r="A32" s="13" t="s">
        <v>306</v>
      </c>
      <c r="B32" s="33" t="s">
        <v>307</v>
      </c>
      <c r="C32" s="33" t="s">
        <v>218</v>
      </c>
      <c r="D32" s="14">
        <v>59554</v>
      </c>
      <c r="E32" s="15">
        <v>1523.87</v>
      </c>
      <c r="F32" s="16">
        <v>1.54E-2</v>
      </c>
      <c r="G32" s="16"/>
    </row>
    <row r="33" spans="1:7" x14ac:dyDescent="0.35">
      <c r="A33" s="13" t="s">
        <v>1717</v>
      </c>
      <c r="B33" s="33" t="s">
        <v>1718</v>
      </c>
      <c r="C33" s="33" t="s">
        <v>210</v>
      </c>
      <c r="D33" s="14">
        <v>357203</v>
      </c>
      <c r="E33" s="15">
        <v>1448.64</v>
      </c>
      <c r="F33" s="16">
        <v>1.46E-2</v>
      </c>
      <c r="G33" s="16"/>
    </row>
    <row r="34" spans="1:7" x14ac:dyDescent="0.35">
      <c r="A34" s="13" t="s">
        <v>442</v>
      </c>
      <c r="B34" s="33" t="s">
        <v>443</v>
      </c>
      <c r="C34" s="33" t="s">
        <v>355</v>
      </c>
      <c r="D34" s="14">
        <v>40851</v>
      </c>
      <c r="E34" s="15">
        <v>1420.88</v>
      </c>
      <c r="F34" s="16">
        <v>1.43E-2</v>
      </c>
      <c r="G34" s="16"/>
    </row>
    <row r="35" spans="1:7" x14ac:dyDescent="0.35">
      <c r="A35" s="13" t="s">
        <v>759</v>
      </c>
      <c r="B35" s="33" t="s">
        <v>760</v>
      </c>
      <c r="C35" s="33" t="s">
        <v>305</v>
      </c>
      <c r="D35" s="14">
        <v>7241</v>
      </c>
      <c r="E35" s="15">
        <v>1397.37</v>
      </c>
      <c r="F35" s="16">
        <v>1.41E-2</v>
      </c>
      <c r="G35" s="16"/>
    </row>
    <row r="36" spans="1:7" x14ac:dyDescent="0.35">
      <c r="A36" s="13" t="s">
        <v>326</v>
      </c>
      <c r="B36" s="33" t="s">
        <v>327</v>
      </c>
      <c r="C36" s="33" t="s">
        <v>237</v>
      </c>
      <c r="D36" s="14">
        <v>90824</v>
      </c>
      <c r="E36" s="15">
        <v>1294.06</v>
      </c>
      <c r="F36" s="16">
        <v>1.3100000000000001E-2</v>
      </c>
      <c r="G36" s="16"/>
    </row>
    <row r="37" spans="1:7" x14ac:dyDescent="0.35">
      <c r="A37" s="13" t="s">
        <v>1715</v>
      </c>
      <c r="B37" s="33" t="s">
        <v>1716</v>
      </c>
      <c r="C37" s="33" t="s">
        <v>785</v>
      </c>
      <c r="D37" s="14">
        <v>414918</v>
      </c>
      <c r="E37" s="15">
        <v>1275.04</v>
      </c>
      <c r="F37" s="16">
        <v>1.29E-2</v>
      </c>
      <c r="G37" s="16"/>
    </row>
    <row r="38" spans="1:7" x14ac:dyDescent="0.35">
      <c r="A38" s="13" t="s">
        <v>709</v>
      </c>
      <c r="B38" s="33" t="s">
        <v>710</v>
      </c>
      <c r="C38" s="33" t="s">
        <v>401</v>
      </c>
      <c r="D38" s="14">
        <v>191998</v>
      </c>
      <c r="E38" s="15">
        <v>1258.6400000000001</v>
      </c>
      <c r="F38" s="16">
        <v>1.2699999999999999E-2</v>
      </c>
      <c r="G38" s="16"/>
    </row>
    <row r="39" spans="1:7" x14ac:dyDescent="0.35">
      <c r="A39" s="13" t="s">
        <v>359</v>
      </c>
      <c r="B39" s="33" t="s">
        <v>360</v>
      </c>
      <c r="C39" s="33" t="s">
        <v>330</v>
      </c>
      <c r="D39" s="14">
        <v>49832</v>
      </c>
      <c r="E39" s="15">
        <v>1118.1300000000001</v>
      </c>
      <c r="F39" s="16">
        <v>1.1299999999999999E-2</v>
      </c>
      <c r="G39" s="16"/>
    </row>
    <row r="40" spans="1:7" x14ac:dyDescent="0.35">
      <c r="A40" s="13" t="s">
        <v>450</v>
      </c>
      <c r="B40" s="33" t="s">
        <v>451</v>
      </c>
      <c r="C40" s="33" t="s">
        <v>336</v>
      </c>
      <c r="D40" s="14">
        <v>17679</v>
      </c>
      <c r="E40" s="15">
        <v>1059.1500000000001</v>
      </c>
      <c r="F40" s="16">
        <v>1.0699999999999999E-2</v>
      </c>
      <c r="G40" s="16"/>
    </row>
    <row r="41" spans="1:7" x14ac:dyDescent="0.35">
      <c r="A41" s="13" t="s">
        <v>1265</v>
      </c>
      <c r="B41" s="33" t="s">
        <v>1266</v>
      </c>
      <c r="C41" s="33" t="s">
        <v>237</v>
      </c>
      <c r="D41" s="14">
        <v>91129</v>
      </c>
      <c r="E41" s="15">
        <v>1045.98</v>
      </c>
      <c r="F41" s="16">
        <v>1.06E-2</v>
      </c>
      <c r="G41" s="16"/>
    </row>
    <row r="42" spans="1:7" x14ac:dyDescent="0.35">
      <c r="A42" s="13" t="s">
        <v>324</v>
      </c>
      <c r="B42" s="33" t="s">
        <v>325</v>
      </c>
      <c r="C42" s="33" t="s">
        <v>281</v>
      </c>
      <c r="D42" s="14">
        <v>97499</v>
      </c>
      <c r="E42" s="15">
        <v>981.47</v>
      </c>
      <c r="F42" s="16">
        <v>9.9000000000000008E-3</v>
      </c>
      <c r="G42" s="16"/>
    </row>
    <row r="43" spans="1:7" x14ac:dyDescent="0.35">
      <c r="A43" s="13" t="s">
        <v>383</v>
      </c>
      <c r="B43" s="33" t="s">
        <v>384</v>
      </c>
      <c r="C43" s="33" t="s">
        <v>330</v>
      </c>
      <c r="D43" s="14">
        <v>62541</v>
      </c>
      <c r="E43" s="15">
        <v>961.32</v>
      </c>
      <c r="F43" s="16">
        <v>9.7000000000000003E-3</v>
      </c>
      <c r="G43" s="16"/>
    </row>
    <row r="44" spans="1:7" x14ac:dyDescent="0.35">
      <c r="A44" s="13" t="s">
        <v>1704</v>
      </c>
      <c r="B44" s="33" t="s">
        <v>1705</v>
      </c>
      <c r="C44" s="33" t="s">
        <v>245</v>
      </c>
      <c r="D44" s="14">
        <v>66883</v>
      </c>
      <c r="E44" s="15">
        <v>918.97</v>
      </c>
      <c r="F44" s="16">
        <v>9.2999999999999992E-3</v>
      </c>
      <c r="G44" s="16"/>
    </row>
    <row r="45" spans="1:7" x14ac:dyDescent="0.35">
      <c r="A45" s="13" t="s">
        <v>1708</v>
      </c>
      <c r="B45" s="33" t="s">
        <v>1709</v>
      </c>
      <c r="C45" s="33" t="s">
        <v>330</v>
      </c>
      <c r="D45" s="14">
        <v>61749</v>
      </c>
      <c r="E45" s="15">
        <v>905.61</v>
      </c>
      <c r="F45" s="16">
        <v>9.1000000000000004E-3</v>
      </c>
      <c r="G45" s="16"/>
    </row>
    <row r="46" spans="1:7" x14ac:dyDescent="0.35">
      <c r="A46" s="13" t="s">
        <v>1620</v>
      </c>
      <c r="B46" s="33" t="s">
        <v>1621</v>
      </c>
      <c r="C46" s="33" t="s">
        <v>330</v>
      </c>
      <c r="D46" s="14">
        <v>50017</v>
      </c>
      <c r="E46" s="15">
        <v>873.45</v>
      </c>
      <c r="F46" s="16">
        <v>8.8000000000000005E-3</v>
      </c>
      <c r="G46" s="16"/>
    </row>
    <row r="47" spans="1:7" x14ac:dyDescent="0.35">
      <c r="A47" s="13" t="s">
        <v>1281</v>
      </c>
      <c r="B47" s="33" t="s">
        <v>1282</v>
      </c>
      <c r="C47" s="33" t="s">
        <v>278</v>
      </c>
      <c r="D47" s="14">
        <v>131747</v>
      </c>
      <c r="E47" s="15">
        <v>851.81</v>
      </c>
      <c r="F47" s="16">
        <v>8.6E-3</v>
      </c>
      <c r="G47" s="16"/>
    </row>
    <row r="48" spans="1:7" x14ac:dyDescent="0.35">
      <c r="A48" s="13" t="s">
        <v>1794</v>
      </c>
      <c r="B48" s="33" t="s">
        <v>1795</v>
      </c>
      <c r="C48" s="33" t="s">
        <v>240</v>
      </c>
      <c r="D48" s="14">
        <v>485179</v>
      </c>
      <c r="E48" s="15">
        <v>847.75</v>
      </c>
      <c r="F48" s="16">
        <v>8.6E-3</v>
      </c>
      <c r="G48" s="16"/>
    </row>
    <row r="49" spans="1:7" x14ac:dyDescent="0.35">
      <c r="A49" s="13" t="s">
        <v>334</v>
      </c>
      <c r="B49" s="33" t="s">
        <v>335</v>
      </c>
      <c r="C49" s="33" t="s">
        <v>336</v>
      </c>
      <c r="D49" s="14">
        <v>23255</v>
      </c>
      <c r="E49" s="15">
        <v>839.55</v>
      </c>
      <c r="F49" s="16">
        <v>8.5000000000000006E-3</v>
      </c>
      <c r="G49" s="16"/>
    </row>
    <row r="50" spans="1:7" x14ac:dyDescent="0.35">
      <c r="A50" s="13" t="s">
        <v>1271</v>
      </c>
      <c r="B50" s="33" t="s">
        <v>1272</v>
      </c>
      <c r="C50" s="33" t="s">
        <v>237</v>
      </c>
      <c r="D50" s="14">
        <v>224879</v>
      </c>
      <c r="E50" s="15">
        <v>755.26</v>
      </c>
      <c r="F50" s="16">
        <v>7.6E-3</v>
      </c>
      <c r="G50" s="16"/>
    </row>
    <row r="51" spans="1:7" x14ac:dyDescent="0.35">
      <c r="A51" s="13" t="s">
        <v>294</v>
      </c>
      <c r="B51" s="33" t="s">
        <v>295</v>
      </c>
      <c r="C51" s="33" t="s">
        <v>199</v>
      </c>
      <c r="D51" s="14">
        <v>118325</v>
      </c>
      <c r="E51" s="15">
        <v>729.59</v>
      </c>
      <c r="F51" s="16">
        <v>7.4000000000000003E-3</v>
      </c>
      <c r="G51" s="16"/>
    </row>
    <row r="52" spans="1:7" x14ac:dyDescent="0.35">
      <c r="A52" s="13" t="s">
        <v>1776</v>
      </c>
      <c r="B52" s="33" t="s">
        <v>1777</v>
      </c>
      <c r="C52" s="33" t="s">
        <v>240</v>
      </c>
      <c r="D52" s="14">
        <v>13556</v>
      </c>
      <c r="E52" s="15">
        <v>711.65</v>
      </c>
      <c r="F52" s="16">
        <v>7.1999999999999998E-3</v>
      </c>
      <c r="G52" s="16"/>
    </row>
    <row r="53" spans="1:7" x14ac:dyDescent="0.35">
      <c r="A53" s="13" t="s">
        <v>479</v>
      </c>
      <c r="B53" s="33" t="s">
        <v>480</v>
      </c>
      <c r="C53" s="33" t="s">
        <v>237</v>
      </c>
      <c r="D53" s="14">
        <v>27278</v>
      </c>
      <c r="E53" s="15">
        <v>684.9</v>
      </c>
      <c r="F53" s="16">
        <v>6.8999999999999999E-3</v>
      </c>
      <c r="G53" s="16"/>
    </row>
    <row r="54" spans="1:7" x14ac:dyDescent="0.35">
      <c r="A54" s="13" t="s">
        <v>1788</v>
      </c>
      <c r="B54" s="33" t="s">
        <v>1789</v>
      </c>
      <c r="C54" s="33" t="s">
        <v>240</v>
      </c>
      <c r="D54" s="14">
        <v>267583</v>
      </c>
      <c r="E54" s="15">
        <v>645.52</v>
      </c>
      <c r="F54" s="16">
        <v>6.4999999999999997E-3</v>
      </c>
      <c r="G54" s="16"/>
    </row>
    <row r="55" spans="1:7" x14ac:dyDescent="0.35">
      <c r="A55" s="13" t="s">
        <v>688</v>
      </c>
      <c r="B55" s="33" t="s">
        <v>689</v>
      </c>
      <c r="C55" s="33" t="s">
        <v>224</v>
      </c>
      <c r="D55" s="14">
        <v>29572</v>
      </c>
      <c r="E55" s="15">
        <v>596.02</v>
      </c>
      <c r="F55" s="16">
        <v>6.0000000000000001E-3</v>
      </c>
      <c r="G55" s="16"/>
    </row>
    <row r="56" spans="1:7" x14ac:dyDescent="0.35">
      <c r="A56" s="13" t="s">
        <v>1833</v>
      </c>
      <c r="B56" s="33" t="s">
        <v>1834</v>
      </c>
      <c r="C56" s="33" t="s">
        <v>1824</v>
      </c>
      <c r="D56" s="14">
        <v>45738</v>
      </c>
      <c r="E56" s="15">
        <v>541.86</v>
      </c>
      <c r="F56" s="16">
        <v>5.4999999999999997E-3</v>
      </c>
      <c r="G56" s="16"/>
    </row>
    <row r="57" spans="1:7" x14ac:dyDescent="0.35">
      <c r="A57" s="13" t="s">
        <v>1772</v>
      </c>
      <c r="B57" s="33" t="s">
        <v>1773</v>
      </c>
      <c r="C57" s="33" t="s">
        <v>305</v>
      </c>
      <c r="D57" s="14">
        <v>14969</v>
      </c>
      <c r="E57" s="15">
        <v>507.18</v>
      </c>
      <c r="F57" s="16">
        <v>5.1000000000000004E-3</v>
      </c>
      <c r="G57" s="16"/>
    </row>
    <row r="58" spans="1:7" x14ac:dyDescent="0.35">
      <c r="A58" s="17" t="s">
        <v>139</v>
      </c>
      <c r="B58" s="34"/>
      <c r="C58" s="34"/>
      <c r="D58" s="20"/>
      <c r="E58" s="37">
        <v>99082.48</v>
      </c>
      <c r="F58" s="38">
        <v>0.99950000000000006</v>
      </c>
      <c r="G58" s="23"/>
    </row>
    <row r="59" spans="1:7" x14ac:dyDescent="0.35">
      <c r="A59" s="17" t="s">
        <v>404</v>
      </c>
      <c r="B59" s="33"/>
      <c r="C59" s="33"/>
      <c r="D59" s="14"/>
      <c r="E59" s="15"/>
      <c r="F59" s="16"/>
      <c r="G59" s="16"/>
    </row>
    <row r="60" spans="1:7" x14ac:dyDescent="0.35">
      <c r="A60" s="17" t="s">
        <v>139</v>
      </c>
      <c r="B60" s="33"/>
      <c r="C60" s="33"/>
      <c r="D60" s="14"/>
      <c r="E60" s="39" t="s">
        <v>136</v>
      </c>
      <c r="F60" s="40" t="s">
        <v>136</v>
      </c>
      <c r="G60" s="16"/>
    </row>
    <row r="61" spans="1:7" x14ac:dyDescent="0.35">
      <c r="A61" s="24" t="s">
        <v>155</v>
      </c>
      <c r="B61" s="35"/>
      <c r="C61" s="35"/>
      <c r="D61" s="25"/>
      <c r="E61" s="30">
        <v>99082.48</v>
      </c>
      <c r="F61" s="31">
        <v>0.99950000000000006</v>
      </c>
      <c r="G61" s="23"/>
    </row>
    <row r="62" spans="1:7" x14ac:dyDescent="0.35">
      <c r="A62" s="13"/>
      <c r="B62" s="33"/>
      <c r="C62" s="33"/>
      <c r="D62" s="14"/>
      <c r="E62" s="15"/>
      <c r="F62" s="16"/>
      <c r="G62" s="16"/>
    </row>
    <row r="63" spans="1:7" x14ac:dyDescent="0.35">
      <c r="A63" s="13"/>
      <c r="B63" s="33"/>
      <c r="C63" s="33"/>
      <c r="D63" s="14"/>
      <c r="E63" s="15"/>
      <c r="F63" s="16"/>
      <c r="G63" s="16"/>
    </row>
    <row r="64" spans="1:7" x14ac:dyDescent="0.35">
      <c r="A64" s="17" t="s">
        <v>156</v>
      </c>
      <c r="B64" s="33"/>
      <c r="C64" s="33"/>
      <c r="D64" s="14"/>
      <c r="E64" s="15"/>
      <c r="F64" s="16"/>
      <c r="G64" s="16"/>
    </row>
    <row r="65" spans="1:7" x14ac:dyDescent="0.35">
      <c r="A65" s="13" t="s">
        <v>157</v>
      </c>
      <c r="B65" s="33"/>
      <c r="C65" s="33"/>
      <c r="D65" s="14"/>
      <c r="E65" s="15">
        <v>81.96</v>
      </c>
      <c r="F65" s="16">
        <v>8.0000000000000004E-4</v>
      </c>
      <c r="G65" s="16">
        <v>5.7939999999999998E-2</v>
      </c>
    </row>
    <row r="66" spans="1:7" x14ac:dyDescent="0.35">
      <c r="A66" s="17" t="s">
        <v>139</v>
      </c>
      <c r="B66" s="34"/>
      <c r="C66" s="34"/>
      <c r="D66" s="20"/>
      <c r="E66" s="37">
        <v>81.96</v>
      </c>
      <c r="F66" s="38">
        <v>8.0000000000000004E-4</v>
      </c>
      <c r="G66" s="23"/>
    </row>
    <row r="67" spans="1:7" x14ac:dyDescent="0.35">
      <c r="A67" s="13"/>
      <c r="B67" s="33"/>
      <c r="C67" s="33"/>
      <c r="D67" s="14"/>
      <c r="E67" s="15"/>
      <c r="F67" s="16"/>
      <c r="G67" s="16"/>
    </row>
    <row r="68" spans="1:7" x14ac:dyDescent="0.35">
      <c r="A68" s="24" t="s">
        <v>155</v>
      </c>
      <c r="B68" s="35"/>
      <c r="C68" s="35"/>
      <c r="D68" s="25"/>
      <c r="E68" s="21">
        <v>81.96</v>
      </c>
      <c r="F68" s="22">
        <v>8.0000000000000004E-4</v>
      </c>
      <c r="G68" s="23"/>
    </row>
    <row r="69" spans="1:7" x14ac:dyDescent="0.35">
      <c r="A69" s="13" t="s">
        <v>158</v>
      </c>
      <c r="B69" s="33"/>
      <c r="C69" s="33"/>
      <c r="D69" s="14"/>
      <c r="E69" s="15">
        <v>2.60209E-2</v>
      </c>
      <c r="F69" s="16">
        <v>0</v>
      </c>
      <c r="G69" s="16"/>
    </row>
    <row r="70" spans="1:7" x14ac:dyDescent="0.35">
      <c r="A70" s="13" t="s">
        <v>159</v>
      </c>
      <c r="B70" s="33"/>
      <c r="C70" s="33"/>
      <c r="D70" s="14"/>
      <c r="E70" s="26">
        <v>-25.136020899999998</v>
      </c>
      <c r="F70" s="27">
        <v>-2.9999999999999997E-4</v>
      </c>
      <c r="G70" s="16">
        <v>5.7938999999999997E-2</v>
      </c>
    </row>
    <row r="71" spans="1:7" x14ac:dyDescent="0.35">
      <c r="A71" s="28" t="s">
        <v>160</v>
      </c>
      <c r="B71" s="36"/>
      <c r="C71" s="36"/>
      <c r="D71" s="29"/>
      <c r="E71" s="30">
        <v>99139.33</v>
      </c>
      <c r="F71" s="31">
        <v>1</v>
      </c>
      <c r="G71" s="31"/>
    </row>
    <row r="76" spans="1:7" x14ac:dyDescent="0.35">
      <c r="A76" s="1" t="s">
        <v>163</v>
      </c>
    </row>
    <row r="77" spans="1:7" x14ac:dyDescent="0.35">
      <c r="A77" s="48" t="s">
        <v>164</v>
      </c>
      <c r="B77" s="3" t="s">
        <v>136</v>
      </c>
    </row>
    <row r="78" spans="1:7" x14ac:dyDescent="0.35">
      <c r="A78" t="s">
        <v>165</v>
      </c>
    </row>
    <row r="79" spans="1:7" x14ac:dyDescent="0.35">
      <c r="A79" t="s">
        <v>166</v>
      </c>
      <c r="B79" t="s">
        <v>167</v>
      </c>
      <c r="C79" t="s">
        <v>167</v>
      </c>
    </row>
    <row r="80" spans="1:7" x14ac:dyDescent="0.35">
      <c r="B80" s="49">
        <v>45777</v>
      </c>
      <c r="C80" s="49">
        <v>45807</v>
      </c>
    </row>
    <row r="81" spans="1:3" x14ac:dyDescent="0.35">
      <c r="A81" t="s">
        <v>168</v>
      </c>
      <c r="B81">
        <v>17.055199999999999</v>
      </c>
      <c r="C81">
        <v>18.008099999999999</v>
      </c>
    </row>
    <row r="82" spans="1:3" x14ac:dyDescent="0.35">
      <c r="A82" t="s">
        <v>169</v>
      </c>
      <c r="B82">
        <v>17.058</v>
      </c>
      <c r="C82">
        <v>18.010999999999999</v>
      </c>
    </row>
    <row r="83" spans="1:3" x14ac:dyDescent="0.35">
      <c r="A83" t="s">
        <v>170</v>
      </c>
      <c r="B83">
        <v>16.762799999999999</v>
      </c>
      <c r="C83">
        <v>17.6889</v>
      </c>
    </row>
    <row r="84" spans="1:3" x14ac:dyDescent="0.35">
      <c r="A84" t="s">
        <v>171</v>
      </c>
      <c r="B84">
        <v>16.762899999999998</v>
      </c>
      <c r="C84">
        <v>17.689</v>
      </c>
    </row>
    <row r="86" spans="1:3" x14ac:dyDescent="0.35">
      <c r="A86" t="s">
        <v>172</v>
      </c>
      <c r="B86" s="3" t="s">
        <v>136</v>
      </c>
    </row>
    <row r="87" spans="1:3" x14ac:dyDescent="0.35">
      <c r="A87" t="s">
        <v>173</v>
      </c>
      <c r="B87" s="3" t="s">
        <v>136</v>
      </c>
    </row>
    <row r="88" spans="1:3" ht="29" customHeight="1" x14ac:dyDescent="0.35">
      <c r="A88" s="48" t="s">
        <v>174</v>
      </c>
      <c r="B88" s="3" t="s">
        <v>136</v>
      </c>
    </row>
    <row r="89" spans="1:3" ht="29" customHeight="1" x14ac:dyDescent="0.35">
      <c r="A89" s="48" t="s">
        <v>175</v>
      </c>
      <c r="B89" s="3" t="s">
        <v>136</v>
      </c>
    </row>
    <row r="90" spans="1:3" x14ac:dyDescent="0.35">
      <c r="A90" t="s">
        <v>409</v>
      </c>
      <c r="B90" s="50">
        <v>0.92310000000000003</v>
      </c>
    </row>
    <row r="91" spans="1:3" ht="43.5" customHeight="1" x14ac:dyDescent="0.35">
      <c r="A91" s="48" t="s">
        <v>177</v>
      </c>
      <c r="B91" s="3" t="s">
        <v>136</v>
      </c>
    </row>
    <row r="92" spans="1:3" x14ac:dyDescent="0.35">
      <c r="B92" s="3"/>
    </row>
    <row r="93" spans="1:3" ht="29" customHeight="1" x14ac:dyDescent="0.35">
      <c r="A93" s="48" t="s">
        <v>178</v>
      </c>
      <c r="B93" s="3" t="s">
        <v>136</v>
      </c>
    </row>
    <row r="94" spans="1:3" ht="29" customHeight="1" x14ac:dyDescent="0.35">
      <c r="A94" s="48" t="s">
        <v>179</v>
      </c>
      <c r="B94" t="s">
        <v>136</v>
      </c>
    </row>
    <row r="95" spans="1:3" ht="29" customHeight="1" x14ac:dyDescent="0.35">
      <c r="A95" s="48" t="s">
        <v>180</v>
      </c>
      <c r="B95" s="3" t="s">
        <v>136</v>
      </c>
    </row>
    <row r="96" spans="1:3" ht="29" customHeight="1" x14ac:dyDescent="0.35">
      <c r="A96" s="48" t="s">
        <v>181</v>
      </c>
      <c r="B96" s="3" t="s">
        <v>136</v>
      </c>
    </row>
    <row r="98" spans="1:4" ht="70" customHeight="1" x14ac:dyDescent="0.35">
      <c r="A98" s="73" t="s">
        <v>191</v>
      </c>
      <c r="B98" s="73" t="s">
        <v>192</v>
      </c>
      <c r="C98" s="73" t="s">
        <v>5</v>
      </c>
      <c r="D98" s="73" t="s">
        <v>6</v>
      </c>
    </row>
    <row r="99" spans="1:4" ht="70" customHeight="1" x14ac:dyDescent="0.35">
      <c r="A99" s="73" t="s">
        <v>2144</v>
      </c>
      <c r="B99" s="73"/>
      <c r="C99" s="73" t="s">
        <v>82</v>
      </c>
      <c r="D9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52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2145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2146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10093</v>
      </c>
      <c r="E8" s="15">
        <v>196.3</v>
      </c>
      <c r="F8" s="16">
        <v>0.27679999999999999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12308</v>
      </c>
      <c r="E9" s="15">
        <v>177.95</v>
      </c>
      <c r="F9" s="16">
        <v>0.251</v>
      </c>
      <c r="G9" s="16"/>
    </row>
    <row r="10" spans="1:7" x14ac:dyDescent="0.35">
      <c r="A10" s="13" t="s">
        <v>225</v>
      </c>
      <c r="B10" s="33" t="s">
        <v>226</v>
      </c>
      <c r="C10" s="33" t="s">
        <v>199</v>
      </c>
      <c r="D10" s="14">
        <v>5000</v>
      </c>
      <c r="E10" s="15">
        <v>59.61</v>
      </c>
      <c r="F10" s="16">
        <v>8.4099999999999994E-2</v>
      </c>
      <c r="G10" s="16"/>
    </row>
    <row r="11" spans="1:7" x14ac:dyDescent="0.35">
      <c r="A11" s="13" t="s">
        <v>211</v>
      </c>
      <c r="B11" s="33" t="s">
        <v>212</v>
      </c>
      <c r="C11" s="33" t="s">
        <v>199</v>
      </c>
      <c r="D11" s="14">
        <v>7202</v>
      </c>
      <c r="E11" s="15">
        <v>58.5</v>
      </c>
      <c r="F11" s="16">
        <v>8.2500000000000004E-2</v>
      </c>
      <c r="G11" s="16"/>
    </row>
    <row r="12" spans="1:7" x14ac:dyDescent="0.35">
      <c r="A12" s="13" t="s">
        <v>227</v>
      </c>
      <c r="B12" s="33" t="s">
        <v>228</v>
      </c>
      <c r="C12" s="33" t="s">
        <v>199</v>
      </c>
      <c r="D12" s="14">
        <v>2584</v>
      </c>
      <c r="E12" s="15">
        <v>53.61</v>
      </c>
      <c r="F12" s="16">
        <v>7.5600000000000001E-2</v>
      </c>
      <c r="G12" s="16"/>
    </row>
    <row r="13" spans="1:7" x14ac:dyDescent="0.35">
      <c r="A13" s="13" t="s">
        <v>1770</v>
      </c>
      <c r="B13" s="33" t="s">
        <v>1771</v>
      </c>
      <c r="C13" s="33" t="s">
        <v>199</v>
      </c>
      <c r="D13" s="14">
        <v>3488</v>
      </c>
      <c r="E13" s="15">
        <v>28.5</v>
      </c>
      <c r="F13" s="16">
        <v>4.02E-2</v>
      </c>
      <c r="G13" s="16"/>
    </row>
    <row r="14" spans="1:7" x14ac:dyDescent="0.35">
      <c r="A14" s="13" t="s">
        <v>690</v>
      </c>
      <c r="B14" s="33" t="s">
        <v>691</v>
      </c>
      <c r="C14" s="33" t="s">
        <v>199</v>
      </c>
      <c r="D14" s="14">
        <v>12894</v>
      </c>
      <c r="E14" s="15">
        <v>26.05</v>
      </c>
      <c r="F14" s="16">
        <v>3.6700000000000003E-2</v>
      </c>
      <c r="G14" s="16"/>
    </row>
    <row r="15" spans="1:7" x14ac:dyDescent="0.35">
      <c r="A15" s="13" t="s">
        <v>723</v>
      </c>
      <c r="B15" s="33" t="s">
        <v>724</v>
      </c>
      <c r="C15" s="33" t="s">
        <v>199</v>
      </c>
      <c r="D15" s="14">
        <v>9742</v>
      </c>
      <c r="E15" s="15">
        <v>24.31</v>
      </c>
      <c r="F15" s="16">
        <v>3.4299999999999997E-2</v>
      </c>
      <c r="G15" s="16"/>
    </row>
    <row r="16" spans="1:7" x14ac:dyDescent="0.35">
      <c r="A16" s="13" t="s">
        <v>1688</v>
      </c>
      <c r="B16" s="33" t="s">
        <v>1689</v>
      </c>
      <c r="C16" s="33" t="s">
        <v>199</v>
      </c>
      <c r="D16" s="14">
        <v>32653</v>
      </c>
      <c r="E16" s="15">
        <v>22.19</v>
      </c>
      <c r="F16" s="16">
        <v>3.1300000000000001E-2</v>
      </c>
      <c r="G16" s="16"/>
    </row>
    <row r="17" spans="1:7" x14ac:dyDescent="0.35">
      <c r="A17" s="13" t="s">
        <v>1514</v>
      </c>
      <c r="B17" s="33" t="s">
        <v>1515</v>
      </c>
      <c r="C17" s="33" t="s">
        <v>199</v>
      </c>
      <c r="D17" s="14">
        <v>2974</v>
      </c>
      <c r="E17" s="15">
        <v>20.61</v>
      </c>
      <c r="F17" s="16">
        <v>2.9100000000000001E-2</v>
      </c>
      <c r="G17" s="16"/>
    </row>
    <row r="18" spans="1:7" x14ac:dyDescent="0.35">
      <c r="A18" s="13" t="s">
        <v>1808</v>
      </c>
      <c r="B18" s="33" t="s">
        <v>1809</v>
      </c>
      <c r="C18" s="33" t="s">
        <v>199</v>
      </c>
      <c r="D18" s="14">
        <v>17743</v>
      </c>
      <c r="E18" s="15">
        <v>20.36</v>
      </c>
      <c r="F18" s="16">
        <v>2.87E-2</v>
      </c>
      <c r="G18" s="16"/>
    </row>
    <row r="19" spans="1:7" x14ac:dyDescent="0.35">
      <c r="A19" s="13" t="s">
        <v>1814</v>
      </c>
      <c r="B19" s="33" t="s">
        <v>1815</v>
      </c>
      <c r="C19" s="33" t="s">
        <v>199</v>
      </c>
      <c r="D19" s="14">
        <v>18157</v>
      </c>
      <c r="E19" s="15">
        <v>19.21</v>
      </c>
      <c r="F19" s="16">
        <v>2.7099999999999999E-2</v>
      </c>
      <c r="G19" s="16"/>
    </row>
    <row r="20" spans="1:7" x14ac:dyDescent="0.35">
      <c r="A20" s="17" t="s">
        <v>139</v>
      </c>
      <c r="B20" s="34"/>
      <c r="C20" s="34"/>
      <c r="D20" s="20"/>
      <c r="E20" s="37">
        <v>707.2</v>
      </c>
      <c r="F20" s="38">
        <v>0.99739999999999995</v>
      </c>
      <c r="G20" s="23"/>
    </row>
    <row r="21" spans="1:7" x14ac:dyDescent="0.35">
      <c r="A21" s="17" t="s">
        <v>404</v>
      </c>
      <c r="B21" s="33"/>
      <c r="C21" s="33"/>
      <c r="D21" s="14"/>
      <c r="E21" s="15"/>
      <c r="F21" s="16"/>
      <c r="G21" s="16"/>
    </row>
    <row r="22" spans="1:7" x14ac:dyDescent="0.35">
      <c r="A22" s="17" t="s">
        <v>139</v>
      </c>
      <c r="B22" s="33"/>
      <c r="C22" s="33"/>
      <c r="D22" s="14"/>
      <c r="E22" s="39" t="s">
        <v>136</v>
      </c>
      <c r="F22" s="40" t="s">
        <v>136</v>
      </c>
      <c r="G22" s="16"/>
    </row>
    <row r="23" spans="1:7" x14ac:dyDescent="0.35">
      <c r="A23" s="24" t="s">
        <v>155</v>
      </c>
      <c r="B23" s="35"/>
      <c r="C23" s="35"/>
      <c r="D23" s="25"/>
      <c r="E23" s="30">
        <v>707.2</v>
      </c>
      <c r="F23" s="31">
        <v>0.99739999999999995</v>
      </c>
      <c r="G23" s="23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3" t="s">
        <v>158</v>
      </c>
      <c r="B25" s="33"/>
      <c r="C25" s="33"/>
      <c r="D25" s="14"/>
      <c r="E25" s="15">
        <v>0</v>
      </c>
      <c r="F25" s="16">
        <v>0</v>
      </c>
      <c r="G25" s="16"/>
    </row>
    <row r="26" spans="1:7" x14ac:dyDescent="0.35">
      <c r="A26" s="13" t="s">
        <v>159</v>
      </c>
      <c r="B26" s="33"/>
      <c r="C26" s="33"/>
      <c r="D26" s="14"/>
      <c r="E26" s="15">
        <v>1.85</v>
      </c>
      <c r="F26" s="16">
        <v>2.5999999999999999E-3</v>
      </c>
      <c r="G26" s="16"/>
    </row>
    <row r="27" spans="1:7" x14ac:dyDescent="0.35">
      <c r="A27" s="28" t="s">
        <v>160</v>
      </c>
      <c r="B27" s="36"/>
      <c r="C27" s="36"/>
      <c r="D27" s="29"/>
      <c r="E27" s="30">
        <v>709.05</v>
      </c>
      <c r="F27" s="31">
        <v>1</v>
      </c>
      <c r="G27" s="31"/>
    </row>
    <row r="32" spans="1:7" x14ac:dyDescent="0.35">
      <c r="A32" s="1" t="s">
        <v>163</v>
      </c>
    </row>
    <row r="33" spans="1:3" x14ac:dyDescent="0.35">
      <c r="A33" s="48" t="s">
        <v>164</v>
      </c>
      <c r="B33" s="3" t="s">
        <v>136</v>
      </c>
    </row>
    <row r="34" spans="1:3" x14ac:dyDescent="0.35">
      <c r="A34" t="s">
        <v>165</v>
      </c>
    </row>
    <row r="35" spans="1:3" x14ac:dyDescent="0.35">
      <c r="A35" t="s">
        <v>166</v>
      </c>
      <c r="B35" t="s">
        <v>167</v>
      </c>
      <c r="C35" t="s">
        <v>167</v>
      </c>
    </row>
    <row r="36" spans="1:3" x14ac:dyDescent="0.35">
      <c r="B36" s="49">
        <v>45777</v>
      </c>
      <c r="C36" s="49">
        <v>45807</v>
      </c>
    </row>
    <row r="37" spans="1:3" x14ac:dyDescent="0.35">
      <c r="A37" t="s">
        <v>170</v>
      </c>
      <c r="B37">
        <v>55.020400000000002</v>
      </c>
      <c r="C37">
        <v>55.7667</v>
      </c>
    </row>
    <row r="39" spans="1:3" x14ac:dyDescent="0.35">
      <c r="A39" t="s">
        <v>172</v>
      </c>
      <c r="B39" s="3" t="s">
        <v>136</v>
      </c>
    </row>
    <row r="40" spans="1:3" x14ac:dyDescent="0.35">
      <c r="A40" t="s">
        <v>173</v>
      </c>
      <c r="B40" s="3" t="s">
        <v>136</v>
      </c>
    </row>
    <row r="41" spans="1:3" ht="29" customHeight="1" x14ac:dyDescent="0.35">
      <c r="A41" s="48" t="s">
        <v>174</v>
      </c>
      <c r="B41" s="3" t="s">
        <v>136</v>
      </c>
    </row>
    <row r="42" spans="1:3" ht="29" customHeight="1" x14ac:dyDescent="0.35">
      <c r="A42" s="48" t="s">
        <v>175</v>
      </c>
      <c r="B42" s="3" t="s">
        <v>136</v>
      </c>
    </row>
    <row r="43" spans="1:3" x14ac:dyDescent="0.35">
      <c r="A43" t="s">
        <v>409</v>
      </c>
      <c r="B43" s="50">
        <v>1.996</v>
      </c>
    </row>
    <row r="44" spans="1:3" ht="43.5" customHeight="1" x14ac:dyDescent="0.35">
      <c r="A44" s="48" t="s">
        <v>177</v>
      </c>
      <c r="B44" s="3" t="s">
        <v>136</v>
      </c>
    </row>
    <row r="45" spans="1:3" x14ac:dyDescent="0.35">
      <c r="B45" s="3"/>
    </row>
    <row r="46" spans="1:3" ht="29" customHeight="1" x14ac:dyDescent="0.35">
      <c r="A46" s="48" t="s">
        <v>178</v>
      </c>
      <c r="B46" s="3" t="s">
        <v>136</v>
      </c>
    </row>
    <row r="47" spans="1:3" ht="29" customHeight="1" x14ac:dyDescent="0.35">
      <c r="A47" s="48" t="s">
        <v>179</v>
      </c>
      <c r="B47" t="s">
        <v>136</v>
      </c>
    </row>
    <row r="48" spans="1:3" ht="29" customHeight="1" x14ac:dyDescent="0.35">
      <c r="A48" s="48" t="s">
        <v>180</v>
      </c>
      <c r="B48" s="3" t="s">
        <v>136</v>
      </c>
    </row>
    <row r="49" spans="1:4" ht="29" customHeight="1" x14ac:dyDescent="0.35">
      <c r="A49" s="48" t="s">
        <v>181</v>
      </c>
      <c r="B49" s="3" t="s">
        <v>136</v>
      </c>
    </row>
    <row r="51" spans="1:4" ht="70" customHeight="1" x14ac:dyDescent="0.35">
      <c r="A51" s="73" t="s">
        <v>191</v>
      </c>
      <c r="B51" s="73" t="s">
        <v>192</v>
      </c>
      <c r="C51" s="73" t="s">
        <v>5</v>
      </c>
      <c r="D51" s="73" t="s">
        <v>6</v>
      </c>
    </row>
    <row r="52" spans="1:4" ht="70" customHeight="1" x14ac:dyDescent="0.35">
      <c r="A52" s="73" t="s">
        <v>2147</v>
      </c>
      <c r="B52" s="73"/>
      <c r="C52" s="73" t="s">
        <v>84</v>
      </c>
      <c r="D52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9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2148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2149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7" t="s">
        <v>137</v>
      </c>
      <c r="B8" s="33"/>
      <c r="C8" s="33"/>
      <c r="D8" s="14"/>
      <c r="E8" s="15"/>
      <c r="F8" s="16"/>
      <c r="G8" s="16"/>
    </row>
    <row r="9" spans="1:7" x14ac:dyDescent="0.35">
      <c r="A9" s="17" t="s">
        <v>138</v>
      </c>
      <c r="B9" s="33"/>
      <c r="C9" s="33"/>
      <c r="D9" s="14"/>
      <c r="E9" s="15"/>
      <c r="F9" s="16"/>
      <c r="G9" s="16"/>
    </row>
    <row r="10" spans="1:7" x14ac:dyDescent="0.35">
      <c r="A10" s="17" t="s">
        <v>139</v>
      </c>
      <c r="B10" s="33"/>
      <c r="C10" s="33"/>
      <c r="D10" s="14"/>
      <c r="E10" s="18" t="s">
        <v>136</v>
      </c>
      <c r="F10" s="19" t="s">
        <v>136</v>
      </c>
      <c r="G10" s="16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17" t="s">
        <v>140</v>
      </c>
      <c r="B12" s="33"/>
      <c r="C12" s="33"/>
      <c r="D12" s="14"/>
      <c r="E12" s="15"/>
      <c r="F12" s="16"/>
      <c r="G12" s="16"/>
    </row>
    <row r="13" spans="1:7" x14ac:dyDescent="0.35">
      <c r="A13" s="13" t="s">
        <v>2150</v>
      </c>
      <c r="B13" s="33" t="s">
        <v>2151</v>
      </c>
      <c r="C13" s="33" t="s">
        <v>143</v>
      </c>
      <c r="D13" s="14">
        <v>37500000</v>
      </c>
      <c r="E13" s="15">
        <v>40594.28</v>
      </c>
      <c r="F13" s="16">
        <v>0.37269999999999998</v>
      </c>
      <c r="G13" s="16">
        <v>6.4904000000000003E-2</v>
      </c>
    </row>
    <row r="14" spans="1:7" x14ac:dyDescent="0.35">
      <c r="A14" s="13" t="s">
        <v>2152</v>
      </c>
      <c r="B14" s="33" t="s">
        <v>2153</v>
      </c>
      <c r="C14" s="33" t="s">
        <v>143</v>
      </c>
      <c r="D14" s="14">
        <v>13500000</v>
      </c>
      <c r="E14" s="15">
        <v>14773.24</v>
      </c>
      <c r="F14" s="16">
        <v>0.1356</v>
      </c>
      <c r="G14" s="16">
        <v>6.4348000000000002E-2</v>
      </c>
    </row>
    <row r="15" spans="1:7" x14ac:dyDescent="0.35">
      <c r="A15" s="17" t="s">
        <v>139</v>
      </c>
      <c r="B15" s="34"/>
      <c r="C15" s="34"/>
      <c r="D15" s="20"/>
      <c r="E15" s="21">
        <v>55367.519999999997</v>
      </c>
      <c r="F15" s="22">
        <v>0.50829999999999997</v>
      </c>
      <c r="G15" s="23"/>
    </row>
    <row r="16" spans="1:7" x14ac:dyDescent="0.35">
      <c r="A16" s="13"/>
      <c r="B16" s="33"/>
      <c r="C16" s="33"/>
      <c r="D16" s="14"/>
      <c r="E16" s="15"/>
      <c r="F16" s="16"/>
      <c r="G16" s="16"/>
    </row>
    <row r="17" spans="1:7" x14ac:dyDescent="0.35">
      <c r="A17" s="17" t="s">
        <v>146</v>
      </c>
      <c r="B17" s="33"/>
      <c r="C17" s="33"/>
      <c r="D17" s="14"/>
      <c r="E17" s="15"/>
      <c r="F17" s="16"/>
      <c r="G17" s="16"/>
    </row>
    <row r="18" spans="1:7" x14ac:dyDescent="0.35">
      <c r="A18" s="13" t="s">
        <v>2154</v>
      </c>
      <c r="B18" s="33" t="s">
        <v>2155</v>
      </c>
      <c r="C18" s="33" t="s">
        <v>143</v>
      </c>
      <c r="D18" s="14">
        <v>12000000</v>
      </c>
      <c r="E18" s="15">
        <v>13069.14</v>
      </c>
      <c r="F18" s="16">
        <v>0.12</v>
      </c>
      <c r="G18" s="16">
        <v>6.8049999999999999E-2</v>
      </c>
    </row>
    <row r="19" spans="1:7" x14ac:dyDescent="0.35">
      <c r="A19" s="13" t="s">
        <v>2156</v>
      </c>
      <c r="B19" s="33" t="s">
        <v>2157</v>
      </c>
      <c r="C19" s="33" t="s">
        <v>143</v>
      </c>
      <c r="D19" s="14">
        <v>9323700</v>
      </c>
      <c r="E19" s="15">
        <v>10090.57</v>
      </c>
      <c r="F19" s="16">
        <v>9.2700000000000005E-2</v>
      </c>
      <c r="G19" s="16">
        <v>6.8297999999999998E-2</v>
      </c>
    </row>
    <row r="20" spans="1:7" x14ac:dyDescent="0.35">
      <c r="A20" s="13" t="s">
        <v>2158</v>
      </c>
      <c r="B20" s="33" t="s">
        <v>2159</v>
      </c>
      <c r="C20" s="33" t="s">
        <v>143</v>
      </c>
      <c r="D20" s="14">
        <v>5000000</v>
      </c>
      <c r="E20" s="15">
        <v>5508.26</v>
      </c>
      <c r="F20" s="16">
        <v>5.0599999999999999E-2</v>
      </c>
      <c r="G20" s="16">
        <v>6.8302000000000002E-2</v>
      </c>
    </row>
    <row r="21" spans="1:7" x14ac:dyDescent="0.35">
      <c r="A21" s="13" t="s">
        <v>2160</v>
      </c>
      <c r="B21" s="33" t="s">
        <v>2161</v>
      </c>
      <c r="C21" s="33" t="s">
        <v>143</v>
      </c>
      <c r="D21" s="14">
        <v>5000000</v>
      </c>
      <c r="E21" s="15">
        <v>5471.69</v>
      </c>
      <c r="F21" s="16">
        <v>5.0200000000000002E-2</v>
      </c>
      <c r="G21" s="16">
        <v>6.8049999999999999E-2</v>
      </c>
    </row>
    <row r="22" spans="1:7" x14ac:dyDescent="0.35">
      <c r="A22" s="13" t="s">
        <v>2162</v>
      </c>
      <c r="B22" s="33" t="s">
        <v>2163</v>
      </c>
      <c r="C22" s="33" t="s">
        <v>143</v>
      </c>
      <c r="D22" s="14">
        <v>5000000</v>
      </c>
      <c r="E22" s="15">
        <v>5416.09</v>
      </c>
      <c r="F22" s="16">
        <v>4.9700000000000001E-2</v>
      </c>
      <c r="G22" s="16">
        <v>6.8082000000000004E-2</v>
      </c>
    </row>
    <row r="23" spans="1:7" x14ac:dyDescent="0.35">
      <c r="A23" s="13" t="s">
        <v>2164</v>
      </c>
      <c r="B23" s="33" t="s">
        <v>2165</v>
      </c>
      <c r="C23" s="33" t="s">
        <v>143</v>
      </c>
      <c r="D23" s="14">
        <v>3107800</v>
      </c>
      <c r="E23" s="15">
        <v>3352.94</v>
      </c>
      <c r="F23" s="16">
        <v>3.0800000000000001E-2</v>
      </c>
      <c r="G23" s="16">
        <v>6.8302000000000002E-2</v>
      </c>
    </row>
    <row r="24" spans="1:7" x14ac:dyDescent="0.35">
      <c r="A24" s="13" t="s">
        <v>2166</v>
      </c>
      <c r="B24" s="33" t="s">
        <v>2167</v>
      </c>
      <c r="C24" s="33" t="s">
        <v>143</v>
      </c>
      <c r="D24" s="14">
        <v>3000000</v>
      </c>
      <c r="E24" s="15">
        <v>3267.68</v>
      </c>
      <c r="F24" s="16">
        <v>0.03</v>
      </c>
      <c r="G24" s="16">
        <v>6.8049999999999999E-2</v>
      </c>
    </row>
    <row r="25" spans="1:7" x14ac:dyDescent="0.35">
      <c r="A25" s="13" t="s">
        <v>2168</v>
      </c>
      <c r="B25" s="33" t="s">
        <v>2169</v>
      </c>
      <c r="C25" s="33" t="s">
        <v>143</v>
      </c>
      <c r="D25" s="14">
        <v>1000000</v>
      </c>
      <c r="E25" s="15">
        <v>1061.83</v>
      </c>
      <c r="F25" s="16">
        <v>9.7000000000000003E-3</v>
      </c>
      <c r="G25" s="16">
        <v>6.8190000000000001E-2</v>
      </c>
    </row>
    <row r="26" spans="1:7" x14ac:dyDescent="0.35">
      <c r="A26" s="13" t="s">
        <v>2170</v>
      </c>
      <c r="B26" s="33" t="s">
        <v>2171</v>
      </c>
      <c r="C26" s="33" t="s">
        <v>143</v>
      </c>
      <c r="D26" s="14">
        <v>1000000</v>
      </c>
      <c r="E26" s="15">
        <v>1045.02</v>
      </c>
      <c r="F26" s="16">
        <v>9.5999999999999992E-3</v>
      </c>
      <c r="G26" s="16">
        <v>6.7916000000000004E-2</v>
      </c>
    </row>
    <row r="27" spans="1:7" x14ac:dyDescent="0.35">
      <c r="A27" s="13" t="s">
        <v>2172</v>
      </c>
      <c r="B27" s="33" t="s">
        <v>2173</v>
      </c>
      <c r="C27" s="33" t="s">
        <v>143</v>
      </c>
      <c r="D27" s="14">
        <v>500000</v>
      </c>
      <c r="E27" s="15">
        <v>548.65</v>
      </c>
      <c r="F27" s="16">
        <v>5.0000000000000001E-3</v>
      </c>
      <c r="G27" s="16">
        <v>6.8302000000000002E-2</v>
      </c>
    </row>
    <row r="28" spans="1:7" x14ac:dyDescent="0.35">
      <c r="A28" s="13" t="s">
        <v>2174</v>
      </c>
      <c r="B28" s="33" t="s">
        <v>2175</v>
      </c>
      <c r="C28" s="33" t="s">
        <v>143</v>
      </c>
      <c r="D28" s="14">
        <v>500000</v>
      </c>
      <c r="E28" s="15">
        <v>548.19000000000005</v>
      </c>
      <c r="F28" s="16">
        <v>5.0000000000000001E-3</v>
      </c>
      <c r="G28" s="16">
        <v>6.8049999999999999E-2</v>
      </c>
    </row>
    <row r="29" spans="1:7" x14ac:dyDescent="0.35">
      <c r="A29" s="13" t="s">
        <v>2176</v>
      </c>
      <c r="B29" s="33" t="s">
        <v>2177</v>
      </c>
      <c r="C29" s="33" t="s">
        <v>143</v>
      </c>
      <c r="D29" s="14">
        <v>500000</v>
      </c>
      <c r="E29" s="15">
        <v>540.86</v>
      </c>
      <c r="F29" s="16">
        <v>5.0000000000000001E-3</v>
      </c>
      <c r="G29" s="16">
        <v>6.8070000000000006E-2</v>
      </c>
    </row>
    <row r="30" spans="1:7" x14ac:dyDescent="0.35">
      <c r="A30" s="13" t="s">
        <v>2178</v>
      </c>
      <c r="B30" s="33" t="s">
        <v>2179</v>
      </c>
      <c r="C30" s="33" t="s">
        <v>143</v>
      </c>
      <c r="D30" s="14">
        <v>500000</v>
      </c>
      <c r="E30" s="15">
        <v>531.02</v>
      </c>
      <c r="F30" s="16">
        <v>4.8999999999999998E-3</v>
      </c>
      <c r="G30" s="16">
        <v>6.7916000000000004E-2</v>
      </c>
    </row>
    <row r="31" spans="1:7" x14ac:dyDescent="0.35">
      <c r="A31" s="13" t="s">
        <v>2180</v>
      </c>
      <c r="B31" s="33" t="s">
        <v>2181</v>
      </c>
      <c r="C31" s="33" t="s">
        <v>143</v>
      </c>
      <c r="D31" s="14">
        <v>500000</v>
      </c>
      <c r="E31" s="15">
        <v>531.02</v>
      </c>
      <c r="F31" s="16">
        <v>4.8999999999999998E-3</v>
      </c>
      <c r="G31" s="16">
        <v>6.7916000000000004E-2</v>
      </c>
    </row>
    <row r="32" spans="1:7" x14ac:dyDescent="0.35">
      <c r="A32" s="17" t="s">
        <v>139</v>
      </c>
      <c r="B32" s="34"/>
      <c r="C32" s="34"/>
      <c r="D32" s="20"/>
      <c r="E32" s="21">
        <v>50982.96</v>
      </c>
      <c r="F32" s="22">
        <v>0.46810000000000002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153</v>
      </c>
      <c r="B35" s="33"/>
      <c r="C35" s="33"/>
      <c r="D35" s="14"/>
      <c r="E35" s="15"/>
      <c r="F35" s="16"/>
      <c r="G35" s="16"/>
    </row>
    <row r="36" spans="1:7" x14ac:dyDescent="0.35">
      <c r="A36" s="17" t="s">
        <v>139</v>
      </c>
      <c r="B36" s="33"/>
      <c r="C36" s="33"/>
      <c r="D36" s="14"/>
      <c r="E36" s="18" t="s">
        <v>136</v>
      </c>
      <c r="F36" s="19" t="s">
        <v>136</v>
      </c>
      <c r="G36" s="16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17" t="s">
        <v>154</v>
      </c>
      <c r="B38" s="33"/>
      <c r="C38" s="33"/>
      <c r="D38" s="14"/>
      <c r="E38" s="15"/>
      <c r="F38" s="16"/>
      <c r="G38" s="16"/>
    </row>
    <row r="39" spans="1:7" x14ac:dyDescent="0.35">
      <c r="A39" s="17" t="s">
        <v>139</v>
      </c>
      <c r="B39" s="33"/>
      <c r="C39" s="33"/>
      <c r="D39" s="14"/>
      <c r="E39" s="18" t="s">
        <v>136</v>
      </c>
      <c r="F39" s="19" t="s">
        <v>136</v>
      </c>
      <c r="G39" s="16"/>
    </row>
    <row r="40" spans="1:7" x14ac:dyDescent="0.35">
      <c r="A40" s="13"/>
      <c r="B40" s="33"/>
      <c r="C40" s="33"/>
      <c r="D40" s="14"/>
      <c r="E40" s="15"/>
      <c r="F40" s="16"/>
      <c r="G40" s="16"/>
    </row>
    <row r="41" spans="1:7" x14ac:dyDescent="0.35">
      <c r="A41" s="24" t="s">
        <v>155</v>
      </c>
      <c r="B41" s="35"/>
      <c r="C41" s="35"/>
      <c r="D41" s="25"/>
      <c r="E41" s="21">
        <v>106350.48</v>
      </c>
      <c r="F41" s="22">
        <v>0.97640000000000005</v>
      </c>
      <c r="G41" s="23"/>
    </row>
    <row r="42" spans="1:7" x14ac:dyDescent="0.35">
      <c r="A42" s="13"/>
      <c r="B42" s="33"/>
      <c r="C42" s="33"/>
      <c r="D42" s="14"/>
      <c r="E42" s="15"/>
      <c r="F42" s="16"/>
      <c r="G42" s="16"/>
    </row>
    <row r="43" spans="1:7" x14ac:dyDescent="0.35">
      <c r="A43" s="13"/>
      <c r="B43" s="33"/>
      <c r="C43" s="33"/>
      <c r="D43" s="14"/>
      <c r="E43" s="15"/>
      <c r="F43" s="16"/>
      <c r="G43" s="16"/>
    </row>
    <row r="44" spans="1:7" x14ac:dyDescent="0.35">
      <c r="A44" s="17" t="s">
        <v>156</v>
      </c>
      <c r="B44" s="33"/>
      <c r="C44" s="33"/>
      <c r="D44" s="14"/>
      <c r="E44" s="15"/>
      <c r="F44" s="16"/>
      <c r="G44" s="16"/>
    </row>
    <row r="45" spans="1:7" x14ac:dyDescent="0.35">
      <c r="A45" s="13" t="s">
        <v>157</v>
      </c>
      <c r="B45" s="33"/>
      <c r="C45" s="33"/>
      <c r="D45" s="14"/>
      <c r="E45" s="15">
        <v>482.77</v>
      </c>
      <c r="F45" s="16">
        <v>4.4000000000000003E-3</v>
      </c>
      <c r="G45" s="16">
        <v>5.7939999999999998E-2</v>
      </c>
    </row>
    <row r="46" spans="1:7" x14ac:dyDescent="0.35">
      <c r="A46" s="17" t="s">
        <v>139</v>
      </c>
      <c r="B46" s="34"/>
      <c r="C46" s="34"/>
      <c r="D46" s="20"/>
      <c r="E46" s="21">
        <v>482.77</v>
      </c>
      <c r="F46" s="22">
        <v>4.4000000000000003E-3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24" t="s">
        <v>155</v>
      </c>
      <c r="B48" s="35"/>
      <c r="C48" s="35"/>
      <c r="D48" s="25"/>
      <c r="E48" s="21">
        <v>482.77</v>
      </c>
      <c r="F48" s="22">
        <v>4.4000000000000003E-3</v>
      </c>
      <c r="G48" s="23"/>
    </row>
    <row r="49" spans="1:7" x14ac:dyDescent="0.35">
      <c r="A49" s="13" t="s">
        <v>158</v>
      </c>
      <c r="B49" s="33"/>
      <c r="C49" s="33"/>
      <c r="D49" s="14"/>
      <c r="E49" s="15">
        <v>2085.6479379000002</v>
      </c>
      <c r="F49" s="16">
        <v>1.915E-2</v>
      </c>
      <c r="G49" s="16"/>
    </row>
    <row r="50" spans="1:7" x14ac:dyDescent="0.35">
      <c r="A50" s="13" t="s">
        <v>159</v>
      </c>
      <c r="B50" s="33"/>
      <c r="C50" s="33"/>
      <c r="D50" s="14"/>
      <c r="E50" s="26">
        <v>-11.647937900000001</v>
      </c>
      <c r="F50" s="16">
        <v>5.0000000000000002E-5</v>
      </c>
      <c r="G50" s="16">
        <v>5.7939999999999998E-2</v>
      </c>
    </row>
    <row r="51" spans="1:7" x14ac:dyDescent="0.35">
      <c r="A51" s="28" t="s">
        <v>160</v>
      </c>
      <c r="B51" s="36"/>
      <c r="C51" s="36"/>
      <c r="D51" s="29"/>
      <c r="E51" s="30">
        <v>108907.25</v>
      </c>
      <c r="F51" s="31">
        <v>1</v>
      </c>
      <c r="G51" s="31"/>
    </row>
    <row r="53" spans="1:7" x14ac:dyDescent="0.35">
      <c r="A53" s="1" t="s">
        <v>161</v>
      </c>
    </row>
    <row r="54" spans="1:7" x14ac:dyDescent="0.35">
      <c r="A54" s="1" t="s">
        <v>2182</v>
      </c>
    </row>
    <row r="56" spans="1:7" x14ac:dyDescent="0.35">
      <c r="A56" s="1" t="s">
        <v>163</v>
      </c>
    </row>
    <row r="57" spans="1:7" x14ac:dyDescent="0.35">
      <c r="A57" s="48" t="s">
        <v>164</v>
      </c>
      <c r="B57" s="3" t="s">
        <v>136</v>
      </c>
    </row>
    <row r="58" spans="1:7" x14ac:dyDescent="0.35">
      <c r="A58" t="s">
        <v>165</v>
      </c>
    </row>
    <row r="59" spans="1:7" x14ac:dyDescent="0.35">
      <c r="A59" t="s">
        <v>166</v>
      </c>
      <c r="B59" t="s">
        <v>167</v>
      </c>
      <c r="C59" t="s">
        <v>167</v>
      </c>
    </row>
    <row r="60" spans="1:7" x14ac:dyDescent="0.35">
      <c r="B60" s="49">
        <v>45777</v>
      </c>
      <c r="C60" s="49">
        <v>45807</v>
      </c>
    </row>
    <row r="61" spans="1:7" x14ac:dyDescent="0.35">
      <c r="A61" t="s">
        <v>168</v>
      </c>
      <c r="B61">
        <v>12.962199999999999</v>
      </c>
      <c r="C61">
        <v>13.100099999999999</v>
      </c>
    </row>
    <row r="62" spans="1:7" x14ac:dyDescent="0.35">
      <c r="A62" t="s">
        <v>169</v>
      </c>
      <c r="B62">
        <v>12.962199999999999</v>
      </c>
      <c r="C62">
        <v>13.100099999999999</v>
      </c>
    </row>
    <row r="63" spans="1:7" x14ac:dyDescent="0.35">
      <c r="A63" t="s">
        <v>170</v>
      </c>
      <c r="B63">
        <v>12.871499999999999</v>
      </c>
      <c r="C63">
        <v>13.005599999999999</v>
      </c>
    </row>
    <row r="64" spans="1:7" x14ac:dyDescent="0.35">
      <c r="A64" t="s">
        <v>171</v>
      </c>
      <c r="B64">
        <v>12.8718</v>
      </c>
      <c r="C64">
        <v>13.0059</v>
      </c>
    </row>
    <row r="66" spans="1:2" x14ac:dyDescent="0.35">
      <c r="A66" t="s">
        <v>172</v>
      </c>
      <c r="B66" s="3" t="s">
        <v>136</v>
      </c>
    </row>
    <row r="67" spans="1:2" x14ac:dyDescent="0.35">
      <c r="A67" t="s">
        <v>173</v>
      </c>
      <c r="B67" s="3" t="s">
        <v>136</v>
      </c>
    </row>
    <row r="68" spans="1:2" ht="29" customHeight="1" x14ac:dyDescent="0.35">
      <c r="A68" s="48" t="s">
        <v>174</v>
      </c>
      <c r="B68" s="3" t="s">
        <v>136</v>
      </c>
    </row>
    <row r="69" spans="1:2" ht="29" customHeight="1" x14ac:dyDescent="0.35">
      <c r="A69" s="48" t="s">
        <v>175</v>
      </c>
      <c r="B69" s="3" t="s">
        <v>136</v>
      </c>
    </row>
    <row r="70" spans="1:2" x14ac:dyDescent="0.35">
      <c r="A70" t="s">
        <v>176</v>
      </c>
      <c r="B70" s="50">
        <f>B86</f>
        <v>11.3649519961654</v>
      </c>
    </row>
    <row r="71" spans="1:2" ht="43.5" customHeight="1" x14ac:dyDescent="0.35">
      <c r="A71" s="48" t="s">
        <v>177</v>
      </c>
      <c r="B71" s="3" t="s">
        <v>136</v>
      </c>
    </row>
    <row r="72" spans="1:2" x14ac:dyDescent="0.35">
      <c r="B72" s="3"/>
    </row>
    <row r="73" spans="1:2" ht="29" customHeight="1" x14ac:dyDescent="0.35">
      <c r="A73" s="48" t="s">
        <v>178</v>
      </c>
      <c r="B73" s="3" t="s">
        <v>136</v>
      </c>
    </row>
    <row r="74" spans="1:2" ht="29" customHeight="1" x14ac:dyDescent="0.35">
      <c r="A74" s="48" t="s">
        <v>179</v>
      </c>
      <c r="B74" t="s">
        <v>136</v>
      </c>
    </row>
    <row r="75" spans="1:2" ht="29" customHeight="1" x14ac:dyDescent="0.35">
      <c r="A75" s="48" t="s">
        <v>180</v>
      </c>
      <c r="B75" s="3" t="s">
        <v>136</v>
      </c>
    </row>
    <row r="76" spans="1:2" ht="29" customHeight="1" x14ac:dyDescent="0.35">
      <c r="A76" s="48" t="s">
        <v>181</v>
      </c>
      <c r="B76" s="3" t="s">
        <v>136</v>
      </c>
    </row>
    <row r="79" spans="1:2" x14ac:dyDescent="0.35">
      <c r="A79" t="s">
        <v>182</v>
      </c>
    </row>
    <row r="80" spans="1:2" ht="58" customHeight="1" x14ac:dyDescent="0.35">
      <c r="A80" s="63" t="s">
        <v>183</v>
      </c>
      <c r="B80" s="68" t="s">
        <v>2183</v>
      </c>
    </row>
    <row r="81" spans="1:4" ht="43.5" customHeight="1" x14ac:dyDescent="0.35">
      <c r="A81" s="63" t="s">
        <v>185</v>
      </c>
      <c r="B81" s="68" t="s">
        <v>2184</v>
      </c>
    </row>
    <row r="82" spans="1:4" x14ac:dyDescent="0.35">
      <c r="A82" s="63"/>
      <c r="B82" s="63"/>
    </row>
    <row r="83" spans="1:4" x14ac:dyDescent="0.35">
      <c r="A83" s="63" t="s">
        <v>187</v>
      </c>
      <c r="B83" s="65">
        <v>6.6340050429838051</v>
      </c>
    </row>
    <row r="84" spans="1:4" x14ac:dyDescent="0.35">
      <c r="A84" s="63"/>
      <c r="B84" s="63"/>
    </row>
    <row r="85" spans="1:4" x14ac:dyDescent="0.35">
      <c r="A85" s="63" t="s">
        <v>188</v>
      </c>
      <c r="B85" s="66">
        <v>7.7942</v>
      </c>
    </row>
    <row r="86" spans="1:4" x14ac:dyDescent="0.35">
      <c r="A86" s="63" t="s">
        <v>189</v>
      </c>
      <c r="B86" s="66">
        <v>11.3649519961654</v>
      </c>
    </row>
    <row r="87" spans="1:4" x14ac:dyDescent="0.35">
      <c r="A87" s="63"/>
      <c r="B87" s="63"/>
    </row>
    <row r="88" spans="1:4" x14ac:dyDescent="0.35">
      <c r="A88" s="63" t="s">
        <v>190</v>
      </c>
      <c r="B88" s="67">
        <v>45808</v>
      </c>
    </row>
    <row r="90" spans="1:4" ht="70" customHeight="1" x14ac:dyDescent="0.35">
      <c r="A90" s="73" t="s">
        <v>191</v>
      </c>
      <c r="B90" s="73" t="s">
        <v>192</v>
      </c>
      <c r="C90" s="73" t="s">
        <v>5</v>
      </c>
      <c r="D90" s="73" t="s">
        <v>6</v>
      </c>
    </row>
    <row r="91" spans="1:4" ht="70" customHeight="1" x14ac:dyDescent="0.35">
      <c r="A91" s="73" t="s">
        <v>2185</v>
      </c>
      <c r="B91" s="73"/>
      <c r="C91" s="73" t="s">
        <v>86</v>
      </c>
      <c r="D9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2186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2187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839</v>
      </c>
      <c r="B8" s="33"/>
      <c r="C8" s="33"/>
      <c r="D8" s="14"/>
      <c r="E8" s="15"/>
      <c r="F8" s="16"/>
      <c r="G8" s="16"/>
    </row>
    <row r="9" spans="1:7" x14ac:dyDescent="0.35">
      <c r="A9" s="13" t="s">
        <v>2188</v>
      </c>
      <c r="B9" s="33" t="s">
        <v>2189</v>
      </c>
      <c r="C9" s="33"/>
      <c r="D9" s="14">
        <v>64861350.002099998</v>
      </c>
      <c r="E9" s="15">
        <v>986923.82</v>
      </c>
      <c r="F9" s="16">
        <v>0.99970000000000003</v>
      </c>
      <c r="G9" s="16"/>
    </row>
    <row r="10" spans="1:7" x14ac:dyDescent="0.35">
      <c r="A10" s="17" t="s">
        <v>139</v>
      </c>
      <c r="B10" s="34"/>
      <c r="C10" s="34"/>
      <c r="D10" s="20"/>
      <c r="E10" s="21">
        <v>986923.82</v>
      </c>
      <c r="F10" s="22">
        <v>0.99970000000000003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986923.82</v>
      </c>
      <c r="F12" s="22">
        <v>0.99970000000000003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476.77</v>
      </c>
      <c r="F15" s="16">
        <v>5.0000000000000001E-4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476.77</v>
      </c>
      <c r="F16" s="22">
        <v>5.0000000000000001E-4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476.77</v>
      </c>
      <c r="F18" s="22">
        <v>5.0000000000000001E-4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0.15136559999999999</v>
      </c>
      <c r="F19" s="16">
        <v>0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-157.47136560000001</v>
      </c>
      <c r="F20" s="27">
        <v>-2.0000000000000001E-4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987243.27</v>
      </c>
      <c r="F21" s="31">
        <v>1</v>
      </c>
      <c r="G21" s="31"/>
    </row>
    <row r="26" spans="1:7" x14ac:dyDescent="0.35">
      <c r="A26" s="1" t="s">
        <v>163</v>
      </c>
    </row>
    <row r="27" spans="1:7" ht="29" customHeight="1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14.9848</v>
      </c>
      <c r="C31">
        <v>15.154400000000001</v>
      </c>
    </row>
    <row r="32" spans="1:7" x14ac:dyDescent="0.35">
      <c r="A32" t="s">
        <v>169</v>
      </c>
      <c r="B32">
        <v>14.9848</v>
      </c>
      <c r="C32">
        <v>15.154400000000001</v>
      </c>
    </row>
    <row r="33" spans="1:3" x14ac:dyDescent="0.35">
      <c r="A33" t="s">
        <v>408</v>
      </c>
      <c r="B33">
        <v>14.9848</v>
      </c>
      <c r="C33">
        <v>15.154400000000001</v>
      </c>
    </row>
    <row r="34" spans="1:3" x14ac:dyDescent="0.35">
      <c r="A34" t="s">
        <v>171</v>
      </c>
      <c r="B34">
        <v>14.9848</v>
      </c>
      <c r="C34">
        <v>15.154400000000001</v>
      </c>
    </row>
    <row r="36" spans="1:3" x14ac:dyDescent="0.35">
      <c r="A36" t="s">
        <v>172</v>
      </c>
      <c r="B36" s="3" t="s">
        <v>136</v>
      </c>
    </row>
    <row r="37" spans="1:3" x14ac:dyDescent="0.35">
      <c r="A37" t="s">
        <v>173</v>
      </c>
      <c r="B37" s="3" t="s">
        <v>136</v>
      </c>
    </row>
    <row r="38" spans="1:3" ht="58" customHeight="1" x14ac:dyDescent="0.35">
      <c r="A38" s="48" t="s">
        <v>174</v>
      </c>
      <c r="B38" s="3" t="s">
        <v>136</v>
      </c>
    </row>
    <row r="39" spans="1:3" ht="43.5" customHeight="1" x14ac:dyDescent="0.35">
      <c r="A39" s="48" t="s">
        <v>175</v>
      </c>
      <c r="B39" s="3" t="s">
        <v>136</v>
      </c>
    </row>
    <row r="40" spans="1:3" x14ac:dyDescent="0.35">
      <c r="A40" t="s">
        <v>176</v>
      </c>
      <c r="B40" s="50">
        <f>B55</f>
        <v>4.5045722411584466</v>
      </c>
    </row>
    <row r="41" spans="1:3" ht="72.5" customHeight="1" x14ac:dyDescent="0.35">
      <c r="A41" s="48" t="s">
        <v>513</v>
      </c>
      <c r="B41" s="3" t="s">
        <v>136</v>
      </c>
    </row>
    <row r="42" spans="1:3" x14ac:dyDescent="0.35">
      <c r="B42" s="3"/>
    </row>
    <row r="43" spans="1:3" ht="72.5" customHeight="1" x14ac:dyDescent="0.35">
      <c r="A43" s="48" t="s">
        <v>514</v>
      </c>
      <c r="B43" s="3" t="s">
        <v>136</v>
      </c>
    </row>
    <row r="44" spans="1:3" ht="58" customHeight="1" x14ac:dyDescent="0.35">
      <c r="A44" s="48" t="s">
        <v>515</v>
      </c>
      <c r="B44" t="s">
        <v>136</v>
      </c>
    </row>
    <row r="45" spans="1:3" ht="43.5" customHeight="1" x14ac:dyDescent="0.35">
      <c r="A45" s="48" t="s">
        <v>516</v>
      </c>
      <c r="B45" s="3" t="s">
        <v>136</v>
      </c>
    </row>
    <row r="46" spans="1:3" ht="43.5" customHeight="1" x14ac:dyDescent="0.35">
      <c r="A46" s="48" t="s">
        <v>517</v>
      </c>
      <c r="B46" s="3" t="s">
        <v>136</v>
      </c>
    </row>
    <row r="48" spans="1:3" x14ac:dyDescent="0.35">
      <c r="A48" t="s">
        <v>182</v>
      </c>
    </row>
    <row r="49" spans="1:4" x14ac:dyDescent="0.35">
      <c r="A49" s="63" t="s">
        <v>183</v>
      </c>
      <c r="B49" s="63" t="s">
        <v>2190</v>
      </c>
    </row>
    <row r="50" spans="1:4" x14ac:dyDescent="0.35">
      <c r="A50" s="63" t="s">
        <v>185</v>
      </c>
      <c r="B50" s="63" t="s">
        <v>1575</v>
      </c>
    </row>
    <row r="51" spans="1:4" x14ac:dyDescent="0.35">
      <c r="A51" s="63"/>
      <c r="B51" s="63"/>
    </row>
    <row r="52" spans="1:4" x14ac:dyDescent="0.35">
      <c r="A52" s="63" t="s">
        <v>187</v>
      </c>
      <c r="B52" s="65">
        <v>6.5107533286362829</v>
      </c>
    </row>
    <row r="53" spans="1:4" x14ac:dyDescent="0.35">
      <c r="A53" s="63"/>
      <c r="B53" s="63"/>
    </row>
    <row r="54" spans="1:4" x14ac:dyDescent="0.35">
      <c r="A54" s="63" t="s">
        <v>188</v>
      </c>
      <c r="B54" s="66">
        <v>3.8757999999999999</v>
      </c>
    </row>
    <row r="55" spans="1:4" x14ac:dyDescent="0.35">
      <c r="A55" s="63" t="s">
        <v>189</v>
      </c>
      <c r="B55" s="66">
        <v>4.5045722411584466</v>
      </c>
    </row>
    <row r="56" spans="1:4" x14ac:dyDescent="0.35">
      <c r="A56" s="63"/>
      <c r="B56" s="63"/>
    </row>
    <row r="57" spans="1:4" x14ac:dyDescent="0.35">
      <c r="A57" s="63" t="s">
        <v>190</v>
      </c>
      <c r="B57" s="67">
        <v>45808</v>
      </c>
    </row>
    <row r="59" spans="1:4" ht="70" customHeight="1" x14ac:dyDescent="0.35">
      <c r="A59" s="73" t="s">
        <v>191</v>
      </c>
      <c r="B59" s="73" t="s">
        <v>192</v>
      </c>
      <c r="C59" s="73" t="s">
        <v>5</v>
      </c>
      <c r="D59" s="73" t="s">
        <v>6</v>
      </c>
    </row>
    <row r="60" spans="1:4" ht="70" customHeight="1" x14ac:dyDescent="0.35">
      <c r="A60" s="73" t="s">
        <v>2190</v>
      </c>
      <c r="B60" s="73"/>
      <c r="C60" s="73" t="s">
        <v>18</v>
      </c>
      <c r="D60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2191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2192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839</v>
      </c>
      <c r="B8" s="33"/>
      <c r="C8" s="33"/>
      <c r="D8" s="14"/>
      <c r="E8" s="15"/>
      <c r="F8" s="16"/>
      <c r="G8" s="16"/>
    </row>
    <row r="9" spans="1:7" x14ac:dyDescent="0.35">
      <c r="A9" s="13" t="s">
        <v>2193</v>
      </c>
      <c r="B9" s="33" t="s">
        <v>2194</v>
      </c>
      <c r="C9" s="33"/>
      <c r="D9" s="14">
        <v>35690995</v>
      </c>
      <c r="E9" s="15">
        <v>488624</v>
      </c>
      <c r="F9" s="16">
        <v>0.99960000000000004</v>
      </c>
      <c r="G9" s="16"/>
    </row>
    <row r="10" spans="1:7" x14ac:dyDescent="0.35">
      <c r="A10" s="17" t="s">
        <v>139</v>
      </c>
      <c r="B10" s="34"/>
      <c r="C10" s="34"/>
      <c r="D10" s="20"/>
      <c r="E10" s="21">
        <v>488624</v>
      </c>
      <c r="F10" s="22">
        <v>0.99960000000000004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488624</v>
      </c>
      <c r="F12" s="22">
        <v>0.99960000000000004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329.84</v>
      </c>
      <c r="F15" s="16">
        <v>6.9999999999999999E-4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329.84</v>
      </c>
      <c r="F16" s="22">
        <v>6.9999999999999999E-4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329.84</v>
      </c>
      <c r="F18" s="22">
        <v>6.9999999999999999E-4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0.1047184</v>
      </c>
      <c r="F19" s="16">
        <v>0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-152.1347184</v>
      </c>
      <c r="F20" s="27">
        <v>-2.9999999999999997E-4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488801.81</v>
      </c>
      <c r="F21" s="31">
        <v>1</v>
      </c>
      <c r="G21" s="31"/>
    </row>
    <row r="26" spans="1:7" x14ac:dyDescent="0.35">
      <c r="A26" s="1" t="s">
        <v>163</v>
      </c>
    </row>
    <row r="27" spans="1:7" ht="29" customHeight="1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13.4138</v>
      </c>
      <c r="C31">
        <v>13.6509</v>
      </c>
    </row>
    <row r="32" spans="1:7" x14ac:dyDescent="0.35">
      <c r="A32" t="s">
        <v>169</v>
      </c>
      <c r="B32">
        <v>13.4138</v>
      </c>
      <c r="C32">
        <v>13.6509</v>
      </c>
    </row>
    <row r="33" spans="1:3" x14ac:dyDescent="0.35">
      <c r="A33" t="s">
        <v>408</v>
      </c>
      <c r="B33">
        <v>13.4138</v>
      </c>
      <c r="C33">
        <v>13.6509</v>
      </c>
    </row>
    <row r="34" spans="1:3" x14ac:dyDescent="0.35">
      <c r="A34" t="s">
        <v>171</v>
      </c>
      <c r="B34">
        <v>13.4138</v>
      </c>
      <c r="C34">
        <v>13.6509</v>
      </c>
    </row>
    <row r="36" spans="1:3" x14ac:dyDescent="0.35">
      <c r="A36" t="s">
        <v>172</v>
      </c>
      <c r="B36" s="3" t="s">
        <v>136</v>
      </c>
    </row>
    <row r="37" spans="1:3" x14ac:dyDescent="0.35">
      <c r="A37" t="s">
        <v>173</v>
      </c>
      <c r="B37" s="3" t="s">
        <v>136</v>
      </c>
    </row>
    <row r="38" spans="1:3" ht="58" customHeight="1" x14ac:dyDescent="0.35">
      <c r="A38" s="48" t="s">
        <v>174</v>
      </c>
      <c r="B38" s="3" t="s">
        <v>136</v>
      </c>
    </row>
    <row r="39" spans="1:3" ht="43.5" customHeight="1" x14ac:dyDescent="0.35">
      <c r="A39" s="48" t="s">
        <v>175</v>
      </c>
      <c r="B39" s="3" t="s">
        <v>136</v>
      </c>
    </row>
    <row r="40" spans="1:3" x14ac:dyDescent="0.35">
      <c r="A40" t="s">
        <v>176</v>
      </c>
      <c r="B40" s="50">
        <f>B55</f>
        <v>5.6967747877843387</v>
      </c>
    </row>
    <row r="41" spans="1:3" ht="72.5" customHeight="1" x14ac:dyDescent="0.35">
      <c r="A41" s="48" t="s">
        <v>513</v>
      </c>
      <c r="B41" s="3" t="s">
        <v>136</v>
      </c>
    </row>
    <row r="42" spans="1:3" x14ac:dyDescent="0.35">
      <c r="B42" s="3"/>
    </row>
    <row r="43" spans="1:3" ht="72.5" customHeight="1" x14ac:dyDescent="0.35">
      <c r="A43" s="48" t="s">
        <v>514</v>
      </c>
      <c r="B43" s="3" t="s">
        <v>136</v>
      </c>
    </row>
    <row r="44" spans="1:3" ht="58" customHeight="1" x14ac:dyDescent="0.35">
      <c r="A44" s="48" t="s">
        <v>515</v>
      </c>
      <c r="B44" t="s">
        <v>136</v>
      </c>
    </row>
    <row r="45" spans="1:3" ht="43.5" customHeight="1" x14ac:dyDescent="0.35">
      <c r="A45" s="48" t="s">
        <v>516</v>
      </c>
      <c r="B45" s="3" t="s">
        <v>136</v>
      </c>
    </row>
    <row r="46" spans="1:3" ht="43.5" customHeight="1" x14ac:dyDescent="0.35">
      <c r="A46" s="48" t="s">
        <v>517</v>
      </c>
      <c r="B46" s="3" t="s">
        <v>136</v>
      </c>
    </row>
    <row r="48" spans="1:3" x14ac:dyDescent="0.35">
      <c r="A48" t="s">
        <v>182</v>
      </c>
    </row>
    <row r="49" spans="1:4" x14ac:dyDescent="0.35">
      <c r="A49" s="63" t="s">
        <v>183</v>
      </c>
      <c r="B49" s="63" t="s">
        <v>2195</v>
      </c>
    </row>
    <row r="50" spans="1:4" x14ac:dyDescent="0.35">
      <c r="A50" s="63" t="s">
        <v>185</v>
      </c>
      <c r="B50" s="63" t="s">
        <v>1575</v>
      </c>
    </row>
    <row r="51" spans="1:4" x14ac:dyDescent="0.35">
      <c r="A51" s="63"/>
      <c r="B51" s="63"/>
    </row>
    <row r="52" spans="1:4" x14ac:dyDescent="0.35">
      <c r="A52" s="63" t="s">
        <v>187</v>
      </c>
      <c r="B52" s="65">
        <v>6.5806861772011356</v>
      </c>
    </row>
    <row r="53" spans="1:4" x14ac:dyDescent="0.35">
      <c r="A53" s="63"/>
      <c r="B53" s="63"/>
    </row>
    <row r="54" spans="1:4" x14ac:dyDescent="0.35">
      <c r="A54" s="63" t="s">
        <v>188</v>
      </c>
      <c r="B54" s="66">
        <v>4.7606000000000002</v>
      </c>
    </row>
    <row r="55" spans="1:4" x14ac:dyDescent="0.35">
      <c r="A55" s="63" t="s">
        <v>189</v>
      </c>
      <c r="B55" s="66">
        <v>5.6967747877843387</v>
      </c>
    </row>
    <row r="56" spans="1:4" x14ac:dyDescent="0.35">
      <c r="A56" s="63"/>
      <c r="B56" s="63"/>
    </row>
    <row r="57" spans="1:4" x14ac:dyDescent="0.35">
      <c r="A57" s="63" t="s">
        <v>190</v>
      </c>
      <c r="B57" s="67">
        <v>45808</v>
      </c>
    </row>
    <row r="59" spans="1:4" ht="70" customHeight="1" x14ac:dyDescent="0.35">
      <c r="A59" s="73" t="s">
        <v>191</v>
      </c>
      <c r="B59" s="73" t="s">
        <v>192</v>
      </c>
      <c r="C59" s="73" t="s">
        <v>5</v>
      </c>
      <c r="D59" s="73" t="s">
        <v>6</v>
      </c>
    </row>
    <row r="60" spans="1:4" ht="70" customHeight="1" x14ac:dyDescent="0.35">
      <c r="A60" s="73" t="s">
        <v>2195</v>
      </c>
      <c r="B60" s="73"/>
      <c r="C60" s="73" t="s">
        <v>45</v>
      </c>
      <c r="D60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04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2196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2197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2198</v>
      </c>
      <c r="B11" s="33" t="s">
        <v>2199</v>
      </c>
      <c r="C11" s="33" t="s">
        <v>524</v>
      </c>
      <c r="D11" s="14">
        <v>21000000</v>
      </c>
      <c r="E11" s="15">
        <v>20912.349999999999</v>
      </c>
      <c r="F11" s="16">
        <v>9.0399999999999994E-2</v>
      </c>
      <c r="G11" s="16">
        <v>6.3799999999999996E-2</v>
      </c>
    </row>
    <row r="12" spans="1:7" x14ac:dyDescent="0.35">
      <c r="A12" s="13" t="s">
        <v>2200</v>
      </c>
      <c r="B12" s="33" t="s">
        <v>2201</v>
      </c>
      <c r="C12" s="33" t="s">
        <v>524</v>
      </c>
      <c r="D12" s="14">
        <v>19500000</v>
      </c>
      <c r="E12" s="15">
        <v>19927.810000000001</v>
      </c>
      <c r="F12" s="16">
        <v>8.6099999999999996E-2</v>
      </c>
      <c r="G12" s="16">
        <v>6.4949999999999994E-2</v>
      </c>
    </row>
    <row r="13" spans="1:7" x14ac:dyDescent="0.35">
      <c r="A13" s="13" t="s">
        <v>2202</v>
      </c>
      <c r="B13" s="33" t="s">
        <v>2203</v>
      </c>
      <c r="C13" s="33" t="s">
        <v>524</v>
      </c>
      <c r="D13" s="14">
        <v>15000000</v>
      </c>
      <c r="E13" s="15">
        <v>15334.44</v>
      </c>
      <c r="F13" s="16">
        <v>6.6299999999999998E-2</v>
      </c>
      <c r="G13" s="16">
        <v>6.5156000000000006E-2</v>
      </c>
    </row>
    <row r="14" spans="1:7" x14ac:dyDescent="0.35">
      <c r="A14" s="13" t="s">
        <v>2204</v>
      </c>
      <c r="B14" s="33" t="s">
        <v>2205</v>
      </c>
      <c r="C14" s="33" t="s">
        <v>535</v>
      </c>
      <c r="D14" s="14">
        <v>15000000</v>
      </c>
      <c r="E14" s="15">
        <v>15294.77</v>
      </c>
      <c r="F14" s="16">
        <v>6.6100000000000006E-2</v>
      </c>
      <c r="G14" s="16">
        <v>6.5729999999999997E-2</v>
      </c>
    </row>
    <row r="15" spans="1:7" x14ac:dyDescent="0.35">
      <c r="A15" s="13" t="s">
        <v>2206</v>
      </c>
      <c r="B15" s="33" t="s">
        <v>2207</v>
      </c>
      <c r="C15" s="33" t="s">
        <v>524</v>
      </c>
      <c r="D15" s="14">
        <v>11000000</v>
      </c>
      <c r="E15" s="15">
        <v>11262.14</v>
      </c>
      <c r="F15" s="16">
        <v>4.87E-2</v>
      </c>
      <c r="G15" s="16">
        <v>6.3967999999999997E-2</v>
      </c>
    </row>
    <row r="16" spans="1:7" x14ac:dyDescent="0.35">
      <c r="A16" s="13" t="s">
        <v>2208</v>
      </c>
      <c r="B16" s="33" t="s">
        <v>2209</v>
      </c>
      <c r="C16" s="33" t="s">
        <v>524</v>
      </c>
      <c r="D16" s="14">
        <v>10500000</v>
      </c>
      <c r="E16" s="15">
        <v>10719.84</v>
      </c>
      <c r="F16" s="16">
        <v>4.6300000000000001E-2</v>
      </c>
      <c r="G16" s="16">
        <v>6.5692E-2</v>
      </c>
    </row>
    <row r="17" spans="1:7" x14ac:dyDescent="0.35">
      <c r="A17" s="13" t="s">
        <v>2210</v>
      </c>
      <c r="B17" s="33" t="s">
        <v>2211</v>
      </c>
      <c r="C17" s="33" t="s">
        <v>524</v>
      </c>
      <c r="D17" s="14">
        <v>9200000</v>
      </c>
      <c r="E17" s="15">
        <v>9412.0499999999993</v>
      </c>
      <c r="F17" s="16">
        <v>4.07E-2</v>
      </c>
      <c r="G17" s="16">
        <v>6.5199999999999994E-2</v>
      </c>
    </row>
    <row r="18" spans="1:7" x14ac:dyDescent="0.35">
      <c r="A18" s="13" t="s">
        <v>2212</v>
      </c>
      <c r="B18" s="33" t="s">
        <v>2213</v>
      </c>
      <c r="C18" s="33" t="s">
        <v>524</v>
      </c>
      <c r="D18" s="14">
        <v>3000000</v>
      </c>
      <c r="E18" s="15">
        <v>3036.27</v>
      </c>
      <c r="F18" s="16">
        <v>1.3100000000000001E-2</v>
      </c>
      <c r="G18" s="16">
        <v>6.4318E-2</v>
      </c>
    </row>
    <row r="19" spans="1:7" x14ac:dyDescent="0.35">
      <c r="A19" s="13" t="s">
        <v>2214</v>
      </c>
      <c r="B19" s="33" t="s">
        <v>2215</v>
      </c>
      <c r="C19" s="33" t="s">
        <v>573</v>
      </c>
      <c r="D19" s="14">
        <v>3000000</v>
      </c>
      <c r="E19" s="15">
        <v>3034.97</v>
      </c>
      <c r="F19" s="16">
        <v>1.3100000000000001E-2</v>
      </c>
      <c r="G19" s="16">
        <v>6.3549999999999995E-2</v>
      </c>
    </row>
    <row r="20" spans="1:7" x14ac:dyDescent="0.35">
      <c r="A20" s="13" t="s">
        <v>2216</v>
      </c>
      <c r="B20" s="33" t="s">
        <v>2217</v>
      </c>
      <c r="C20" s="33" t="s">
        <v>524</v>
      </c>
      <c r="D20" s="14">
        <v>2700000</v>
      </c>
      <c r="E20" s="15">
        <v>2783.7</v>
      </c>
      <c r="F20" s="16">
        <v>1.2E-2</v>
      </c>
      <c r="G20" s="16">
        <v>6.3950000000000007E-2</v>
      </c>
    </row>
    <row r="21" spans="1:7" x14ac:dyDescent="0.35">
      <c r="A21" s="13" t="s">
        <v>2218</v>
      </c>
      <c r="B21" s="33" t="s">
        <v>2219</v>
      </c>
      <c r="C21" s="33" t="s">
        <v>524</v>
      </c>
      <c r="D21" s="14">
        <v>2500000</v>
      </c>
      <c r="E21" s="15">
        <v>2573.15</v>
      </c>
      <c r="F21" s="16">
        <v>1.11E-2</v>
      </c>
      <c r="G21" s="16">
        <v>6.5187999999999996E-2</v>
      </c>
    </row>
    <row r="22" spans="1:7" x14ac:dyDescent="0.35">
      <c r="A22" s="13" t="s">
        <v>2220</v>
      </c>
      <c r="B22" s="33" t="s">
        <v>2221</v>
      </c>
      <c r="C22" s="33" t="s">
        <v>524</v>
      </c>
      <c r="D22" s="14">
        <v>2500000</v>
      </c>
      <c r="E22" s="15">
        <v>2531.06</v>
      </c>
      <c r="F22" s="16">
        <v>1.09E-2</v>
      </c>
      <c r="G22" s="16">
        <v>6.5500000000000003E-2</v>
      </c>
    </row>
    <row r="23" spans="1:7" x14ac:dyDescent="0.35">
      <c r="A23" s="13" t="s">
        <v>2222</v>
      </c>
      <c r="B23" s="33" t="s">
        <v>2223</v>
      </c>
      <c r="C23" s="33" t="s">
        <v>535</v>
      </c>
      <c r="D23" s="14">
        <v>2060000</v>
      </c>
      <c r="E23" s="15">
        <v>2154.46</v>
      </c>
      <c r="F23" s="16">
        <v>9.2999999999999992E-3</v>
      </c>
      <c r="G23" s="16">
        <v>6.3966999999999996E-2</v>
      </c>
    </row>
    <row r="24" spans="1:7" x14ac:dyDescent="0.35">
      <c r="A24" s="13" t="s">
        <v>2224</v>
      </c>
      <c r="B24" s="33" t="s">
        <v>2225</v>
      </c>
      <c r="C24" s="33" t="s">
        <v>535</v>
      </c>
      <c r="D24" s="14">
        <v>2000000</v>
      </c>
      <c r="E24" s="15">
        <v>2024.65</v>
      </c>
      <c r="F24" s="16">
        <v>8.6999999999999994E-3</v>
      </c>
      <c r="G24" s="16">
        <v>6.4750000000000002E-2</v>
      </c>
    </row>
    <row r="25" spans="1:7" x14ac:dyDescent="0.35">
      <c r="A25" s="13" t="s">
        <v>2226</v>
      </c>
      <c r="B25" s="33" t="s">
        <v>2227</v>
      </c>
      <c r="C25" s="33" t="s">
        <v>524</v>
      </c>
      <c r="D25" s="14">
        <v>500000</v>
      </c>
      <c r="E25" s="15">
        <v>519.22</v>
      </c>
      <c r="F25" s="16">
        <v>2.2000000000000001E-3</v>
      </c>
      <c r="G25" s="16">
        <v>6.4311999999999994E-2</v>
      </c>
    </row>
    <row r="26" spans="1:7" x14ac:dyDescent="0.35">
      <c r="A26" s="13" t="s">
        <v>2228</v>
      </c>
      <c r="B26" s="33" t="s">
        <v>2229</v>
      </c>
      <c r="C26" s="33" t="s">
        <v>524</v>
      </c>
      <c r="D26" s="14">
        <v>500000</v>
      </c>
      <c r="E26" s="15">
        <v>497.67</v>
      </c>
      <c r="F26" s="16">
        <v>2.2000000000000001E-3</v>
      </c>
      <c r="G26" s="16">
        <v>6.3600000000000004E-2</v>
      </c>
    </row>
    <row r="27" spans="1:7" x14ac:dyDescent="0.35">
      <c r="A27" s="17" t="s">
        <v>139</v>
      </c>
      <c r="B27" s="34"/>
      <c r="C27" s="34"/>
      <c r="D27" s="20"/>
      <c r="E27" s="21">
        <v>122018.55</v>
      </c>
      <c r="F27" s="22">
        <v>0.5272</v>
      </c>
      <c r="G27" s="23"/>
    </row>
    <row r="28" spans="1:7" x14ac:dyDescent="0.35">
      <c r="A28" s="17" t="s">
        <v>146</v>
      </c>
      <c r="B28" s="33"/>
      <c r="C28" s="33"/>
      <c r="D28" s="14"/>
      <c r="E28" s="15"/>
      <c r="F28" s="16"/>
      <c r="G28" s="16"/>
    </row>
    <row r="29" spans="1:7" x14ac:dyDescent="0.35">
      <c r="A29" s="13" t="s">
        <v>2230</v>
      </c>
      <c r="B29" s="33" t="s">
        <v>2231</v>
      </c>
      <c r="C29" s="33" t="s">
        <v>143</v>
      </c>
      <c r="D29" s="14">
        <v>22000000</v>
      </c>
      <c r="E29" s="15">
        <v>22242.02</v>
      </c>
      <c r="F29" s="16">
        <v>9.6100000000000005E-2</v>
      </c>
      <c r="G29" s="16">
        <v>6.0186000000000003E-2</v>
      </c>
    </row>
    <row r="30" spans="1:7" x14ac:dyDescent="0.35">
      <c r="A30" s="13" t="s">
        <v>2232</v>
      </c>
      <c r="B30" s="33" t="s">
        <v>2233</v>
      </c>
      <c r="C30" s="33" t="s">
        <v>143</v>
      </c>
      <c r="D30" s="14">
        <v>10500000</v>
      </c>
      <c r="E30" s="15">
        <v>10813.14</v>
      </c>
      <c r="F30" s="16">
        <v>4.6699999999999998E-2</v>
      </c>
      <c r="G30" s="16">
        <v>6.0402999999999998E-2</v>
      </c>
    </row>
    <row r="31" spans="1:7" x14ac:dyDescent="0.35">
      <c r="A31" s="13" t="s">
        <v>2234</v>
      </c>
      <c r="B31" s="33" t="s">
        <v>2235</v>
      </c>
      <c r="C31" s="33" t="s">
        <v>143</v>
      </c>
      <c r="D31" s="14">
        <v>9000000</v>
      </c>
      <c r="E31" s="15">
        <v>9286.31</v>
      </c>
      <c r="F31" s="16">
        <v>4.0099999999999997E-2</v>
      </c>
      <c r="G31" s="16">
        <v>6.0392000000000001E-2</v>
      </c>
    </row>
    <row r="32" spans="1:7" x14ac:dyDescent="0.35">
      <c r="A32" s="13" t="s">
        <v>2236</v>
      </c>
      <c r="B32" s="33" t="s">
        <v>2237</v>
      </c>
      <c r="C32" s="33" t="s">
        <v>143</v>
      </c>
      <c r="D32" s="14">
        <v>7500000</v>
      </c>
      <c r="E32" s="15">
        <v>7800.62</v>
      </c>
      <c r="F32" s="16">
        <v>3.3700000000000001E-2</v>
      </c>
      <c r="G32" s="16">
        <v>6.0746000000000001E-2</v>
      </c>
    </row>
    <row r="33" spans="1:7" x14ac:dyDescent="0.35">
      <c r="A33" s="13" t="s">
        <v>2238</v>
      </c>
      <c r="B33" s="33" t="s">
        <v>2239</v>
      </c>
      <c r="C33" s="33" t="s">
        <v>143</v>
      </c>
      <c r="D33" s="14">
        <v>7500000</v>
      </c>
      <c r="E33" s="15">
        <v>7720.11</v>
      </c>
      <c r="F33" s="16">
        <v>3.3399999999999999E-2</v>
      </c>
      <c r="G33" s="16">
        <v>6.0392000000000001E-2</v>
      </c>
    </row>
    <row r="34" spans="1:7" x14ac:dyDescent="0.35">
      <c r="A34" s="13" t="s">
        <v>2240</v>
      </c>
      <c r="B34" s="33" t="s">
        <v>2241</v>
      </c>
      <c r="C34" s="33" t="s">
        <v>143</v>
      </c>
      <c r="D34" s="14">
        <v>6500000</v>
      </c>
      <c r="E34" s="15">
        <v>6707.92</v>
      </c>
      <c r="F34" s="16">
        <v>2.9000000000000001E-2</v>
      </c>
      <c r="G34" s="16">
        <v>6.0891000000000001E-2</v>
      </c>
    </row>
    <row r="35" spans="1:7" x14ac:dyDescent="0.35">
      <c r="A35" s="13" t="s">
        <v>2242</v>
      </c>
      <c r="B35" s="33" t="s">
        <v>2243</v>
      </c>
      <c r="C35" s="33" t="s">
        <v>143</v>
      </c>
      <c r="D35" s="14">
        <v>6000000</v>
      </c>
      <c r="E35" s="15">
        <v>6174.18</v>
      </c>
      <c r="F35" s="16">
        <v>2.6700000000000002E-2</v>
      </c>
      <c r="G35" s="16">
        <v>6.089E-2</v>
      </c>
    </row>
    <row r="36" spans="1:7" x14ac:dyDescent="0.35">
      <c r="A36" s="13" t="s">
        <v>2244</v>
      </c>
      <c r="B36" s="33" t="s">
        <v>2245</v>
      </c>
      <c r="C36" s="33" t="s">
        <v>143</v>
      </c>
      <c r="D36" s="14">
        <v>5500000</v>
      </c>
      <c r="E36" s="15">
        <v>5645.22</v>
      </c>
      <c r="F36" s="16">
        <v>2.4400000000000002E-2</v>
      </c>
      <c r="G36" s="16">
        <v>6.0392000000000001E-2</v>
      </c>
    </row>
    <row r="37" spans="1:7" x14ac:dyDescent="0.35">
      <c r="A37" s="13" t="s">
        <v>2246</v>
      </c>
      <c r="B37" s="33" t="s">
        <v>2247</v>
      </c>
      <c r="C37" s="33" t="s">
        <v>143</v>
      </c>
      <c r="D37" s="14">
        <v>5000000</v>
      </c>
      <c r="E37" s="15">
        <v>5145.92</v>
      </c>
      <c r="F37" s="16">
        <v>2.2200000000000001E-2</v>
      </c>
      <c r="G37" s="16">
        <v>6.0392000000000001E-2</v>
      </c>
    </row>
    <row r="38" spans="1:7" x14ac:dyDescent="0.35">
      <c r="A38" s="13" t="s">
        <v>2248</v>
      </c>
      <c r="B38" s="33" t="s">
        <v>2249</v>
      </c>
      <c r="C38" s="33" t="s">
        <v>143</v>
      </c>
      <c r="D38" s="14">
        <v>5000000</v>
      </c>
      <c r="E38" s="15">
        <v>5141.8900000000003</v>
      </c>
      <c r="F38" s="16">
        <v>2.2200000000000001E-2</v>
      </c>
      <c r="G38" s="16">
        <v>6.0597999999999999E-2</v>
      </c>
    </row>
    <row r="39" spans="1:7" x14ac:dyDescent="0.35">
      <c r="A39" s="13" t="s">
        <v>2250</v>
      </c>
      <c r="B39" s="33" t="s">
        <v>2251</v>
      </c>
      <c r="C39" s="33" t="s">
        <v>143</v>
      </c>
      <c r="D39" s="14">
        <v>4500000</v>
      </c>
      <c r="E39" s="15">
        <v>4617.3100000000004</v>
      </c>
      <c r="F39" s="16">
        <v>0.02</v>
      </c>
      <c r="G39" s="16">
        <v>6.0402999999999998E-2</v>
      </c>
    </row>
    <row r="40" spans="1:7" x14ac:dyDescent="0.35">
      <c r="A40" s="13" t="s">
        <v>2252</v>
      </c>
      <c r="B40" s="33" t="s">
        <v>2253</v>
      </c>
      <c r="C40" s="33" t="s">
        <v>143</v>
      </c>
      <c r="D40" s="14">
        <v>4000000</v>
      </c>
      <c r="E40" s="15">
        <v>4104.93</v>
      </c>
      <c r="F40" s="16">
        <v>1.77E-2</v>
      </c>
      <c r="G40" s="16">
        <v>6.0601000000000002E-2</v>
      </c>
    </row>
    <row r="41" spans="1:7" x14ac:dyDescent="0.35">
      <c r="A41" s="13" t="s">
        <v>2254</v>
      </c>
      <c r="B41" s="33" t="s">
        <v>2255</v>
      </c>
      <c r="C41" s="33" t="s">
        <v>143</v>
      </c>
      <c r="D41" s="14">
        <v>2500000</v>
      </c>
      <c r="E41" s="15">
        <v>2579.11</v>
      </c>
      <c r="F41" s="16">
        <v>1.11E-2</v>
      </c>
      <c r="G41" s="16">
        <v>6.0392000000000001E-2</v>
      </c>
    </row>
    <row r="42" spans="1:7" x14ac:dyDescent="0.35">
      <c r="A42" s="13" t="s">
        <v>2256</v>
      </c>
      <c r="B42" s="33" t="s">
        <v>2257</v>
      </c>
      <c r="C42" s="33" t="s">
        <v>143</v>
      </c>
      <c r="D42" s="14">
        <v>2500000</v>
      </c>
      <c r="E42" s="15">
        <v>2569.6799999999998</v>
      </c>
      <c r="F42" s="16">
        <v>1.11E-2</v>
      </c>
      <c r="G42" s="16">
        <v>6.0392000000000001E-2</v>
      </c>
    </row>
    <row r="43" spans="1:7" x14ac:dyDescent="0.35">
      <c r="A43" s="13" t="s">
        <v>2258</v>
      </c>
      <c r="B43" s="33" t="s">
        <v>2259</v>
      </c>
      <c r="C43" s="33" t="s">
        <v>143</v>
      </c>
      <c r="D43" s="14">
        <v>2000000</v>
      </c>
      <c r="E43" s="15">
        <v>2056.77</v>
      </c>
      <c r="F43" s="16">
        <v>8.8999999999999999E-3</v>
      </c>
      <c r="G43" s="16">
        <v>6.0392000000000001E-2</v>
      </c>
    </row>
    <row r="44" spans="1:7" x14ac:dyDescent="0.35">
      <c r="A44" s="13" t="s">
        <v>2260</v>
      </c>
      <c r="B44" s="33" t="s">
        <v>2261</v>
      </c>
      <c r="C44" s="33" t="s">
        <v>143</v>
      </c>
      <c r="D44" s="14">
        <v>1000000</v>
      </c>
      <c r="E44" s="15">
        <v>1027.8900000000001</v>
      </c>
      <c r="F44" s="16">
        <v>4.4000000000000003E-3</v>
      </c>
      <c r="G44" s="16">
        <v>6.089E-2</v>
      </c>
    </row>
    <row r="45" spans="1:7" x14ac:dyDescent="0.35">
      <c r="A45" s="13" t="s">
        <v>2262</v>
      </c>
      <c r="B45" s="33" t="s">
        <v>2263</v>
      </c>
      <c r="C45" s="33" t="s">
        <v>143</v>
      </c>
      <c r="D45" s="14">
        <v>500000</v>
      </c>
      <c r="E45" s="15">
        <v>509.36</v>
      </c>
      <c r="F45" s="16">
        <v>2.2000000000000001E-3</v>
      </c>
      <c r="G45" s="16">
        <v>6.0838999999999997E-2</v>
      </c>
    </row>
    <row r="46" spans="1:7" x14ac:dyDescent="0.35">
      <c r="A46" s="17" t="s">
        <v>139</v>
      </c>
      <c r="B46" s="34"/>
      <c r="C46" s="34"/>
      <c r="D46" s="20"/>
      <c r="E46" s="21">
        <v>104142.38</v>
      </c>
      <c r="F46" s="22">
        <v>0.44990000000000002</v>
      </c>
      <c r="G46" s="23"/>
    </row>
    <row r="47" spans="1:7" x14ac:dyDescent="0.35">
      <c r="A47" s="13"/>
      <c r="B47" s="33"/>
      <c r="C47" s="33"/>
      <c r="D47" s="14"/>
      <c r="E47" s="15"/>
      <c r="F47" s="16"/>
      <c r="G47" s="16"/>
    </row>
    <row r="48" spans="1:7" x14ac:dyDescent="0.35">
      <c r="A48" s="13"/>
      <c r="B48" s="33"/>
      <c r="C48" s="33"/>
      <c r="D48" s="14"/>
      <c r="E48" s="15"/>
      <c r="F48" s="16"/>
      <c r="G48" s="16"/>
    </row>
    <row r="49" spans="1:7" x14ac:dyDescent="0.35">
      <c r="A49" s="17" t="s">
        <v>153</v>
      </c>
      <c r="B49" s="33"/>
      <c r="C49" s="33"/>
      <c r="D49" s="14"/>
      <c r="E49" s="15"/>
      <c r="F49" s="16"/>
      <c r="G49" s="16"/>
    </row>
    <row r="50" spans="1:7" x14ac:dyDescent="0.35">
      <c r="A50" s="17" t="s">
        <v>139</v>
      </c>
      <c r="B50" s="33"/>
      <c r="C50" s="33"/>
      <c r="D50" s="14"/>
      <c r="E50" s="18" t="s">
        <v>136</v>
      </c>
      <c r="F50" s="19" t="s">
        <v>136</v>
      </c>
      <c r="G50" s="16"/>
    </row>
    <row r="51" spans="1:7" x14ac:dyDescent="0.35">
      <c r="A51" s="13"/>
      <c r="B51" s="33"/>
      <c r="C51" s="33"/>
      <c r="D51" s="14"/>
      <c r="E51" s="15"/>
      <c r="F51" s="16"/>
      <c r="G51" s="16"/>
    </row>
    <row r="52" spans="1:7" x14ac:dyDescent="0.35">
      <c r="A52" s="17" t="s">
        <v>154</v>
      </c>
      <c r="B52" s="33"/>
      <c r="C52" s="33"/>
      <c r="D52" s="14"/>
      <c r="E52" s="15"/>
      <c r="F52" s="16"/>
      <c r="G52" s="16"/>
    </row>
    <row r="53" spans="1:7" x14ac:dyDescent="0.35">
      <c r="A53" s="17" t="s">
        <v>139</v>
      </c>
      <c r="B53" s="33"/>
      <c r="C53" s="33"/>
      <c r="D53" s="14"/>
      <c r="E53" s="18" t="s">
        <v>136</v>
      </c>
      <c r="F53" s="19" t="s">
        <v>136</v>
      </c>
      <c r="G53" s="16"/>
    </row>
    <row r="54" spans="1:7" x14ac:dyDescent="0.35">
      <c r="A54" s="13"/>
      <c r="B54" s="33"/>
      <c r="C54" s="33"/>
      <c r="D54" s="14"/>
      <c r="E54" s="15"/>
      <c r="F54" s="16"/>
      <c r="G54" s="16"/>
    </row>
    <row r="55" spans="1:7" x14ac:dyDescent="0.35">
      <c r="A55" s="24" t="s">
        <v>155</v>
      </c>
      <c r="B55" s="35"/>
      <c r="C55" s="35"/>
      <c r="D55" s="25"/>
      <c r="E55" s="21">
        <v>226160.93</v>
      </c>
      <c r="F55" s="22">
        <v>0.97709999999999997</v>
      </c>
      <c r="G55" s="23"/>
    </row>
    <row r="56" spans="1:7" x14ac:dyDescent="0.35">
      <c r="A56" s="13"/>
      <c r="B56" s="33"/>
      <c r="C56" s="33"/>
      <c r="D56" s="14"/>
      <c r="E56" s="15"/>
      <c r="F56" s="16"/>
      <c r="G56" s="16"/>
    </row>
    <row r="57" spans="1:7" x14ac:dyDescent="0.35">
      <c r="A57" s="13"/>
      <c r="B57" s="33"/>
      <c r="C57" s="33"/>
      <c r="D57" s="14"/>
      <c r="E57" s="15"/>
      <c r="F57" s="16"/>
      <c r="G57" s="16"/>
    </row>
    <row r="58" spans="1:7" x14ac:dyDescent="0.35">
      <c r="A58" s="17" t="s">
        <v>156</v>
      </c>
      <c r="B58" s="33"/>
      <c r="C58" s="33"/>
      <c r="D58" s="14"/>
      <c r="E58" s="15"/>
      <c r="F58" s="16"/>
      <c r="G58" s="16"/>
    </row>
    <row r="59" spans="1:7" x14ac:dyDescent="0.35">
      <c r="A59" s="13" t="s">
        <v>157</v>
      </c>
      <c r="B59" s="33"/>
      <c r="C59" s="33"/>
      <c r="D59" s="14"/>
      <c r="E59" s="15">
        <v>449.79</v>
      </c>
      <c r="F59" s="16">
        <v>1.9E-3</v>
      </c>
      <c r="G59" s="16">
        <v>5.7939999999999998E-2</v>
      </c>
    </row>
    <row r="60" spans="1:7" x14ac:dyDescent="0.35">
      <c r="A60" s="17" t="s">
        <v>139</v>
      </c>
      <c r="B60" s="34"/>
      <c r="C60" s="34"/>
      <c r="D60" s="20"/>
      <c r="E60" s="21">
        <v>449.79</v>
      </c>
      <c r="F60" s="22">
        <v>1.9E-3</v>
      </c>
      <c r="G60" s="23"/>
    </row>
    <row r="61" spans="1:7" x14ac:dyDescent="0.35">
      <c r="A61" s="13"/>
      <c r="B61" s="33"/>
      <c r="C61" s="33"/>
      <c r="D61" s="14"/>
      <c r="E61" s="15"/>
      <c r="F61" s="16"/>
      <c r="G61" s="16"/>
    </row>
    <row r="62" spans="1:7" x14ac:dyDescent="0.35">
      <c r="A62" s="24" t="s">
        <v>155</v>
      </c>
      <c r="B62" s="35"/>
      <c r="C62" s="35"/>
      <c r="D62" s="25"/>
      <c r="E62" s="21">
        <v>449.79</v>
      </c>
      <c r="F62" s="22">
        <v>1.9E-3</v>
      </c>
      <c r="G62" s="23"/>
    </row>
    <row r="63" spans="1:7" x14ac:dyDescent="0.35">
      <c r="A63" s="13" t="s">
        <v>158</v>
      </c>
      <c r="B63" s="33"/>
      <c r="C63" s="33"/>
      <c r="D63" s="14"/>
      <c r="E63" s="15">
        <v>4864.1680577999996</v>
      </c>
      <c r="F63" s="16">
        <v>2.1017999999999998E-2</v>
      </c>
      <c r="G63" s="16"/>
    </row>
    <row r="64" spans="1:7" x14ac:dyDescent="0.35">
      <c r="A64" s="13" t="s">
        <v>159</v>
      </c>
      <c r="B64" s="33"/>
      <c r="C64" s="33"/>
      <c r="D64" s="14"/>
      <c r="E64" s="26">
        <v>-50.678057799999998</v>
      </c>
      <c r="F64" s="27">
        <v>-1.8E-5</v>
      </c>
      <c r="G64" s="16">
        <v>5.7939999999999998E-2</v>
      </c>
    </row>
    <row r="65" spans="1:7" x14ac:dyDescent="0.35">
      <c r="A65" s="28" t="s">
        <v>160</v>
      </c>
      <c r="B65" s="36"/>
      <c r="C65" s="36"/>
      <c r="D65" s="29"/>
      <c r="E65" s="30">
        <v>231424.21</v>
      </c>
      <c r="F65" s="31">
        <v>1</v>
      </c>
      <c r="G65" s="31"/>
    </row>
    <row r="67" spans="1:7" x14ac:dyDescent="0.35">
      <c r="A67" s="1" t="s">
        <v>161</v>
      </c>
    </row>
    <row r="68" spans="1:7" x14ac:dyDescent="0.35">
      <c r="A68" s="1" t="s">
        <v>2264</v>
      </c>
    </row>
    <row r="70" spans="1:7" x14ac:dyDescent="0.35">
      <c r="A70" s="1" t="s">
        <v>163</v>
      </c>
    </row>
    <row r="71" spans="1:7" x14ac:dyDescent="0.35">
      <c r="A71" s="48" t="s">
        <v>164</v>
      </c>
      <c r="B71" s="3" t="s">
        <v>136</v>
      </c>
    </row>
    <row r="72" spans="1:7" x14ac:dyDescent="0.35">
      <c r="A72" t="s">
        <v>165</v>
      </c>
    </row>
    <row r="73" spans="1:7" x14ac:dyDescent="0.35">
      <c r="A73" t="s">
        <v>166</v>
      </c>
      <c r="B73" t="s">
        <v>167</v>
      </c>
      <c r="C73" t="s">
        <v>167</v>
      </c>
    </row>
    <row r="74" spans="1:7" x14ac:dyDescent="0.35">
      <c r="B74" s="49">
        <v>45777</v>
      </c>
      <c r="C74" s="49">
        <v>45807</v>
      </c>
    </row>
    <row r="75" spans="1:7" x14ac:dyDescent="0.35">
      <c r="A75" t="s">
        <v>407</v>
      </c>
      <c r="B75">
        <v>12.337899999999999</v>
      </c>
      <c r="C75">
        <v>12.463800000000001</v>
      </c>
    </row>
    <row r="76" spans="1:7" x14ac:dyDescent="0.35">
      <c r="A76" t="s">
        <v>169</v>
      </c>
      <c r="B76">
        <v>12.3363</v>
      </c>
      <c r="C76">
        <v>12.4621</v>
      </c>
    </row>
    <row r="77" spans="1:7" x14ac:dyDescent="0.35">
      <c r="A77" t="s">
        <v>408</v>
      </c>
      <c r="B77">
        <v>12.2546</v>
      </c>
      <c r="C77">
        <v>12.3775</v>
      </c>
    </row>
    <row r="78" spans="1:7" x14ac:dyDescent="0.35">
      <c r="A78" t="s">
        <v>171</v>
      </c>
      <c r="B78">
        <v>12.255100000000001</v>
      </c>
      <c r="C78">
        <v>12.3781</v>
      </c>
    </row>
    <row r="80" spans="1:7" x14ac:dyDescent="0.35">
      <c r="A80" t="s">
        <v>172</v>
      </c>
      <c r="B80" s="3" t="s">
        <v>136</v>
      </c>
    </row>
    <row r="81" spans="1:2" x14ac:dyDescent="0.35">
      <c r="A81" t="s">
        <v>173</v>
      </c>
      <c r="B81" s="3" t="s">
        <v>136</v>
      </c>
    </row>
    <row r="82" spans="1:2" ht="29" customHeight="1" x14ac:dyDescent="0.35">
      <c r="A82" s="48" t="s">
        <v>174</v>
      </c>
      <c r="B82" s="3" t="s">
        <v>136</v>
      </c>
    </row>
    <row r="83" spans="1:2" ht="29" customHeight="1" x14ac:dyDescent="0.35">
      <c r="A83" s="48" t="s">
        <v>175</v>
      </c>
      <c r="B83" s="3" t="s">
        <v>136</v>
      </c>
    </row>
    <row r="84" spans="1:2" x14ac:dyDescent="0.35">
      <c r="A84" t="s">
        <v>176</v>
      </c>
      <c r="B84" s="50">
        <f>B99</f>
        <v>1.765165448666935</v>
      </c>
    </row>
    <row r="85" spans="1:2" ht="43.5" customHeight="1" x14ac:dyDescent="0.35">
      <c r="A85" s="48" t="s">
        <v>177</v>
      </c>
      <c r="B85" s="3" t="s">
        <v>136</v>
      </c>
    </row>
    <row r="86" spans="1:2" x14ac:dyDescent="0.35">
      <c r="B86" s="3"/>
    </row>
    <row r="87" spans="1:2" ht="29" customHeight="1" x14ac:dyDescent="0.35">
      <c r="A87" s="48" t="s">
        <v>178</v>
      </c>
      <c r="B87" s="3" t="s">
        <v>136</v>
      </c>
    </row>
    <row r="88" spans="1:2" ht="29" customHeight="1" x14ac:dyDescent="0.35">
      <c r="A88" s="48" t="s">
        <v>179</v>
      </c>
      <c r="B88" t="s">
        <v>136</v>
      </c>
    </row>
    <row r="89" spans="1:2" ht="29" customHeight="1" x14ac:dyDescent="0.35">
      <c r="A89" s="48" t="s">
        <v>180</v>
      </c>
      <c r="B89" s="3" t="s">
        <v>136</v>
      </c>
    </row>
    <row r="90" spans="1:2" ht="29" customHeight="1" x14ac:dyDescent="0.35">
      <c r="A90" s="48" t="s">
        <v>181</v>
      </c>
      <c r="B90" s="3" t="s">
        <v>136</v>
      </c>
    </row>
    <row r="92" spans="1:2" x14ac:dyDescent="0.35">
      <c r="A92" t="s">
        <v>182</v>
      </c>
    </row>
    <row r="93" spans="1:2" ht="58" customHeight="1" x14ac:dyDescent="0.35">
      <c r="A93" s="63" t="s">
        <v>183</v>
      </c>
      <c r="B93" s="68" t="s">
        <v>2265</v>
      </c>
    </row>
    <row r="94" spans="1:2" ht="29" customHeight="1" x14ac:dyDescent="0.35">
      <c r="A94" s="63" t="s">
        <v>185</v>
      </c>
      <c r="B94" s="68" t="s">
        <v>2266</v>
      </c>
    </row>
    <row r="95" spans="1:2" x14ac:dyDescent="0.35">
      <c r="A95" s="63"/>
      <c r="B95" s="63"/>
    </row>
    <row r="96" spans="1:2" x14ac:dyDescent="0.35">
      <c r="A96" s="63" t="s">
        <v>187</v>
      </c>
      <c r="B96" s="65">
        <v>6.2798259044239852</v>
      </c>
    </row>
    <row r="97" spans="1:4" x14ac:dyDescent="0.35">
      <c r="A97" s="63"/>
      <c r="B97" s="63"/>
    </row>
    <row r="98" spans="1:4" x14ac:dyDescent="0.35">
      <c r="A98" s="63" t="s">
        <v>188</v>
      </c>
      <c r="B98" s="66">
        <v>1.6689000000000001</v>
      </c>
    </row>
    <row r="99" spans="1:4" x14ac:dyDescent="0.35">
      <c r="A99" s="63" t="s">
        <v>189</v>
      </c>
      <c r="B99" s="66">
        <v>1.765165448666935</v>
      </c>
    </row>
    <row r="100" spans="1:4" x14ac:dyDescent="0.35">
      <c r="A100" s="63"/>
      <c r="B100" s="63"/>
    </row>
    <row r="101" spans="1:4" x14ac:dyDescent="0.35">
      <c r="A101" s="63" t="s">
        <v>190</v>
      </c>
      <c r="B101" s="67">
        <v>45808</v>
      </c>
    </row>
    <row r="103" spans="1:4" ht="70" customHeight="1" x14ac:dyDescent="0.35">
      <c r="A103" s="73" t="s">
        <v>191</v>
      </c>
      <c r="B103" s="73" t="s">
        <v>192</v>
      </c>
      <c r="C103" s="73" t="s">
        <v>5</v>
      </c>
      <c r="D103" s="73" t="s">
        <v>6</v>
      </c>
    </row>
    <row r="104" spans="1:4" ht="70" customHeight="1" x14ac:dyDescent="0.35">
      <c r="A104" s="73" t="s">
        <v>2267</v>
      </c>
      <c r="B104" s="73"/>
      <c r="C104" s="73" t="s">
        <v>90</v>
      </c>
      <c r="D104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267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2268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2269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225</v>
      </c>
      <c r="B8" s="33" t="s">
        <v>226</v>
      </c>
      <c r="C8" s="33" t="s">
        <v>199</v>
      </c>
      <c r="D8" s="14">
        <v>471250</v>
      </c>
      <c r="E8" s="15">
        <v>5618.24</v>
      </c>
      <c r="F8" s="16">
        <v>3.2384000000000003E-2</v>
      </c>
      <c r="G8" s="16"/>
    </row>
    <row r="9" spans="1:7" x14ac:dyDescent="0.35">
      <c r="A9" s="13" t="s">
        <v>202</v>
      </c>
      <c r="B9" s="33" t="s">
        <v>203</v>
      </c>
      <c r="C9" s="33" t="s">
        <v>204</v>
      </c>
      <c r="D9" s="14">
        <v>364500</v>
      </c>
      <c r="E9" s="15">
        <v>5179.18</v>
      </c>
      <c r="F9" s="16">
        <v>2.9853000000000001E-2</v>
      </c>
      <c r="G9" s="16"/>
    </row>
    <row r="10" spans="1:7" x14ac:dyDescent="0.35">
      <c r="A10" s="13" t="s">
        <v>1729</v>
      </c>
      <c r="B10" s="33" t="s">
        <v>1730</v>
      </c>
      <c r="C10" s="33" t="s">
        <v>207</v>
      </c>
      <c r="D10" s="14">
        <v>48560000</v>
      </c>
      <c r="E10" s="15">
        <v>3360.35</v>
      </c>
      <c r="F10" s="16">
        <v>1.9369999999999998E-2</v>
      </c>
      <c r="G10" s="16"/>
    </row>
    <row r="11" spans="1:7" x14ac:dyDescent="0.35">
      <c r="A11" s="13" t="s">
        <v>420</v>
      </c>
      <c r="B11" s="33" t="s">
        <v>421</v>
      </c>
      <c r="C11" s="33" t="s">
        <v>224</v>
      </c>
      <c r="D11" s="14">
        <v>53400</v>
      </c>
      <c r="E11" s="15">
        <v>2656.17</v>
      </c>
      <c r="F11" s="16">
        <v>1.5311E-2</v>
      </c>
      <c r="G11" s="16"/>
    </row>
    <row r="12" spans="1:7" x14ac:dyDescent="0.35">
      <c r="A12" s="13" t="s">
        <v>698</v>
      </c>
      <c r="B12" s="33" t="s">
        <v>699</v>
      </c>
      <c r="C12" s="33" t="s">
        <v>221</v>
      </c>
      <c r="D12" s="14">
        <v>1056000</v>
      </c>
      <c r="E12" s="15">
        <v>2516.5500000000002</v>
      </c>
      <c r="F12" s="16">
        <v>1.4506E-2</v>
      </c>
      <c r="G12" s="16"/>
    </row>
    <row r="13" spans="1:7" x14ac:dyDescent="0.35">
      <c r="A13" s="13" t="s">
        <v>205</v>
      </c>
      <c r="B13" s="33" t="s">
        <v>206</v>
      </c>
      <c r="C13" s="33" t="s">
        <v>207</v>
      </c>
      <c r="D13" s="14">
        <v>135375</v>
      </c>
      <c r="E13" s="15">
        <v>2512.83</v>
      </c>
      <c r="F13" s="16">
        <v>1.4484E-2</v>
      </c>
      <c r="G13" s="16"/>
    </row>
    <row r="14" spans="1:7" x14ac:dyDescent="0.35">
      <c r="A14" s="13" t="s">
        <v>1745</v>
      </c>
      <c r="B14" s="33" t="s">
        <v>1746</v>
      </c>
      <c r="C14" s="33" t="s">
        <v>1747</v>
      </c>
      <c r="D14" s="14">
        <v>73500</v>
      </c>
      <c r="E14" s="15">
        <v>1852.13</v>
      </c>
      <c r="F14" s="16">
        <v>1.0676E-2</v>
      </c>
      <c r="G14" s="16"/>
    </row>
    <row r="15" spans="1:7" x14ac:dyDescent="0.35">
      <c r="A15" s="13" t="s">
        <v>1713</v>
      </c>
      <c r="B15" s="33" t="s">
        <v>1714</v>
      </c>
      <c r="C15" s="33" t="s">
        <v>234</v>
      </c>
      <c r="D15" s="14">
        <v>69750</v>
      </c>
      <c r="E15" s="15">
        <v>1775.7</v>
      </c>
      <c r="F15" s="16">
        <v>1.0234999999999999E-2</v>
      </c>
      <c r="G15" s="16"/>
    </row>
    <row r="16" spans="1:7" x14ac:dyDescent="0.35">
      <c r="A16" s="13" t="s">
        <v>211</v>
      </c>
      <c r="B16" s="33" t="s">
        <v>212</v>
      </c>
      <c r="C16" s="33" t="s">
        <v>199</v>
      </c>
      <c r="D16" s="14">
        <v>215250</v>
      </c>
      <c r="E16" s="15">
        <v>1748.48</v>
      </c>
      <c r="F16" s="16">
        <v>1.0078E-2</v>
      </c>
      <c r="G16" s="16"/>
    </row>
    <row r="17" spans="1:7" x14ac:dyDescent="0.35">
      <c r="A17" s="13" t="s">
        <v>700</v>
      </c>
      <c r="B17" s="33" t="s">
        <v>701</v>
      </c>
      <c r="C17" s="33" t="s">
        <v>702</v>
      </c>
      <c r="D17" s="14">
        <v>392700</v>
      </c>
      <c r="E17" s="15">
        <v>1560.2</v>
      </c>
      <c r="F17" s="16">
        <v>8.9929999999999993E-3</v>
      </c>
      <c r="G17" s="16"/>
    </row>
    <row r="18" spans="1:7" x14ac:dyDescent="0.35">
      <c r="A18" s="13" t="s">
        <v>200</v>
      </c>
      <c r="B18" s="33" t="s">
        <v>201</v>
      </c>
      <c r="C18" s="33" t="s">
        <v>199</v>
      </c>
      <c r="D18" s="14">
        <v>107100</v>
      </c>
      <c r="E18" s="15">
        <v>1548.45</v>
      </c>
      <c r="F18" s="16">
        <v>8.9250000000000006E-3</v>
      </c>
      <c r="G18" s="16"/>
    </row>
    <row r="19" spans="1:7" x14ac:dyDescent="0.35">
      <c r="A19" s="13" t="s">
        <v>222</v>
      </c>
      <c r="B19" s="33" t="s">
        <v>223</v>
      </c>
      <c r="C19" s="33" t="s">
        <v>224</v>
      </c>
      <c r="D19" s="14">
        <v>342000</v>
      </c>
      <c r="E19" s="15">
        <v>1315.33</v>
      </c>
      <c r="F19" s="16">
        <v>7.5820000000000002E-3</v>
      </c>
      <c r="G19" s="16"/>
    </row>
    <row r="20" spans="1:7" x14ac:dyDescent="0.35">
      <c r="A20" s="13" t="s">
        <v>197</v>
      </c>
      <c r="B20" s="33" t="s">
        <v>198</v>
      </c>
      <c r="C20" s="33" t="s">
        <v>199</v>
      </c>
      <c r="D20" s="14">
        <v>66000</v>
      </c>
      <c r="E20" s="15">
        <v>1283.6300000000001</v>
      </c>
      <c r="F20" s="16">
        <v>7.3990000000000002E-3</v>
      </c>
      <c r="G20" s="16"/>
    </row>
    <row r="21" spans="1:7" x14ac:dyDescent="0.35">
      <c r="A21" s="13" t="s">
        <v>381</v>
      </c>
      <c r="B21" s="33" t="s">
        <v>382</v>
      </c>
      <c r="C21" s="33" t="s">
        <v>240</v>
      </c>
      <c r="D21" s="14">
        <v>367950</v>
      </c>
      <c r="E21" s="15">
        <v>1054.73</v>
      </c>
      <c r="F21" s="16">
        <v>6.0800000000000003E-3</v>
      </c>
      <c r="G21" s="16"/>
    </row>
    <row r="22" spans="1:7" x14ac:dyDescent="0.35">
      <c r="A22" s="13" t="s">
        <v>232</v>
      </c>
      <c r="B22" s="33" t="s">
        <v>233</v>
      </c>
      <c r="C22" s="33" t="s">
        <v>234</v>
      </c>
      <c r="D22" s="14">
        <v>9100</v>
      </c>
      <c r="E22" s="15">
        <v>1020.11</v>
      </c>
      <c r="F22" s="16">
        <v>5.8799999999999998E-3</v>
      </c>
      <c r="G22" s="16"/>
    </row>
    <row r="23" spans="1:7" x14ac:dyDescent="0.35">
      <c r="A23" s="13" t="s">
        <v>413</v>
      </c>
      <c r="B23" s="33" t="s">
        <v>414</v>
      </c>
      <c r="C23" s="33" t="s">
        <v>318</v>
      </c>
      <c r="D23" s="14">
        <v>130800</v>
      </c>
      <c r="E23" s="15">
        <v>937.12</v>
      </c>
      <c r="F23" s="16">
        <v>5.4019999999999997E-3</v>
      </c>
      <c r="G23" s="16"/>
    </row>
    <row r="24" spans="1:7" x14ac:dyDescent="0.35">
      <c r="A24" s="13" t="s">
        <v>229</v>
      </c>
      <c r="B24" s="33" t="s">
        <v>230</v>
      </c>
      <c r="C24" s="33" t="s">
        <v>231</v>
      </c>
      <c r="D24" s="14">
        <v>30625</v>
      </c>
      <c r="E24" s="15">
        <v>911.65</v>
      </c>
      <c r="F24" s="16">
        <v>5.2550000000000001E-3</v>
      </c>
      <c r="G24" s="16"/>
    </row>
    <row r="25" spans="1:7" x14ac:dyDescent="0.35">
      <c r="A25" s="13" t="s">
        <v>378</v>
      </c>
      <c r="B25" s="33" t="s">
        <v>379</v>
      </c>
      <c r="C25" s="33" t="s">
        <v>380</v>
      </c>
      <c r="D25" s="14">
        <v>141400</v>
      </c>
      <c r="E25" s="15">
        <v>895.77</v>
      </c>
      <c r="F25" s="16">
        <v>5.1630000000000001E-3</v>
      </c>
      <c r="G25" s="16"/>
    </row>
    <row r="26" spans="1:7" x14ac:dyDescent="0.35">
      <c r="A26" s="13" t="s">
        <v>216</v>
      </c>
      <c r="B26" s="33" t="s">
        <v>217</v>
      </c>
      <c r="C26" s="33" t="s">
        <v>218</v>
      </c>
      <c r="D26" s="14">
        <v>49600</v>
      </c>
      <c r="E26" s="15">
        <v>775.1</v>
      </c>
      <c r="F26" s="16">
        <v>4.4679999999999997E-3</v>
      </c>
      <c r="G26" s="16"/>
    </row>
    <row r="27" spans="1:7" x14ac:dyDescent="0.35">
      <c r="A27" s="13" t="s">
        <v>219</v>
      </c>
      <c r="B27" s="33" t="s">
        <v>220</v>
      </c>
      <c r="C27" s="33" t="s">
        <v>221</v>
      </c>
      <c r="D27" s="14">
        <v>12300</v>
      </c>
      <c r="E27" s="15">
        <v>694.15</v>
      </c>
      <c r="F27" s="16">
        <v>4.0010000000000002E-3</v>
      </c>
      <c r="G27" s="16"/>
    </row>
    <row r="28" spans="1:7" x14ac:dyDescent="0.35">
      <c r="A28" s="13" t="s">
        <v>1261</v>
      </c>
      <c r="B28" s="33" t="s">
        <v>1262</v>
      </c>
      <c r="C28" s="33" t="s">
        <v>237</v>
      </c>
      <c r="D28" s="14">
        <v>44200</v>
      </c>
      <c r="E28" s="15">
        <v>647.84</v>
      </c>
      <c r="F28" s="16">
        <v>3.7339999999999999E-3</v>
      </c>
      <c r="G28" s="16"/>
    </row>
    <row r="29" spans="1:7" x14ac:dyDescent="0.35">
      <c r="A29" s="13" t="s">
        <v>270</v>
      </c>
      <c r="B29" s="33" t="s">
        <v>271</v>
      </c>
      <c r="C29" s="33" t="s">
        <v>240</v>
      </c>
      <c r="D29" s="14">
        <v>94500</v>
      </c>
      <c r="E29" s="15">
        <v>604.19000000000005</v>
      </c>
      <c r="F29" s="16">
        <v>3.483E-3</v>
      </c>
      <c r="G29" s="16"/>
    </row>
    <row r="30" spans="1:7" x14ac:dyDescent="0.35">
      <c r="A30" s="13" t="s">
        <v>241</v>
      </c>
      <c r="B30" s="33" t="s">
        <v>242</v>
      </c>
      <c r="C30" s="33" t="s">
        <v>204</v>
      </c>
      <c r="D30" s="14">
        <v>129600</v>
      </c>
      <c r="E30" s="15">
        <v>532.72</v>
      </c>
      <c r="F30" s="16">
        <v>3.0709999999999999E-3</v>
      </c>
      <c r="G30" s="16"/>
    </row>
    <row r="31" spans="1:7" x14ac:dyDescent="0.35">
      <c r="A31" s="13" t="s">
        <v>300</v>
      </c>
      <c r="B31" s="33" t="s">
        <v>301</v>
      </c>
      <c r="C31" s="33" t="s">
        <v>302</v>
      </c>
      <c r="D31" s="14">
        <v>14525</v>
      </c>
      <c r="E31" s="15">
        <v>516.36</v>
      </c>
      <c r="F31" s="16">
        <v>2.9759999999999999E-3</v>
      </c>
      <c r="G31" s="16"/>
    </row>
    <row r="32" spans="1:7" x14ac:dyDescent="0.35">
      <c r="A32" s="13" t="s">
        <v>314</v>
      </c>
      <c r="B32" s="33" t="s">
        <v>315</v>
      </c>
      <c r="C32" s="33" t="s">
        <v>240</v>
      </c>
      <c r="D32" s="14">
        <v>5500</v>
      </c>
      <c r="E32" s="15">
        <v>504.93</v>
      </c>
      <c r="F32" s="16">
        <v>2.9099999999999998E-3</v>
      </c>
      <c r="G32" s="16"/>
    </row>
    <row r="33" spans="1:7" x14ac:dyDescent="0.35">
      <c r="A33" s="13" t="s">
        <v>755</v>
      </c>
      <c r="B33" s="33" t="s">
        <v>756</v>
      </c>
      <c r="C33" s="33" t="s">
        <v>266</v>
      </c>
      <c r="D33" s="14">
        <v>55000</v>
      </c>
      <c r="E33" s="15">
        <v>427.27</v>
      </c>
      <c r="F33" s="16">
        <v>2.4629999999999999E-3</v>
      </c>
      <c r="G33" s="16"/>
    </row>
    <row r="34" spans="1:7" x14ac:dyDescent="0.35">
      <c r="A34" s="13" t="s">
        <v>267</v>
      </c>
      <c r="B34" s="33" t="s">
        <v>268</v>
      </c>
      <c r="C34" s="33" t="s">
        <v>269</v>
      </c>
      <c r="D34" s="14">
        <v>20475</v>
      </c>
      <c r="E34" s="15">
        <v>360.69</v>
      </c>
      <c r="F34" s="16">
        <v>2.0790000000000001E-3</v>
      </c>
      <c r="G34" s="16"/>
    </row>
    <row r="35" spans="1:7" x14ac:dyDescent="0.35">
      <c r="A35" s="13" t="s">
        <v>867</v>
      </c>
      <c r="B35" s="33" t="s">
        <v>868</v>
      </c>
      <c r="C35" s="33" t="s">
        <v>231</v>
      </c>
      <c r="D35" s="14">
        <v>50050</v>
      </c>
      <c r="E35" s="15">
        <v>360.11</v>
      </c>
      <c r="F35" s="16">
        <v>2.0760000000000002E-3</v>
      </c>
      <c r="G35" s="16"/>
    </row>
    <row r="36" spans="1:7" x14ac:dyDescent="0.35">
      <c r="A36" s="13" t="s">
        <v>1265</v>
      </c>
      <c r="B36" s="33" t="s">
        <v>1266</v>
      </c>
      <c r="C36" s="33" t="s">
        <v>237</v>
      </c>
      <c r="D36" s="14">
        <v>31350</v>
      </c>
      <c r="E36" s="15">
        <v>359.84</v>
      </c>
      <c r="F36" s="16">
        <v>2.0739999999999999E-3</v>
      </c>
      <c r="G36" s="16"/>
    </row>
    <row r="37" spans="1:7" x14ac:dyDescent="0.35">
      <c r="A37" s="13" t="s">
        <v>690</v>
      </c>
      <c r="B37" s="33" t="s">
        <v>691</v>
      </c>
      <c r="C37" s="33" t="s">
        <v>199</v>
      </c>
      <c r="D37" s="14">
        <v>170000</v>
      </c>
      <c r="E37" s="15">
        <v>343.5</v>
      </c>
      <c r="F37" s="16">
        <v>1.98E-3</v>
      </c>
      <c r="G37" s="16"/>
    </row>
    <row r="38" spans="1:7" x14ac:dyDescent="0.35">
      <c r="A38" s="13" t="s">
        <v>298</v>
      </c>
      <c r="B38" s="33" t="s">
        <v>299</v>
      </c>
      <c r="C38" s="33" t="s">
        <v>237</v>
      </c>
      <c r="D38" s="14">
        <v>17425</v>
      </c>
      <c r="E38" s="15">
        <v>341.13</v>
      </c>
      <c r="F38" s="16">
        <v>1.9659999999999999E-3</v>
      </c>
      <c r="G38" s="16"/>
    </row>
    <row r="39" spans="1:7" x14ac:dyDescent="0.35">
      <c r="A39" s="13" t="s">
        <v>213</v>
      </c>
      <c r="B39" s="33" t="s">
        <v>214</v>
      </c>
      <c r="C39" s="33" t="s">
        <v>215</v>
      </c>
      <c r="D39" s="14">
        <v>12750</v>
      </c>
      <c r="E39" s="15">
        <v>340.94</v>
      </c>
      <c r="F39" s="16">
        <v>1.9650000000000002E-3</v>
      </c>
      <c r="G39" s="16"/>
    </row>
    <row r="40" spans="1:7" x14ac:dyDescent="0.35">
      <c r="A40" s="13" t="s">
        <v>258</v>
      </c>
      <c r="B40" s="33" t="s">
        <v>259</v>
      </c>
      <c r="C40" s="33" t="s">
        <v>218</v>
      </c>
      <c r="D40" s="14">
        <v>9625</v>
      </c>
      <c r="E40" s="15">
        <v>333.35</v>
      </c>
      <c r="F40" s="16">
        <v>1.921E-3</v>
      </c>
      <c r="G40" s="16"/>
    </row>
    <row r="41" spans="1:7" x14ac:dyDescent="0.35">
      <c r="A41" s="13" t="s">
        <v>1770</v>
      </c>
      <c r="B41" s="33" t="s">
        <v>1771</v>
      </c>
      <c r="C41" s="33" t="s">
        <v>199</v>
      </c>
      <c r="D41" s="14">
        <v>40000</v>
      </c>
      <c r="E41" s="15">
        <v>326.77999999999997</v>
      </c>
      <c r="F41" s="16">
        <v>1.884E-3</v>
      </c>
      <c r="G41" s="16"/>
    </row>
    <row r="42" spans="1:7" x14ac:dyDescent="0.35">
      <c r="A42" s="13" t="s">
        <v>331</v>
      </c>
      <c r="B42" s="33" t="s">
        <v>332</v>
      </c>
      <c r="C42" s="33" t="s">
        <v>333</v>
      </c>
      <c r="D42" s="14">
        <v>192500</v>
      </c>
      <c r="E42" s="15">
        <v>309.95999999999998</v>
      </c>
      <c r="F42" s="16">
        <v>1.787E-3</v>
      </c>
      <c r="G42" s="16"/>
    </row>
    <row r="43" spans="1:7" x14ac:dyDescent="0.35">
      <c r="A43" s="13" t="s">
        <v>343</v>
      </c>
      <c r="B43" s="33" t="s">
        <v>344</v>
      </c>
      <c r="C43" s="33" t="s">
        <v>237</v>
      </c>
      <c r="D43" s="14">
        <v>4600</v>
      </c>
      <c r="E43" s="15">
        <v>304.14999999999998</v>
      </c>
      <c r="F43" s="16">
        <v>1.753E-3</v>
      </c>
      <c r="G43" s="16"/>
    </row>
    <row r="44" spans="1:7" x14ac:dyDescent="0.35">
      <c r="A44" s="13" t="s">
        <v>347</v>
      </c>
      <c r="B44" s="33" t="s">
        <v>348</v>
      </c>
      <c r="C44" s="33" t="s">
        <v>333</v>
      </c>
      <c r="D44" s="14">
        <v>29025</v>
      </c>
      <c r="E44" s="15">
        <v>288.36</v>
      </c>
      <c r="F44" s="16">
        <v>1.6620000000000001E-3</v>
      </c>
      <c r="G44" s="16"/>
    </row>
    <row r="45" spans="1:7" x14ac:dyDescent="0.35">
      <c r="A45" s="13" t="s">
        <v>274</v>
      </c>
      <c r="B45" s="33" t="s">
        <v>275</v>
      </c>
      <c r="C45" s="33" t="s">
        <v>218</v>
      </c>
      <c r="D45" s="14">
        <v>4800</v>
      </c>
      <c r="E45" s="15">
        <v>270.62</v>
      </c>
      <c r="F45" s="16">
        <v>1.56E-3</v>
      </c>
      <c r="G45" s="16"/>
    </row>
    <row r="46" spans="1:7" x14ac:dyDescent="0.35">
      <c r="A46" s="13" t="s">
        <v>438</v>
      </c>
      <c r="B46" s="33" t="s">
        <v>439</v>
      </c>
      <c r="C46" s="33" t="s">
        <v>336</v>
      </c>
      <c r="D46" s="14">
        <v>7950</v>
      </c>
      <c r="E46" s="15">
        <v>259.81</v>
      </c>
      <c r="F46" s="16">
        <v>1.498E-3</v>
      </c>
      <c r="G46" s="16"/>
    </row>
    <row r="47" spans="1:7" x14ac:dyDescent="0.35">
      <c r="A47" s="13" t="s">
        <v>272</v>
      </c>
      <c r="B47" s="33" t="s">
        <v>273</v>
      </c>
      <c r="C47" s="33" t="s">
        <v>240</v>
      </c>
      <c r="D47" s="14">
        <v>62400</v>
      </c>
      <c r="E47" s="15">
        <v>253.31</v>
      </c>
      <c r="F47" s="16">
        <v>1.4599999999999999E-3</v>
      </c>
      <c r="G47" s="16"/>
    </row>
    <row r="48" spans="1:7" x14ac:dyDescent="0.35">
      <c r="A48" s="13" t="s">
        <v>1156</v>
      </c>
      <c r="B48" s="33" t="s">
        <v>1157</v>
      </c>
      <c r="C48" s="33" t="s">
        <v>401</v>
      </c>
      <c r="D48" s="14">
        <v>32375</v>
      </c>
      <c r="E48" s="15">
        <v>244.76</v>
      </c>
      <c r="F48" s="16">
        <v>1.4109999999999999E-3</v>
      </c>
      <c r="G48" s="16"/>
    </row>
    <row r="49" spans="1:7" x14ac:dyDescent="0.35">
      <c r="A49" s="13" t="s">
        <v>717</v>
      </c>
      <c r="B49" s="33" t="s">
        <v>718</v>
      </c>
      <c r="C49" s="33" t="s">
        <v>240</v>
      </c>
      <c r="D49" s="14">
        <v>86352</v>
      </c>
      <c r="E49" s="15">
        <v>225.47</v>
      </c>
      <c r="F49" s="16">
        <v>1.2999999999999999E-3</v>
      </c>
      <c r="G49" s="16"/>
    </row>
    <row r="50" spans="1:7" x14ac:dyDescent="0.35">
      <c r="A50" s="13" t="s">
        <v>312</v>
      </c>
      <c r="B50" s="33" t="s">
        <v>313</v>
      </c>
      <c r="C50" s="33" t="s">
        <v>231</v>
      </c>
      <c r="D50" s="14">
        <v>8050</v>
      </c>
      <c r="E50" s="15">
        <v>223.85</v>
      </c>
      <c r="F50" s="16">
        <v>1.2899999999999999E-3</v>
      </c>
      <c r="G50" s="16"/>
    </row>
    <row r="51" spans="1:7" x14ac:dyDescent="0.35">
      <c r="A51" s="13" t="s">
        <v>306</v>
      </c>
      <c r="B51" s="33" t="s">
        <v>307</v>
      </c>
      <c r="C51" s="33" t="s">
        <v>218</v>
      </c>
      <c r="D51" s="14">
        <v>8525</v>
      </c>
      <c r="E51" s="15">
        <v>218.14</v>
      </c>
      <c r="F51" s="16">
        <v>1.2570000000000001E-3</v>
      </c>
      <c r="G51" s="16"/>
    </row>
    <row r="52" spans="1:7" x14ac:dyDescent="0.35">
      <c r="A52" s="13" t="s">
        <v>773</v>
      </c>
      <c r="B52" s="33" t="s">
        <v>774</v>
      </c>
      <c r="C52" s="33" t="s">
        <v>395</v>
      </c>
      <c r="D52" s="14">
        <v>82775</v>
      </c>
      <c r="E52" s="15">
        <v>198.16</v>
      </c>
      <c r="F52" s="16">
        <v>1.142E-3</v>
      </c>
      <c r="G52" s="16"/>
    </row>
    <row r="53" spans="1:7" x14ac:dyDescent="0.35">
      <c r="A53" s="13" t="s">
        <v>1271</v>
      </c>
      <c r="B53" s="33" t="s">
        <v>1272</v>
      </c>
      <c r="C53" s="33" t="s">
        <v>237</v>
      </c>
      <c r="D53" s="14">
        <v>57500</v>
      </c>
      <c r="E53" s="15">
        <v>193.11</v>
      </c>
      <c r="F53" s="16">
        <v>1.1130000000000001E-3</v>
      </c>
      <c r="G53" s="16"/>
    </row>
    <row r="54" spans="1:7" x14ac:dyDescent="0.35">
      <c r="A54" s="13" t="s">
        <v>1733</v>
      </c>
      <c r="B54" s="33" t="s">
        <v>1734</v>
      </c>
      <c r="C54" s="33" t="s">
        <v>333</v>
      </c>
      <c r="D54" s="14">
        <v>140000</v>
      </c>
      <c r="E54" s="15">
        <v>180.85</v>
      </c>
      <c r="F54" s="16">
        <v>1.042E-3</v>
      </c>
      <c r="G54" s="16"/>
    </row>
    <row r="55" spans="1:7" x14ac:dyDescent="0.35">
      <c r="A55" s="13" t="s">
        <v>367</v>
      </c>
      <c r="B55" s="33" t="s">
        <v>368</v>
      </c>
      <c r="C55" s="33" t="s">
        <v>305</v>
      </c>
      <c r="D55" s="14">
        <v>23925</v>
      </c>
      <c r="E55" s="15">
        <v>164.29</v>
      </c>
      <c r="F55" s="16">
        <v>9.4700000000000003E-4</v>
      </c>
      <c r="G55" s="16"/>
    </row>
    <row r="56" spans="1:7" x14ac:dyDescent="0.35">
      <c r="A56" s="13" t="s">
        <v>1808</v>
      </c>
      <c r="B56" s="33" t="s">
        <v>1809</v>
      </c>
      <c r="C56" s="33" t="s">
        <v>199</v>
      </c>
      <c r="D56" s="14">
        <v>135000</v>
      </c>
      <c r="E56" s="15">
        <v>154.93</v>
      </c>
      <c r="F56" s="16">
        <v>8.9300000000000002E-4</v>
      </c>
      <c r="G56" s="16"/>
    </row>
    <row r="57" spans="1:7" x14ac:dyDescent="0.35">
      <c r="A57" s="13" t="s">
        <v>1706</v>
      </c>
      <c r="B57" s="33" t="s">
        <v>1707</v>
      </c>
      <c r="C57" s="33" t="s">
        <v>1198</v>
      </c>
      <c r="D57" s="14">
        <v>7600</v>
      </c>
      <c r="E57" s="15">
        <v>108.89</v>
      </c>
      <c r="F57" s="16">
        <v>6.2799999999999998E-4</v>
      </c>
      <c r="G57" s="16"/>
    </row>
    <row r="58" spans="1:7" x14ac:dyDescent="0.35">
      <c r="A58" s="13" t="s">
        <v>286</v>
      </c>
      <c r="B58" s="33" t="s">
        <v>287</v>
      </c>
      <c r="C58" s="33" t="s">
        <v>218</v>
      </c>
      <c r="D58" s="14">
        <v>1200</v>
      </c>
      <c r="E58" s="15">
        <v>102.61</v>
      </c>
      <c r="F58" s="16">
        <v>5.9100000000000005E-4</v>
      </c>
      <c r="G58" s="16"/>
    </row>
    <row r="59" spans="1:7" x14ac:dyDescent="0.35">
      <c r="A59" s="13" t="s">
        <v>303</v>
      </c>
      <c r="B59" s="33" t="s">
        <v>304</v>
      </c>
      <c r="C59" s="33" t="s">
        <v>305</v>
      </c>
      <c r="D59" s="14">
        <v>36750</v>
      </c>
      <c r="E59" s="15">
        <v>95.49</v>
      </c>
      <c r="F59" s="16">
        <v>5.5000000000000003E-4</v>
      </c>
      <c r="G59" s="16"/>
    </row>
    <row r="60" spans="1:7" x14ac:dyDescent="0.35">
      <c r="A60" s="13" t="s">
        <v>1835</v>
      </c>
      <c r="B60" s="33" t="s">
        <v>1836</v>
      </c>
      <c r="C60" s="33" t="s">
        <v>266</v>
      </c>
      <c r="D60" s="14">
        <v>13500</v>
      </c>
      <c r="E60" s="15">
        <v>89.42</v>
      </c>
      <c r="F60" s="16">
        <v>5.1500000000000005E-4</v>
      </c>
      <c r="G60" s="16"/>
    </row>
    <row r="61" spans="1:7" x14ac:dyDescent="0.35">
      <c r="A61" s="13" t="s">
        <v>807</v>
      </c>
      <c r="B61" s="33" t="s">
        <v>808</v>
      </c>
      <c r="C61" s="33" t="s">
        <v>207</v>
      </c>
      <c r="D61" s="14">
        <v>22100</v>
      </c>
      <c r="E61" s="15">
        <v>84.9</v>
      </c>
      <c r="F61" s="16">
        <v>4.8899999999999996E-4</v>
      </c>
      <c r="G61" s="16"/>
    </row>
    <row r="62" spans="1:7" x14ac:dyDescent="0.35">
      <c r="A62" s="13" t="s">
        <v>262</v>
      </c>
      <c r="B62" s="33" t="s">
        <v>263</v>
      </c>
      <c r="C62" s="33" t="s">
        <v>240</v>
      </c>
      <c r="D62" s="14">
        <v>5000</v>
      </c>
      <c r="E62" s="15">
        <v>80.05</v>
      </c>
      <c r="F62" s="16">
        <v>4.6099999999999998E-4</v>
      </c>
      <c r="G62" s="16"/>
    </row>
    <row r="63" spans="1:7" x14ac:dyDescent="0.35">
      <c r="A63" s="13" t="s">
        <v>450</v>
      </c>
      <c r="B63" s="33" t="s">
        <v>451</v>
      </c>
      <c r="C63" s="33" t="s">
        <v>336</v>
      </c>
      <c r="D63" s="14">
        <v>1125</v>
      </c>
      <c r="E63" s="15">
        <v>67.400000000000006</v>
      </c>
      <c r="F63" s="16">
        <v>3.88E-4</v>
      </c>
      <c r="G63" s="16"/>
    </row>
    <row r="64" spans="1:7" x14ac:dyDescent="0.35">
      <c r="A64" s="13" t="s">
        <v>339</v>
      </c>
      <c r="B64" s="33" t="s">
        <v>340</v>
      </c>
      <c r="C64" s="33" t="s">
        <v>333</v>
      </c>
      <c r="D64" s="14">
        <v>6875</v>
      </c>
      <c r="E64" s="15">
        <v>65.239999999999995</v>
      </c>
      <c r="F64" s="16">
        <v>3.7599999999999998E-4</v>
      </c>
      <c r="G64" s="16"/>
    </row>
    <row r="65" spans="1:7" x14ac:dyDescent="0.35">
      <c r="A65" s="13" t="s">
        <v>243</v>
      </c>
      <c r="B65" s="33" t="s">
        <v>244</v>
      </c>
      <c r="C65" s="33" t="s">
        <v>245</v>
      </c>
      <c r="D65" s="14">
        <v>19500</v>
      </c>
      <c r="E65" s="15">
        <v>65.11</v>
      </c>
      <c r="F65" s="16">
        <v>3.7500000000000001E-4</v>
      </c>
      <c r="G65" s="16"/>
    </row>
    <row r="66" spans="1:7" x14ac:dyDescent="0.35">
      <c r="A66" s="13" t="s">
        <v>744</v>
      </c>
      <c r="B66" s="33" t="s">
        <v>745</v>
      </c>
      <c r="C66" s="33" t="s">
        <v>746</v>
      </c>
      <c r="D66" s="14">
        <v>1200</v>
      </c>
      <c r="E66" s="15">
        <v>63.96</v>
      </c>
      <c r="F66" s="16">
        <v>3.6900000000000002E-4</v>
      </c>
      <c r="G66" s="16"/>
    </row>
    <row r="67" spans="1:7" x14ac:dyDescent="0.35">
      <c r="A67" s="13" t="s">
        <v>424</v>
      </c>
      <c r="B67" s="33" t="s">
        <v>425</v>
      </c>
      <c r="C67" s="33" t="s">
        <v>375</v>
      </c>
      <c r="D67" s="14">
        <v>13125</v>
      </c>
      <c r="E67" s="15">
        <v>62.47</v>
      </c>
      <c r="F67" s="16">
        <v>3.6000000000000002E-4</v>
      </c>
      <c r="G67" s="16"/>
    </row>
    <row r="68" spans="1:7" x14ac:dyDescent="0.35">
      <c r="A68" s="13" t="s">
        <v>246</v>
      </c>
      <c r="B68" s="33" t="s">
        <v>247</v>
      </c>
      <c r="C68" s="33" t="s">
        <v>248</v>
      </c>
      <c r="D68" s="14">
        <v>2400</v>
      </c>
      <c r="E68" s="15">
        <v>56.36</v>
      </c>
      <c r="F68" s="16">
        <v>3.2499999999999999E-4</v>
      </c>
      <c r="G68" s="16"/>
    </row>
    <row r="69" spans="1:7" x14ac:dyDescent="0.35">
      <c r="A69" s="13" t="s">
        <v>235</v>
      </c>
      <c r="B69" s="33" t="s">
        <v>236</v>
      </c>
      <c r="C69" s="33" t="s">
        <v>237</v>
      </c>
      <c r="D69" s="14">
        <v>3150</v>
      </c>
      <c r="E69" s="15">
        <v>52.84</v>
      </c>
      <c r="F69" s="16">
        <v>3.0499999999999999E-4</v>
      </c>
      <c r="G69" s="16"/>
    </row>
    <row r="70" spans="1:7" x14ac:dyDescent="0.35">
      <c r="A70" s="13" t="s">
        <v>2270</v>
      </c>
      <c r="B70" s="33" t="s">
        <v>2271</v>
      </c>
      <c r="C70" s="33" t="s">
        <v>240</v>
      </c>
      <c r="D70" s="14">
        <v>3750</v>
      </c>
      <c r="E70" s="15">
        <v>41.56</v>
      </c>
      <c r="F70" s="16">
        <v>2.4000000000000001E-4</v>
      </c>
      <c r="G70" s="16"/>
    </row>
    <row r="71" spans="1:7" x14ac:dyDescent="0.35">
      <c r="A71" s="13" t="s">
        <v>1780</v>
      </c>
      <c r="B71" s="33" t="s">
        <v>1781</v>
      </c>
      <c r="C71" s="33" t="s">
        <v>234</v>
      </c>
      <c r="D71" s="14">
        <v>2100</v>
      </c>
      <c r="E71" s="15">
        <v>39.54</v>
      </c>
      <c r="F71" s="16">
        <v>2.2800000000000001E-4</v>
      </c>
      <c r="G71" s="16"/>
    </row>
    <row r="72" spans="1:7" x14ac:dyDescent="0.35">
      <c r="A72" s="13" t="s">
        <v>709</v>
      </c>
      <c r="B72" s="33" t="s">
        <v>710</v>
      </c>
      <c r="C72" s="33" t="s">
        <v>401</v>
      </c>
      <c r="D72" s="14">
        <v>5000</v>
      </c>
      <c r="E72" s="15">
        <v>32.78</v>
      </c>
      <c r="F72" s="16">
        <v>1.8900000000000001E-4</v>
      </c>
      <c r="G72" s="16"/>
    </row>
    <row r="73" spans="1:7" x14ac:dyDescent="0.35">
      <c r="A73" s="13" t="s">
        <v>1812</v>
      </c>
      <c r="B73" s="33" t="s">
        <v>1813</v>
      </c>
      <c r="C73" s="33" t="s">
        <v>234</v>
      </c>
      <c r="D73" s="14">
        <v>5400</v>
      </c>
      <c r="E73" s="15">
        <v>29.89</v>
      </c>
      <c r="F73" s="16">
        <v>1.7200000000000001E-4</v>
      </c>
      <c r="G73" s="16"/>
    </row>
    <row r="74" spans="1:7" x14ac:dyDescent="0.35">
      <c r="A74" s="13" t="s">
        <v>279</v>
      </c>
      <c r="B74" s="33" t="s">
        <v>280</v>
      </c>
      <c r="C74" s="33" t="s">
        <v>281</v>
      </c>
      <c r="D74" s="14">
        <v>17750</v>
      </c>
      <c r="E74" s="15">
        <v>27.18</v>
      </c>
      <c r="F74" s="16">
        <v>1.5699999999999999E-4</v>
      </c>
      <c r="G74" s="16"/>
    </row>
    <row r="75" spans="1:7" x14ac:dyDescent="0.35">
      <c r="A75" s="13" t="s">
        <v>2272</v>
      </c>
      <c r="B75" s="33" t="s">
        <v>2273</v>
      </c>
      <c r="C75" s="33" t="s">
        <v>199</v>
      </c>
      <c r="D75" s="14">
        <v>10000</v>
      </c>
      <c r="E75" s="15">
        <v>21.31</v>
      </c>
      <c r="F75" s="16">
        <v>1.2300000000000001E-4</v>
      </c>
      <c r="G75" s="16"/>
    </row>
    <row r="76" spans="1:7" x14ac:dyDescent="0.35">
      <c r="A76" s="13" t="s">
        <v>1158</v>
      </c>
      <c r="B76" s="33" t="s">
        <v>1159</v>
      </c>
      <c r="C76" s="33" t="s">
        <v>432</v>
      </c>
      <c r="D76" s="14">
        <v>1000</v>
      </c>
      <c r="E76" s="15">
        <v>12.31</v>
      </c>
      <c r="F76" s="16">
        <v>7.1000000000000005E-5</v>
      </c>
      <c r="G76" s="16"/>
    </row>
    <row r="77" spans="1:7" x14ac:dyDescent="0.35">
      <c r="A77" s="13" t="s">
        <v>365</v>
      </c>
      <c r="B77" s="33" t="s">
        <v>366</v>
      </c>
      <c r="C77" s="33" t="s">
        <v>245</v>
      </c>
      <c r="D77" s="14">
        <v>2250</v>
      </c>
      <c r="E77" s="15">
        <v>10.98</v>
      </c>
      <c r="F77" s="16">
        <v>6.3E-5</v>
      </c>
      <c r="G77" s="16"/>
    </row>
    <row r="78" spans="1:7" x14ac:dyDescent="0.35">
      <c r="A78" s="13" t="s">
        <v>1552</v>
      </c>
      <c r="B78" s="33" t="s">
        <v>1553</v>
      </c>
      <c r="C78" s="33" t="s">
        <v>1554</v>
      </c>
      <c r="D78" s="14">
        <v>2300</v>
      </c>
      <c r="E78" s="15">
        <v>10.02</v>
      </c>
      <c r="F78" s="16">
        <v>5.8E-5</v>
      </c>
      <c r="G78" s="16"/>
    </row>
    <row r="79" spans="1:7" x14ac:dyDescent="0.35">
      <c r="A79" s="17" t="s">
        <v>139</v>
      </c>
      <c r="B79" s="34"/>
      <c r="C79" s="34"/>
      <c r="D79" s="20"/>
      <c r="E79" s="37">
        <v>49925.599999999999</v>
      </c>
      <c r="F79" s="38">
        <v>0.287744</v>
      </c>
      <c r="G79" s="23"/>
    </row>
    <row r="80" spans="1:7" x14ac:dyDescent="0.35">
      <c r="A80" s="17" t="s">
        <v>404</v>
      </c>
      <c r="B80" s="33"/>
      <c r="C80" s="33"/>
      <c r="D80" s="14"/>
      <c r="E80" s="15"/>
      <c r="F80" s="16"/>
      <c r="G80" s="16"/>
    </row>
    <row r="81" spans="1:7" x14ac:dyDescent="0.35">
      <c r="A81" s="17" t="s">
        <v>139</v>
      </c>
      <c r="B81" s="33"/>
      <c r="C81" s="33"/>
      <c r="D81" s="14"/>
      <c r="E81" s="39" t="s">
        <v>136</v>
      </c>
      <c r="F81" s="40" t="s">
        <v>136</v>
      </c>
      <c r="G81" s="16"/>
    </row>
    <row r="82" spans="1:7" x14ac:dyDescent="0.35">
      <c r="A82" s="24" t="s">
        <v>155</v>
      </c>
      <c r="B82" s="35"/>
      <c r="C82" s="35"/>
      <c r="D82" s="25"/>
      <c r="E82" s="30">
        <v>49925.599999999999</v>
      </c>
      <c r="F82" s="31">
        <v>0.28777799999999998</v>
      </c>
      <c r="G82" s="23"/>
    </row>
    <row r="83" spans="1:7" x14ac:dyDescent="0.35">
      <c r="A83" s="13"/>
      <c r="B83" s="33"/>
      <c r="C83" s="33"/>
      <c r="D83" s="14"/>
      <c r="E83" s="15"/>
      <c r="F83" s="16"/>
      <c r="G83" s="16"/>
    </row>
    <row r="84" spans="1:7" x14ac:dyDescent="0.35">
      <c r="A84" s="17" t="s">
        <v>821</v>
      </c>
      <c r="B84" s="33"/>
      <c r="C84" s="33"/>
      <c r="D84" s="14"/>
      <c r="E84" s="15"/>
      <c r="F84" s="16"/>
      <c r="G84" s="16"/>
    </row>
    <row r="85" spans="1:7" x14ac:dyDescent="0.35">
      <c r="A85" s="17" t="s">
        <v>822</v>
      </c>
      <c r="B85" s="33"/>
      <c r="C85" s="33"/>
      <c r="D85" s="14"/>
      <c r="E85" s="15"/>
      <c r="F85" s="16"/>
      <c r="G85" s="16"/>
    </row>
    <row r="86" spans="1:7" x14ac:dyDescent="0.35">
      <c r="A86" s="13" t="s">
        <v>1555</v>
      </c>
      <c r="B86" s="33"/>
      <c r="C86" s="33" t="s">
        <v>1554</v>
      </c>
      <c r="D86" s="44">
        <v>-2300</v>
      </c>
      <c r="E86" s="26">
        <v>-10.050000000000001</v>
      </c>
      <c r="F86" s="27">
        <v>-5.7000000000000003E-5</v>
      </c>
      <c r="G86" s="16"/>
    </row>
    <row r="87" spans="1:7" x14ac:dyDescent="0.35">
      <c r="A87" s="13" t="s">
        <v>2274</v>
      </c>
      <c r="B87" s="33"/>
      <c r="C87" s="33" t="s">
        <v>245</v>
      </c>
      <c r="D87" s="44">
        <v>-2250</v>
      </c>
      <c r="E87" s="26">
        <v>-11.01</v>
      </c>
      <c r="F87" s="27">
        <v>-6.3E-5</v>
      </c>
      <c r="G87" s="16"/>
    </row>
    <row r="88" spans="1:7" x14ac:dyDescent="0.35">
      <c r="A88" s="13" t="s">
        <v>2275</v>
      </c>
      <c r="B88" s="33"/>
      <c r="C88" s="33" t="s">
        <v>432</v>
      </c>
      <c r="D88" s="44">
        <v>-1000</v>
      </c>
      <c r="E88" s="26">
        <v>-12.38</v>
      </c>
      <c r="F88" s="27">
        <v>-7.1000000000000005E-5</v>
      </c>
      <c r="G88" s="16"/>
    </row>
    <row r="89" spans="1:7" x14ac:dyDescent="0.35">
      <c r="A89" s="13" t="s">
        <v>2276</v>
      </c>
      <c r="B89" s="33"/>
      <c r="C89" s="33" t="s">
        <v>199</v>
      </c>
      <c r="D89" s="44">
        <v>-10000</v>
      </c>
      <c r="E89" s="26">
        <v>-21.47</v>
      </c>
      <c r="F89" s="27">
        <v>-1.2300000000000001E-4</v>
      </c>
      <c r="G89" s="16"/>
    </row>
    <row r="90" spans="1:7" x14ac:dyDescent="0.35">
      <c r="A90" s="13" t="s">
        <v>2277</v>
      </c>
      <c r="B90" s="33"/>
      <c r="C90" s="33" t="s">
        <v>281</v>
      </c>
      <c r="D90" s="44">
        <v>-17750</v>
      </c>
      <c r="E90" s="26">
        <v>-27.21</v>
      </c>
      <c r="F90" s="27">
        <v>-1.56E-4</v>
      </c>
      <c r="G90" s="16"/>
    </row>
    <row r="91" spans="1:7" x14ac:dyDescent="0.35">
      <c r="A91" s="13" t="s">
        <v>2278</v>
      </c>
      <c r="B91" s="33"/>
      <c r="C91" s="33" t="s">
        <v>234</v>
      </c>
      <c r="D91" s="44">
        <v>-5400</v>
      </c>
      <c r="E91" s="26">
        <v>-29.93</v>
      </c>
      <c r="F91" s="27">
        <v>-1.7200000000000001E-4</v>
      </c>
      <c r="G91" s="16"/>
    </row>
    <row r="92" spans="1:7" x14ac:dyDescent="0.35">
      <c r="A92" s="13" t="s">
        <v>2279</v>
      </c>
      <c r="B92" s="33"/>
      <c r="C92" s="33" t="s">
        <v>401</v>
      </c>
      <c r="D92" s="44">
        <v>-5000</v>
      </c>
      <c r="E92" s="26">
        <v>-32.99</v>
      </c>
      <c r="F92" s="27">
        <v>-1.9000000000000001E-4</v>
      </c>
      <c r="G92" s="16"/>
    </row>
    <row r="93" spans="1:7" x14ac:dyDescent="0.35">
      <c r="A93" s="13" t="s">
        <v>2280</v>
      </c>
      <c r="B93" s="33"/>
      <c r="C93" s="33" t="s">
        <v>234</v>
      </c>
      <c r="D93" s="44">
        <v>-2100</v>
      </c>
      <c r="E93" s="26">
        <v>-39.58</v>
      </c>
      <c r="F93" s="27">
        <v>-2.2800000000000001E-4</v>
      </c>
      <c r="G93" s="16"/>
    </row>
    <row r="94" spans="1:7" x14ac:dyDescent="0.35">
      <c r="A94" s="13" t="s">
        <v>2281</v>
      </c>
      <c r="B94" s="33"/>
      <c r="C94" s="33" t="s">
        <v>240</v>
      </c>
      <c r="D94" s="44">
        <v>-3750</v>
      </c>
      <c r="E94" s="26">
        <v>-41.3</v>
      </c>
      <c r="F94" s="27">
        <v>-2.3800000000000001E-4</v>
      </c>
      <c r="G94" s="16"/>
    </row>
    <row r="95" spans="1:7" x14ac:dyDescent="0.35">
      <c r="A95" s="13" t="s">
        <v>2282</v>
      </c>
      <c r="B95" s="33"/>
      <c r="C95" s="33" t="s">
        <v>237</v>
      </c>
      <c r="D95" s="44">
        <v>-3150</v>
      </c>
      <c r="E95" s="26">
        <v>-53.15</v>
      </c>
      <c r="F95" s="27">
        <v>-3.0600000000000001E-4</v>
      </c>
      <c r="G95" s="16"/>
    </row>
    <row r="96" spans="1:7" x14ac:dyDescent="0.35">
      <c r="A96" s="13" t="s">
        <v>2283</v>
      </c>
      <c r="B96" s="33"/>
      <c r="C96" s="33" t="s">
        <v>248</v>
      </c>
      <c r="D96" s="44">
        <v>-2400</v>
      </c>
      <c r="E96" s="26">
        <v>-56.13</v>
      </c>
      <c r="F96" s="27">
        <v>-3.2299999999999999E-4</v>
      </c>
      <c r="G96" s="16"/>
    </row>
    <row r="97" spans="1:7" x14ac:dyDescent="0.35">
      <c r="A97" s="13" t="s">
        <v>2284</v>
      </c>
      <c r="B97" s="33"/>
      <c r="C97" s="33" t="s">
        <v>375</v>
      </c>
      <c r="D97" s="44">
        <v>-13125</v>
      </c>
      <c r="E97" s="26">
        <v>-62.74</v>
      </c>
      <c r="F97" s="27">
        <v>-3.6099999999999999E-4</v>
      </c>
      <c r="G97" s="16"/>
    </row>
    <row r="98" spans="1:7" x14ac:dyDescent="0.35">
      <c r="A98" s="13" t="s">
        <v>2285</v>
      </c>
      <c r="B98" s="33"/>
      <c r="C98" s="33" t="s">
        <v>746</v>
      </c>
      <c r="D98" s="44">
        <v>-1200</v>
      </c>
      <c r="E98" s="26">
        <v>-64.36</v>
      </c>
      <c r="F98" s="27">
        <v>-3.6999999999999999E-4</v>
      </c>
      <c r="G98" s="16"/>
    </row>
    <row r="99" spans="1:7" x14ac:dyDescent="0.35">
      <c r="A99" s="13" t="s">
        <v>2286</v>
      </c>
      <c r="B99" s="33"/>
      <c r="C99" s="33" t="s">
        <v>245</v>
      </c>
      <c r="D99" s="44">
        <v>-19500</v>
      </c>
      <c r="E99" s="26">
        <v>-65.45</v>
      </c>
      <c r="F99" s="27">
        <v>-3.77E-4</v>
      </c>
      <c r="G99" s="16"/>
    </row>
    <row r="100" spans="1:7" x14ac:dyDescent="0.35">
      <c r="A100" s="13" t="s">
        <v>2287</v>
      </c>
      <c r="B100" s="33"/>
      <c r="C100" s="33" t="s">
        <v>333</v>
      </c>
      <c r="D100" s="44">
        <v>-6875</v>
      </c>
      <c r="E100" s="26">
        <v>-65.61</v>
      </c>
      <c r="F100" s="27">
        <v>-3.7800000000000003E-4</v>
      </c>
      <c r="G100" s="16"/>
    </row>
    <row r="101" spans="1:7" x14ac:dyDescent="0.35">
      <c r="A101" s="13" t="s">
        <v>2288</v>
      </c>
      <c r="B101" s="33"/>
      <c r="C101" s="33" t="s">
        <v>336</v>
      </c>
      <c r="D101" s="44">
        <v>-1125</v>
      </c>
      <c r="E101" s="26">
        <v>-67.36</v>
      </c>
      <c r="F101" s="27">
        <v>-3.88E-4</v>
      </c>
      <c r="G101" s="16"/>
    </row>
    <row r="102" spans="1:7" x14ac:dyDescent="0.35">
      <c r="A102" s="13" t="s">
        <v>1540</v>
      </c>
      <c r="B102" s="33"/>
      <c r="C102" s="33" t="s">
        <v>240</v>
      </c>
      <c r="D102" s="44">
        <v>-5000</v>
      </c>
      <c r="E102" s="26">
        <v>-80.47</v>
      </c>
      <c r="F102" s="27">
        <v>-4.6299999999999998E-4</v>
      </c>
      <c r="G102" s="16"/>
    </row>
    <row r="103" spans="1:7" x14ac:dyDescent="0.35">
      <c r="A103" s="13" t="s">
        <v>2289</v>
      </c>
      <c r="B103" s="33"/>
      <c r="C103" s="33" t="s">
        <v>207</v>
      </c>
      <c r="D103" s="44">
        <v>-22100</v>
      </c>
      <c r="E103" s="26">
        <v>-85.38</v>
      </c>
      <c r="F103" s="27">
        <v>-4.9200000000000003E-4</v>
      </c>
      <c r="G103" s="16"/>
    </row>
    <row r="104" spans="1:7" x14ac:dyDescent="0.35">
      <c r="A104" s="13" t="s">
        <v>2290</v>
      </c>
      <c r="B104" s="33"/>
      <c r="C104" s="33" t="s">
        <v>266</v>
      </c>
      <c r="D104" s="44">
        <v>-13500</v>
      </c>
      <c r="E104" s="26">
        <v>-89.78</v>
      </c>
      <c r="F104" s="27">
        <v>-5.1699999999999999E-4</v>
      </c>
      <c r="G104" s="16"/>
    </row>
    <row r="105" spans="1:7" x14ac:dyDescent="0.35">
      <c r="A105" s="13" t="s">
        <v>2291</v>
      </c>
      <c r="B105" s="33"/>
      <c r="C105" s="33" t="s">
        <v>305</v>
      </c>
      <c r="D105" s="44">
        <v>-36750</v>
      </c>
      <c r="E105" s="26">
        <v>-96.07</v>
      </c>
      <c r="F105" s="27">
        <v>-5.53E-4</v>
      </c>
      <c r="G105" s="16"/>
    </row>
    <row r="106" spans="1:7" x14ac:dyDescent="0.35">
      <c r="A106" s="13" t="s">
        <v>2292</v>
      </c>
      <c r="B106" s="33"/>
      <c r="C106" s="33" t="s">
        <v>218</v>
      </c>
      <c r="D106" s="44">
        <v>-1200</v>
      </c>
      <c r="E106" s="26">
        <v>-103.08</v>
      </c>
      <c r="F106" s="27">
        <v>-5.9400000000000002E-4</v>
      </c>
      <c r="G106" s="16"/>
    </row>
    <row r="107" spans="1:7" x14ac:dyDescent="0.35">
      <c r="A107" s="13" t="s">
        <v>2293</v>
      </c>
      <c r="B107" s="33"/>
      <c r="C107" s="33" t="s">
        <v>1198</v>
      </c>
      <c r="D107" s="44">
        <v>-7600</v>
      </c>
      <c r="E107" s="26">
        <v>-108.85</v>
      </c>
      <c r="F107" s="27">
        <v>-6.2699999999999995E-4</v>
      </c>
      <c r="G107" s="16"/>
    </row>
    <row r="108" spans="1:7" x14ac:dyDescent="0.35">
      <c r="A108" s="13" t="s">
        <v>2294</v>
      </c>
      <c r="B108" s="33"/>
      <c r="C108" s="33" t="s">
        <v>199</v>
      </c>
      <c r="D108" s="44">
        <v>-135000</v>
      </c>
      <c r="E108" s="26">
        <v>-155.69999999999999</v>
      </c>
      <c r="F108" s="27">
        <v>-8.9700000000000001E-4</v>
      </c>
      <c r="G108" s="16"/>
    </row>
    <row r="109" spans="1:7" x14ac:dyDescent="0.35">
      <c r="A109" s="13" t="s">
        <v>2295</v>
      </c>
      <c r="B109" s="33"/>
      <c r="C109" s="33" t="s">
        <v>305</v>
      </c>
      <c r="D109" s="44">
        <v>-23925</v>
      </c>
      <c r="E109" s="26">
        <v>-164.84</v>
      </c>
      <c r="F109" s="27">
        <v>-9.5E-4</v>
      </c>
      <c r="G109" s="16"/>
    </row>
    <row r="110" spans="1:7" x14ac:dyDescent="0.35">
      <c r="A110" s="13" t="s">
        <v>2296</v>
      </c>
      <c r="B110" s="33"/>
      <c r="C110" s="33" t="s">
        <v>333</v>
      </c>
      <c r="D110" s="44">
        <v>-140000</v>
      </c>
      <c r="E110" s="26">
        <v>-182.03</v>
      </c>
      <c r="F110" s="27">
        <v>-1.049E-3</v>
      </c>
      <c r="G110" s="16"/>
    </row>
    <row r="111" spans="1:7" x14ac:dyDescent="0.35">
      <c r="A111" s="13" t="s">
        <v>2297</v>
      </c>
      <c r="B111" s="33"/>
      <c r="C111" s="33" t="s">
        <v>237</v>
      </c>
      <c r="D111" s="44">
        <v>-57500</v>
      </c>
      <c r="E111" s="26">
        <v>-193.8</v>
      </c>
      <c r="F111" s="27">
        <v>-1.1169999999999999E-3</v>
      </c>
      <c r="G111" s="16"/>
    </row>
    <row r="112" spans="1:7" x14ac:dyDescent="0.35">
      <c r="A112" s="13" t="s">
        <v>2298</v>
      </c>
      <c r="B112" s="33"/>
      <c r="C112" s="33" t="s">
        <v>395</v>
      </c>
      <c r="D112" s="44">
        <v>-82775</v>
      </c>
      <c r="E112" s="26">
        <v>-199.34</v>
      </c>
      <c r="F112" s="27">
        <v>-1.1490000000000001E-3</v>
      </c>
      <c r="G112" s="16"/>
    </row>
    <row r="113" spans="1:7" x14ac:dyDescent="0.35">
      <c r="A113" s="13" t="s">
        <v>2299</v>
      </c>
      <c r="B113" s="33"/>
      <c r="C113" s="33" t="s">
        <v>218</v>
      </c>
      <c r="D113" s="44">
        <v>-8525</v>
      </c>
      <c r="E113" s="26">
        <v>-218.98</v>
      </c>
      <c r="F113" s="27">
        <v>-1.2620000000000001E-3</v>
      </c>
      <c r="G113" s="16"/>
    </row>
    <row r="114" spans="1:7" x14ac:dyDescent="0.35">
      <c r="A114" s="13" t="s">
        <v>2300</v>
      </c>
      <c r="B114" s="33"/>
      <c r="C114" s="33" t="s">
        <v>231</v>
      </c>
      <c r="D114" s="44">
        <v>-8050</v>
      </c>
      <c r="E114" s="26">
        <v>-225.1</v>
      </c>
      <c r="F114" s="27">
        <v>-1.297E-3</v>
      </c>
      <c r="G114" s="16"/>
    </row>
    <row r="115" spans="1:7" x14ac:dyDescent="0.35">
      <c r="A115" s="13" t="s">
        <v>2301</v>
      </c>
      <c r="B115" s="33"/>
      <c r="C115" s="33" t="s">
        <v>240</v>
      </c>
      <c r="D115" s="44">
        <v>-86352</v>
      </c>
      <c r="E115" s="26">
        <v>-226.46</v>
      </c>
      <c r="F115" s="27">
        <v>-1.305E-3</v>
      </c>
      <c r="G115" s="16"/>
    </row>
    <row r="116" spans="1:7" x14ac:dyDescent="0.35">
      <c r="A116" s="13" t="s">
        <v>2302</v>
      </c>
      <c r="B116" s="33"/>
      <c r="C116" s="33" t="s">
        <v>401</v>
      </c>
      <c r="D116" s="44">
        <v>-32375</v>
      </c>
      <c r="E116" s="26">
        <v>-245.9</v>
      </c>
      <c r="F116" s="27">
        <v>-1.4170000000000001E-3</v>
      </c>
      <c r="G116" s="16"/>
    </row>
    <row r="117" spans="1:7" x14ac:dyDescent="0.35">
      <c r="A117" s="13" t="s">
        <v>2303</v>
      </c>
      <c r="B117" s="33"/>
      <c r="C117" s="33" t="s">
        <v>240</v>
      </c>
      <c r="D117" s="44">
        <v>-62400</v>
      </c>
      <c r="E117" s="26">
        <v>-253.75</v>
      </c>
      <c r="F117" s="27">
        <v>-1.462E-3</v>
      </c>
      <c r="G117" s="16"/>
    </row>
    <row r="118" spans="1:7" x14ac:dyDescent="0.35">
      <c r="A118" s="13" t="s">
        <v>2304</v>
      </c>
      <c r="B118" s="33"/>
      <c r="C118" s="33" t="s">
        <v>336</v>
      </c>
      <c r="D118" s="44">
        <v>-7950</v>
      </c>
      <c r="E118" s="26">
        <v>-260.83999999999997</v>
      </c>
      <c r="F118" s="27">
        <v>-1.503E-3</v>
      </c>
      <c r="G118" s="16"/>
    </row>
    <row r="119" spans="1:7" x14ac:dyDescent="0.35">
      <c r="A119" s="13" t="s">
        <v>2305</v>
      </c>
      <c r="B119" s="33"/>
      <c r="C119" s="33" t="s">
        <v>218</v>
      </c>
      <c r="D119" s="44">
        <v>-4800</v>
      </c>
      <c r="E119" s="26">
        <v>-271.66000000000003</v>
      </c>
      <c r="F119" s="27">
        <v>-1.565E-3</v>
      </c>
      <c r="G119" s="16"/>
    </row>
    <row r="120" spans="1:7" x14ac:dyDescent="0.35">
      <c r="A120" s="13" t="s">
        <v>2306</v>
      </c>
      <c r="B120" s="33"/>
      <c r="C120" s="33" t="s">
        <v>333</v>
      </c>
      <c r="D120" s="44">
        <v>-29025</v>
      </c>
      <c r="E120" s="26">
        <v>-289.99</v>
      </c>
      <c r="F120" s="27">
        <v>-1.671E-3</v>
      </c>
      <c r="G120" s="16"/>
    </row>
    <row r="121" spans="1:7" x14ac:dyDescent="0.35">
      <c r="A121" s="13" t="s">
        <v>2307</v>
      </c>
      <c r="B121" s="33"/>
      <c r="C121" s="33" t="s">
        <v>237</v>
      </c>
      <c r="D121" s="44">
        <v>-4600</v>
      </c>
      <c r="E121" s="26">
        <v>-305.88</v>
      </c>
      <c r="F121" s="27">
        <v>-1.763E-3</v>
      </c>
      <c r="G121" s="16"/>
    </row>
    <row r="122" spans="1:7" x14ac:dyDescent="0.35">
      <c r="A122" s="13" t="s">
        <v>2308</v>
      </c>
      <c r="B122" s="33"/>
      <c r="C122" s="33" t="s">
        <v>333</v>
      </c>
      <c r="D122" s="44">
        <v>-192500</v>
      </c>
      <c r="E122" s="26">
        <v>-311.66000000000003</v>
      </c>
      <c r="F122" s="27">
        <v>-1.7960000000000001E-3</v>
      </c>
      <c r="G122" s="16"/>
    </row>
    <row r="123" spans="1:7" x14ac:dyDescent="0.35">
      <c r="A123" s="13" t="s">
        <v>2309</v>
      </c>
      <c r="B123" s="33"/>
      <c r="C123" s="33" t="s">
        <v>199</v>
      </c>
      <c r="D123" s="44">
        <v>-40000</v>
      </c>
      <c r="E123" s="26">
        <v>-328</v>
      </c>
      <c r="F123" s="27">
        <v>-1.89E-3</v>
      </c>
      <c r="G123" s="16"/>
    </row>
    <row r="124" spans="1:7" x14ac:dyDescent="0.35">
      <c r="A124" s="13" t="s">
        <v>2310</v>
      </c>
      <c r="B124" s="33"/>
      <c r="C124" s="33" t="s">
        <v>218</v>
      </c>
      <c r="D124" s="44">
        <v>-9625</v>
      </c>
      <c r="E124" s="26">
        <v>-332.5</v>
      </c>
      <c r="F124" s="27">
        <v>-1.916E-3</v>
      </c>
      <c r="G124" s="16"/>
    </row>
    <row r="125" spans="1:7" x14ac:dyDescent="0.35">
      <c r="A125" s="13" t="s">
        <v>825</v>
      </c>
      <c r="B125" s="33"/>
      <c r="C125" s="33" t="s">
        <v>215</v>
      </c>
      <c r="D125" s="44">
        <v>-12750</v>
      </c>
      <c r="E125" s="26">
        <v>-342.21</v>
      </c>
      <c r="F125" s="27">
        <v>-1.9719999999999998E-3</v>
      </c>
      <c r="G125" s="16"/>
    </row>
    <row r="126" spans="1:7" x14ac:dyDescent="0.35">
      <c r="A126" s="13" t="s">
        <v>2311</v>
      </c>
      <c r="B126" s="33"/>
      <c r="C126" s="33" t="s">
        <v>237</v>
      </c>
      <c r="D126" s="44">
        <v>-17425</v>
      </c>
      <c r="E126" s="26">
        <v>-342.4</v>
      </c>
      <c r="F126" s="27">
        <v>-1.9729999999999999E-3</v>
      </c>
      <c r="G126" s="16"/>
    </row>
    <row r="127" spans="1:7" x14ac:dyDescent="0.35">
      <c r="A127" s="13" t="s">
        <v>2312</v>
      </c>
      <c r="B127" s="33"/>
      <c r="C127" s="33" t="s">
        <v>199</v>
      </c>
      <c r="D127" s="44">
        <v>-170000</v>
      </c>
      <c r="E127" s="26">
        <v>-345.2</v>
      </c>
      <c r="F127" s="27">
        <v>-1.9889999999999999E-3</v>
      </c>
      <c r="G127" s="16"/>
    </row>
    <row r="128" spans="1:7" x14ac:dyDescent="0.35">
      <c r="A128" s="13" t="s">
        <v>2313</v>
      </c>
      <c r="B128" s="33"/>
      <c r="C128" s="33" t="s">
        <v>231</v>
      </c>
      <c r="D128" s="44">
        <v>-50050</v>
      </c>
      <c r="E128" s="26">
        <v>-358.71</v>
      </c>
      <c r="F128" s="27">
        <v>-2.0669999999999998E-3</v>
      </c>
      <c r="G128" s="16"/>
    </row>
    <row r="129" spans="1:7" x14ac:dyDescent="0.35">
      <c r="A129" s="13" t="s">
        <v>2314</v>
      </c>
      <c r="B129" s="33"/>
      <c r="C129" s="33" t="s">
        <v>269</v>
      </c>
      <c r="D129" s="44">
        <v>-20475</v>
      </c>
      <c r="E129" s="26">
        <v>-362.14</v>
      </c>
      <c r="F129" s="27">
        <v>-2.0869999999999999E-3</v>
      </c>
      <c r="G129" s="16"/>
    </row>
    <row r="130" spans="1:7" x14ac:dyDescent="0.35">
      <c r="A130" s="13" t="s">
        <v>2315</v>
      </c>
      <c r="B130" s="33"/>
      <c r="C130" s="33" t="s">
        <v>237</v>
      </c>
      <c r="D130" s="44">
        <v>-31350</v>
      </c>
      <c r="E130" s="26">
        <v>-362.16</v>
      </c>
      <c r="F130" s="27">
        <v>-2.0869999999999999E-3</v>
      </c>
      <c r="G130" s="16"/>
    </row>
    <row r="131" spans="1:7" x14ac:dyDescent="0.35">
      <c r="A131" s="13" t="s">
        <v>2316</v>
      </c>
      <c r="B131" s="33"/>
      <c r="C131" s="33" t="s">
        <v>266</v>
      </c>
      <c r="D131" s="44">
        <v>-55000</v>
      </c>
      <c r="E131" s="26">
        <v>-428.78</v>
      </c>
      <c r="F131" s="27">
        <v>-2.4710000000000001E-3</v>
      </c>
      <c r="G131" s="16"/>
    </row>
    <row r="132" spans="1:7" x14ac:dyDescent="0.35">
      <c r="A132" s="13" t="s">
        <v>2317</v>
      </c>
      <c r="B132" s="33"/>
      <c r="C132" s="33" t="s">
        <v>240</v>
      </c>
      <c r="D132" s="44">
        <v>-5500</v>
      </c>
      <c r="E132" s="26">
        <v>-507.18</v>
      </c>
      <c r="F132" s="27">
        <v>-2.9229999999999998E-3</v>
      </c>
      <c r="G132" s="16"/>
    </row>
    <row r="133" spans="1:7" x14ac:dyDescent="0.35">
      <c r="A133" s="13" t="s">
        <v>2318</v>
      </c>
      <c r="B133" s="33"/>
      <c r="C133" s="33" t="s">
        <v>302</v>
      </c>
      <c r="D133" s="44">
        <v>-14525</v>
      </c>
      <c r="E133" s="26">
        <v>-518.69000000000005</v>
      </c>
      <c r="F133" s="27">
        <v>-2.9889999999999999E-3</v>
      </c>
      <c r="G133" s="16"/>
    </row>
    <row r="134" spans="1:7" x14ac:dyDescent="0.35">
      <c r="A134" s="13" t="s">
        <v>2319</v>
      </c>
      <c r="B134" s="33"/>
      <c r="C134" s="33" t="s">
        <v>204</v>
      </c>
      <c r="D134" s="44">
        <v>-129600</v>
      </c>
      <c r="E134" s="26">
        <v>-536.09</v>
      </c>
      <c r="F134" s="27">
        <v>-3.0899999999999999E-3</v>
      </c>
      <c r="G134" s="16"/>
    </row>
    <row r="135" spans="1:7" x14ac:dyDescent="0.35">
      <c r="A135" s="13" t="s">
        <v>2320</v>
      </c>
      <c r="B135" s="33"/>
      <c r="C135" s="33" t="s">
        <v>240</v>
      </c>
      <c r="D135" s="44">
        <v>-94500</v>
      </c>
      <c r="E135" s="26">
        <v>-608.20000000000005</v>
      </c>
      <c r="F135" s="27">
        <v>-3.5049999999999999E-3</v>
      </c>
      <c r="G135" s="16"/>
    </row>
    <row r="136" spans="1:7" x14ac:dyDescent="0.35">
      <c r="A136" s="13" t="s">
        <v>2321</v>
      </c>
      <c r="B136" s="33"/>
      <c r="C136" s="33" t="s">
        <v>237</v>
      </c>
      <c r="D136" s="44">
        <v>-44200</v>
      </c>
      <c r="E136" s="26">
        <v>-651.6</v>
      </c>
      <c r="F136" s="27">
        <v>-3.7550000000000001E-3</v>
      </c>
      <c r="G136" s="16"/>
    </row>
    <row r="137" spans="1:7" x14ac:dyDescent="0.35">
      <c r="A137" s="13" t="s">
        <v>2322</v>
      </c>
      <c r="B137" s="33"/>
      <c r="C137" s="33" t="s">
        <v>221</v>
      </c>
      <c r="D137" s="44">
        <v>-12300</v>
      </c>
      <c r="E137" s="26">
        <v>-697.23</v>
      </c>
      <c r="F137" s="27">
        <v>-4.0179999999999999E-3</v>
      </c>
      <c r="G137" s="16"/>
    </row>
    <row r="138" spans="1:7" x14ac:dyDescent="0.35">
      <c r="A138" s="13" t="s">
        <v>2323</v>
      </c>
      <c r="B138" s="33"/>
      <c r="C138" s="33" t="s">
        <v>218</v>
      </c>
      <c r="D138" s="44">
        <v>-49600</v>
      </c>
      <c r="E138" s="26">
        <v>-778.12</v>
      </c>
      <c r="F138" s="27">
        <v>-4.4850000000000003E-3</v>
      </c>
      <c r="G138" s="16"/>
    </row>
    <row r="139" spans="1:7" x14ac:dyDescent="0.35">
      <c r="A139" s="13" t="s">
        <v>2324</v>
      </c>
      <c r="B139" s="33"/>
      <c r="C139" s="33" t="s">
        <v>380</v>
      </c>
      <c r="D139" s="44">
        <v>-141400</v>
      </c>
      <c r="E139" s="26">
        <v>-901.43</v>
      </c>
      <c r="F139" s="27">
        <v>-5.195E-3</v>
      </c>
      <c r="G139" s="16"/>
    </row>
    <row r="140" spans="1:7" x14ac:dyDescent="0.35">
      <c r="A140" s="13" t="s">
        <v>2325</v>
      </c>
      <c r="B140" s="33"/>
      <c r="C140" s="33" t="s">
        <v>231</v>
      </c>
      <c r="D140" s="44">
        <v>-30625</v>
      </c>
      <c r="E140" s="26">
        <v>-915.38</v>
      </c>
      <c r="F140" s="27">
        <v>-5.2760000000000003E-3</v>
      </c>
      <c r="G140" s="16"/>
    </row>
    <row r="141" spans="1:7" x14ac:dyDescent="0.35">
      <c r="A141" s="13" t="s">
        <v>2326</v>
      </c>
      <c r="B141" s="33"/>
      <c r="C141" s="33" t="s">
        <v>318</v>
      </c>
      <c r="D141" s="44">
        <v>-130800</v>
      </c>
      <c r="E141" s="26">
        <v>-942.87</v>
      </c>
      <c r="F141" s="27">
        <v>-5.4339999999999996E-3</v>
      </c>
      <c r="G141" s="16"/>
    </row>
    <row r="142" spans="1:7" x14ac:dyDescent="0.35">
      <c r="A142" s="13" t="s">
        <v>2327</v>
      </c>
      <c r="B142" s="33"/>
      <c r="C142" s="33" t="s">
        <v>234</v>
      </c>
      <c r="D142" s="44">
        <v>-9100</v>
      </c>
      <c r="E142" s="26">
        <v>-1025.1199999999999</v>
      </c>
      <c r="F142" s="27">
        <v>-5.9080000000000001E-3</v>
      </c>
      <c r="G142" s="16"/>
    </row>
    <row r="143" spans="1:7" x14ac:dyDescent="0.35">
      <c r="A143" s="13" t="s">
        <v>2328</v>
      </c>
      <c r="B143" s="33"/>
      <c r="C143" s="33" t="s">
        <v>240</v>
      </c>
      <c r="D143" s="44">
        <v>-367950</v>
      </c>
      <c r="E143" s="26">
        <v>-1061.17</v>
      </c>
      <c r="F143" s="27">
        <v>-6.1159999999999999E-3</v>
      </c>
      <c r="G143" s="16"/>
    </row>
    <row r="144" spans="1:7" x14ac:dyDescent="0.35">
      <c r="A144" s="13" t="s">
        <v>2329</v>
      </c>
      <c r="B144" s="33"/>
      <c r="C144" s="33" t="s">
        <v>199</v>
      </c>
      <c r="D144" s="44">
        <v>-66000</v>
      </c>
      <c r="E144" s="26">
        <v>-1289.77</v>
      </c>
      <c r="F144" s="27">
        <v>-7.4339999999999996E-3</v>
      </c>
      <c r="G144" s="16"/>
    </row>
    <row r="145" spans="1:7" x14ac:dyDescent="0.35">
      <c r="A145" s="13" t="s">
        <v>2330</v>
      </c>
      <c r="B145" s="33"/>
      <c r="C145" s="33" t="s">
        <v>224</v>
      </c>
      <c r="D145" s="44">
        <v>-342000</v>
      </c>
      <c r="E145" s="26">
        <v>-1323.71</v>
      </c>
      <c r="F145" s="27">
        <v>-7.6299999999999996E-3</v>
      </c>
      <c r="G145" s="16"/>
    </row>
    <row r="146" spans="1:7" x14ac:dyDescent="0.35">
      <c r="A146" s="13" t="s">
        <v>2331</v>
      </c>
      <c r="B146" s="33"/>
      <c r="C146" s="33" t="s">
        <v>199</v>
      </c>
      <c r="D146" s="44">
        <v>-107100</v>
      </c>
      <c r="E146" s="26">
        <v>-1558.63</v>
      </c>
      <c r="F146" s="27">
        <v>-8.9840000000000007E-3</v>
      </c>
      <c r="G146" s="16"/>
    </row>
    <row r="147" spans="1:7" x14ac:dyDescent="0.35">
      <c r="A147" s="13" t="s">
        <v>2332</v>
      </c>
      <c r="B147" s="33"/>
      <c r="C147" s="33" t="s">
        <v>702</v>
      </c>
      <c r="D147" s="44">
        <v>-392700</v>
      </c>
      <c r="E147" s="26">
        <v>-1570.01</v>
      </c>
      <c r="F147" s="27">
        <v>-9.0489999999999998E-3</v>
      </c>
      <c r="G147" s="16"/>
    </row>
    <row r="148" spans="1:7" x14ac:dyDescent="0.35">
      <c r="A148" s="13" t="s">
        <v>2333</v>
      </c>
      <c r="B148" s="33"/>
      <c r="C148" s="33" t="s">
        <v>199</v>
      </c>
      <c r="D148" s="44">
        <v>-215250</v>
      </c>
      <c r="E148" s="26">
        <v>-1760.85</v>
      </c>
      <c r="F148" s="27">
        <v>-1.0149E-2</v>
      </c>
      <c r="G148" s="16"/>
    </row>
    <row r="149" spans="1:7" x14ac:dyDescent="0.35">
      <c r="A149" s="13" t="s">
        <v>2334</v>
      </c>
      <c r="B149" s="33"/>
      <c r="C149" s="33" t="s">
        <v>234</v>
      </c>
      <c r="D149" s="44">
        <v>-69750</v>
      </c>
      <c r="E149" s="26">
        <v>-1785.74</v>
      </c>
      <c r="F149" s="27">
        <v>-1.0293E-2</v>
      </c>
      <c r="G149" s="16"/>
    </row>
    <row r="150" spans="1:7" x14ac:dyDescent="0.35">
      <c r="A150" s="13" t="s">
        <v>2335</v>
      </c>
      <c r="B150" s="33"/>
      <c r="C150" s="33" t="s">
        <v>1747</v>
      </c>
      <c r="D150" s="44">
        <v>-73500</v>
      </c>
      <c r="E150" s="26">
        <v>-1859.33</v>
      </c>
      <c r="F150" s="27">
        <v>-1.0717000000000001E-2</v>
      </c>
      <c r="G150" s="16"/>
    </row>
    <row r="151" spans="1:7" x14ac:dyDescent="0.35">
      <c r="A151" s="13" t="s">
        <v>2336</v>
      </c>
      <c r="B151" s="33"/>
      <c r="C151" s="33" t="s">
        <v>207</v>
      </c>
      <c r="D151" s="44">
        <v>-135375</v>
      </c>
      <c r="E151" s="26">
        <v>-2529.48</v>
      </c>
      <c r="F151" s="27">
        <v>-1.4579999999999999E-2</v>
      </c>
      <c r="G151" s="16"/>
    </row>
    <row r="152" spans="1:7" x14ac:dyDescent="0.35">
      <c r="A152" s="13" t="s">
        <v>2337</v>
      </c>
      <c r="B152" s="33"/>
      <c r="C152" s="33" t="s">
        <v>221</v>
      </c>
      <c r="D152" s="44">
        <v>-1056000</v>
      </c>
      <c r="E152" s="26">
        <v>-2533.4499999999998</v>
      </c>
      <c r="F152" s="27">
        <v>-1.4603E-2</v>
      </c>
      <c r="G152" s="16"/>
    </row>
    <row r="153" spans="1:7" x14ac:dyDescent="0.35">
      <c r="A153" s="13" t="s">
        <v>2338</v>
      </c>
      <c r="B153" s="33"/>
      <c r="C153" s="33" t="s">
        <v>224</v>
      </c>
      <c r="D153" s="44">
        <v>-53400</v>
      </c>
      <c r="E153" s="26">
        <v>-2673.58</v>
      </c>
      <c r="F153" s="27">
        <v>-1.541E-2</v>
      </c>
      <c r="G153" s="16"/>
    </row>
    <row r="154" spans="1:7" x14ac:dyDescent="0.35">
      <c r="A154" s="13" t="s">
        <v>2339</v>
      </c>
      <c r="B154" s="33"/>
      <c r="C154" s="33" t="s">
        <v>207</v>
      </c>
      <c r="D154" s="44">
        <v>-48560000</v>
      </c>
      <c r="E154" s="26">
        <v>-3370.06</v>
      </c>
      <c r="F154" s="27">
        <v>-1.9425000000000001E-2</v>
      </c>
      <c r="G154" s="16"/>
    </row>
    <row r="155" spans="1:7" x14ac:dyDescent="0.35">
      <c r="A155" s="13" t="s">
        <v>2340</v>
      </c>
      <c r="B155" s="33"/>
      <c r="C155" s="33" t="s">
        <v>204</v>
      </c>
      <c r="D155" s="44">
        <v>-364500</v>
      </c>
      <c r="E155" s="26">
        <v>-5210.53</v>
      </c>
      <c r="F155" s="27">
        <v>-3.0034000000000002E-2</v>
      </c>
      <c r="G155" s="16"/>
    </row>
    <row r="156" spans="1:7" x14ac:dyDescent="0.35">
      <c r="A156" s="13" t="s">
        <v>2341</v>
      </c>
      <c r="B156" s="33"/>
      <c r="C156" s="33" t="s">
        <v>199</v>
      </c>
      <c r="D156" s="44">
        <v>-471250</v>
      </c>
      <c r="E156" s="26">
        <v>-5655.47</v>
      </c>
      <c r="F156" s="27">
        <v>-3.2598000000000002E-2</v>
      </c>
      <c r="G156" s="16"/>
    </row>
    <row r="157" spans="1:7" x14ac:dyDescent="0.35">
      <c r="A157" s="17" t="s">
        <v>139</v>
      </c>
      <c r="B157" s="34"/>
      <c r="C157" s="34"/>
      <c r="D157" s="20"/>
      <c r="E157" s="42">
        <v>-50196.07</v>
      </c>
      <c r="F157" s="43">
        <v>-0.289302</v>
      </c>
      <c r="G157" s="23"/>
    </row>
    <row r="158" spans="1:7" x14ac:dyDescent="0.35">
      <c r="A158" s="17"/>
      <c r="B158" s="34"/>
      <c r="C158" s="34"/>
      <c r="D158" s="20"/>
      <c r="E158" s="60"/>
      <c r="F158" s="61"/>
      <c r="G158" s="23"/>
    </row>
    <row r="159" spans="1:7" x14ac:dyDescent="0.35">
      <c r="A159" s="17" t="s">
        <v>2342</v>
      </c>
      <c r="B159" s="34"/>
      <c r="C159" s="34"/>
      <c r="D159" s="20"/>
      <c r="E159" s="60"/>
      <c r="F159" s="61"/>
      <c r="G159" s="23"/>
    </row>
    <row r="160" spans="1:7" x14ac:dyDescent="0.35">
      <c r="A160" s="13" t="s">
        <v>2343</v>
      </c>
      <c r="B160" s="33">
        <v>6000041</v>
      </c>
      <c r="C160" s="33"/>
      <c r="D160" s="44">
        <v>-9300</v>
      </c>
      <c r="E160" s="26">
        <v>-9069.64</v>
      </c>
      <c r="F160" s="27">
        <v>-5.2278999999999999E-2</v>
      </c>
      <c r="G160" s="16"/>
    </row>
    <row r="161" spans="1:7" x14ac:dyDescent="0.35">
      <c r="A161" s="13" t="s">
        <v>2344</v>
      </c>
      <c r="B161" s="33">
        <v>6000044</v>
      </c>
      <c r="C161" s="33"/>
      <c r="D161" s="44">
        <v>-4635</v>
      </c>
      <c r="E161" s="26">
        <v>-4516.34</v>
      </c>
      <c r="F161" s="27">
        <v>-2.6033000000000001E-2</v>
      </c>
      <c r="G161" s="16"/>
    </row>
    <row r="162" spans="1:7" x14ac:dyDescent="0.35">
      <c r="A162" s="13" t="s">
        <v>2345</v>
      </c>
      <c r="B162" s="33">
        <v>6000045</v>
      </c>
      <c r="C162" s="33"/>
      <c r="D162" s="44">
        <v>-3200</v>
      </c>
      <c r="E162" s="26">
        <v>-3071.33</v>
      </c>
      <c r="F162" s="27">
        <v>-1.7704000000000001E-2</v>
      </c>
      <c r="G162" s="16"/>
    </row>
    <row r="163" spans="1:7" x14ac:dyDescent="0.35">
      <c r="A163" s="13" t="s">
        <v>2346</v>
      </c>
      <c r="B163" s="33">
        <v>6000046</v>
      </c>
      <c r="C163" s="33"/>
      <c r="D163" s="44">
        <v>-1085</v>
      </c>
      <c r="E163" s="26">
        <v>-1070.8699999999999</v>
      </c>
      <c r="F163" s="27">
        <v>-6.1729999999999997E-3</v>
      </c>
      <c r="G163" s="16"/>
    </row>
    <row r="164" spans="1:7" x14ac:dyDescent="0.35">
      <c r="A164" s="13" t="s">
        <v>2347</v>
      </c>
      <c r="B164" s="33">
        <v>6000040</v>
      </c>
      <c r="C164" s="33"/>
      <c r="D164" s="14">
        <v>3200</v>
      </c>
      <c r="E164" s="15">
        <v>3041.89</v>
      </c>
      <c r="F164" s="16">
        <v>1.7534000000000001E-2</v>
      </c>
      <c r="G164" s="16"/>
    </row>
    <row r="165" spans="1:7" x14ac:dyDescent="0.35">
      <c r="A165" s="17" t="s">
        <v>139</v>
      </c>
      <c r="B165" s="34"/>
      <c r="C165" s="34"/>
      <c r="D165" s="20"/>
      <c r="E165" s="42">
        <f>SUM(E160:E164)</f>
        <v>-14686.289999999997</v>
      </c>
      <c r="F165" s="42">
        <f>SUM(F160:F164)</f>
        <v>-8.465499999999998E-2</v>
      </c>
      <c r="G165" s="23"/>
    </row>
    <row r="166" spans="1:7" x14ac:dyDescent="0.35">
      <c r="A166" s="13"/>
      <c r="B166" s="33"/>
      <c r="C166" s="33"/>
      <c r="D166" s="14"/>
      <c r="E166" s="15"/>
      <c r="F166" s="16"/>
      <c r="G166" s="16"/>
    </row>
    <row r="167" spans="1:7" x14ac:dyDescent="0.35">
      <c r="A167" s="24" t="s">
        <v>155</v>
      </c>
      <c r="B167" s="35"/>
      <c r="C167" s="35"/>
      <c r="D167" s="25"/>
      <c r="E167" s="45">
        <f>+E157+E165</f>
        <v>-64882.36</v>
      </c>
      <c r="F167" s="46">
        <f>+F157+F165</f>
        <v>-0.37395699999999998</v>
      </c>
      <c r="G167" s="23"/>
    </row>
    <row r="168" spans="1:7" x14ac:dyDescent="0.35">
      <c r="A168" s="13"/>
      <c r="B168" s="33"/>
      <c r="C168" s="33"/>
      <c r="D168" s="14"/>
      <c r="E168" s="15"/>
      <c r="F168" s="16"/>
      <c r="G168" s="16"/>
    </row>
    <row r="169" spans="1:7" x14ac:dyDescent="0.35">
      <c r="A169" s="17" t="s">
        <v>137</v>
      </c>
      <c r="B169" s="33"/>
      <c r="C169" s="33"/>
      <c r="D169" s="14"/>
      <c r="E169" s="15"/>
      <c r="F169" s="16"/>
      <c r="G169" s="16"/>
    </row>
    <row r="170" spans="1:7" x14ac:dyDescent="0.35">
      <c r="A170" s="17" t="s">
        <v>521</v>
      </c>
      <c r="B170" s="33"/>
      <c r="C170" s="33"/>
      <c r="D170" s="14"/>
      <c r="E170" s="15"/>
      <c r="F170" s="16"/>
      <c r="G170" s="16"/>
    </row>
    <row r="171" spans="1:7" x14ac:dyDescent="0.35">
      <c r="A171" s="13" t="s">
        <v>2348</v>
      </c>
      <c r="B171" s="33" t="s">
        <v>2349</v>
      </c>
      <c r="C171" s="33" t="s">
        <v>524</v>
      </c>
      <c r="D171" s="14">
        <v>7500000</v>
      </c>
      <c r="E171" s="15">
        <v>7740.19</v>
      </c>
      <c r="F171" s="16">
        <v>4.4615000000000002E-2</v>
      </c>
      <c r="G171" s="16">
        <v>6.6650000000000001E-2</v>
      </c>
    </row>
    <row r="172" spans="1:7" x14ac:dyDescent="0.35">
      <c r="A172" s="13" t="s">
        <v>2350</v>
      </c>
      <c r="B172" s="33" t="s">
        <v>2351</v>
      </c>
      <c r="C172" s="33" t="s">
        <v>524</v>
      </c>
      <c r="D172" s="14">
        <v>7500000</v>
      </c>
      <c r="E172" s="15">
        <v>7647.18</v>
      </c>
      <c r="F172" s="16">
        <v>4.4079E-2</v>
      </c>
      <c r="G172" s="16">
        <v>7.3050000000000004E-2</v>
      </c>
    </row>
    <row r="173" spans="1:7" x14ac:dyDescent="0.35">
      <c r="A173" s="13" t="s">
        <v>2352</v>
      </c>
      <c r="B173" s="33" t="s">
        <v>2353</v>
      </c>
      <c r="C173" s="33" t="s">
        <v>535</v>
      </c>
      <c r="D173" s="14">
        <v>5000000</v>
      </c>
      <c r="E173" s="15">
        <v>5093.49</v>
      </c>
      <c r="F173" s="16">
        <v>2.9360000000000001E-2</v>
      </c>
      <c r="G173" s="16">
        <v>7.1399000000000004E-2</v>
      </c>
    </row>
    <row r="174" spans="1:7" x14ac:dyDescent="0.35">
      <c r="A174" s="13" t="s">
        <v>1053</v>
      </c>
      <c r="B174" s="33" t="s">
        <v>1054</v>
      </c>
      <c r="C174" s="33" t="s">
        <v>524</v>
      </c>
      <c r="D174" s="14">
        <v>5000000</v>
      </c>
      <c r="E174" s="15">
        <v>5067.46</v>
      </c>
      <c r="F174" s="16">
        <v>2.9208999999999999E-2</v>
      </c>
      <c r="G174" s="16">
        <v>6.9849999999999995E-2</v>
      </c>
    </row>
    <row r="175" spans="1:7" x14ac:dyDescent="0.35">
      <c r="A175" s="13" t="s">
        <v>2354</v>
      </c>
      <c r="B175" s="33" t="s">
        <v>2355</v>
      </c>
      <c r="C175" s="33" t="s">
        <v>524</v>
      </c>
      <c r="D175" s="14">
        <v>4500000</v>
      </c>
      <c r="E175" s="15">
        <v>4467.9799999999996</v>
      </c>
      <c r="F175" s="16">
        <v>2.5753999999999999E-2</v>
      </c>
      <c r="G175" s="16">
        <v>7.2849999999999998E-2</v>
      </c>
    </row>
    <row r="176" spans="1:7" x14ac:dyDescent="0.35">
      <c r="A176" s="13" t="s">
        <v>2356</v>
      </c>
      <c r="B176" s="33" t="s">
        <v>2357</v>
      </c>
      <c r="C176" s="33" t="s">
        <v>524</v>
      </c>
      <c r="D176" s="14">
        <v>3500000</v>
      </c>
      <c r="E176" s="15">
        <v>3535.74</v>
      </c>
      <c r="F176" s="16">
        <v>2.0379999999999999E-2</v>
      </c>
      <c r="G176" s="16">
        <v>7.17E-2</v>
      </c>
    </row>
    <row r="177" spans="1:7" x14ac:dyDescent="0.35">
      <c r="A177" s="13" t="s">
        <v>2358</v>
      </c>
      <c r="B177" s="33" t="s">
        <v>2359</v>
      </c>
      <c r="C177" s="33" t="s">
        <v>524</v>
      </c>
      <c r="D177" s="14">
        <v>3000000</v>
      </c>
      <c r="E177" s="15">
        <v>3018.32</v>
      </c>
      <c r="F177" s="16">
        <v>1.7398E-2</v>
      </c>
      <c r="G177" s="16">
        <v>6.5991999999999995E-2</v>
      </c>
    </row>
    <row r="178" spans="1:7" x14ac:dyDescent="0.35">
      <c r="A178" s="13" t="s">
        <v>831</v>
      </c>
      <c r="B178" s="33" t="s">
        <v>832</v>
      </c>
      <c r="C178" s="33" t="s">
        <v>535</v>
      </c>
      <c r="D178" s="14">
        <v>2500000</v>
      </c>
      <c r="E178" s="15">
        <v>2551.41</v>
      </c>
      <c r="F178" s="16">
        <v>1.4707E-2</v>
      </c>
      <c r="G178" s="16">
        <v>7.1400000000000005E-2</v>
      </c>
    </row>
    <row r="179" spans="1:7" x14ac:dyDescent="0.35">
      <c r="A179" s="13" t="s">
        <v>1029</v>
      </c>
      <c r="B179" s="33" t="s">
        <v>1030</v>
      </c>
      <c r="C179" s="33" t="s">
        <v>535</v>
      </c>
      <c r="D179" s="14">
        <v>1500000</v>
      </c>
      <c r="E179" s="15">
        <v>1522.61</v>
      </c>
      <c r="F179" s="16">
        <v>8.7770000000000001E-3</v>
      </c>
      <c r="G179" s="16">
        <v>7.4700000000000003E-2</v>
      </c>
    </row>
    <row r="180" spans="1:7" x14ac:dyDescent="0.35">
      <c r="A180" s="13" t="s">
        <v>2360</v>
      </c>
      <c r="B180" s="33" t="s">
        <v>2361</v>
      </c>
      <c r="C180" s="33" t="s">
        <v>524</v>
      </c>
      <c r="D180" s="14">
        <v>1500000</v>
      </c>
      <c r="E180" s="15">
        <v>1514.7</v>
      </c>
      <c r="F180" s="16">
        <v>8.7309999999999992E-3</v>
      </c>
      <c r="G180" s="16">
        <v>6.6183000000000006E-2</v>
      </c>
    </row>
    <row r="181" spans="1:7" x14ac:dyDescent="0.35">
      <c r="A181" s="13" t="s">
        <v>2362</v>
      </c>
      <c r="B181" s="33" t="s">
        <v>2363</v>
      </c>
      <c r="C181" s="33" t="s">
        <v>524</v>
      </c>
      <c r="D181" s="14">
        <v>500000</v>
      </c>
      <c r="E181" s="15">
        <v>505.7</v>
      </c>
      <c r="F181" s="16">
        <v>2.9150000000000001E-3</v>
      </c>
      <c r="G181" s="16">
        <v>6.8199999999999997E-2</v>
      </c>
    </row>
    <row r="182" spans="1:7" x14ac:dyDescent="0.35">
      <c r="A182" s="13" t="s">
        <v>2364</v>
      </c>
      <c r="B182" s="33" t="s">
        <v>2365</v>
      </c>
      <c r="C182" s="33" t="s">
        <v>524</v>
      </c>
      <c r="D182" s="14">
        <v>500000</v>
      </c>
      <c r="E182" s="15">
        <v>505.35</v>
      </c>
      <c r="F182" s="16">
        <v>2.9129999999999998E-3</v>
      </c>
      <c r="G182" s="16">
        <v>6.9650000000000004E-2</v>
      </c>
    </row>
    <row r="183" spans="1:7" x14ac:dyDescent="0.35">
      <c r="A183" s="13" t="s">
        <v>2366</v>
      </c>
      <c r="B183" s="33" t="s">
        <v>2367</v>
      </c>
      <c r="C183" s="33" t="s">
        <v>535</v>
      </c>
      <c r="D183" s="14">
        <v>500000</v>
      </c>
      <c r="E183" s="15">
        <v>503.44</v>
      </c>
      <c r="F183" s="16">
        <v>2.9020000000000001E-3</v>
      </c>
      <c r="G183" s="16">
        <v>7.3950000000000002E-2</v>
      </c>
    </row>
    <row r="184" spans="1:7" x14ac:dyDescent="0.35">
      <c r="A184" s="13" t="s">
        <v>827</v>
      </c>
      <c r="B184" s="33" t="s">
        <v>828</v>
      </c>
      <c r="C184" s="33" t="s">
        <v>524</v>
      </c>
      <c r="D184" s="14">
        <v>500000</v>
      </c>
      <c r="E184" s="15">
        <v>502.03</v>
      </c>
      <c r="F184" s="16">
        <v>2.8939999999999999E-3</v>
      </c>
      <c r="G184" s="16">
        <v>6.6000000000000003E-2</v>
      </c>
    </row>
    <row r="185" spans="1:7" x14ac:dyDescent="0.35">
      <c r="A185" s="13" t="s">
        <v>2368</v>
      </c>
      <c r="B185" s="33" t="s">
        <v>2369</v>
      </c>
      <c r="C185" s="33" t="s">
        <v>524</v>
      </c>
      <c r="D185" s="14">
        <v>500000</v>
      </c>
      <c r="E185" s="15">
        <v>501.53</v>
      </c>
      <c r="F185" s="16">
        <v>2.8909999999999999E-3</v>
      </c>
      <c r="G185" s="16">
        <v>6.9250000000000006E-2</v>
      </c>
    </row>
    <row r="186" spans="1:7" x14ac:dyDescent="0.35">
      <c r="A186" s="13" t="s">
        <v>2370</v>
      </c>
      <c r="B186" s="33" t="s">
        <v>2371</v>
      </c>
      <c r="C186" s="33" t="s">
        <v>524</v>
      </c>
      <c r="D186" s="14">
        <v>500000</v>
      </c>
      <c r="E186" s="15">
        <v>494.51</v>
      </c>
      <c r="F186" s="16">
        <v>2.8500000000000001E-3</v>
      </c>
      <c r="G186" s="16">
        <v>7.2423000000000001E-2</v>
      </c>
    </row>
    <row r="187" spans="1:7" x14ac:dyDescent="0.35">
      <c r="A187" s="13" t="s">
        <v>1473</v>
      </c>
      <c r="B187" s="33" t="s">
        <v>1474</v>
      </c>
      <c r="C187" s="33" t="s">
        <v>524</v>
      </c>
      <c r="D187" s="14">
        <v>200000</v>
      </c>
      <c r="E187" s="15">
        <v>203.73</v>
      </c>
      <c r="F187" s="16">
        <v>1.1739999999999999E-3</v>
      </c>
      <c r="G187" s="16">
        <v>6.8500000000000005E-2</v>
      </c>
    </row>
    <row r="188" spans="1:7" x14ac:dyDescent="0.35">
      <c r="A188" s="13" t="s">
        <v>1031</v>
      </c>
      <c r="B188" s="33" t="s">
        <v>1032</v>
      </c>
      <c r="C188" s="33" t="s">
        <v>524</v>
      </c>
      <c r="D188" s="14">
        <v>200000</v>
      </c>
      <c r="E188" s="15">
        <v>202.77</v>
      </c>
      <c r="F188" s="16">
        <v>1.1689999999999999E-3</v>
      </c>
      <c r="G188" s="16">
        <v>7.1400000000000005E-2</v>
      </c>
    </row>
    <row r="189" spans="1:7" x14ac:dyDescent="0.35">
      <c r="A189" s="17" t="s">
        <v>139</v>
      </c>
      <c r="B189" s="34"/>
      <c r="C189" s="34"/>
      <c r="D189" s="20"/>
      <c r="E189" s="37">
        <v>45578.14</v>
      </c>
      <c r="F189" s="38">
        <v>0.26270700000000002</v>
      </c>
      <c r="G189" s="23"/>
    </row>
    <row r="190" spans="1:7" x14ac:dyDescent="0.35">
      <c r="A190" s="13"/>
      <c r="B190" s="33"/>
      <c r="C190" s="33"/>
      <c r="D190" s="14"/>
      <c r="E190" s="15"/>
      <c r="F190" s="16"/>
      <c r="G190" s="16"/>
    </row>
    <row r="191" spans="1:7" x14ac:dyDescent="0.35">
      <c r="A191" s="17" t="s">
        <v>140</v>
      </c>
      <c r="B191" s="33"/>
      <c r="C191" s="33"/>
      <c r="D191" s="14"/>
      <c r="E191" s="15"/>
      <c r="F191" s="16"/>
      <c r="G191" s="16"/>
    </row>
    <row r="192" spans="1:7" x14ac:dyDescent="0.35">
      <c r="A192" s="13" t="s">
        <v>1989</v>
      </c>
      <c r="B192" s="33" t="s">
        <v>1990</v>
      </c>
      <c r="C192" s="33" t="s">
        <v>143</v>
      </c>
      <c r="D192" s="14">
        <v>22500000</v>
      </c>
      <c r="E192" s="15">
        <v>23921.62</v>
      </c>
      <c r="F192" s="16">
        <v>0.13788700000000001</v>
      </c>
      <c r="G192" s="16">
        <v>6.3074000000000005E-2</v>
      </c>
    </row>
    <row r="193" spans="1:7" x14ac:dyDescent="0.35">
      <c r="A193" s="13" t="s">
        <v>837</v>
      </c>
      <c r="B193" s="33" t="s">
        <v>838</v>
      </c>
      <c r="C193" s="33" t="s">
        <v>143</v>
      </c>
      <c r="D193" s="14">
        <v>8000000</v>
      </c>
      <c r="E193" s="15">
        <v>8196.57</v>
      </c>
      <c r="F193" s="16">
        <v>4.7246000000000003E-2</v>
      </c>
      <c r="G193" s="16">
        <v>6.1747999999999997E-2</v>
      </c>
    </row>
    <row r="194" spans="1:7" x14ac:dyDescent="0.35">
      <c r="A194" s="13" t="s">
        <v>1128</v>
      </c>
      <c r="B194" s="33" t="s">
        <v>1129</v>
      </c>
      <c r="C194" s="33" t="s">
        <v>143</v>
      </c>
      <c r="D194" s="14">
        <v>6500000</v>
      </c>
      <c r="E194" s="15">
        <v>6707.6</v>
      </c>
      <c r="F194" s="16">
        <v>3.8663000000000003E-2</v>
      </c>
      <c r="G194" s="16">
        <v>5.7880000000000001E-2</v>
      </c>
    </row>
    <row r="195" spans="1:7" x14ac:dyDescent="0.35">
      <c r="A195" s="13" t="s">
        <v>999</v>
      </c>
      <c r="B195" s="33" t="s">
        <v>1000</v>
      </c>
      <c r="C195" s="33" t="s">
        <v>143</v>
      </c>
      <c r="D195" s="14">
        <v>5000000</v>
      </c>
      <c r="E195" s="15">
        <v>5270.9</v>
      </c>
      <c r="F195" s="16">
        <v>3.0381999999999999E-2</v>
      </c>
      <c r="G195" s="16">
        <v>6.3896999999999995E-2</v>
      </c>
    </row>
    <row r="196" spans="1:7" x14ac:dyDescent="0.35">
      <c r="A196" s="13" t="s">
        <v>141</v>
      </c>
      <c r="B196" s="33" t="s">
        <v>142</v>
      </c>
      <c r="C196" s="33" t="s">
        <v>143</v>
      </c>
      <c r="D196" s="14">
        <v>4000000</v>
      </c>
      <c r="E196" s="15">
        <v>4138.13</v>
      </c>
      <c r="F196" s="16">
        <v>2.3852999999999999E-2</v>
      </c>
      <c r="G196" s="16">
        <v>5.8112999999999998E-2</v>
      </c>
    </row>
    <row r="197" spans="1:7" x14ac:dyDescent="0.35">
      <c r="A197" s="17" t="s">
        <v>139</v>
      </c>
      <c r="B197" s="34"/>
      <c r="C197" s="34"/>
      <c r="D197" s="20"/>
      <c r="E197" s="37">
        <v>48234.82</v>
      </c>
      <c r="F197" s="38">
        <v>0.27803099999999997</v>
      </c>
      <c r="G197" s="23"/>
    </row>
    <row r="198" spans="1:7" x14ac:dyDescent="0.35">
      <c r="A198" s="13"/>
      <c r="B198" s="33"/>
      <c r="C198" s="33"/>
      <c r="D198" s="14"/>
      <c r="E198" s="15"/>
      <c r="F198" s="16"/>
      <c r="G198" s="16"/>
    </row>
    <row r="199" spans="1:7" x14ac:dyDescent="0.35">
      <c r="A199" s="17" t="s">
        <v>153</v>
      </c>
      <c r="B199" s="33"/>
      <c r="C199" s="33"/>
      <c r="D199" s="14"/>
      <c r="E199" s="15"/>
      <c r="F199" s="16"/>
      <c r="G199" s="16"/>
    </row>
    <row r="200" spans="1:7" x14ac:dyDescent="0.35">
      <c r="A200" s="17" t="s">
        <v>139</v>
      </c>
      <c r="B200" s="33"/>
      <c r="C200" s="33"/>
      <c r="D200" s="14"/>
      <c r="E200" s="39" t="s">
        <v>136</v>
      </c>
      <c r="F200" s="40" t="s">
        <v>136</v>
      </c>
      <c r="G200" s="16"/>
    </row>
    <row r="201" spans="1:7" x14ac:dyDescent="0.35">
      <c r="A201" s="13"/>
      <c r="B201" s="33"/>
      <c r="C201" s="33"/>
      <c r="D201" s="14"/>
      <c r="E201" s="15"/>
      <c r="F201" s="16"/>
      <c r="G201" s="16"/>
    </row>
    <row r="202" spans="1:7" x14ac:dyDescent="0.35">
      <c r="A202" s="17" t="s">
        <v>154</v>
      </c>
      <c r="B202" s="33"/>
      <c r="C202" s="33"/>
      <c r="D202" s="14"/>
      <c r="E202" s="15"/>
      <c r="F202" s="16"/>
      <c r="G202" s="16"/>
    </row>
    <row r="203" spans="1:7" x14ac:dyDescent="0.35">
      <c r="A203" s="17" t="s">
        <v>139</v>
      </c>
      <c r="B203" s="33"/>
      <c r="C203" s="33"/>
      <c r="D203" s="14"/>
      <c r="E203" s="39" t="s">
        <v>136</v>
      </c>
      <c r="F203" s="40" t="s">
        <v>136</v>
      </c>
      <c r="G203" s="16"/>
    </row>
    <row r="204" spans="1:7" x14ac:dyDescent="0.35">
      <c r="A204" s="13"/>
      <c r="B204" s="33"/>
      <c r="C204" s="33"/>
      <c r="D204" s="14"/>
      <c r="E204" s="15"/>
      <c r="F204" s="16"/>
      <c r="G204" s="16"/>
    </row>
    <row r="205" spans="1:7" x14ac:dyDescent="0.35">
      <c r="A205" s="24" t="s">
        <v>155</v>
      </c>
      <c r="B205" s="35"/>
      <c r="C205" s="35"/>
      <c r="D205" s="25"/>
      <c r="E205" s="21">
        <v>93812.96</v>
      </c>
      <c r="F205" s="22">
        <v>0.54074999999999995</v>
      </c>
      <c r="G205" s="23"/>
    </row>
    <row r="206" spans="1:7" x14ac:dyDescent="0.35">
      <c r="A206" s="17"/>
      <c r="B206" s="34"/>
      <c r="C206" s="34"/>
      <c r="D206" s="20"/>
      <c r="E206" s="41"/>
      <c r="F206" s="23"/>
      <c r="G206" s="23"/>
    </row>
    <row r="207" spans="1:7" x14ac:dyDescent="0.35">
      <c r="A207" s="17" t="s">
        <v>2372</v>
      </c>
      <c r="B207" s="34"/>
      <c r="C207" s="34"/>
      <c r="D207" s="20"/>
      <c r="E207" s="41"/>
      <c r="F207" s="23"/>
      <c r="G207" s="16"/>
    </row>
    <row r="208" spans="1:7" x14ac:dyDescent="0.35">
      <c r="A208" s="17" t="s">
        <v>2373</v>
      </c>
      <c r="B208" s="34"/>
      <c r="C208" s="34"/>
      <c r="D208" s="20"/>
      <c r="E208" s="41"/>
      <c r="F208" s="23"/>
      <c r="G208" s="16"/>
    </row>
    <row r="209" spans="1:7" x14ac:dyDescent="0.35">
      <c r="A209" s="57" t="s">
        <v>2374</v>
      </c>
      <c r="B209" s="33" t="s">
        <v>2375</v>
      </c>
      <c r="C209" s="33"/>
      <c r="D209" s="14">
        <v>15020</v>
      </c>
      <c r="E209" s="15">
        <v>14607.250400000001</v>
      </c>
      <c r="F209" s="16">
        <f>+E209/$E$227</f>
        <v>8.4198152721775221E-2</v>
      </c>
      <c r="G209" s="16"/>
    </row>
    <row r="210" spans="1:7" x14ac:dyDescent="0.35">
      <c r="A210" s="17" t="s">
        <v>139</v>
      </c>
      <c r="B210" s="34"/>
      <c r="C210" s="34"/>
      <c r="D210" s="20"/>
      <c r="E210" s="37">
        <f>SUM(E208:E209)</f>
        <v>14607.250400000001</v>
      </c>
      <c r="F210" s="38">
        <f>SUM(F208:F209)</f>
        <v>8.4198152721775221E-2</v>
      </c>
      <c r="G210" s="16"/>
    </row>
    <row r="211" spans="1:7" x14ac:dyDescent="0.35">
      <c r="A211" s="17"/>
      <c r="B211" s="34"/>
      <c r="C211" s="34"/>
      <c r="D211" s="20"/>
      <c r="E211" s="41"/>
      <c r="F211" s="23"/>
      <c r="G211" s="16"/>
    </row>
    <row r="212" spans="1:7" x14ac:dyDescent="0.35">
      <c r="A212" s="54" t="s">
        <v>155</v>
      </c>
      <c r="B212" s="55"/>
      <c r="C212" s="55"/>
      <c r="D212" s="56"/>
      <c r="E212" s="37">
        <f>+E210</f>
        <v>14607.250400000001</v>
      </c>
      <c r="F212" s="38">
        <f>+F210</f>
        <v>8.4198152721775221E-2</v>
      </c>
      <c r="G212" s="16"/>
    </row>
    <row r="213" spans="1:7" x14ac:dyDescent="0.35">
      <c r="A213" s="17"/>
      <c r="B213" s="34"/>
      <c r="C213" s="34"/>
      <c r="D213" s="20"/>
      <c r="E213" s="41"/>
      <c r="F213" s="23"/>
      <c r="G213" s="23"/>
    </row>
    <row r="214" spans="1:7" x14ac:dyDescent="0.35">
      <c r="A214" s="17" t="s">
        <v>839</v>
      </c>
      <c r="B214" s="33"/>
      <c r="C214" s="33"/>
      <c r="D214" s="14"/>
      <c r="E214" s="15"/>
      <c r="F214" s="16"/>
      <c r="G214" s="16"/>
    </row>
    <row r="215" spans="1:7" x14ac:dyDescent="0.35">
      <c r="A215" s="13" t="s">
        <v>844</v>
      </c>
      <c r="B215" s="33" t="s">
        <v>845</v>
      </c>
      <c r="C215" s="33"/>
      <c r="D215" s="14">
        <v>19999000.050000001</v>
      </c>
      <c r="E215" s="15">
        <v>2105.29</v>
      </c>
      <c r="F215" s="16">
        <v>1.2135E-2</v>
      </c>
      <c r="G215" s="16"/>
    </row>
    <row r="216" spans="1:7" x14ac:dyDescent="0.35">
      <c r="A216" s="13" t="s">
        <v>842</v>
      </c>
      <c r="B216" s="33" t="s">
        <v>843</v>
      </c>
      <c r="C216" s="33"/>
      <c r="D216" s="14">
        <v>19999000</v>
      </c>
      <c r="E216" s="15">
        <v>2065.56</v>
      </c>
      <c r="F216" s="16">
        <v>1.1906E-2</v>
      </c>
      <c r="G216" s="16"/>
    </row>
    <row r="217" spans="1:7" x14ac:dyDescent="0.35">
      <c r="A217" s="13"/>
      <c r="B217" s="33"/>
      <c r="C217" s="33"/>
      <c r="D217" s="14"/>
      <c r="E217" s="15"/>
      <c r="F217" s="16"/>
      <c r="G217" s="16"/>
    </row>
    <row r="218" spans="1:7" x14ac:dyDescent="0.35">
      <c r="A218" s="24" t="s">
        <v>155</v>
      </c>
      <c r="B218" s="35"/>
      <c r="C218" s="35"/>
      <c r="D218" s="25"/>
      <c r="E218" s="21">
        <v>4170.8500000000004</v>
      </c>
      <c r="F218" s="22">
        <v>2.4041E-2</v>
      </c>
      <c r="G218" s="23"/>
    </row>
    <row r="219" spans="1:7" x14ac:dyDescent="0.35">
      <c r="A219" s="13"/>
      <c r="B219" s="33"/>
      <c r="C219" s="33"/>
      <c r="D219" s="14"/>
      <c r="E219" s="15"/>
      <c r="F219" s="16"/>
      <c r="G219" s="16"/>
    </row>
    <row r="220" spans="1:7" x14ac:dyDescent="0.35">
      <c r="A220" s="17" t="s">
        <v>156</v>
      </c>
      <c r="B220" s="33"/>
      <c r="C220" s="33"/>
      <c r="D220" s="14"/>
      <c r="E220" s="15"/>
      <c r="F220" s="16"/>
      <c r="G220" s="16"/>
    </row>
    <row r="221" spans="1:7" x14ac:dyDescent="0.35">
      <c r="A221" s="13" t="s">
        <v>157</v>
      </c>
      <c r="B221" s="33"/>
      <c r="C221" s="33"/>
      <c r="D221" s="14"/>
      <c r="E221" s="15">
        <v>9888.2900000000009</v>
      </c>
      <c r="F221" s="16">
        <v>5.6996999999999999E-2</v>
      </c>
      <c r="G221" s="16">
        <v>5.7939999999999998E-2</v>
      </c>
    </row>
    <row r="222" spans="1:7" x14ac:dyDescent="0.35">
      <c r="A222" s="17" t="s">
        <v>139</v>
      </c>
      <c r="B222" s="34"/>
      <c r="C222" s="34"/>
      <c r="D222" s="20"/>
      <c r="E222" s="37">
        <v>9888.2900000000009</v>
      </c>
      <c r="F222" s="38">
        <v>5.6996999999999999E-2</v>
      </c>
      <c r="G222" s="23"/>
    </row>
    <row r="223" spans="1:7" x14ac:dyDescent="0.35">
      <c r="A223" s="13"/>
      <c r="B223" s="33"/>
      <c r="C223" s="33"/>
      <c r="D223" s="14"/>
      <c r="E223" s="15"/>
      <c r="F223" s="16"/>
      <c r="G223" s="16"/>
    </row>
    <row r="224" spans="1:7" x14ac:dyDescent="0.35">
      <c r="A224" s="24" t="s">
        <v>155</v>
      </c>
      <c r="B224" s="35"/>
      <c r="C224" s="35"/>
      <c r="D224" s="25"/>
      <c r="E224" s="21">
        <v>9888.2900000000009</v>
      </c>
      <c r="F224" s="22">
        <v>5.6996999999999999E-2</v>
      </c>
      <c r="G224" s="23"/>
    </row>
    <row r="225" spans="1:7" x14ac:dyDescent="0.35">
      <c r="A225" s="13" t="s">
        <v>158</v>
      </c>
      <c r="B225" s="33"/>
      <c r="C225" s="33"/>
      <c r="D225" s="14"/>
      <c r="E225" s="15">
        <v>2558.9712939000001</v>
      </c>
      <c r="F225" s="16">
        <v>1.4749999999999999E-2</v>
      </c>
      <c r="G225" s="16"/>
    </row>
    <row r="226" spans="1:7" x14ac:dyDescent="0.35">
      <c r="A226" s="13" t="s">
        <v>159</v>
      </c>
      <c r="B226" s="33"/>
      <c r="C226" s="33"/>
      <c r="D226" s="14"/>
      <c r="E226" s="72">
        <v>-1477.3316938999899</v>
      </c>
      <c r="F226" s="16">
        <f>+E226/$E$227</f>
        <v>-8.515538255146924E-3</v>
      </c>
      <c r="G226" s="16">
        <v>5.7939999999999998E-2</v>
      </c>
    </row>
    <row r="227" spans="1:7" x14ac:dyDescent="0.35">
      <c r="A227" s="28" t="s">
        <v>160</v>
      </c>
      <c r="B227" s="36"/>
      <c r="C227" s="36"/>
      <c r="D227" s="29"/>
      <c r="E227" s="30">
        <v>173486.59</v>
      </c>
      <c r="F227" s="31">
        <v>1</v>
      </c>
      <c r="G227" s="31"/>
    </row>
    <row r="229" spans="1:7" x14ac:dyDescent="0.35">
      <c r="A229" s="1" t="s">
        <v>848</v>
      </c>
      <c r="E229" s="62"/>
      <c r="F229" s="62"/>
    </row>
    <row r="230" spans="1:7" x14ac:dyDescent="0.35">
      <c r="A230" s="1" t="s">
        <v>161</v>
      </c>
      <c r="E230" s="62"/>
      <c r="F230" s="62"/>
    </row>
    <row r="232" spans="1:7" x14ac:dyDescent="0.35">
      <c r="A232" s="1" t="s">
        <v>163</v>
      </c>
    </row>
    <row r="233" spans="1:7" x14ac:dyDescent="0.35">
      <c r="A233" s="48" t="s">
        <v>164</v>
      </c>
      <c r="B233" s="3" t="s">
        <v>136</v>
      </c>
    </row>
    <row r="234" spans="1:7" x14ac:dyDescent="0.35">
      <c r="A234" t="s">
        <v>165</v>
      </c>
    </row>
    <row r="235" spans="1:7" x14ac:dyDescent="0.35">
      <c r="A235" t="s">
        <v>166</v>
      </c>
      <c r="B235" t="s">
        <v>167</v>
      </c>
      <c r="C235" t="s">
        <v>167</v>
      </c>
    </row>
    <row r="236" spans="1:7" x14ac:dyDescent="0.35">
      <c r="B236" s="49">
        <v>45777</v>
      </c>
      <c r="C236" s="49">
        <v>45807</v>
      </c>
    </row>
    <row r="237" spans="1:7" x14ac:dyDescent="0.35">
      <c r="A237" t="s">
        <v>168</v>
      </c>
      <c r="B237">
        <v>11.627700000000001</v>
      </c>
      <c r="C237">
        <v>11.7134</v>
      </c>
    </row>
    <row r="238" spans="1:7" x14ac:dyDescent="0.35">
      <c r="A238" t="s">
        <v>169</v>
      </c>
      <c r="B238">
        <v>11.627700000000001</v>
      </c>
      <c r="C238">
        <v>11.7134</v>
      </c>
    </row>
    <row r="239" spans="1:7" x14ac:dyDescent="0.35">
      <c r="A239" t="s">
        <v>170</v>
      </c>
      <c r="B239">
        <v>11.559900000000001</v>
      </c>
      <c r="C239">
        <v>11.641999999999999</v>
      </c>
    </row>
    <row r="240" spans="1:7" x14ac:dyDescent="0.35">
      <c r="A240" t="s">
        <v>171</v>
      </c>
      <c r="B240">
        <v>11.559900000000001</v>
      </c>
      <c r="C240">
        <v>11.641999999999999</v>
      </c>
    </row>
    <row r="242" spans="1:2" x14ac:dyDescent="0.35">
      <c r="A242" t="s">
        <v>172</v>
      </c>
      <c r="B242" s="3" t="s">
        <v>136</v>
      </c>
    </row>
    <row r="243" spans="1:2" x14ac:dyDescent="0.35">
      <c r="A243" t="s">
        <v>173</v>
      </c>
      <c r="B243" s="3" t="s">
        <v>136</v>
      </c>
    </row>
    <row r="244" spans="1:2" ht="29" customHeight="1" x14ac:dyDescent="0.35">
      <c r="A244" s="48" t="s">
        <v>174</v>
      </c>
      <c r="B244" s="3" t="s">
        <v>136</v>
      </c>
    </row>
    <row r="245" spans="1:2" ht="29" customHeight="1" x14ac:dyDescent="0.35">
      <c r="A245" s="48" t="s">
        <v>175</v>
      </c>
      <c r="B245" s="3" t="s">
        <v>136</v>
      </c>
    </row>
    <row r="246" spans="1:2" x14ac:dyDescent="0.35">
      <c r="A246" t="s">
        <v>176</v>
      </c>
      <c r="B246" s="3" t="s">
        <v>136</v>
      </c>
    </row>
    <row r="247" spans="1:2" x14ac:dyDescent="0.35">
      <c r="A247" t="s">
        <v>409</v>
      </c>
      <c r="B247" s="50">
        <v>5.6889000000000003</v>
      </c>
    </row>
    <row r="248" spans="1:2" ht="43.5" customHeight="1" x14ac:dyDescent="0.35">
      <c r="A248" s="48" t="s">
        <v>177</v>
      </c>
      <c r="B248" s="50">
        <f>+E164</f>
        <v>3041.89</v>
      </c>
    </row>
    <row r="249" spans="1:2" x14ac:dyDescent="0.35">
      <c r="B249" s="3"/>
    </row>
    <row r="250" spans="1:2" ht="29" customHeight="1" x14ac:dyDescent="0.35">
      <c r="A250" s="48" t="s">
        <v>178</v>
      </c>
      <c r="B250" s="3" t="s">
        <v>136</v>
      </c>
    </row>
    <row r="251" spans="1:2" ht="29" customHeight="1" x14ac:dyDescent="0.35">
      <c r="A251" s="48" t="s">
        <v>179</v>
      </c>
      <c r="B251" t="s">
        <v>136</v>
      </c>
    </row>
    <row r="252" spans="1:2" ht="29" customHeight="1" x14ac:dyDescent="0.35">
      <c r="A252" s="48" t="s">
        <v>180</v>
      </c>
      <c r="B252" s="3" t="s">
        <v>136</v>
      </c>
    </row>
    <row r="253" spans="1:2" ht="29" customHeight="1" x14ac:dyDescent="0.35">
      <c r="A253" s="48" t="s">
        <v>181</v>
      </c>
      <c r="B253" s="3" t="s">
        <v>136</v>
      </c>
    </row>
    <row r="255" spans="1:2" x14ac:dyDescent="0.35">
      <c r="A255" t="s">
        <v>182</v>
      </c>
    </row>
    <row r="256" spans="1:2" x14ac:dyDescent="0.35">
      <c r="A256" s="63" t="s">
        <v>183</v>
      </c>
      <c r="B256" s="63" t="s">
        <v>2376</v>
      </c>
    </row>
    <row r="257" spans="1:4" x14ac:dyDescent="0.35">
      <c r="A257" s="63" t="s">
        <v>185</v>
      </c>
      <c r="B257" s="63" t="s">
        <v>2377</v>
      </c>
    </row>
    <row r="258" spans="1:4" x14ac:dyDescent="0.35">
      <c r="A258" s="63"/>
      <c r="B258" s="63"/>
    </row>
    <row r="259" spans="1:4" x14ac:dyDescent="0.35">
      <c r="A259" s="63" t="s">
        <v>187</v>
      </c>
      <c r="B259" s="65">
        <v>6.546194823392824</v>
      </c>
    </row>
    <row r="260" spans="1:4" x14ac:dyDescent="0.35">
      <c r="A260" s="63"/>
      <c r="B260" s="63"/>
    </row>
    <row r="261" spans="1:4" x14ac:dyDescent="0.35">
      <c r="A261" s="63" t="s">
        <v>188</v>
      </c>
      <c r="B261" s="66">
        <v>3.1623000000000001</v>
      </c>
    </row>
    <row r="262" spans="1:4" x14ac:dyDescent="0.35">
      <c r="A262" s="63" t="s">
        <v>189</v>
      </c>
      <c r="B262" s="66">
        <v>3.840325208250019</v>
      </c>
    </row>
    <row r="263" spans="1:4" x14ac:dyDescent="0.35">
      <c r="A263" s="63"/>
      <c r="B263" s="63"/>
    </row>
    <row r="264" spans="1:4" x14ac:dyDescent="0.35">
      <c r="A264" s="63" t="s">
        <v>190</v>
      </c>
      <c r="B264" s="67">
        <v>45808</v>
      </c>
    </row>
    <row r="266" spans="1:4" ht="70" customHeight="1" x14ac:dyDescent="0.35">
      <c r="A266" s="73" t="s">
        <v>191</v>
      </c>
      <c r="B266" s="73" t="s">
        <v>192</v>
      </c>
      <c r="C266" s="73" t="s">
        <v>5</v>
      </c>
      <c r="D266" s="73" t="s">
        <v>6</v>
      </c>
    </row>
    <row r="267" spans="1:4" ht="70" customHeight="1" x14ac:dyDescent="0.35">
      <c r="A267" s="73" t="s">
        <v>2376</v>
      </c>
      <c r="B267" s="73"/>
      <c r="C267" s="73" t="s">
        <v>92</v>
      </c>
      <c r="D267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10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2378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2379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744</v>
      </c>
      <c r="B8" s="33" t="s">
        <v>745</v>
      </c>
      <c r="C8" s="33" t="s">
        <v>746</v>
      </c>
      <c r="D8" s="14">
        <v>11490</v>
      </c>
      <c r="E8" s="15">
        <v>612.41999999999996</v>
      </c>
      <c r="F8" s="16">
        <v>4.4699999999999997E-2</v>
      </c>
      <c r="G8" s="16"/>
    </row>
    <row r="9" spans="1:7" x14ac:dyDescent="0.35">
      <c r="A9" s="13" t="s">
        <v>420</v>
      </c>
      <c r="B9" s="33" t="s">
        <v>421</v>
      </c>
      <c r="C9" s="33" t="s">
        <v>224</v>
      </c>
      <c r="D9" s="14">
        <v>11128</v>
      </c>
      <c r="E9" s="15">
        <v>553.52</v>
      </c>
      <c r="F9" s="16">
        <v>4.0399999999999998E-2</v>
      </c>
      <c r="G9" s="16"/>
    </row>
    <row r="10" spans="1:7" x14ac:dyDescent="0.35">
      <c r="A10" s="13" t="s">
        <v>343</v>
      </c>
      <c r="B10" s="33" t="s">
        <v>344</v>
      </c>
      <c r="C10" s="33" t="s">
        <v>237</v>
      </c>
      <c r="D10" s="14">
        <v>7436</v>
      </c>
      <c r="E10" s="15">
        <v>491.67</v>
      </c>
      <c r="F10" s="16">
        <v>3.5900000000000001E-2</v>
      </c>
      <c r="G10" s="16"/>
    </row>
    <row r="11" spans="1:7" x14ac:dyDescent="0.35">
      <c r="A11" s="13" t="s">
        <v>1552</v>
      </c>
      <c r="B11" s="33" t="s">
        <v>1553</v>
      </c>
      <c r="C11" s="33" t="s">
        <v>1554</v>
      </c>
      <c r="D11" s="14">
        <v>99382</v>
      </c>
      <c r="E11" s="15">
        <v>432.86</v>
      </c>
      <c r="F11" s="16">
        <v>3.1600000000000003E-2</v>
      </c>
      <c r="G11" s="16"/>
    </row>
    <row r="12" spans="1:7" x14ac:dyDescent="0.35">
      <c r="A12" s="13" t="s">
        <v>711</v>
      </c>
      <c r="B12" s="33" t="s">
        <v>712</v>
      </c>
      <c r="C12" s="33" t="s">
        <v>401</v>
      </c>
      <c r="D12" s="14">
        <v>51431</v>
      </c>
      <c r="E12" s="15">
        <v>395.94</v>
      </c>
      <c r="F12" s="16">
        <v>2.8899999999999999E-2</v>
      </c>
      <c r="G12" s="16"/>
    </row>
    <row r="13" spans="1:7" x14ac:dyDescent="0.35">
      <c r="A13" s="13" t="s">
        <v>262</v>
      </c>
      <c r="B13" s="33" t="s">
        <v>263</v>
      </c>
      <c r="C13" s="33" t="s">
        <v>240</v>
      </c>
      <c r="D13" s="14">
        <v>24655</v>
      </c>
      <c r="E13" s="15">
        <v>394.73</v>
      </c>
      <c r="F13" s="16">
        <v>2.8799999999999999E-2</v>
      </c>
      <c r="G13" s="16"/>
    </row>
    <row r="14" spans="1:7" x14ac:dyDescent="0.35">
      <c r="A14" s="13" t="s">
        <v>1616</v>
      </c>
      <c r="B14" s="33" t="s">
        <v>1617</v>
      </c>
      <c r="C14" s="33" t="s">
        <v>245</v>
      </c>
      <c r="D14" s="14">
        <v>98339</v>
      </c>
      <c r="E14" s="15">
        <v>386.28</v>
      </c>
      <c r="F14" s="16">
        <v>2.8199999999999999E-2</v>
      </c>
      <c r="G14" s="16"/>
    </row>
    <row r="15" spans="1:7" x14ac:dyDescent="0.35">
      <c r="A15" s="13" t="s">
        <v>312</v>
      </c>
      <c r="B15" s="33" t="s">
        <v>313</v>
      </c>
      <c r="C15" s="33" t="s">
        <v>231</v>
      </c>
      <c r="D15" s="14">
        <v>13755</v>
      </c>
      <c r="E15" s="15">
        <v>382.5</v>
      </c>
      <c r="F15" s="16">
        <v>2.7900000000000001E-2</v>
      </c>
      <c r="G15" s="16"/>
    </row>
    <row r="16" spans="1:7" x14ac:dyDescent="0.35">
      <c r="A16" s="13" t="s">
        <v>1146</v>
      </c>
      <c r="B16" s="33" t="s">
        <v>1147</v>
      </c>
      <c r="C16" s="33" t="s">
        <v>251</v>
      </c>
      <c r="D16" s="14">
        <v>6907</v>
      </c>
      <c r="E16" s="15">
        <v>380.61</v>
      </c>
      <c r="F16" s="16">
        <v>2.7799999999999998E-2</v>
      </c>
      <c r="G16" s="16"/>
    </row>
    <row r="17" spans="1:7" x14ac:dyDescent="0.35">
      <c r="A17" s="13" t="s">
        <v>424</v>
      </c>
      <c r="B17" s="33" t="s">
        <v>425</v>
      </c>
      <c r="C17" s="33" t="s">
        <v>375</v>
      </c>
      <c r="D17" s="14">
        <v>78566</v>
      </c>
      <c r="E17" s="15">
        <v>373.93</v>
      </c>
      <c r="F17" s="16">
        <v>2.7300000000000001E-2</v>
      </c>
      <c r="G17" s="16"/>
    </row>
    <row r="18" spans="1:7" x14ac:dyDescent="0.35">
      <c r="A18" s="13" t="s">
        <v>1550</v>
      </c>
      <c r="B18" s="33" t="s">
        <v>1551</v>
      </c>
      <c r="C18" s="33" t="s">
        <v>204</v>
      </c>
      <c r="D18" s="14">
        <v>113513</v>
      </c>
      <c r="E18" s="15">
        <v>361.43</v>
      </c>
      <c r="F18" s="16">
        <v>2.64E-2</v>
      </c>
      <c r="G18" s="16"/>
    </row>
    <row r="19" spans="1:7" x14ac:dyDescent="0.35">
      <c r="A19" s="13" t="s">
        <v>272</v>
      </c>
      <c r="B19" s="33" t="s">
        <v>273</v>
      </c>
      <c r="C19" s="33" t="s">
        <v>240</v>
      </c>
      <c r="D19" s="14">
        <v>85272</v>
      </c>
      <c r="E19" s="15">
        <v>346.16</v>
      </c>
      <c r="F19" s="16">
        <v>2.53E-2</v>
      </c>
      <c r="G19" s="16"/>
    </row>
    <row r="20" spans="1:7" x14ac:dyDescent="0.35">
      <c r="A20" s="13" t="s">
        <v>1158</v>
      </c>
      <c r="B20" s="33" t="s">
        <v>1159</v>
      </c>
      <c r="C20" s="33" t="s">
        <v>432</v>
      </c>
      <c r="D20" s="14">
        <v>28049</v>
      </c>
      <c r="E20" s="15">
        <v>345.4</v>
      </c>
      <c r="F20" s="16">
        <v>2.52E-2</v>
      </c>
      <c r="G20" s="16"/>
    </row>
    <row r="21" spans="1:7" x14ac:dyDescent="0.35">
      <c r="A21" s="13" t="s">
        <v>753</v>
      </c>
      <c r="B21" s="33" t="s">
        <v>754</v>
      </c>
      <c r="C21" s="33" t="s">
        <v>221</v>
      </c>
      <c r="D21" s="14">
        <v>8615</v>
      </c>
      <c r="E21" s="15">
        <v>344.78</v>
      </c>
      <c r="F21" s="16">
        <v>2.52E-2</v>
      </c>
      <c r="G21" s="16"/>
    </row>
    <row r="22" spans="1:7" x14ac:dyDescent="0.35">
      <c r="A22" s="13" t="s">
        <v>1758</v>
      </c>
      <c r="B22" s="33" t="s">
        <v>1759</v>
      </c>
      <c r="C22" s="33" t="s">
        <v>240</v>
      </c>
      <c r="D22" s="14">
        <v>2536</v>
      </c>
      <c r="E22" s="15">
        <v>340.18</v>
      </c>
      <c r="F22" s="16">
        <v>2.4799999999999999E-2</v>
      </c>
      <c r="G22" s="16"/>
    </row>
    <row r="23" spans="1:7" x14ac:dyDescent="0.35">
      <c r="A23" s="13" t="s">
        <v>1766</v>
      </c>
      <c r="B23" s="33" t="s">
        <v>1767</v>
      </c>
      <c r="C23" s="33" t="s">
        <v>221</v>
      </c>
      <c r="D23" s="14">
        <v>22728</v>
      </c>
      <c r="E23" s="15">
        <v>324.44</v>
      </c>
      <c r="F23" s="16">
        <v>2.3699999999999999E-2</v>
      </c>
      <c r="G23" s="16"/>
    </row>
    <row r="24" spans="1:7" x14ac:dyDescent="0.35">
      <c r="A24" s="13" t="s">
        <v>1774</v>
      </c>
      <c r="B24" s="33" t="s">
        <v>1775</v>
      </c>
      <c r="C24" s="33" t="s">
        <v>204</v>
      </c>
      <c r="D24" s="14">
        <v>218829</v>
      </c>
      <c r="E24" s="15">
        <v>310.67</v>
      </c>
      <c r="F24" s="16">
        <v>2.2700000000000001E-2</v>
      </c>
      <c r="G24" s="16"/>
    </row>
    <row r="25" spans="1:7" x14ac:dyDescent="0.35">
      <c r="A25" s="13" t="s">
        <v>1782</v>
      </c>
      <c r="B25" s="33" t="s">
        <v>1783</v>
      </c>
      <c r="C25" s="33" t="s">
        <v>785</v>
      </c>
      <c r="D25" s="14">
        <v>157980</v>
      </c>
      <c r="E25" s="15">
        <v>299.85000000000002</v>
      </c>
      <c r="F25" s="16">
        <v>2.1899999999999999E-2</v>
      </c>
      <c r="G25" s="16"/>
    </row>
    <row r="26" spans="1:7" x14ac:dyDescent="0.35">
      <c r="A26" s="13" t="s">
        <v>1784</v>
      </c>
      <c r="B26" s="33" t="s">
        <v>1785</v>
      </c>
      <c r="C26" s="33" t="s">
        <v>330</v>
      </c>
      <c r="D26" s="14">
        <v>37573</v>
      </c>
      <c r="E26" s="15">
        <v>299.77999999999997</v>
      </c>
      <c r="F26" s="16">
        <v>2.1899999999999999E-2</v>
      </c>
      <c r="G26" s="16"/>
    </row>
    <row r="27" spans="1:7" x14ac:dyDescent="0.35">
      <c r="A27" s="13" t="s">
        <v>1786</v>
      </c>
      <c r="B27" s="33" t="s">
        <v>1787</v>
      </c>
      <c r="C27" s="33" t="s">
        <v>240</v>
      </c>
      <c r="D27" s="14">
        <v>73148</v>
      </c>
      <c r="E27" s="15">
        <v>294.27</v>
      </c>
      <c r="F27" s="16">
        <v>2.1499999999999998E-2</v>
      </c>
      <c r="G27" s="16"/>
    </row>
    <row r="28" spans="1:7" x14ac:dyDescent="0.35">
      <c r="A28" s="13" t="s">
        <v>767</v>
      </c>
      <c r="B28" s="33" t="s">
        <v>768</v>
      </c>
      <c r="C28" s="33" t="s">
        <v>358</v>
      </c>
      <c r="D28" s="14">
        <v>9015</v>
      </c>
      <c r="E28" s="15">
        <v>280.11</v>
      </c>
      <c r="F28" s="16">
        <v>2.0400000000000001E-2</v>
      </c>
      <c r="G28" s="16"/>
    </row>
    <row r="29" spans="1:7" x14ac:dyDescent="0.35">
      <c r="A29" s="13" t="s">
        <v>440</v>
      </c>
      <c r="B29" s="33" t="s">
        <v>441</v>
      </c>
      <c r="C29" s="33" t="s">
        <v>218</v>
      </c>
      <c r="D29" s="14">
        <v>5409</v>
      </c>
      <c r="E29" s="15">
        <v>274.18</v>
      </c>
      <c r="F29" s="16">
        <v>0.02</v>
      </c>
      <c r="G29" s="16"/>
    </row>
    <row r="30" spans="1:7" x14ac:dyDescent="0.35">
      <c r="A30" s="13" t="s">
        <v>723</v>
      </c>
      <c r="B30" s="33" t="s">
        <v>724</v>
      </c>
      <c r="C30" s="33" t="s">
        <v>199</v>
      </c>
      <c r="D30" s="14">
        <v>108455</v>
      </c>
      <c r="E30" s="15">
        <v>270.64999999999998</v>
      </c>
      <c r="F30" s="16">
        <v>1.9800000000000002E-2</v>
      </c>
      <c r="G30" s="16"/>
    </row>
    <row r="31" spans="1:7" x14ac:dyDescent="0.35">
      <c r="A31" s="13" t="s">
        <v>279</v>
      </c>
      <c r="B31" s="33" t="s">
        <v>280</v>
      </c>
      <c r="C31" s="33" t="s">
        <v>281</v>
      </c>
      <c r="D31" s="14">
        <v>172669</v>
      </c>
      <c r="E31" s="15">
        <v>264.39</v>
      </c>
      <c r="F31" s="16">
        <v>1.9300000000000001E-2</v>
      </c>
      <c r="G31" s="16"/>
    </row>
    <row r="32" spans="1:7" x14ac:dyDescent="0.35">
      <c r="A32" s="13" t="s">
        <v>775</v>
      </c>
      <c r="B32" s="33" t="s">
        <v>776</v>
      </c>
      <c r="C32" s="33" t="s">
        <v>375</v>
      </c>
      <c r="D32" s="14">
        <v>17295</v>
      </c>
      <c r="E32" s="15">
        <v>262.89999999999998</v>
      </c>
      <c r="F32" s="16">
        <v>1.9199999999999998E-2</v>
      </c>
      <c r="G32" s="16"/>
    </row>
    <row r="33" spans="1:7" x14ac:dyDescent="0.35">
      <c r="A33" s="13" t="s">
        <v>1548</v>
      </c>
      <c r="B33" s="33" t="s">
        <v>1549</v>
      </c>
      <c r="C33" s="33" t="s">
        <v>266</v>
      </c>
      <c r="D33" s="14">
        <v>14012</v>
      </c>
      <c r="E33" s="15">
        <v>262.77999999999997</v>
      </c>
      <c r="F33" s="16">
        <v>1.9199999999999998E-2</v>
      </c>
      <c r="G33" s="16"/>
    </row>
    <row r="34" spans="1:7" x14ac:dyDescent="0.35">
      <c r="A34" s="13" t="s">
        <v>367</v>
      </c>
      <c r="B34" s="33" t="s">
        <v>368</v>
      </c>
      <c r="C34" s="33" t="s">
        <v>305</v>
      </c>
      <c r="D34" s="14">
        <v>37510</v>
      </c>
      <c r="E34" s="15">
        <v>257.58</v>
      </c>
      <c r="F34" s="16">
        <v>1.8800000000000001E-2</v>
      </c>
      <c r="G34" s="16"/>
    </row>
    <row r="35" spans="1:7" x14ac:dyDescent="0.35">
      <c r="A35" s="13" t="s">
        <v>1800</v>
      </c>
      <c r="B35" s="33" t="s">
        <v>1801</v>
      </c>
      <c r="C35" s="33" t="s">
        <v>245</v>
      </c>
      <c r="D35" s="14">
        <v>46099</v>
      </c>
      <c r="E35" s="15">
        <v>250.69</v>
      </c>
      <c r="F35" s="16">
        <v>1.83E-2</v>
      </c>
      <c r="G35" s="16"/>
    </row>
    <row r="36" spans="1:7" x14ac:dyDescent="0.35">
      <c r="A36" s="13" t="s">
        <v>1806</v>
      </c>
      <c r="B36" s="33" t="s">
        <v>1807</v>
      </c>
      <c r="C36" s="33" t="s">
        <v>330</v>
      </c>
      <c r="D36" s="14">
        <v>16365</v>
      </c>
      <c r="E36" s="15">
        <v>233.28</v>
      </c>
      <c r="F36" s="16">
        <v>1.7000000000000001E-2</v>
      </c>
      <c r="G36" s="16"/>
    </row>
    <row r="37" spans="1:7" x14ac:dyDescent="0.35">
      <c r="A37" s="13" t="s">
        <v>815</v>
      </c>
      <c r="B37" s="33" t="s">
        <v>816</v>
      </c>
      <c r="C37" s="33" t="s">
        <v>234</v>
      </c>
      <c r="D37" s="14">
        <v>783</v>
      </c>
      <c r="E37" s="15">
        <v>231.73</v>
      </c>
      <c r="F37" s="16">
        <v>1.6899999999999998E-2</v>
      </c>
      <c r="G37" s="16"/>
    </row>
    <row r="38" spans="1:7" x14ac:dyDescent="0.35">
      <c r="A38" s="13" t="s">
        <v>1808</v>
      </c>
      <c r="B38" s="33" t="s">
        <v>1809</v>
      </c>
      <c r="C38" s="33" t="s">
        <v>199</v>
      </c>
      <c r="D38" s="14">
        <v>197430</v>
      </c>
      <c r="E38" s="15">
        <v>226.57</v>
      </c>
      <c r="F38" s="16">
        <v>1.6500000000000001E-2</v>
      </c>
      <c r="G38" s="16"/>
    </row>
    <row r="39" spans="1:7" x14ac:dyDescent="0.35">
      <c r="A39" s="13" t="s">
        <v>371</v>
      </c>
      <c r="B39" s="33" t="s">
        <v>372</v>
      </c>
      <c r="C39" s="33" t="s">
        <v>302</v>
      </c>
      <c r="D39" s="14">
        <v>14776</v>
      </c>
      <c r="E39" s="15">
        <v>225.63</v>
      </c>
      <c r="F39" s="16">
        <v>1.6500000000000001E-2</v>
      </c>
      <c r="G39" s="16"/>
    </row>
    <row r="40" spans="1:7" x14ac:dyDescent="0.35">
      <c r="A40" s="13" t="s">
        <v>1812</v>
      </c>
      <c r="B40" s="33" t="s">
        <v>1813</v>
      </c>
      <c r="C40" s="33" t="s">
        <v>234</v>
      </c>
      <c r="D40" s="14">
        <v>39013</v>
      </c>
      <c r="E40" s="15">
        <v>215.94</v>
      </c>
      <c r="F40" s="16">
        <v>1.5800000000000002E-2</v>
      </c>
      <c r="G40" s="16"/>
    </row>
    <row r="41" spans="1:7" x14ac:dyDescent="0.35">
      <c r="A41" s="13" t="s">
        <v>1814</v>
      </c>
      <c r="B41" s="33" t="s">
        <v>1815</v>
      </c>
      <c r="C41" s="33" t="s">
        <v>199</v>
      </c>
      <c r="D41" s="14">
        <v>201917</v>
      </c>
      <c r="E41" s="15">
        <v>213.67</v>
      </c>
      <c r="F41" s="16">
        <v>1.5599999999999999E-2</v>
      </c>
      <c r="G41" s="16"/>
    </row>
    <row r="42" spans="1:7" x14ac:dyDescent="0.35">
      <c r="A42" s="13" t="s">
        <v>339</v>
      </c>
      <c r="B42" s="33" t="s">
        <v>340</v>
      </c>
      <c r="C42" s="33" t="s">
        <v>333</v>
      </c>
      <c r="D42" s="14">
        <v>22252</v>
      </c>
      <c r="E42" s="15">
        <v>211.15</v>
      </c>
      <c r="F42" s="16">
        <v>1.54E-2</v>
      </c>
      <c r="G42" s="16"/>
    </row>
    <row r="43" spans="1:7" x14ac:dyDescent="0.35">
      <c r="A43" s="13" t="s">
        <v>292</v>
      </c>
      <c r="B43" s="33" t="s">
        <v>293</v>
      </c>
      <c r="C43" s="33" t="s">
        <v>237</v>
      </c>
      <c r="D43" s="14">
        <v>6125</v>
      </c>
      <c r="E43" s="15">
        <v>194.45</v>
      </c>
      <c r="F43" s="16">
        <v>1.4200000000000001E-2</v>
      </c>
      <c r="G43" s="16"/>
    </row>
    <row r="44" spans="1:7" x14ac:dyDescent="0.35">
      <c r="A44" s="13" t="s">
        <v>1829</v>
      </c>
      <c r="B44" s="33" t="s">
        <v>1830</v>
      </c>
      <c r="C44" s="33" t="s">
        <v>245</v>
      </c>
      <c r="D44" s="14">
        <v>21198</v>
      </c>
      <c r="E44" s="15">
        <v>183.83</v>
      </c>
      <c r="F44" s="16">
        <v>1.34E-2</v>
      </c>
      <c r="G44" s="16"/>
    </row>
    <row r="45" spans="1:7" x14ac:dyDescent="0.35">
      <c r="A45" s="13" t="s">
        <v>415</v>
      </c>
      <c r="B45" s="33" t="s">
        <v>416</v>
      </c>
      <c r="C45" s="33" t="s">
        <v>305</v>
      </c>
      <c r="D45" s="14">
        <v>3071</v>
      </c>
      <c r="E45" s="15">
        <v>183.37</v>
      </c>
      <c r="F45" s="16">
        <v>1.34E-2</v>
      </c>
      <c r="G45" s="16"/>
    </row>
    <row r="46" spans="1:7" x14ac:dyDescent="0.35">
      <c r="A46" s="13" t="s">
        <v>1831</v>
      </c>
      <c r="B46" s="33" t="s">
        <v>1832</v>
      </c>
      <c r="C46" s="33" t="s">
        <v>245</v>
      </c>
      <c r="D46" s="14">
        <v>17951</v>
      </c>
      <c r="E46" s="15">
        <v>182.09</v>
      </c>
      <c r="F46" s="16">
        <v>1.3299999999999999E-2</v>
      </c>
      <c r="G46" s="16"/>
    </row>
    <row r="47" spans="1:7" x14ac:dyDescent="0.35">
      <c r="A47" s="13" t="s">
        <v>391</v>
      </c>
      <c r="B47" s="33" t="s">
        <v>392</v>
      </c>
      <c r="C47" s="33" t="s">
        <v>305</v>
      </c>
      <c r="D47" s="14">
        <v>5179</v>
      </c>
      <c r="E47" s="15">
        <v>169.13</v>
      </c>
      <c r="F47" s="16">
        <v>1.23E-2</v>
      </c>
      <c r="G47" s="16"/>
    </row>
    <row r="48" spans="1:7" x14ac:dyDescent="0.35">
      <c r="A48" s="13" t="s">
        <v>1160</v>
      </c>
      <c r="B48" s="33" t="s">
        <v>1161</v>
      </c>
      <c r="C48" s="33" t="s">
        <v>432</v>
      </c>
      <c r="D48" s="14">
        <v>34538</v>
      </c>
      <c r="E48" s="15">
        <v>166.8</v>
      </c>
      <c r="F48" s="16">
        <v>1.2200000000000001E-2</v>
      </c>
      <c r="G48" s="16"/>
    </row>
    <row r="49" spans="1:7" x14ac:dyDescent="0.35">
      <c r="A49" s="13" t="s">
        <v>1162</v>
      </c>
      <c r="B49" s="33" t="s">
        <v>1163</v>
      </c>
      <c r="C49" s="33" t="s">
        <v>281</v>
      </c>
      <c r="D49" s="14">
        <v>508</v>
      </c>
      <c r="E49" s="15">
        <v>159.59</v>
      </c>
      <c r="F49" s="16">
        <v>1.1599999999999999E-2</v>
      </c>
      <c r="G49" s="16"/>
    </row>
    <row r="50" spans="1:7" x14ac:dyDescent="0.35">
      <c r="A50" s="13" t="s">
        <v>365</v>
      </c>
      <c r="B50" s="33" t="s">
        <v>366</v>
      </c>
      <c r="C50" s="33" t="s">
        <v>245</v>
      </c>
      <c r="D50" s="14">
        <v>31300</v>
      </c>
      <c r="E50" s="15">
        <v>152.72999999999999</v>
      </c>
      <c r="F50" s="16">
        <v>1.11E-2</v>
      </c>
      <c r="G50" s="16"/>
    </row>
    <row r="51" spans="1:7" x14ac:dyDescent="0.35">
      <c r="A51" s="13" t="s">
        <v>1835</v>
      </c>
      <c r="B51" s="33" t="s">
        <v>1836</v>
      </c>
      <c r="C51" s="33" t="s">
        <v>266</v>
      </c>
      <c r="D51" s="14">
        <v>22906</v>
      </c>
      <c r="E51" s="15">
        <v>151.72999999999999</v>
      </c>
      <c r="F51" s="16">
        <v>1.11E-2</v>
      </c>
      <c r="G51" s="16"/>
    </row>
    <row r="52" spans="1:7" x14ac:dyDescent="0.35">
      <c r="A52" s="13" t="s">
        <v>1840</v>
      </c>
      <c r="B52" s="33" t="s">
        <v>1841</v>
      </c>
      <c r="C52" s="33" t="s">
        <v>240</v>
      </c>
      <c r="D52" s="14">
        <v>104639</v>
      </c>
      <c r="E52" s="15">
        <v>145.4</v>
      </c>
      <c r="F52" s="16">
        <v>1.06E-2</v>
      </c>
      <c r="G52" s="16"/>
    </row>
    <row r="53" spans="1:7" x14ac:dyDescent="0.35">
      <c r="A53" s="13" t="s">
        <v>1164</v>
      </c>
      <c r="B53" s="33" t="s">
        <v>1165</v>
      </c>
      <c r="C53" s="33" t="s">
        <v>237</v>
      </c>
      <c r="D53" s="14">
        <v>14628</v>
      </c>
      <c r="E53" s="15">
        <v>136.04</v>
      </c>
      <c r="F53" s="16">
        <v>9.9000000000000008E-3</v>
      </c>
      <c r="G53" s="16"/>
    </row>
    <row r="54" spans="1:7" x14ac:dyDescent="0.35">
      <c r="A54" s="13" t="s">
        <v>351</v>
      </c>
      <c r="B54" s="33" t="s">
        <v>352</v>
      </c>
      <c r="C54" s="33" t="s">
        <v>231</v>
      </c>
      <c r="D54" s="14">
        <v>7105</v>
      </c>
      <c r="E54" s="15">
        <v>131.24</v>
      </c>
      <c r="F54" s="16">
        <v>9.5999999999999992E-3</v>
      </c>
      <c r="G54" s="16"/>
    </row>
    <row r="55" spans="1:7" x14ac:dyDescent="0.35">
      <c r="A55" s="13" t="s">
        <v>1842</v>
      </c>
      <c r="B55" s="33" t="s">
        <v>1843</v>
      </c>
      <c r="C55" s="33" t="s">
        <v>266</v>
      </c>
      <c r="D55" s="14">
        <v>13000</v>
      </c>
      <c r="E55" s="15">
        <v>124.08</v>
      </c>
      <c r="F55" s="16">
        <v>9.1000000000000004E-3</v>
      </c>
      <c r="G55" s="16"/>
    </row>
    <row r="56" spans="1:7" x14ac:dyDescent="0.35">
      <c r="A56" s="13" t="s">
        <v>1183</v>
      </c>
      <c r="B56" s="33" t="s">
        <v>1184</v>
      </c>
      <c r="C56" s="33" t="s">
        <v>221</v>
      </c>
      <c r="D56" s="14">
        <v>22775</v>
      </c>
      <c r="E56" s="15">
        <v>75.849999999999994</v>
      </c>
      <c r="F56" s="16">
        <v>5.4999999999999997E-3</v>
      </c>
      <c r="G56" s="16"/>
    </row>
    <row r="57" spans="1:7" x14ac:dyDescent="0.35">
      <c r="A57" s="13" t="s">
        <v>1171</v>
      </c>
      <c r="B57" s="33" t="s">
        <v>1172</v>
      </c>
      <c r="C57" s="33" t="s">
        <v>240</v>
      </c>
      <c r="D57" s="14">
        <v>54480</v>
      </c>
      <c r="E57" s="15">
        <v>66.47</v>
      </c>
      <c r="F57" s="16">
        <v>4.8999999999999998E-3</v>
      </c>
      <c r="G57" s="16"/>
    </row>
    <row r="58" spans="1:7" x14ac:dyDescent="0.35">
      <c r="A58" s="17" t="s">
        <v>139</v>
      </c>
      <c r="B58" s="34"/>
      <c r="C58" s="34"/>
      <c r="D58" s="20"/>
      <c r="E58" s="37">
        <v>13575.47</v>
      </c>
      <c r="F58" s="38">
        <v>0.99099999999999999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404</v>
      </c>
      <c r="B60" s="33"/>
      <c r="C60" s="33"/>
      <c r="D60" s="14"/>
      <c r="E60" s="15"/>
      <c r="F60" s="16"/>
      <c r="G60" s="16"/>
    </row>
    <row r="61" spans="1:7" x14ac:dyDescent="0.35">
      <c r="A61" s="13" t="s">
        <v>405</v>
      </c>
      <c r="B61" s="33" t="s">
        <v>406</v>
      </c>
      <c r="C61" s="33" t="s">
        <v>305</v>
      </c>
      <c r="D61" s="14">
        <v>4876</v>
      </c>
      <c r="E61" s="15">
        <v>108.75</v>
      </c>
      <c r="F61" s="16">
        <v>7.9000000000000008E-3</v>
      </c>
      <c r="G61" s="16"/>
    </row>
    <row r="62" spans="1:7" x14ac:dyDescent="0.35">
      <c r="A62" s="17" t="s">
        <v>139</v>
      </c>
      <c r="B62" s="34"/>
      <c r="C62" s="34"/>
      <c r="D62" s="20"/>
      <c r="E62" s="37">
        <v>108.75</v>
      </c>
      <c r="F62" s="38">
        <v>7.9000000000000008E-3</v>
      </c>
      <c r="G62" s="23"/>
    </row>
    <row r="63" spans="1:7" x14ac:dyDescent="0.35">
      <c r="A63" s="24" t="s">
        <v>155</v>
      </c>
      <c r="B63" s="35"/>
      <c r="C63" s="35"/>
      <c r="D63" s="25"/>
      <c r="E63" s="30">
        <v>13684.22</v>
      </c>
      <c r="F63" s="31">
        <v>0.99890000000000001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7" t="s">
        <v>156</v>
      </c>
      <c r="B66" s="33"/>
      <c r="C66" s="33"/>
      <c r="D66" s="14"/>
      <c r="E66" s="15"/>
      <c r="F66" s="16"/>
      <c r="G66" s="16"/>
    </row>
    <row r="67" spans="1:7" x14ac:dyDescent="0.35">
      <c r="A67" s="13" t="s">
        <v>157</v>
      </c>
      <c r="B67" s="33"/>
      <c r="C67" s="33"/>
      <c r="D67" s="14"/>
      <c r="E67" s="15">
        <v>37.979999999999997</v>
      </c>
      <c r="F67" s="16">
        <v>2.8E-3</v>
      </c>
      <c r="G67" s="16">
        <v>5.7939999999999998E-2</v>
      </c>
    </row>
    <row r="68" spans="1:7" x14ac:dyDescent="0.35">
      <c r="A68" s="17" t="s">
        <v>139</v>
      </c>
      <c r="B68" s="34"/>
      <c r="C68" s="34"/>
      <c r="D68" s="20"/>
      <c r="E68" s="37">
        <v>37.979999999999997</v>
      </c>
      <c r="F68" s="38">
        <v>2.8E-3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24" t="s">
        <v>155</v>
      </c>
      <c r="B70" s="35"/>
      <c r="C70" s="35"/>
      <c r="D70" s="25"/>
      <c r="E70" s="21">
        <v>37.979999999999997</v>
      </c>
      <c r="F70" s="22">
        <v>2.8E-3</v>
      </c>
      <c r="G70" s="23"/>
    </row>
    <row r="71" spans="1:7" x14ac:dyDescent="0.35">
      <c r="A71" s="13" t="s">
        <v>158</v>
      </c>
      <c r="B71" s="33"/>
      <c r="C71" s="33"/>
      <c r="D71" s="14"/>
      <c r="E71" s="15">
        <v>1.20585E-2</v>
      </c>
      <c r="F71" s="16">
        <v>0</v>
      </c>
      <c r="G71" s="16"/>
    </row>
    <row r="72" spans="1:7" x14ac:dyDescent="0.35">
      <c r="A72" s="13" t="s">
        <v>159</v>
      </c>
      <c r="B72" s="33"/>
      <c r="C72" s="33"/>
      <c r="D72" s="14"/>
      <c r="E72" s="26">
        <v>-19.7720585</v>
      </c>
      <c r="F72" s="27">
        <v>-1.6999999999999999E-3</v>
      </c>
      <c r="G72" s="16">
        <v>5.7938999999999997E-2</v>
      </c>
    </row>
    <row r="73" spans="1:7" x14ac:dyDescent="0.35">
      <c r="A73" s="28" t="s">
        <v>160</v>
      </c>
      <c r="B73" s="36"/>
      <c r="C73" s="36"/>
      <c r="D73" s="29"/>
      <c r="E73" s="30">
        <v>13702.44</v>
      </c>
      <c r="F73" s="31">
        <v>1</v>
      </c>
      <c r="G73" s="31"/>
    </row>
    <row r="78" spans="1:7" x14ac:dyDescent="0.35">
      <c r="A78" s="1" t="s">
        <v>163</v>
      </c>
    </row>
    <row r="79" spans="1:7" x14ac:dyDescent="0.35">
      <c r="A79" s="48" t="s">
        <v>164</v>
      </c>
      <c r="B79" s="3" t="s">
        <v>136</v>
      </c>
    </row>
    <row r="80" spans="1:7" x14ac:dyDescent="0.35">
      <c r="A80" t="s">
        <v>165</v>
      </c>
    </row>
    <row r="81" spans="1:3" x14ac:dyDescent="0.35">
      <c r="A81" t="s">
        <v>166</v>
      </c>
      <c r="B81" t="s">
        <v>167</v>
      </c>
      <c r="C81" t="s">
        <v>167</v>
      </c>
    </row>
    <row r="82" spans="1:3" x14ac:dyDescent="0.35">
      <c r="B82" s="49">
        <v>45777</v>
      </c>
      <c r="C82" s="49">
        <v>45807</v>
      </c>
    </row>
    <row r="83" spans="1:3" x14ac:dyDescent="0.35">
      <c r="A83" t="s">
        <v>168</v>
      </c>
      <c r="B83">
        <v>14.9129</v>
      </c>
      <c r="C83">
        <v>15.4244</v>
      </c>
    </row>
    <row r="84" spans="1:3" x14ac:dyDescent="0.35">
      <c r="A84" t="s">
        <v>169</v>
      </c>
      <c r="B84">
        <v>14.9125</v>
      </c>
      <c r="C84">
        <v>15.423999999999999</v>
      </c>
    </row>
    <row r="85" spans="1:3" x14ac:dyDescent="0.35">
      <c r="A85" t="s">
        <v>170</v>
      </c>
      <c r="B85">
        <v>14.649100000000001</v>
      </c>
      <c r="C85">
        <v>15.1433</v>
      </c>
    </row>
    <row r="86" spans="1:3" x14ac:dyDescent="0.35">
      <c r="A86" t="s">
        <v>171</v>
      </c>
      <c r="B86">
        <v>14.648999999999999</v>
      </c>
      <c r="C86">
        <v>15.1432</v>
      </c>
    </row>
    <row r="88" spans="1:3" x14ac:dyDescent="0.35">
      <c r="A88" t="s">
        <v>172</v>
      </c>
      <c r="B88" s="3" t="s">
        <v>136</v>
      </c>
    </row>
    <row r="89" spans="1:3" x14ac:dyDescent="0.35">
      <c r="A89" t="s">
        <v>173</v>
      </c>
      <c r="B89" s="3" t="s">
        <v>136</v>
      </c>
    </row>
    <row r="90" spans="1:3" ht="29" customHeight="1" x14ac:dyDescent="0.35">
      <c r="A90" s="48" t="s">
        <v>174</v>
      </c>
      <c r="B90" s="3" t="s">
        <v>136</v>
      </c>
    </row>
    <row r="91" spans="1:3" ht="29" customHeight="1" x14ac:dyDescent="0.35">
      <c r="A91" s="48" t="s">
        <v>175</v>
      </c>
      <c r="B91" s="3" t="s">
        <v>136</v>
      </c>
    </row>
    <row r="92" spans="1:3" x14ac:dyDescent="0.35">
      <c r="A92" t="s">
        <v>409</v>
      </c>
      <c r="B92" s="50">
        <v>0.66039999999999999</v>
      </c>
    </row>
    <row r="93" spans="1:3" ht="43.5" customHeight="1" x14ac:dyDescent="0.35">
      <c r="A93" s="48" t="s">
        <v>177</v>
      </c>
      <c r="B93" s="3" t="s">
        <v>136</v>
      </c>
    </row>
    <row r="94" spans="1:3" x14ac:dyDescent="0.35">
      <c r="B94" s="3"/>
    </row>
    <row r="95" spans="1:3" ht="29" customHeight="1" x14ac:dyDescent="0.35">
      <c r="A95" s="48" t="s">
        <v>178</v>
      </c>
      <c r="B95" s="3" t="s">
        <v>136</v>
      </c>
    </row>
    <row r="96" spans="1:3" ht="29" customHeight="1" x14ac:dyDescent="0.35">
      <c r="A96" s="48" t="s">
        <v>179</v>
      </c>
      <c r="B96" t="s">
        <v>136</v>
      </c>
    </row>
    <row r="97" spans="1:4" ht="29" customHeight="1" x14ac:dyDescent="0.35">
      <c r="A97" s="48" t="s">
        <v>180</v>
      </c>
      <c r="B97" s="3" t="s">
        <v>136</v>
      </c>
    </row>
    <row r="98" spans="1:4" ht="29" customHeight="1" x14ac:dyDescent="0.35">
      <c r="A98" s="48" t="s">
        <v>181</v>
      </c>
      <c r="B98" s="3" t="s">
        <v>136</v>
      </c>
    </row>
    <row r="100" spans="1:4" ht="70" customHeight="1" x14ac:dyDescent="0.35">
      <c r="A100" s="73" t="s">
        <v>191</v>
      </c>
      <c r="B100" s="73" t="s">
        <v>192</v>
      </c>
      <c r="C100" s="73" t="s">
        <v>5</v>
      </c>
      <c r="D100" s="73" t="s">
        <v>6</v>
      </c>
    </row>
    <row r="101" spans="1:4" ht="70" customHeight="1" x14ac:dyDescent="0.35">
      <c r="A101" s="73" t="s">
        <v>2380</v>
      </c>
      <c r="B101" s="73"/>
      <c r="C101" s="73" t="s">
        <v>2381</v>
      </c>
      <c r="D10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0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2382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2383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256</v>
      </c>
      <c r="B8" s="33" t="s">
        <v>257</v>
      </c>
      <c r="C8" s="33" t="s">
        <v>215</v>
      </c>
      <c r="D8" s="14">
        <v>3640</v>
      </c>
      <c r="E8" s="15">
        <v>240.31</v>
      </c>
      <c r="F8" s="16">
        <v>1.77E-2</v>
      </c>
      <c r="G8" s="16"/>
    </row>
    <row r="9" spans="1:7" x14ac:dyDescent="0.35">
      <c r="A9" s="13" t="s">
        <v>444</v>
      </c>
      <c r="B9" s="33" t="s">
        <v>445</v>
      </c>
      <c r="C9" s="33" t="s">
        <v>215</v>
      </c>
      <c r="D9" s="14">
        <v>12706</v>
      </c>
      <c r="E9" s="15">
        <v>194.36</v>
      </c>
      <c r="F9" s="16">
        <v>1.43E-2</v>
      </c>
      <c r="G9" s="16"/>
    </row>
    <row r="10" spans="1:7" x14ac:dyDescent="0.35">
      <c r="A10" s="13" t="s">
        <v>1267</v>
      </c>
      <c r="B10" s="33" t="s">
        <v>1268</v>
      </c>
      <c r="C10" s="33" t="s">
        <v>237</v>
      </c>
      <c r="D10" s="14">
        <v>27919</v>
      </c>
      <c r="E10" s="15">
        <v>170.19</v>
      </c>
      <c r="F10" s="16">
        <v>1.2500000000000001E-2</v>
      </c>
      <c r="G10" s="16"/>
    </row>
    <row r="11" spans="1:7" x14ac:dyDescent="0.35">
      <c r="A11" s="13" t="s">
        <v>2384</v>
      </c>
      <c r="B11" s="33" t="s">
        <v>2385</v>
      </c>
      <c r="C11" s="33" t="s">
        <v>302</v>
      </c>
      <c r="D11" s="14">
        <v>45838</v>
      </c>
      <c r="E11" s="15">
        <v>161.76</v>
      </c>
      <c r="F11" s="16">
        <v>1.1900000000000001E-2</v>
      </c>
      <c r="G11" s="16"/>
    </row>
    <row r="12" spans="1:7" x14ac:dyDescent="0.35">
      <c r="A12" s="13" t="s">
        <v>373</v>
      </c>
      <c r="B12" s="33" t="s">
        <v>374</v>
      </c>
      <c r="C12" s="33" t="s">
        <v>375</v>
      </c>
      <c r="D12" s="14">
        <v>5576</v>
      </c>
      <c r="E12" s="15">
        <v>141.22999999999999</v>
      </c>
      <c r="F12" s="16">
        <v>1.04E-2</v>
      </c>
      <c r="G12" s="16"/>
    </row>
    <row r="13" spans="1:7" x14ac:dyDescent="0.35">
      <c r="A13" s="13" t="s">
        <v>452</v>
      </c>
      <c r="B13" s="33" t="s">
        <v>453</v>
      </c>
      <c r="C13" s="33" t="s">
        <v>215</v>
      </c>
      <c r="D13" s="14">
        <v>3420</v>
      </c>
      <c r="E13" s="15">
        <v>135.47</v>
      </c>
      <c r="F13" s="16">
        <v>0.01</v>
      </c>
      <c r="G13" s="16"/>
    </row>
    <row r="14" spans="1:7" x14ac:dyDescent="0.35">
      <c r="A14" s="13" t="s">
        <v>799</v>
      </c>
      <c r="B14" s="33" t="s">
        <v>800</v>
      </c>
      <c r="C14" s="33" t="s">
        <v>240</v>
      </c>
      <c r="D14" s="14">
        <v>7067</v>
      </c>
      <c r="E14" s="15">
        <v>131.88</v>
      </c>
      <c r="F14" s="16">
        <v>9.7000000000000003E-3</v>
      </c>
      <c r="G14" s="16"/>
    </row>
    <row r="15" spans="1:7" x14ac:dyDescent="0.35">
      <c r="A15" s="13" t="s">
        <v>2386</v>
      </c>
      <c r="B15" s="33" t="s">
        <v>2387</v>
      </c>
      <c r="C15" s="33" t="s">
        <v>746</v>
      </c>
      <c r="D15" s="14">
        <v>36600</v>
      </c>
      <c r="E15" s="15">
        <v>131.03</v>
      </c>
      <c r="F15" s="16">
        <v>9.5999999999999992E-3</v>
      </c>
      <c r="G15" s="16"/>
    </row>
    <row r="16" spans="1:7" x14ac:dyDescent="0.35">
      <c r="A16" s="13" t="s">
        <v>2388</v>
      </c>
      <c r="B16" s="33" t="s">
        <v>2389</v>
      </c>
      <c r="C16" s="33" t="s">
        <v>215</v>
      </c>
      <c r="D16" s="14">
        <v>4140</v>
      </c>
      <c r="E16" s="15">
        <v>125.67</v>
      </c>
      <c r="F16" s="16">
        <v>9.2999999999999992E-3</v>
      </c>
      <c r="G16" s="16"/>
    </row>
    <row r="17" spans="1:7" x14ac:dyDescent="0.35">
      <c r="A17" s="13" t="s">
        <v>282</v>
      </c>
      <c r="B17" s="33" t="s">
        <v>283</v>
      </c>
      <c r="C17" s="33" t="s">
        <v>199</v>
      </c>
      <c r="D17" s="14">
        <v>56087</v>
      </c>
      <c r="E17" s="15">
        <v>124.34</v>
      </c>
      <c r="F17" s="16">
        <v>9.1999999999999998E-3</v>
      </c>
      <c r="G17" s="16"/>
    </row>
    <row r="18" spans="1:7" x14ac:dyDescent="0.35">
      <c r="A18" s="13" t="s">
        <v>345</v>
      </c>
      <c r="B18" s="33" t="s">
        <v>346</v>
      </c>
      <c r="C18" s="33" t="s">
        <v>278</v>
      </c>
      <c r="D18" s="14">
        <v>17509</v>
      </c>
      <c r="E18" s="15">
        <v>119.81</v>
      </c>
      <c r="F18" s="16">
        <v>8.8000000000000005E-3</v>
      </c>
      <c r="G18" s="16"/>
    </row>
    <row r="19" spans="1:7" x14ac:dyDescent="0.35">
      <c r="A19" s="13" t="s">
        <v>1532</v>
      </c>
      <c r="B19" s="33" t="s">
        <v>1533</v>
      </c>
      <c r="C19" s="33" t="s">
        <v>240</v>
      </c>
      <c r="D19" s="14">
        <v>11424</v>
      </c>
      <c r="E19" s="15">
        <v>119.37</v>
      </c>
      <c r="F19" s="16">
        <v>8.8000000000000005E-3</v>
      </c>
      <c r="G19" s="16"/>
    </row>
    <row r="20" spans="1:7" x14ac:dyDescent="0.35">
      <c r="A20" s="13" t="s">
        <v>786</v>
      </c>
      <c r="B20" s="33" t="s">
        <v>787</v>
      </c>
      <c r="C20" s="33" t="s">
        <v>355</v>
      </c>
      <c r="D20" s="14">
        <v>1935</v>
      </c>
      <c r="E20" s="15">
        <v>115.71</v>
      </c>
      <c r="F20" s="16">
        <v>8.5000000000000006E-3</v>
      </c>
      <c r="G20" s="16"/>
    </row>
    <row r="21" spans="1:7" x14ac:dyDescent="0.35">
      <c r="A21" s="13" t="s">
        <v>2390</v>
      </c>
      <c r="B21" s="33" t="s">
        <v>2391</v>
      </c>
      <c r="C21" s="33" t="s">
        <v>245</v>
      </c>
      <c r="D21" s="14">
        <v>198841</v>
      </c>
      <c r="E21" s="15">
        <v>115.53</v>
      </c>
      <c r="F21" s="16">
        <v>8.5000000000000006E-3</v>
      </c>
      <c r="G21" s="16"/>
    </row>
    <row r="22" spans="1:7" x14ac:dyDescent="0.35">
      <c r="A22" s="13" t="s">
        <v>2392</v>
      </c>
      <c r="B22" s="33" t="s">
        <v>2393</v>
      </c>
      <c r="C22" s="33" t="s">
        <v>478</v>
      </c>
      <c r="D22" s="14">
        <v>42414</v>
      </c>
      <c r="E22" s="15">
        <v>109.71</v>
      </c>
      <c r="F22" s="16">
        <v>8.0999999999999996E-3</v>
      </c>
      <c r="G22" s="16"/>
    </row>
    <row r="23" spans="1:7" x14ac:dyDescent="0.35">
      <c r="A23" s="13" t="s">
        <v>2394</v>
      </c>
      <c r="B23" s="33" t="s">
        <v>2395</v>
      </c>
      <c r="C23" s="33" t="s">
        <v>215</v>
      </c>
      <c r="D23" s="14">
        <v>54058</v>
      </c>
      <c r="E23" s="15">
        <v>108.41</v>
      </c>
      <c r="F23" s="16">
        <v>8.0000000000000002E-3</v>
      </c>
      <c r="G23" s="16"/>
    </row>
    <row r="24" spans="1:7" x14ac:dyDescent="0.35">
      <c r="A24" s="13" t="s">
        <v>328</v>
      </c>
      <c r="B24" s="33" t="s">
        <v>329</v>
      </c>
      <c r="C24" s="33" t="s">
        <v>330</v>
      </c>
      <c r="D24" s="14">
        <v>9861</v>
      </c>
      <c r="E24" s="15">
        <v>107.92</v>
      </c>
      <c r="F24" s="16">
        <v>7.9000000000000008E-3</v>
      </c>
      <c r="G24" s="16"/>
    </row>
    <row r="25" spans="1:7" x14ac:dyDescent="0.35">
      <c r="A25" s="13" t="s">
        <v>1633</v>
      </c>
      <c r="B25" s="33" t="s">
        <v>1634</v>
      </c>
      <c r="C25" s="33" t="s">
        <v>358</v>
      </c>
      <c r="D25" s="14">
        <v>2491</v>
      </c>
      <c r="E25" s="15">
        <v>106.15</v>
      </c>
      <c r="F25" s="16">
        <v>7.7999999999999996E-3</v>
      </c>
      <c r="G25" s="16"/>
    </row>
    <row r="26" spans="1:7" x14ac:dyDescent="0.35">
      <c r="A26" s="13" t="s">
        <v>1631</v>
      </c>
      <c r="B26" s="33" t="s">
        <v>1632</v>
      </c>
      <c r="C26" s="33" t="s">
        <v>199</v>
      </c>
      <c r="D26" s="14">
        <v>51420</v>
      </c>
      <c r="E26" s="15">
        <v>100.63</v>
      </c>
      <c r="F26" s="16">
        <v>7.4000000000000003E-3</v>
      </c>
      <c r="G26" s="16"/>
    </row>
    <row r="27" spans="1:7" x14ac:dyDescent="0.35">
      <c r="A27" s="13" t="s">
        <v>2396</v>
      </c>
      <c r="B27" s="33" t="s">
        <v>2397</v>
      </c>
      <c r="C27" s="33" t="s">
        <v>358</v>
      </c>
      <c r="D27" s="14">
        <v>11160</v>
      </c>
      <c r="E27" s="15">
        <v>99.01</v>
      </c>
      <c r="F27" s="16">
        <v>7.3000000000000001E-3</v>
      </c>
      <c r="G27" s="16"/>
    </row>
    <row r="28" spans="1:7" x14ac:dyDescent="0.35">
      <c r="A28" s="13" t="s">
        <v>448</v>
      </c>
      <c r="B28" s="33" t="s">
        <v>449</v>
      </c>
      <c r="C28" s="33" t="s">
        <v>237</v>
      </c>
      <c r="D28" s="14">
        <v>9112</v>
      </c>
      <c r="E28" s="15">
        <v>95.47</v>
      </c>
      <c r="F28" s="16">
        <v>7.0000000000000001E-3</v>
      </c>
      <c r="G28" s="16"/>
    </row>
    <row r="29" spans="1:7" x14ac:dyDescent="0.35">
      <c r="A29" s="13" t="s">
        <v>2398</v>
      </c>
      <c r="B29" s="33" t="s">
        <v>2399</v>
      </c>
      <c r="C29" s="33" t="s">
        <v>302</v>
      </c>
      <c r="D29" s="14">
        <v>1458</v>
      </c>
      <c r="E29" s="15">
        <v>94.65</v>
      </c>
      <c r="F29" s="16">
        <v>7.0000000000000001E-3</v>
      </c>
      <c r="G29" s="16"/>
    </row>
    <row r="30" spans="1:7" x14ac:dyDescent="0.35">
      <c r="A30" s="13" t="s">
        <v>2270</v>
      </c>
      <c r="B30" s="33" t="s">
        <v>2271</v>
      </c>
      <c r="C30" s="33" t="s">
        <v>240</v>
      </c>
      <c r="D30" s="14">
        <v>8528</v>
      </c>
      <c r="E30" s="15">
        <v>94.51</v>
      </c>
      <c r="F30" s="16">
        <v>7.0000000000000001E-3</v>
      </c>
      <c r="G30" s="16"/>
    </row>
    <row r="31" spans="1:7" x14ac:dyDescent="0.35">
      <c r="A31" s="13" t="s">
        <v>2400</v>
      </c>
      <c r="B31" s="33" t="s">
        <v>2401</v>
      </c>
      <c r="C31" s="33" t="s">
        <v>240</v>
      </c>
      <c r="D31" s="14">
        <v>13299</v>
      </c>
      <c r="E31" s="15">
        <v>94.32</v>
      </c>
      <c r="F31" s="16">
        <v>6.8999999999999999E-3</v>
      </c>
      <c r="G31" s="16"/>
    </row>
    <row r="32" spans="1:7" x14ac:dyDescent="0.35">
      <c r="A32" s="13" t="s">
        <v>2402</v>
      </c>
      <c r="B32" s="33" t="s">
        <v>2403</v>
      </c>
      <c r="C32" s="33" t="s">
        <v>240</v>
      </c>
      <c r="D32" s="14">
        <v>39149</v>
      </c>
      <c r="E32" s="15">
        <v>93.43</v>
      </c>
      <c r="F32" s="16">
        <v>6.8999999999999999E-3</v>
      </c>
      <c r="G32" s="16"/>
    </row>
    <row r="33" spans="1:7" x14ac:dyDescent="0.35">
      <c r="A33" s="13" t="s">
        <v>2404</v>
      </c>
      <c r="B33" s="33" t="s">
        <v>2405</v>
      </c>
      <c r="C33" s="33" t="s">
        <v>305</v>
      </c>
      <c r="D33" s="14">
        <v>47879</v>
      </c>
      <c r="E33" s="15">
        <v>93.36</v>
      </c>
      <c r="F33" s="16">
        <v>6.8999999999999999E-3</v>
      </c>
      <c r="G33" s="16"/>
    </row>
    <row r="34" spans="1:7" x14ac:dyDescent="0.35">
      <c r="A34" s="13" t="s">
        <v>2406</v>
      </c>
      <c r="B34" s="33" t="s">
        <v>2407</v>
      </c>
      <c r="C34" s="33" t="s">
        <v>210</v>
      </c>
      <c r="D34" s="14">
        <v>8106</v>
      </c>
      <c r="E34" s="15">
        <v>92.31</v>
      </c>
      <c r="F34" s="16">
        <v>6.7999999999999996E-3</v>
      </c>
      <c r="G34" s="16"/>
    </row>
    <row r="35" spans="1:7" x14ac:dyDescent="0.35">
      <c r="A35" s="13" t="s">
        <v>2408</v>
      </c>
      <c r="B35" s="33" t="s">
        <v>2409</v>
      </c>
      <c r="C35" s="33" t="s">
        <v>210</v>
      </c>
      <c r="D35" s="14">
        <v>73848</v>
      </c>
      <c r="E35" s="15">
        <v>91.1</v>
      </c>
      <c r="F35" s="16">
        <v>6.7000000000000002E-3</v>
      </c>
      <c r="G35" s="16"/>
    </row>
    <row r="36" spans="1:7" x14ac:dyDescent="0.35">
      <c r="A36" s="13" t="s">
        <v>1277</v>
      </c>
      <c r="B36" s="33" t="s">
        <v>1278</v>
      </c>
      <c r="C36" s="33" t="s">
        <v>237</v>
      </c>
      <c r="D36" s="14">
        <v>43995</v>
      </c>
      <c r="E36" s="15">
        <v>90.76</v>
      </c>
      <c r="F36" s="16">
        <v>6.7000000000000002E-3</v>
      </c>
      <c r="G36" s="16"/>
    </row>
    <row r="37" spans="1:7" x14ac:dyDescent="0.35">
      <c r="A37" s="13" t="s">
        <v>2272</v>
      </c>
      <c r="B37" s="33" t="s">
        <v>2273</v>
      </c>
      <c r="C37" s="33" t="s">
        <v>199</v>
      </c>
      <c r="D37" s="14">
        <v>42300</v>
      </c>
      <c r="E37" s="15">
        <v>90.13</v>
      </c>
      <c r="F37" s="16">
        <v>6.6E-3</v>
      </c>
      <c r="G37" s="16"/>
    </row>
    <row r="38" spans="1:7" x14ac:dyDescent="0.35">
      <c r="A38" s="13" t="s">
        <v>467</v>
      </c>
      <c r="B38" s="33" t="s">
        <v>468</v>
      </c>
      <c r="C38" s="33" t="s">
        <v>281</v>
      </c>
      <c r="D38" s="14">
        <v>8738</v>
      </c>
      <c r="E38" s="15">
        <v>90.07</v>
      </c>
      <c r="F38" s="16">
        <v>6.6E-3</v>
      </c>
      <c r="G38" s="16"/>
    </row>
    <row r="39" spans="1:7" x14ac:dyDescent="0.35">
      <c r="A39" s="13" t="s">
        <v>1522</v>
      </c>
      <c r="B39" s="33" t="s">
        <v>1523</v>
      </c>
      <c r="C39" s="33" t="s">
        <v>278</v>
      </c>
      <c r="D39" s="14">
        <v>16064</v>
      </c>
      <c r="E39" s="15">
        <v>89.85</v>
      </c>
      <c r="F39" s="16">
        <v>6.6E-3</v>
      </c>
      <c r="G39" s="16"/>
    </row>
    <row r="40" spans="1:7" x14ac:dyDescent="0.35">
      <c r="A40" s="13" t="s">
        <v>389</v>
      </c>
      <c r="B40" s="33" t="s">
        <v>390</v>
      </c>
      <c r="C40" s="33" t="s">
        <v>215</v>
      </c>
      <c r="D40" s="14">
        <v>8252</v>
      </c>
      <c r="E40" s="15">
        <v>89.01</v>
      </c>
      <c r="F40" s="16">
        <v>6.6E-3</v>
      </c>
      <c r="G40" s="16"/>
    </row>
    <row r="41" spans="1:7" x14ac:dyDescent="0.35">
      <c r="A41" s="13" t="s">
        <v>2410</v>
      </c>
      <c r="B41" s="33" t="s">
        <v>2411</v>
      </c>
      <c r="C41" s="33" t="s">
        <v>234</v>
      </c>
      <c r="D41" s="14">
        <v>8976</v>
      </c>
      <c r="E41" s="15">
        <v>87.6</v>
      </c>
      <c r="F41" s="16">
        <v>6.4000000000000003E-3</v>
      </c>
      <c r="G41" s="16"/>
    </row>
    <row r="42" spans="1:7" x14ac:dyDescent="0.35">
      <c r="A42" s="13" t="s">
        <v>2412</v>
      </c>
      <c r="B42" s="33" t="s">
        <v>2413</v>
      </c>
      <c r="C42" s="33" t="s">
        <v>336</v>
      </c>
      <c r="D42" s="14">
        <v>9319</v>
      </c>
      <c r="E42" s="15">
        <v>87.18</v>
      </c>
      <c r="F42" s="16">
        <v>6.4000000000000003E-3</v>
      </c>
      <c r="G42" s="16"/>
    </row>
    <row r="43" spans="1:7" x14ac:dyDescent="0.35">
      <c r="A43" s="13" t="s">
        <v>2414</v>
      </c>
      <c r="B43" s="33" t="s">
        <v>2415</v>
      </c>
      <c r="C43" s="33" t="s">
        <v>237</v>
      </c>
      <c r="D43" s="14">
        <v>5891</v>
      </c>
      <c r="E43" s="15">
        <v>86.32</v>
      </c>
      <c r="F43" s="16">
        <v>6.4000000000000003E-3</v>
      </c>
      <c r="G43" s="16"/>
    </row>
    <row r="44" spans="1:7" x14ac:dyDescent="0.35">
      <c r="A44" s="13" t="s">
        <v>2416</v>
      </c>
      <c r="B44" s="33" t="s">
        <v>2417</v>
      </c>
      <c r="C44" s="33" t="s">
        <v>1839</v>
      </c>
      <c r="D44" s="14">
        <v>65835</v>
      </c>
      <c r="E44" s="15">
        <v>85.86</v>
      </c>
      <c r="F44" s="16">
        <v>6.3E-3</v>
      </c>
      <c r="G44" s="16"/>
    </row>
    <row r="45" spans="1:7" x14ac:dyDescent="0.35">
      <c r="A45" s="13" t="s">
        <v>341</v>
      </c>
      <c r="B45" s="33" t="s">
        <v>342</v>
      </c>
      <c r="C45" s="33" t="s">
        <v>237</v>
      </c>
      <c r="D45" s="14">
        <v>5117</v>
      </c>
      <c r="E45" s="15">
        <v>85.78</v>
      </c>
      <c r="F45" s="16">
        <v>6.3E-3</v>
      </c>
      <c r="G45" s="16"/>
    </row>
    <row r="46" spans="1:7" x14ac:dyDescent="0.35">
      <c r="A46" s="13" t="s">
        <v>1275</v>
      </c>
      <c r="B46" s="33" t="s">
        <v>1276</v>
      </c>
      <c r="C46" s="33" t="s">
        <v>278</v>
      </c>
      <c r="D46" s="14">
        <v>4844</v>
      </c>
      <c r="E46" s="15">
        <v>84.47</v>
      </c>
      <c r="F46" s="16">
        <v>6.1999999999999998E-3</v>
      </c>
      <c r="G46" s="16"/>
    </row>
    <row r="47" spans="1:7" x14ac:dyDescent="0.35">
      <c r="A47" s="13" t="s">
        <v>458</v>
      </c>
      <c r="B47" s="33" t="s">
        <v>459</v>
      </c>
      <c r="C47" s="33" t="s">
        <v>460</v>
      </c>
      <c r="D47" s="14">
        <v>965</v>
      </c>
      <c r="E47" s="15">
        <v>83.98</v>
      </c>
      <c r="F47" s="16">
        <v>6.1999999999999998E-3</v>
      </c>
      <c r="G47" s="16"/>
    </row>
    <row r="48" spans="1:7" x14ac:dyDescent="0.35">
      <c r="A48" s="13" t="s">
        <v>1641</v>
      </c>
      <c r="B48" s="33" t="s">
        <v>1642</v>
      </c>
      <c r="C48" s="33" t="s">
        <v>478</v>
      </c>
      <c r="D48" s="14">
        <v>22553</v>
      </c>
      <c r="E48" s="15">
        <v>83.77</v>
      </c>
      <c r="F48" s="16">
        <v>6.1999999999999998E-3</v>
      </c>
      <c r="G48" s="16"/>
    </row>
    <row r="49" spans="1:7" x14ac:dyDescent="0.35">
      <c r="A49" s="13" t="s">
        <v>2418</v>
      </c>
      <c r="B49" s="33" t="s">
        <v>2419</v>
      </c>
      <c r="C49" s="33" t="s">
        <v>240</v>
      </c>
      <c r="D49" s="14">
        <v>20541</v>
      </c>
      <c r="E49" s="15">
        <v>82.93</v>
      </c>
      <c r="F49" s="16">
        <v>6.1000000000000004E-3</v>
      </c>
      <c r="G49" s="16"/>
    </row>
    <row r="50" spans="1:7" x14ac:dyDescent="0.35">
      <c r="A50" s="13" t="s">
        <v>2420</v>
      </c>
      <c r="B50" s="33" t="s">
        <v>2421</v>
      </c>
      <c r="C50" s="33" t="s">
        <v>336</v>
      </c>
      <c r="D50" s="14">
        <v>15400</v>
      </c>
      <c r="E50" s="15">
        <v>82.42</v>
      </c>
      <c r="F50" s="16">
        <v>6.1000000000000004E-3</v>
      </c>
      <c r="G50" s="16"/>
    </row>
    <row r="51" spans="1:7" x14ac:dyDescent="0.35">
      <c r="A51" s="13" t="s">
        <v>861</v>
      </c>
      <c r="B51" s="33" t="s">
        <v>862</v>
      </c>
      <c r="C51" s="33" t="s">
        <v>321</v>
      </c>
      <c r="D51" s="14">
        <v>6035</v>
      </c>
      <c r="E51" s="15">
        <v>81.28</v>
      </c>
      <c r="F51" s="16">
        <v>6.0000000000000001E-3</v>
      </c>
      <c r="G51" s="16"/>
    </row>
    <row r="52" spans="1:7" x14ac:dyDescent="0.35">
      <c r="A52" s="13" t="s">
        <v>2422</v>
      </c>
      <c r="B52" s="33" t="s">
        <v>2423</v>
      </c>
      <c r="C52" s="33" t="s">
        <v>2424</v>
      </c>
      <c r="D52" s="14">
        <v>3731</v>
      </c>
      <c r="E52" s="15">
        <v>81.27</v>
      </c>
      <c r="F52" s="16">
        <v>6.0000000000000001E-3</v>
      </c>
      <c r="G52" s="16"/>
    </row>
    <row r="53" spans="1:7" x14ac:dyDescent="0.35">
      <c r="A53" s="13" t="s">
        <v>2425</v>
      </c>
      <c r="B53" s="33" t="s">
        <v>2426</v>
      </c>
      <c r="C53" s="33" t="s">
        <v>358</v>
      </c>
      <c r="D53" s="14">
        <v>1135</v>
      </c>
      <c r="E53" s="15">
        <v>81</v>
      </c>
      <c r="F53" s="16">
        <v>6.0000000000000001E-3</v>
      </c>
      <c r="G53" s="16"/>
    </row>
    <row r="54" spans="1:7" x14ac:dyDescent="0.35">
      <c r="A54" s="13" t="s">
        <v>2427</v>
      </c>
      <c r="B54" s="33" t="s">
        <v>2428</v>
      </c>
      <c r="C54" s="33" t="s">
        <v>281</v>
      </c>
      <c r="D54" s="14">
        <v>7887</v>
      </c>
      <c r="E54" s="15">
        <v>80.959999999999994</v>
      </c>
      <c r="F54" s="16">
        <v>6.0000000000000001E-3</v>
      </c>
      <c r="G54" s="16"/>
    </row>
    <row r="55" spans="1:7" x14ac:dyDescent="0.35">
      <c r="A55" s="13" t="s">
        <v>2429</v>
      </c>
      <c r="B55" s="33" t="s">
        <v>2430</v>
      </c>
      <c r="C55" s="33" t="s">
        <v>336</v>
      </c>
      <c r="D55" s="14">
        <v>8117</v>
      </c>
      <c r="E55" s="15">
        <v>80.5</v>
      </c>
      <c r="F55" s="16">
        <v>5.8999999999999999E-3</v>
      </c>
      <c r="G55" s="16"/>
    </row>
    <row r="56" spans="1:7" x14ac:dyDescent="0.35">
      <c r="A56" s="13" t="s">
        <v>2431</v>
      </c>
      <c r="B56" s="33" t="s">
        <v>2432</v>
      </c>
      <c r="C56" s="33" t="s">
        <v>336</v>
      </c>
      <c r="D56" s="14">
        <v>2561</v>
      </c>
      <c r="E56" s="15">
        <v>80.02</v>
      </c>
      <c r="F56" s="16">
        <v>5.8999999999999999E-3</v>
      </c>
      <c r="G56" s="16"/>
    </row>
    <row r="57" spans="1:7" x14ac:dyDescent="0.35">
      <c r="A57" s="13" t="s">
        <v>779</v>
      </c>
      <c r="B57" s="33" t="s">
        <v>780</v>
      </c>
      <c r="C57" s="33" t="s">
        <v>302</v>
      </c>
      <c r="D57" s="14">
        <v>10225</v>
      </c>
      <c r="E57" s="15">
        <v>78.88</v>
      </c>
      <c r="F57" s="16">
        <v>5.7999999999999996E-3</v>
      </c>
      <c r="G57" s="16"/>
    </row>
    <row r="58" spans="1:7" x14ac:dyDescent="0.35">
      <c r="A58" s="13" t="s">
        <v>2433</v>
      </c>
      <c r="B58" s="33" t="s">
        <v>2434</v>
      </c>
      <c r="C58" s="33" t="s">
        <v>358</v>
      </c>
      <c r="D58" s="14">
        <v>16693</v>
      </c>
      <c r="E58" s="15">
        <v>78.86</v>
      </c>
      <c r="F58" s="16">
        <v>5.7999999999999996E-3</v>
      </c>
      <c r="G58" s="16"/>
    </row>
    <row r="59" spans="1:7" x14ac:dyDescent="0.35">
      <c r="A59" s="13" t="s">
        <v>353</v>
      </c>
      <c r="B59" s="33" t="s">
        <v>354</v>
      </c>
      <c r="C59" s="33" t="s">
        <v>355</v>
      </c>
      <c r="D59" s="14">
        <v>6079</v>
      </c>
      <c r="E59" s="15">
        <v>78.760000000000005</v>
      </c>
      <c r="F59" s="16">
        <v>5.7999999999999996E-3</v>
      </c>
      <c r="G59" s="16"/>
    </row>
    <row r="60" spans="1:7" x14ac:dyDescent="0.35">
      <c r="A60" s="13" t="s">
        <v>1524</v>
      </c>
      <c r="B60" s="33" t="s">
        <v>1525</v>
      </c>
      <c r="C60" s="33" t="s">
        <v>321</v>
      </c>
      <c r="D60" s="14">
        <v>4508</v>
      </c>
      <c r="E60" s="15">
        <v>78.239999999999995</v>
      </c>
      <c r="F60" s="16">
        <v>5.7999999999999996E-3</v>
      </c>
      <c r="G60" s="16"/>
    </row>
    <row r="61" spans="1:7" x14ac:dyDescent="0.35">
      <c r="A61" s="13" t="s">
        <v>2435</v>
      </c>
      <c r="B61" s="33" t="s">
        <v>2436</v>
      </c>
      <c r="C61" s="33" t="s">
        <v>785</v>
      </c>
      <c r="D61" s="14">
        <v>23760</v>
      </c>
      <c r="E61" s="15">
        <v>78.12</v>
      </c>
      <c r="F61" s="16">
        <v>5.7999999999999996E-3</v>
      </c>
      <c r="G61" s="16"/>
    </row>
    <row r="62" spans="1:7" x14ac:dyDescent="0.35">
      <c r="A62" s="13" t="s">
        <v>2437</v>
      </c>
      <c r="B62" s="33" t="s">
        <v>2438</v>
      </c>
      <c r="C62" s="33" t="s">
        <v>336</v>
      </c>
      <c r="D62" s="14">
        <v>1658</v>
      </c>
      <c r="E62" s="15">
        <v>77.86</v>
      </c>
      <c r="F62" s="16">
        <v>5.7000000000000002E-3</v>
      </c>
      <c r="G62" s="16"/>
    </row>
    <row r="63" spans="1:7" x14ac:dyDescent="0.35">
      <c r="A63" s="13" t="s">
        <v>2439</v>
      </c>
      <c r="B63" s="33" t="s">
        <v>2440</v>
      </c>
      <c r="C63" s="33" t="s">
        <v>210</v>
      </c>
      <c r="D63" s="14">
        <v>9255</v>
      </c>
      <c r="E63" s="15">
        <v>77.040000000000006</v>
      </c>
      <c r="F63" s="16">
        <v>5.7000000000000002E-3</v>
      </c>
      <c r="G63" s="16"/>
    </row>
    <row r="64" spans="1:7" x14ac:dyDescent="0.35">
      <c r="A64" s="13" t="s">
        <v>2441</v>
      </c>
      <c r="B64" s="33" t="s">
        <v>2442</v>
      </c>
      <c r="C64" s="33" t="s">
        <v>215</v>
      </c>
      <c r="D64" s="14">
        <v>1064</v>
      </c>
      <c r="E64" s="15">
        <v>76.55</v>
      </c>
      <c r="F64" s="16">
        <v>5.5999999999999999E-3</v>
      </c>
      <c r="G64" s="16"/>
    </row>
    <row r="65" spans="1:7" x14ac:dyDescent="0.35">
      <c r="A65" s="13" t="s">
        <v>2443</v>
      </c>
      <c r="B65" s="33" t="s">
        <v>2444</v>
      </c>
      <c r="C65" s="33" t="s">
        <v>218</v>
      </c>
      <c r="D65" s="14">
        <v>6471</v>
      </c>
      <c r="E65" s="15">
        <v>75.88</v>
      </c>
      <c r="F65" s="16">
        <v>5.5999999999999999E-3</v>
      </c>
      <c r="G65" s="16"/>
    </row>
    <row r="66" spans="1:7" x14ac:dyDescent="0.35">
      <c r="A66" s="13" t="s">
        <v>2445</v>
      </c>
      <c r="B66" s="33" t="s">
        <v>2446</v>
      </c>
      <c r="C66" s="33" t="s">
        <v>240</v>
      </c>
      <c r="D66" s="14">
        <v>4085</v>
      </c>
      <c r="E66" s="15">
        <v>75.3</v>
      </c>
      <c r="F66" s="16">
        <v>5.4999999999999997E-3</v>
      </c>
      <c r="G66" s="16"/>
    </row>
    <row r="67" spans="1:7" x14ac:dyDescent="0.35">
      <c r="A67" s="13" t="s">
        <v>461</v>
      </c>
      <c r="B67" s="33" t="s">
        <v>462</v>
      </c>
      <c r="C67" s="33" t="s">
        <v>204</v>
      </c>
      <c r="D67" s="14">
        <v>34516</v>
      </c>
      <c r="E67" s="15">
        <v>74.63</v>
      </c>
      <c r="F67" s="16">
        <v>5.4999999999999997E-3</v>
      </c>
      <c r="G67" s="16"/>
    </row>
    <row r="68" spans="1:7" x14ac:dyDescent="0.35">
      <c r="A68" s="13" t="s">
        <v>2447</v>
      </c>
      <c r="B68" s="33" t="s">
        <v>2448</v>
      </c>
      <c r="C68" s="33" t="s">
        <v>278</v>
      </c>
      <c r="D68" s="14">
        <v>2657</v>
      </c>
      <c r="E68" s="15">
        <v>74.040000000000006</v>
      </c>
      <c r="F68" s="16">
        <v>5.4999999999999997E-3</v>
      </c>
      <c r="G68" s="16"/>
    </row>
    <row r="69" spans="1:7" x14ac:dyDescent="0.35">
      <c r="A69" s="13" t="s">
        <v>2449</v>
      </c>
      <c r="B69" s="33" t="s">
        <v>2450</v>
      </c>
      <c r="C69" s="33" t="s">
        <v>245</v>
      </c>
      <c r="D69" s="14">
        <v>44988</v>
      </c>
      <c r="E69" s="15">
        <v>73.06</v>
      </c>
      <c r="F69" s="16">
        <v>5.4000000000000003E-3</v>
      </c>
      <c r="G69" s="16"/>
    </row>
    <row r="70" spans="1:7" x14ac:dyDescent="0.35">
      <c r="A70" s="13" t="s">
        <v>2451</v>
      </c>
      <c r="B70" s="33" t="s">
        <v>2452</v>
      </c>
      <c r="C70" s="33" t="s">
        <v>240</v>
      </c>
      <c r="D70" s="14">
        <v>3030</v>
      </c>
      <c r="E70" s="15">
        <v>72.09</v>
      </c>
      <c r="F70" s="16">
        <v>5.3E-3</v>
      </c>
      <c r="G70" s="16"/>
    </row>
    <row r="71" spans="1:7" x14ac:dyDescent="0.35">
      <c r="A71" s="13" t="s">
        <v>2453</v>
      </c>
      <c r="B71" s="33" t="s">
        <v>2454</v>
      </c>
      <c r="C71" s="33" t="s">
        <v>240</v>
      </c>
      <c r="D71" s="14">
        <v>16524</v>
      </c>
      <c r="E71" s="15">
        <v>72.02</v>
      </c>
      <c r="F71" s="16">
        <v>5.3E-3</v>
      </c>
      <c r="G71" s="16"/>
    </row>
    <row r="72" spans="1:7" x14ac:dyDescent="0.35">
      <c r="A72" s="13" t="s">
        <v>2455</v>
      </c>
      <c r="B72" s="33" t="s">
        <v>2456</v>
      </c>
      <c r="C72" s="33" t="s">
        <v>785</v>
      </c>
      <c r="D72" s="14">
        <v>8963</v>
      </c>
      <c r="E72" s="15">
        <v>71.430000000000007</v>
      </c>
      <c r="F72" s="16">
        <v>5.3E-3</v>
      </c>
      <c r="G72" s="16"/>
    </row>
    <row r="73" spans="1:7" x14ac:dyDescent="0.35">
      <c r="A73" s="13" t="s">
        <v>308</v>
      </c>
      <c r="B73" s="33" t="s">
        <v>309</v>
      </c>
      <c r="C73" s="33" t="s">
        <v>240</v>
      </c>
      <c r="D73" s="14">
        <v>5579</v>
      </c>
      <c r="E73" s="15">
        <v>71.12</v>
      </c>
      <c r="F73" s="16">
        <v>5.1999999999999998E-3</v>
      </c>
      <c r="G73" s="16"/>
    </row>
    <row r="74" spans="1:7" x14ac:dyDescent="0.35">
      <c r="A74" s="13" t="s">
        <v>2457</v>
      </c>
      <c r="B74" s="33" t="s">
        <v>2458</v>
      </c>
      <c r="C74" s="33" t="s">
        <v>358</v>
      </c>
      <c r="D74" s="14">
        <v>4789</v>
      </c>
      <c r="E74" s="15">
        <v>71.05</v>
      </c>
      <c r="F74" s="16">
        <v>5.1999999999999998E-3</v>
      </c>
      <c r="G74" s="16"/>
    </row>
    <row r="75" spans="1:7" x14ac:dyDescent="0.35">
      <c r="A75" s="13" t="s">
        <v>2459</v>
      </c>
      <c r="B75" s="33" t="s">
        <v>2460</v>
      </c>
      <c r="C75" s="33" t="s">
        <v>237</v>
      </c>
      <c r="D75" s="14">
        <v>611</v>
      </c>
      <c r="E75" s="15">
        <v>70.28</v>
      </c>
      <c r="F75" s="16">
        <v>5.1999999999999998E-3</v>
      </c>
      <c r="G75" s="16"/>
    </row>
    <row r="76" spans="1:7" x14ac:dyDescent="0.35">
      <c r="A76" s="13" t="s">
        <v>2461</v>
      </c>
      <c r="B76" s="33" t="s">
        <v>2462</v>
      </c>
      <c r="C76" s="33" t="s">
        <v>224</v>
      </c>
      <c r="D76" s="14">
        <v>3251</v>
      </c>
      <c r="E76" s="15">
        <v>69.56</v>
      </c>
      <c r="F76" s="16">
        <v>5.1000000000000004E-3</v>
      </c>
      <c r="G76" s="16"/>
    </row>
    <row r="77" spans="1:7" x14ac:dyDescent="0.35">
      <c r="A77" s="13" t="s">
        <v>2463</v>
      </c>
      <c r="B77" s="33" t="s">
        <v>2464</v>
      </c>
      <c r="C77" s="33" t="s">
        <v>251</v>
      </c>
      <c r="D77" s="14">
        <v>7308</v>
      </c>
      <c r="E77" s="15">
        <v>69.44</v>
      </c>
      <c r="F77" s="16">
        <v>5.1000000000000004E-3</v>
      </c>
      <c r="G77" s="16"/>
    </row>
    <row r="78" spans="1:7" x14ac:dyDescent="0.35">
      <c r="A78" s="13" t="s">
        <v>2465</v>
      </c>
      <c r="B78" s="33" t="s">
        <v>2466</v>
      </c>
      <c r="C78" s="33" t="s">
        <v>240</v>
      </c>
      <c r="D78" s="14">
        <v>55238</v>
      </c>
      <c r="E78" s="15">
        <v>68.56</v>
      </c>
      <c r="F78" s="16">
        <v>5.0000000000000001E-3</v>
      </c>
      <c r="G78" s="16"/>
    </row>
    <row r="79" spans="1:7" x14ac:dyDescent="0.35">
      <c r="A79" s="13" t="s">
        <v>2467</v>
      </c>
      <c r="B79" s="33" t="s">
        <v>2468</v>
      </c>
      <c r="C79" s="33" t="s">
        <v>358</v>
      </c>
      <c r="D79" s="14">
        <v>14605</v>
      </c>
      <c r="E79" s="15">
        <v>68.53</v>
      </c>
      <c r="F79" s="16">
        <v>5.0000000000000001E-3</v>
      </c>
      <c r="G79" s="16"/>
    </row>
    <row r="80" spans="1:7" x14ac:dyDescent="0.35">
      <c r="A80" s="13" t="s">
        <v>288</v>
      </c>
      <c r="B80" s="33" t="s">
        <v>289</v>
      </c>
      <c r="C80" s="33" t="s">
        <v>218</v>
      </c>
      <c r="D80" s="14">
        <v>8182</v>
      </c>
      <c r="E80" s="15">
        <v>68.16</v>
      </c>
      <c r="F80" s="16">
        <v>5.0000000000000001E-3</v>
      </c>
      <c r="G80" s="16"/>
    </row>
    <row r="81" spans="1:7" x14ac:dyDescent="0.35">
      <c r="A81" s="13" t="s">
        <v>2469</v>
      </c>
      <c r="B81" s="33" t="s">
        <v>2470</v>
      </c>
      <c r="C81" s="33" t="s">
        <v>210</v>
      </c>
      <c r="D81" s="14">
        <v>29215</v>
      </c>
      <c r="E81" s="15">
        <v>67.540000000000006</v>
      </c>
      <c r="F81" s="16">
        <v>5.0000000000000001E-3</v>
      </c>
      <c r="G81" s="16"/>
    </row>
    <row r="82" spans="1:7" x14ac:dyDescent="0.35">
      <c r="A82" s="13" t="s">
        <v>2471</v>
      </c>
      <c r="B82" s="33" t="s">
        <v>2472</v>
      </c>
      <c r="C82" s="33" t="s">
        <v>281</v>
      </c>
      <c r="D82" s="14">
        <v>496</v>
      </c>
      <c r="E82" s="15">
        <v>66.31</v>
      </c>
      <c r="F82" s="16">
        <v>4.8999999999999998E-3</v>
      </c>
      <c r="G82" s="16"/>
    </row>
    <row r="83" spans="1:7" x14ac:dyDescent="0.35">
      <c r="A83" s="13" t="s">
        <v>2473</v>
      </c>
      <c r="B83" s="33" t="s">
        <v>2474</v>
      </c>
      <c r="C83" s="33" t="s">
        <v>336</v>
      </c>
      <c r="D83" s="14">
        <v>431</v>
      </c>
      <c r="E83" s="15">
        <v>65.94</v>
      </c>
      <c r="F83" s="16">
        <v>4.8999999999999998E-3</v>
      </c>
      <c r="G83" s="16"/>
    </row>
    <row r="84" spans="1:7" x14ac:dyDescent="0.35">
      <c r="A84" s="13" t="s">
        <v>2475</v>
      </c>
      <c r="B84" s="33" t="s">
        <v>2476</v>
      </c>
      <c r="C84" s="33" t="s">
        <v>746</v>
      </c>
      <c r="D84" s="14">
        <v>7073</v>
      </c>
      <c r="E84" s="15">
        <v>65.84</v>
      </c>
      <c r="F84" s="16">
        <v>4.7999999999999996E-3</v>
      </c>
      <c r="G84" s="16"/>
    </row>
    <row r="85" spans="1:7" x14ac:dyDescent="0.35">
      <c r="A85" s="13" t="s">
        <v>2477</v>
      </c>
      <c r="B85" s="33" t="s">
        <v>2478</v>
      </c>
      <c r="C85" s="33" t="s">
        <v>237</v>
      </c>
      <c r="D85" s="14">
        <v>5412</v>
      </c>
      <c r="E85" s="15">
        <v>63.53</v>
      </c>
      <c r="F85" s="16">
        <v>4.7000000000000002E-3</v>
      </c>
      <c r="G85" s="16"/>
    </row>
    <row r="86" spans="1:7" x14ac:dyDescent="0.35">
      <c r="A86" s="13" t="s">
        <v>471</v>
      </c>
      <c r="B86" s="33" t="s">
        <v>472</v>
      </c>
      <c r="C86" s="33" t="s">
        <v>224</v>
      </c>
      <c r="D86" s="14">
        <v>2090</v>
      </c>
      <c r="E86" s="15">
        <v>62.77</v>
      </c>
      <c r="F86" s="16">
        <v>4.5999999999999999E-3</v>
      </c>
      <c r="G86" s="16"/>
    </row>
    <row r="87" spans="1:7" x14ac:dyDescent="0.35">
      <c r="A87" s="13" t="s">
        <v>2136</v>
      </c>
      <c r="B87" s="33" t="s">
        <v>2137</v>
      </c>
      <c r="C87" s="33" t="s">
        <v>302</v>
      </c>
      <c r="D87" s="14">
        <v>5932</v>
      </c>
      <c r="E87" s="15">
        <v>61.68</v>
      </c>
      <c r="F87" s="16">
        <v>4.4999999999999997E-3</v>
      </c>
      <c r="G87" s="16"/>
    </row>
    <row r="88" spans="1:7" x14ac:dyDescent="0.35">
      <c r="A88" s="13" t="s">
        <v>2479</v>
      </c>
      <c r="B88" s="33" t="s">
        <v>2480</v>
      </c>
      <c r="C88" s="33" t="s">
        <v>240</v>
      </c>
      <c r="D88" s="14">
        <v>267</v>
      </c>
      <c r="E88" s="15">
        <v>61.5</v>
      </c>
      <c r="F88" s="16">
        <v>4.4999999999999997E-3</v>
      </c>
      <c r="G88" s="16"/>
    </row>
    <row r="89" spans="1:7" x14ac:dyDescent="0.35">
      <c r="A89" s="13" t="s">
        <v>473</v>
      </c>
      <c r="B89" s="33" t="s">
        <v>474</v>
      </c>
      <c r="C89" s="33" t="s">
        <v>475</v>
      </c>
      <c r="D89" s="14">
        <v>2722</v>
      </c>
      <c r="E89" s="15">
        <v>61.48</v>
      </c>
      <c r="F89" s="16">
        <v>4.4999999999999997E-3</v>
      </c>
      <c r="G89" s="16"/>
    </row>
    <row r="90" spans="1:7" x14ac:dyDescent="0.35">
      <c r="A90" s="13" t="s">
        <v>2481</v>
      </c>
      <c r="B90" s="33" t="s">
        <v>2482</v>
      </c>
      <c r="C90" s="33" t="s">
        <v>237</v>
      </c>
      <c r="D90" s="14">
        <v>3849</v>
      </c>
      <c r="E90" s="15">
        <v>60.88</v>
      </c>
      <c r="F90" s="16">
        <v>4.4999999999999997E-3</v>
      </c>
      <c r="G90" s="16"/>
    </row>
    <row r="91" spans="1:7" x14ac:dyDescent="0.35">
      <c r="A91" s="13" t="s">
        <v>2483</v>
      </c>
      <c r="B91" s="33" t="s">
        <v>2484</v>
      </c>
      <c r="C91" s="33" t="s">
        <v>237</v>
      </c>
      <c r="D91" s="14">
        <v>1082</v>
      </c>
      <c r="E91" s="15">
        <v>60.74</v>
      </c>
      <c r="F91" s="16">
        <v>4.4999999999999997E-3</v>
      </c>
      <c r="G91" s="16"/>
    </row>
    <row r="92" spans="1:7" x14ac:dyDescent="0.35">
      <c r="A92" s="13" t="s">
        <v>865</v>
      </c>
      <c r="B92" s="33" t="s">
        <v>866</v>
      </c>
      <c r="C92" s="33" t="s">
        <v>224</v>
      </c>
      <c r="D92" s="14">
        <v>2112</v>
      </c>
      <c r="E92" s="15">
        <v>60.15</v>
      </c>
      <c r="F92" s="16">
        <v>4.4000000000000003E-3</v>
      </c>
      <c r="G92" s="16"/>
    </row>
    <row r="93" spans="1:7" x14ac:dyDescent="0.35">
      <c r="A93" s="13" t="s">
        <v>2485</v>
      </c>
      <c r="B93" s="33" t="s">
        <v>2486</v>
      </c>
      <c r="C93" s="33" t="s">
        <v>398</v>
      </c>
      <c r="D93" s="14">
        <v>10873</v>
      </c>
      <c r="E93" s="15">
        <v>59.91</v>
      </c>
      <c r="F93" s="16">
        <v>4.4000000000000003E-3</v>
      </c>
      <c r="G93" s="16"/>
    </row>
    <row r="94" spans="1:7" x14ac:dyDescent="0.35">
      <c r="A94" s="13" t="s">
        <v>2487</v>
      </c>
      <c r="B94" s="33" t="s">
        <v>2488</v>
      </c>
      <c r="C94" s="33" t="s">
        <v>281</v>
      </c>
      <c r="D94" s="14">
        <v>7853</v>
      </c>
      <c r="E94" s="15">
        <v>58.76</v>
      </c>
      <c r="F94" s="16">
        <v>4.3E-3</v>
      </c>
      <c r="G94" s="16"/>
    </row>
    <row r="95" spans="1:7" x14ac:dyDescent="0.35">
      <c r="A95" s="13" t="s">
        <v>2489</v>
      </c>
      <c r="B95" s="33" t="s">
        <v>2490</v>
      </c>
      <c r="C95" s="33" t="s">
        <v>380</v>
      </c>
      <c r="D95" s="14">
        <v>23411</v>
      </c>
      <c r="E95" s="15">
        <v>57.94</v>
      </c>
      <c r="F95" s="16">
        <v>4.3E-3</v>
      </c>
      <c r="G95" s="16"/>
    </row>
    <row r="96" spans="1:7" x14ac:dyDescent="0.35">
      <c r="A96" s="13" t="s">
        <v>2491</v>
      </c>
      <c r="B96" s="33" t="s">
        <v>2492</v>
      </c>
      <c r="C96" s="33" t="s">
        <v>207</v>
      </c>
      <c r="D96" s="14">
        <v>65976</v>
      </c>
      <c r="E96" s="15">
        <v>57.79</v>
      </c>
      <c r="F96" s="16">
        <v>4.3E-3</v>
      </c>
      <c r="G96" s="16"/>
    </row>
    <row r="97" spans="1:7" x14ac:dyDescent="0.35">
      <c r="A97" s="13" t="s">
        <v>2493</v>
      </c>
      <c r="B97" s="33" t="s">
        <v>2494</v>
      </c>
      <c r="C97" s="33" t="s">
        <v>497</v>
      </c>
      <c r="D97" s="14">
        <v>1364</v>
      </c>
      <c r="E97" s="15">
        <v>57.7</v>
      </c>
      <c r="F97" s="16">
        <v>4.1999999999999997E-3</v>
      </c>
      <c r="G97" s="16"/>
    </row>
    <row r="98" spans="1:7" x14ac:dyDescent="0.35">
      <c r="A98" s="13" t="s">
        <v>2495</v>
      </c>
      <c r="B98" s="33" t="s">
        <v>2496</v>
      </c>
      <c r="C98" s="33" t="s">
        <v>302</v>
      </c>
      <c r="D98" s="14">
        <v>4554</v>
      </c>
      <c r="E98" s="15">
        <v>57.55</v>
      </c>
      <c r="F98" s="16">
        <v>4.1999999999999997E-3</v>
      </c>
      <c r="G98" s="16"/>
    </row>
    <row r="99" spans="1:7" x14ac:dyDescent="0.35">
      <c r="A99" s="13" t="s">
        <v>2497</v>
      </c>
      <c r="B99" s="33" t="s">
        <v>2498</v>
      </c>
      <c r="C99" s="33" t="s">
        <v>218</v>
      </c>
      <c r="D99" s="14">
        <v>13891</v>
      </c>
      <c r="E99" s="15">
        <v>56.82</v>
      </c>
      <c r="F99" s="16">
        <v>4.1999999999999997E-3</v>
      </c>
      <c r="G99" s="16"/>
    </row>
    <row r="100" spans="1:7" x14ac:dyDescent="0.35">
      <c r="A100" s="13" t="s">
        <v>2499</v>
      </c>
      <c r="B100" s="33" t="s">
        <v>2500</v>
      </c>
      <c r="C100" s="33" t="s">
        <v>281</v>
      </c>
      <c r="D100" s="14">
        <v>1502</v>
      </c>
      <c r="E100" s="15">
        <v>56.76</v>
      </c>
      <c r="F100" s="16">
        <v>4.1999999999999997E-3</v>
      </c>
      <c r="G100" s="16"/>
    </row>
    <row r="101" spans="1:7" x14ac:dyDescent="0.35">
      <c r="A101" s="13" t="s">
        <v>493</v>
      </c>
      <c r="B101" s="33" t="s">
        <v>494</v>
      </c>
      <c r="C101" s="33" t="s">
        <v>237</v>
      </c>
      <c r="D101" s="14">
        <v>6384</v>
      </c>
      <c r="E101" s="15">
        <v>56.4</v>
      </c>
      <c r="F101" s="16">
        <v>4.1999999999999997E-3</v>
      </c>
      <c r="G101" s="16"/>
    </row>
    <row r="102" spans="1:7" x14ac:dyDescent="0.35">
      <c r="A102" s="13" t="s">
        <v>481</v>
      </c>
      <c r="B102" s="33" t="s">
        <v>482</v>
      </c>
      <c r="C102" s="33" t="s">
        <v>218</v>
      </c>
      <c r="D102" s="14">
        <v>4513</v>
      </c>
      <c r="E102" s="15">
        <v>55.83</v>
      </c>
      <c r="F102" s="16">
        <v>4.1000000000000003E-3</v>
      </c>
      <c r="G102" s="16"/>
    </row>
    <row r="103" spans="1:7" x14ac:dyDescent="0.35">
      <c r="A103" s="13" t="s">
        <v>1173</v>
      </c>
      <c r="B103" s="33" t="s">
        <v>1174</v>
      </c>
      <c r="C103" s="33" t="s">
        <v>266</v>
      </c>
      <c r="D103" s="14">
        <v>15962</v>
      </c>
      <c r="E103" s="15">
        <v>55.07</v>
      </c>
      <c r="F103" s="16">
        <v>4.1000000000000003E-3</v>
      </c>
      <c r="G103" s="16"/>
    </row>
    <row r="104" spans="1:7" x14ac:dyDescent="0.35">
      <c r="A104" s="13" t="s">
        <v>763</v>
      </c>
      <c r="B104" s="33" t="s">
        <v>764</v>
      </c>
      <c r="C104" s="33" t="s">
        <v>237</v>
      </c>
      <c r="D104" s="14">
        <v>10338</v>
      </c>
      <c r="E104" s="15">
        <v>54.85</v>
      </c>
      <c r="F104" s="16">
        <v>4.0000000000000001E-3</v>
      </c>
      <c r="G104" s="16"/>
    </row>
    <row r="105" spans="1:7" x14ac:dyDescent="0.35">
      <c r="A105" s="13" t="s">
        <v>469</v>
      </c>
      <c r="B105" s="33" t="s">
        <v>470</v>
      </c>
      <c r="C105" s="33" t="s">
        <v>432</v>
      </c>
      <c r="D105" s="14">
        <v>580</v>
      </c>
      <c r="E105" s="15">
        <v>54.65</v>
      </c>
      <c r="F105" s="16">
        <v>4.0000000000000001E-3</v>
      </c>
      <c r="G105" s="16"/>
    </row>
    <row r="106" spans="1:7" x14ac:dyDescent="0.35">
      <c r="A106" s="13" t="s">
        <v>1681</v>
      </c>
      <c r="B106" s="33" t="s">
        <v>1682</v>
      </c>
      <c r="C106" s="33" t="s">
        <v>302</v>
      </c>
      <c r="D106" s="14">
        <v>4419</v>
      </c>
      <c r="E106" s="15">
        <v>54.61</v>
      </c>
      <c r="F106" s="16">
        <v>4.0000000000000001E-3</v>
      </c>
      <c r="G106" s="16"/>
    </row>
    <row r="107" spans="1:7" x14ac:dyDescent="0.35">
      <c r="A107" s="13" t="s">
        <v>1516</v>
      </c>
      <c r="B107" s="33" t="s">
        <v>1517</v>
      </c>
      <c r="C107" s="33" t="s">
        <v>330</v>
      </c>
      <c r="D107" s="14">
        <v>9705</v>
      </c>
      <c r="E107" s="15">
        <v>54.46</v>
      </c>
      <c r="F107" s="16">
        <v>4.0000000000000001E-3</v>
      </c>
      <c r="G107" s="16"/>
    </row>
    <row r="108" spans="1:7" x14ac:dyDescent="0.35">
      <c r="A108" s="13" t="s">
        <v>476</v>
      </c>
      <c r="B108" s="33" t="s">
        <v>477</v>
      </c>
      <c r="C108" s="33" t="s">
        <v>478</v>
      </c>
      <c r="D108" s="14">
        <v>1527</v>
      </c>
      <c r="E108" s="15">
        <v>54.09</v>
      </c>
      <c r="F108" s="16">
        <v>4.0000000000000001E-3</v>
      </c>
      <c r="G108" s="16"/>
    </row>
    <row r="109" spans="1:7" x14ac:dyDescent="0.35">
      <c r="A109" s="13" t="s">
        <v>789</v>
      </c>
      <c r="B109" s="33" t="s">
        <v>790</v>
      </c>
      <c r="C109" s="33" t="s">
        <v>785</v>
      </c>
      <c r="D109" s="14">
        <v>4063</v>
      </c>
      <c r="E109" s="15">
        <v>53.84</v>
      </c>
      <c r="F109" s="16">
        <v>4.0000000000000001E-3</v>
      </c>
      <c r="G109" s="16"/>
    </row>
    <row r="110" spans="1:7" x14ac:dyDescent="0.35">
      <c r="A110" s="13" t="s">
        <v>2501</v>
      </c>
      <c r="B110" s="33" t="s">
        <v>2502</v>
      </c>
      <c r="C110" s="33" t="s">
        <v>336</v>
      </c>
      <c r="D110" s="14">
        <v>5927</v>
      </c>
      <c r="E110" s="15">
        <v>53.62</v>
      </c>
      <c r="F110" s="16">
        <v>3.8999999999999998E-3</v>
      </c>
      <c r="G110" s="16"/>
    </row>
    <row r="111" spans="1:7" x14ac:dyDescent="0.35">
      <c r="A111" s="13" t="s">
        <v>2503</v>
      </c>
      <c r="B111" s="33" t="s">
        <v>2504</v>
      </c>
      <c r="C111" s="33" t="s">
        <v>401</v>
      </c>
      <c r="D111" s="14">
        <v>16845</v>
      </c>
      <c r="E111" s="15">
        <v>53.58</v>
      </c>
      <c r="F111" s="16">
        <v>3.8999999999999998E-3</v>
      </c>
      <c r="G111" s="16"/>
    </row>
    <row r="112" spans="1:7" x14ac:dyDescent="0.35">
      <c r="A112" s="13" t="s">
        <v>2505</v>
      </c>
      <c r="B112" s="33" t="s">
        <v>2506</v>
      </c>
      <c r="C112" s="33" t="s">
        <v>245</v>
      </c>
      <c r="D112" s="14">
        <v>340169</v>
      </c>
      <c r="E112" s="15">
        <v>52.86</v>
      </c>
      <c r="F112" s="16">
        <v>3.8999999999999998E-3</v>
      </c>
      <c r="G112" s="16"/>
    </row>
    <row r="113" spans="1:7" x14ac:dyDescent="0.35">
      <c r="A113" s="13" t="s">
        <v>2507</v>
      </c>
      <c r="B113" s="33" t="s">
        <v>2508</v>
      </c>
      <c r="C113" s="33" t="s">
        <v>336</v>
      </c>
      <c r="D113" s="14">
        <v>5399</v>
      </c>
      <c r="E113" s="15">
        <v>52.58</v>
      </c>
      <c r="F113" s="16">
        <v>3.8999999999999998E-3</v>
      </c>
      <c r="G113" s="16"/>
    </row>
    <row r="114" spans="1:7" x14ac:dyDescent="0.35">
      <c r="A114" s="13" t="s">
        <v>2509</v>
      </c>
      <c r="B114" s="33" t="s">
        <v>2510</v>
      </c>
      <c r="C114" s="33" t="s">
        <v>401</v>
      </c>
      <c r="D114" s="14">
        <v>14141</v>
      </c>
      <c r="E114" s="15">
        <v>52.27</v>
      </c>
      <c r="F114" s="16">
        <v>3.8E-3</v>
      </c>
      <c r="G114" s="16"/>
    </row>
    <row r="115" spans="1:7" x14ac:dyDescent="0.35">
      <c r="A115" s="13" t="s">
        <v>2511</v>
      </c>
      <c r="B115" s="33" t="s">
        <v>2512</v>
      </c>
      <c r="C115" s="33" t="s">
        <v>398</v>
      </c>
      <c r="D115" s="14">
        <v>910</v>
      </c>
      <c r="E115" s="15">
        <v>51.67</v>
      </c>
      <c r="F115" s="16">
        <v>3.8E-3</v>
      </c>
      <c r="G115" s="16"/>
    </row>
    <row r="116" spans="1:7" x14ac:dyDescent="0.35">
      <c r="A116" s="13" t="s">
        <v>2513</v>
      </c>
      <c r="B116" s="33" t="s">
        <v>2514</v>
      </c>
      <c r="C116" s="33" t="s">
        <v>245</v>
      </c>
      <c r="D116" s="14">
        <v>10477</v>
      </c>
      <c r="E116" s="15">
        <v>51.59</v>
      </c>
      <c r="F116" s="16">
        <v>3.8E-3</v>
      </c>
      <c r="G116" s="16"/>
    </row>
    <row r="117" spans="1:7" x14ac:dyDescent="0.35">
      <c r="A117" s="13" t="s">
        <v>731</v>
      </c>
      <c r="B117" s="33" t="s">
        <v>732</v>
      </c>
      <c r="C117" s="33" t="s">
        <v>355</v>
      </c>
      <c r="D117" s="14">
        <v>5715</v>
      </c>
      <c r="E117" s="15">
        <v>50.95</v>
      </c>
      <c r="F117" s="16">
        <v>3.8E-3</v>
      </c>
      <c r="G117" s="16"/>
    </row>
    <row r="118" spans="1:7" x14ac:dyDescent="0.35">
      <c r="A118" s="13" t="s">
        <v>2515</v>
      </c>
      <c r="B118" s="33" t="s">
        <v>2516</v>
      </c>
      <c r="C118" s="33" t="s">
        <v>221</v>
      </c>
      <c r="D118" s="14">
        <v>2176</v>
      </c>
      <c r="E118" s="15">
        <v>50.76</v>
      </c>
      <c r="F118" s="16">
        <v>3.7000000000000002E-3</v>
      </c>
      <c r="G118" s="16"/>
    </row>
    <row r="119" spans="1:7" x14ac:dyDescent="0.35">
      <c r="A119" s="13" t="s">
        <v>2517</v>
      </c>
      <c r="B119" s="33" t="s">
        <v>2518</v>
      </c>
      <c r="C119" s="33" t="s">
        <v>210</v>
      </c>
      <c r="D119" s="14">
        <v>3577</v>
      </c>
      <c r="E119" s="15">
        <v>50.43</v>
      </c>
      <c r="F119" s="16">
        <v>3.7000000000000002E-3</v>
      </c>
      <c r="G119" s="16"/>
    </row>
    <row r="120" spans="1:7" x14ac:dyDescent="0.35">
      <c r="A120" s="13" t="s">
        <v>2519</v>
      </c>
      <c r="B120" s="33" t="s">
        <v>2520</v>
      </c>
      <c r="C120" s="33" t="s">
        <v>1839</v>
      </c>
      <c r="D120" s="14">
        <v>5091</v>
      </c>
      <c r="E120" s="15">
        <v>50.16</v>
      </c>
      <c r="F120" s="16">
        <v>3.7000000000000002E-3</v>
      </c>
      <c r="G120" s="16"/>
    </row>
    <row r="121" spans="1:7" x14ac:dyDescent="0.35">
      <c r="A121" s="13" t="s">
        <v>2521</v>
      </c>
      <c r="B121" s="33" t="s">
        <v>2522</v>
      </c>
      <c r="C121" s="33" t="s">
        <v>240</v>
      </c>
      <c r="D121" s="14">
        <v>14701</v>
      </c>
      <c r="E121" s="15">
        <v>50.08</v>
      </c>
      <c r="F121" s="16">
        <v>3.7000000000000002E-3</v>
      </c>
      <c r="G121" s="16"/>
    </row>
    <row r="122" spans="1:7" x14ac:dyDescent="0.35">
      <c r="A122" s="13" t="s">
        <v>2523</v>
      </c>
      <c r="B122" s="33" t="s">
        <v>2524</v>
      </c>
      <c r="C122" s="33" t="s">
        <v>358</v>
      </c>
      <c r="D122" s="14">
        <v>12541</v>
      </c>
      <c r="E122" s="15">
        <v>49.99</v>
      </c>
      <c r="F122" s="16">
        <v>3.7000000000000002E-3</v>
      </c>
      <c r="G122" s="16"/>
    </row>
    <row r="123" spans="1:7" x14ac:dyDescent="0.35">
      <c r="A123" s="13" t="s">
        <v>2525</v>
      </c>
      <c r="B123" s="33" t="s">
        <v>2526</v>
      </c>
      <c r="C123" s="33" t="s">
        <v>278</v>
      </c>
      <c r="D123" s="14">
        <v>3561</v>
      </c>
      <c r="E123" s="15">
        <v>49.94</v>
      </c>
      <c r="F123" s="16">
        <v>3.7000000000000002E-3</v>
      </c>
      <c r="G123" s="16"/>
    </row>
    <row r="124" spans="1:7" x14ac:dyDescent="0.35">
      <c r="A124" s="13" t="s">
        <v>2527</v>
      </c>
      <c r="B124" s="33" t="s">
        <v>2528</v>
      </c>
      <c r="C124" s="33" t="s">
        <v>215</v>
      </c>
      <c r="D124" s="14">
        <v>2653</v>
      </c>
      <c r="E124" s="15">
        <v>49.78</v>
      </c>
      <c r="F124" s="16">
        <v>3.7000000000000002E-3</v>
      </c>
      <c r="G124" s="16"/>
    </row>
    <row r="125" spans="1:7" x14ac:dyDescent="0.35">
      <c r="A125" s="13" t="s">
        <v>2529</v>
      </c>
      <c r="B125" s="33" t="s">
        <v>2530</v>
      </c>
      <c r="C125" s="33" t="s">
        <v>302</v>
      </c>
      <c r="D125" s="14">
        <v>13061</v>
      </c>
      <c r="E125" s="15">
        <v>49.55</v>
      </c>
      <c r="F125" s="16">
        <v>3.5999999999999999E-3</v>
      </c>
      <c r="G125" s="16"/>
    </row>
    <row r="126" spans="1:7" x14ac:dyDescent="0.35">
      <c r="A126" s="13" t="s">
        <v>811</v>
      </c>
      <c r="B126" s="33" t="s">
        <v>812</v>
      </c>
      <c r="C126" s="33" t="s">
        <v>281</v>
      </c>
      <c r="D126" s="14">
        <v>875</v>
      </c>
      <c r="E126" s="15">
        <v>49.04</v>
      </c>
      <c r="F126" s="16">
        <v>3.5999999999999999E-3</v>
      </c>
      <c r="G126" s="16"/>
    </row>
    <row r="127" spans="1:7" x14ac:dyDescent="0.35">
      <c r="A127" s="13" t="s">
        <v>2531</v>
      </c>
      <c r="B127" s="33" t="s">
        <v>2532</v>
      </c>
      <c r="C127" s="33" t="s">
        <v>401</v>
      </c>
      <c r="D127" s="14">
        <v>35172</v>
      </c>
      <c r="E127" s="15">
        <v>49.01</v>
      </c>
      <c r="F127" s="16">
        <v>3.5999999999999999E-3</v>
      </c>
      <c r="G127" s="16"/>
    </row>
    <row r="128" spans="1:7" x14ac:dyDescent="0.35">
      <c r="A128" s="13" t="s">
        <v>2533</v>
      </c>
      <c r="B128" s="33" t="s">
        <v>2534</v>
      </c>
      <c r="C128" s="33" t="s">
        <v>318</v>
      </c>
      <c r="D128" s="14">
        <v>8192</v>
      </c>
      <c r="E128" s="15">
        <v>48.36</v>
      </c>
      <c r="F128" s="16">
        <v>3.5999999999999999E-3</v>
      </c>
      <c r="G128" s="16"/>
    </row>
    <row r="129" spans="1:7" x14ac:dyDescent="0.35">
      <c r="A129" s="13" t="s">
        <v>2535</v>
      </c>
      <c r="B129" s="33" t="s">
        <v>2536</v>
      </c>
      <c r="C129" s="33" t="s">
        <v>336</v>
      </c>
      <c r="D129" s="14">
        <v>8037</v>
      </c>
      <c r="E129" s="15">
        <v>48.25</v>
      </c>
      <c r="F129" s="16">
        <v>3.5999999999999999E-3</v>
      </c>
      <c r="G129" s="16"/>
    </row>
    <row r="130" spans="1:7" x14ac:dyDescent="0.35">
      <c r="A130" s="13" t="s">
        <v>2537</v>
      </c>
      <c r="B130" s="33" t="s">
        <v>2538</v>
      </c>
      <c r="C130" s="33" t="s">
        <v>401</v>
      </c>
      <c r="D130" s="14">
        <v>28663</v>
      </c>
      <c r="E130" s="15">
        <v>48.04</v>
      </c>
      <c r="F130" s="16">
        <v>3.5000000000000001E-3</v>
      </c>
      <c r="G130" s="16"/>
    </row>
    <row r="131" spans="1:7" x14ac:dyDescent="0.35">
      <c r="A131" s="13" t="s">
        <v>703</v>
      </c>
      <c r="B131" s="33" t="s">
        <v>704</v>
      </c>
      <c r="C131" s="33" t="s">
        <v>240</v>
      </c>
      <c r="D131" s="14">
        <v>6031</v>
      </c>
      <c r="E131" s="15">
        <v>47.53</v>
      </c>
      <c r="F131" s="16">
        <v>3.5000000000000001E-3</v>
      </c>
      <c r="G131" s="16"/>
    </row>
    <row r="132" spans="1:7" x14ac:dyDescent="0.35">
      <c r="A132" s="13" t="s">
        <v>487</v>
      </c>
      <c r="B132" s="33" t="s">
        <v>488</v>
      </c>
      <c r="C132" s="33" t="s">
        <v>305</v>
      </c>
      <c r="D132" s="14">
        <v>8161</v>
      </c>
      <c r="E132" s="15">
        <v>47.44</v>
      </c>
      <c r="F132" s="16">
        <v>3.5000000000000001E-3</v>
      </c>
      <c r="G132" s="16"/>
    </row>
    <row r="133" spans="1:7" x14ac:dyDescent="0.35">
      <c r="A133" s="13" t="s">
        <v>713</v>
      </c>
      <c r="B133" s="33" t="s">
        <v>714</v>
      </c>
      <c r="C133" s="33" t="s">
        <v>218</v>
      </c>
      <c r="D133" s="14">
        <v>11730</v>
      </c>
      <c r="E133" s="15">
        <v>46.98</v>
      </c>
      <c r="F133" s="16">
        <v>3.5000000000000001E-3</v>
      </c>
      <c r="G133" s="16"/>
    </row>
    <row r="134" spans="1:7" x14ac:dyDescent="0.35">
      <c r="A134" s="13" t="s">
        <v>1624</v>
      </c>
      <c r="B134" s="33" t="s">
        <v>1625</v>
      </c>
      <c r="C134" s="33" t="s">
        <v>401</v>
      </c>
      <c r="D134" s="14">
        <v>5078</v>
      </c>
      <c r="E134" s="15">
        <v>46.6</v>
      </c>
      <c r="F134" s="16">
        <v>3.3999999999999998E-3</v>
      </c>
      <c r="G134" s="16"/>
    </row>
    <row r="135" spans="1:7" x14ac:dyDescent="0.35">
      <c r="A135" s="13" t="s">
        <v>2539</v>
      </c>
      <c r="B135" s="33" t="s">
        <v>2540</v>
      </c>
      <c r="C135" s="33" t="s">
        <v>330</v>
      </c>
      <c r="D135" s="14">
        <v>3175</v>
      </c>
      <c r="E135" s="15">
        <v>45.5</v>
      </c>
      <c r="F135" s="16">
        <v>3.3E-3</v>
      </c>
      <c r="G135" s="16"/>
    </row>
    <row r="136" spans="1:7" x14ac:dyDescent="0.35">
      <c r="A136" s="13" t="s">
        <v>2541</v>
      </c>
      <c r="B136" s="33" t="s">
        <v>2542</v>
      </c>
      <c r="C136" s="33" t="s">
        <v>210</v>
      </c>
      <c r="D136" s="14">
        <v>19545</v>
      </c>
      <c r="E136" s="15">
        <v>44.85</v>
      </c>
      <c r="F136" s="16">
        <v>3.3E-3</v>
      </c>
      <c r="G136" s="16"/>
    </row>
    <row r="137" spans="1:7" x14ac:dyDescent="0.35">
      <c r="A137" s="13" t="s">
        <v>791</v>
      </c>
      <c r="B137" s="33" t="s">
        <v>792</v>
      </c>
      <c r="C137" s="33" t="s">
        <v>318</v>
      </c>
      <c r="D137" s="14">
        <v>5057</v>
      </c>
      <c r="E137" s="15">
        <v>44.71</v>
      </c>
      <c r="F137" s="16">
        <v>3.3E-3</v>
      </c>
      <c r="G137" s="16"/>
    </row>
    <row r="138" spans="1:7" x14ac:dyDescent="0.35">
      <c r="A138" s="13" t="s">
        <v>1655</v>
      </c>
      <c r="B138" s="33" t="s">
        <v>1656</v>
      </c>
      <c r="C138" s="33" t="s">
        <v>398</v>
      </c>
      <c r="D138" s="14">
        <v>8772</v>
      </c>
      <c r="E138" s="15">
        <v>44.45</v>
      </c>
      <c r="F138" s="16">
        <v>3.3E-3</v>
      </c>
      <c r="G138" s="16"/>
    </row>
    <row r="139" spans="1:7" x14ac:dyDescent="0.35">
      <c r="A139" s="13" t="s">
        <v>2543</v>
      </c>
      <c r="B139" s="33" t="s">
        <v>2544</v>
      </c>
      <c r="C139" s="33" t="s">
        <v>281</v>
      </c>
      <c r="D139" s="14">
        <v>7331</v>
      </c>
      <c r="E139" s="15">
        <v>44.44</v>
      </c>
      <c r="F139" s="16">
        <v>3.3E-3</v>
      </c>
      <c r="G139" s="16"/>
    </row>
    <row r="140" spans="1:7" x14ac:dyDescent="0.35">
      <c r="A140" s="13" t="s">
        <v>2545</v>
      </c>
      <c r="B140" s="33" t="s">
        <v>2546</v>
      </c>
      <c r="C140" s="33" t="s">
        <v>210</v>
      </c>
      <c r="D140" s="14">
        <v>23243</v>
      </c>
      <c r="E140" s="15">
        <v>44.37</v>
      </c>
      <c r="F140" s="16">
        <v>3.3E-3</v>
      </c>
      <c r="G140" s="16"/>
    </row>
    <row r="141" spans="1:7" x14ac:dyDescent="0.35">
      <c r="A141" s="13" t="s">
        <v>2547</v>
      </c>
      <c r="B141" s="33" t="s">
        <v>2548</v>
      </c>
      <c r="C141" s="33" t="s">
        <v>336</v>
      </c>
      <c r="D141" s="14">
        <v>20256</v>
      </c>
      <c r="E141" s="15">
        <v>44.19</v>
      </c>
      <c r="F141" s="16">
        <v>3.3E-3</v>
      </c>
      <c r="G141" s="16"/>
    </row>
    <row r="142" spans="1:7" x14ac:dyDescent="0.35">
      <c r="A142" s="13" t="s">
        <v>310</v>
      </c>
      <c r="B142" s="33" t="s">
        <v>311</v>
      </c>
      <c r="C142" s="33" t="s">
        <v>240</v>
      </c>
      <c r="D142" s="14">
        <v>3801</v>
      </c>
      <c r="E142" s="15">
        <v>43.5</v>
      </c>
      <c r="F142" s="16">
        <v>3.2000000000000002E-3</v>
      </c>
      <c r="G142" s="16"/>
    </row>
    <row r="143" spans="1:7" x14ac:dyDescent="0.35">
      <c r="A143" s="13" t="s">
        <v>2549</v>
      </c>
      <c r="B143" s="33" t="s">
        <v>2550</v>
      </c>
      <c r="C143" s="33" t="s">
        <v>358</v>
      </c>
      <c r="D143" s="14">
        <v>9951</v>
      </c>
      <c r="E143" s="15">
        <v>43.17</v>
      </c>
      <c r="F143" s="16">
        <v>3.2000000000000002E-3</v>
      </c>
      <c r="G143" s="16"/>
    </row>
    <row r="144" spans="1:7" x14ac:dyDescent="0.35">
      <c r="A144" s="13" t="s">
        <v>2551</v>
      </c>
      <c r="B144" s="33" t="s">
        <v>2552</v>
      </c>
      <c r="C144" s="33" t="s">
        <v>318</v>
      </c>
      <c r="D144" s="14">
        <v>9810</v>
      </c>
      <c r="E144" s="15">
        <v>43.15</v>
      </c>
      <c r="F144" s="16">
        <v>3.2000000000000002E-3</v>
      </c>
      <c r="G144" s="16"/>
    </row>
    <row r="145" spans="1:7" x14ac:dyDescent="0.35">
      <c r="A145" s="13" t="s">
        <v>489</v>
      </c>
      <c r="B145" s="33" t="s">
        <v>490</v>
      </c>
      <c r="C145" s="33" t="s">
        <v>358</v>
      </c>
      <c r="D145" s="14">
        <v>813</v>
      </c>
      <c r="E145" s="15">
        <v>42.38</v>
      </c>
      <c r="F145" s="16">
        <v>3.0999999999999999E-3</v>
      </c>
      <c r="G145" s="16"/>
    </row>
    <row r="146" spans="1:7" x14ac:dyDescent="0.35">
      <c r="A146" s="13" t="s">
        <v>502</v>
      </c>
      <c r="B146" s="33" t="s">
        <v>503</v>
      </c>
      <c r="C146" s="33" t="s">
        <v>355</v>
      </c>
      <c r="D146" s="14">
        <v>8792</v>
      </c>
      <c r="E146" s="15">
        <v>42.2</v>
      </c>
      <c r="F146" s="16">
        <v>3.0999999999999999E-3</v>
      </c>
      <c r="G146" s="16"/>
    </row>
    <row r="147" spans="1:7" x14ac:dyDescent="0.35">
      <c r="A147" s="13" t="s">
        <v>2553</v>
      </c>
      <c r="B147" s="33" t="s">
        <v>2554</v>
      </c>
      <c r="C147" s="33" t="s">
        <v>336</v>
      </c>
      <c r="D147" s="14">
        <v>4996</v>
      </c>
      <c r="E147" s="15">
        <v>42.12</v>
      </c>
      <c r="F147" s="16">
        <v>3.0999999999999999E-3</v>
      </c>
      <c r="G147" s="16"/>
    </row>
    <row r="148" spans="1:7" x14ac:dyDescent="0.35">
      <c r="A148" s="13" t="s">
        <v>2555</v>
      </c>
      <c r="B148" s="33" t="s">
        <v>2556</v>
      </c>
      <c r="C148" s="33" t="s">
        <v>305</v>
      </c>
      <c r="D148" s="14">
        <v>6278</v>
      </c>
      <c r="E148" s="15">
        <v>41.69</v>
      </c>
      <c r="F148" s="16">
        <v>3.0999999999999999E-3</v>
      </c>
      <c r="G148" s="16"/>
    </row>
    <row r="149" spans="1:7" x14ac:dyDescent="0.35">
      <c r="A149" s="13" t="s">
        <v>349</v>
      </c>
      <c r="B149" s="33" t="s">
        <v>350</v>
      </c>
      <c r="C149" s="33" t="s">
        <v>237</v>
      </c>
      <c r="D149" s="14">
        <v>2357</v>
      </c>
      <c r="E149" s="15">
        <v>41.21</v>
      </c>
      <c r="F149" s="16">
        <v>3.0000000000000001E-3</v>
      </c>
      <c r="G149" s="16"/>
    </row>
    <row r="150" spans="1:7" x14ac:dyDescent="0.35">
      <c r="A150" s="13" t="s">
        <v>871</v>
      </c>
      <c r="B150" s="33" t="s">
        <v>872</v>
      </c>
      <c r="C150" s="33" t="s">
        <v>873</v>
      </c>
      <c r="D150" s="14">
        <v>5691</v>
      </c>
      <c r="E150" s="15">
        <v>40.86</v>
      </c>
      <c r="F150" s="16">
        <v>3.0000000000000001E-3</v>
      </c>
      <c r="G150" s="16"/>
    </row>
    <row r="151" spans="1:7" x14ac:dyDescent="0.35">
      <c r="A151" s="13" t="s">
        <v>361</v>
      </c>
      <c r="B151" s="33" t="s">
        <v>362</v>
      </c>
      <c r="C151" s="33" t="s">
        <v>237</v>
      </c>
      <c r="D151" s="14">
        <v>3990</v>
      </c>
      <c r="E151" s="15">
        <v>40.619999999999997</v>
      </c>
      <c r="F151" s="16">
        <v>3.0000000000000001E-3</v>
      </c>
      <c r="G151" s="16"/>
    </row>
    <row r="152" spans="1:7" x14ac:dyDescent="0.35">
      <c r="A152" s="13" t="s">
        <v>1192</v>
      </c>
      <c r="B152" s="33" t="s">
        <v>1193</v>
      </c>
      <c r="C152" s="33" t="s">
        <v>278</v>
      </c>
      <c r="D152" s="14">
        <v>6692</v>
      </c>
      <c r="E152" s="15">
        <v>40.19</v>
      </c>
      <c r="F152" s="16">
        <v>3.0000000000000001E-3</v>
      </c>
      <c r="G152" s="16"/>
    </row>
    <row r="153" spans="1:7" x14ac:dyDescent="0.35">
      <c r="A153" s="13" t="s">
        <v>2557</v>
      </c>
      <c r="B153" s="33" t="s">
        <v>2558</v>
      </c>
      <c r="C153" s="33" t="s">
        <v>305</v>
      </c>
      <c r="D153" s="14">
        <v>7642</v>
      </c>
      <c r="E153" s="15">
        <v>39.86</v>
      </c>
      <c r="F153" s="16">
        <v>2.8999999999999998E-3</v>
      </c>
      <c r="G153" s="16"/>
    </row>
    <row r="154" spans="1:7" x14ac:dyDescent="0.35">
      <c r="A154" s="13" t="s">
        <v>2559</v>
      </c>
      <c r="B154" s="33" t="s">
        <v>2560</v>
      </c>
      <c r="C154" s="33" t="s">
        <v>398</v>
      </c>
      <c r="D154" s="14">
        <v>4444</v>
      </c>
      <c r="E154" s="15">
        <v>39.24</v>
      </c>
      <c r="F154" s="16">
        <v>2.8999999999999998E-3</v>
      </c>
      <c r="G154" s="16"/>
    </row>
    <row r="155" spans="1:7" x14ac:dyDescent="0.35">
      <c r="A155" s="13" t="s">
        <v>2561</v>
      </c>
      <c r="B155" s="33" t="s">
        <v>2562</v>
      </c>
      <c r="C155" s="33" t="s">
        <v>199</v>
      </c>
      <c r="D155" s="14">
        <v>39982</v>
      </c>
      <c r="E155" s="15">
        <v>38.71</v>
      </c>
      <c r="F155" s="16">
        <v>2.8E-3</v>
      </c>
      <c r="G155" s="16"/>
    </row>
    <row r="156" spans="1:7" x14ac:dyDescent="0.35">
      <c r="A156" s="13" t="s">
        <v>2563</v>
      </c>
      <c r="B156" s="33" t="s">
        <v>2564</v>
      </c>
      <c r="C156" s="33" t="s">
        <v>215</v>
      </c>
      <c r="D156" s="14">
        <v>5167</v>
      </c>
      <c r="E156" s="15">
        <v>38.6</v>
      </c>
      <c r="F156" s="16">
        <v>2.8E-3</v>
      </c>
      <c r="G156" s="16"/>
    </row>
    <row r="157" spans="1:7" x14ac:dyDescent="0.35">
      <c r="A157" s="13" t="s">
        <v>2565</v>
      </c>
      <c r="B157" s="33" t="s">
        <v>2566</v>
      </c>
      <c r="C157" s="33" t="s">
        <v>336</v>
      </c>
      <c r="D157" s="14">
        <v>12382</v>
      </c>
      <c r="E157" s="15">
        <v>38.380000000000003</v>
      </c>
      <c r="F157" s="16">
        <v>2.8E-3</v>
      </c>
      <c r="G157" s="16"/>
    </row>
    <row r="158" spans="1:7" x14ac:dyDescent="0.35">
      <c r="A158" s="13" t="s">
        <v>2567</v>
      </c>
      <c r="B158" s="33" t="s">
        <v>2568</v>
      </c>
      <c r="C158" s="33" t="s">
        <v>355</v>
      </c>
      <c r="D158" s="14">
        <v>9684</v>
      </c>
      <c r="E158" s="15">
        <v>38.270000000000003</v>
      </c>
      <c r="F158" s="16">
        <v>2.8E-3</v>
      </c>
      <c r="G158" s="16"/>
    </row>
    <row r="159" spans="1:7" x14ac:dyDescent="0.35">
      <c r="A159" s="13" t="s">
        <v>2569</v>
      </c>
      <c r="B159" s="33" t="s">
        <v>2570</v>
      </c>
      <c r="C159" s="33" t="s">
        <v>1712</v>
      </c>
      <c r="D159" s="14">
        <v>2077</v>
      </c>
      <c r="E159" s="15">
        <v>38.01</v>
      </c>
      <c r="F159" s="16">
        <v>2.8E-3</v>
      </c>
      <c r="G159" s="16"/>
    </row>
    <row r="160" spans="1:7" x14ac:dyDescent="0.35">
      <c r="A160" s="13" t="s">
        <v>2571</v>
      </c>
      <c r="B160" s="33" t="s">
        <v>2572</v>
      </c>
      <c r="C160" s="33" t="s">
        <v>1824</v>
      </c>
      <c r="D160" s="14">
        <v>3520</v>
      </c>
      <c r="E160" s="15">
        <v>37.85</v>
      </c>
      <c r="F160" s="16">
        <v>2.8E-3</v>
      </c>
      <c r="G160" s="16"/>
    </row>
    <row r="161" spans="1:7" x14ac:dyDescent="0.35">
      <c r="A161" s="13" t="s">
        <v>356</v>
      </c>
      <c r="B161" s="33" t="s">
        <v>357</v>
      </c>
      <c r="C161" s="33" t="s">
        <v>358</v>
      </c>
      <c r="D161" s="14">
        <v>5301</v>
      </c>
      <c r="E161" s="15">
        <v>37.229999999999997</v>
      </c>
      <c r="F161" s="16">
        <v>2.7000000000000001E-3</v>
      </c>
      <c r="G161" s="16"/>
    </row>
    <row r="162" spans="1:7" x14ac:dyDescent="0.35">
      <c r="A162" s="13" t="s">
        <v>2573</v>
      </c>
      <c r="B162" s="33" t="s">
        <v>2574</v>
      </c>
      <c r="C162" s="33" t="s">
        <v>240</v>
      </c>
      <c r="D162" s="14">
        <v>28716</v>
      </c>
      <c r="E162" s="15">
        <v>36.68</v>
      </c>
      <c r="F162" s="16">
        <v>2.7000000000000001E-3</v>
      </c>
      <c r="G162" s="16"/>
    </row>
    <row r="163" spans="1:7" x14ac:dyDescent="0.35">
      <c r="A163" s="13" t="s">
        <v>495</v>
      </c>
      <c r="B163" s="33" t="s">
        <v>496</v>
      </c>
      <c r="C163" s="33" t="s">
        <v>497</v>
      </c>
      <c r="D163" s="14">
        <v>2936</v>
      </c>
      <c r="E163" s="15">
        <v>36.659999999999997</v>
      </c>
      <c r="F163" s="16">
        <v>2.7000000000000001E-3</v>
      </c>
      <c r="G163" s="16"/>
    </row>
    <row r="164" spans="1:7" x14ac:dyDescent="0.35">
      <c r="A164" s="13" t="s">
        <v>2575</v>
      </c>
      <c r="B164" s="33" t="s">
        <v>2576</v>
      </c>
      <c r="C164" s="33" t="s">
        <v>302</v>
      </c>
      <c r="D164" s="14">
        <v>14386</v>
      </c>
      <c r="E164" s="15">
        <v>36.5</v>
      </c>
      <c r="F164" s="16">
        <v>2.7000000000000001E-3</v>
      </c>
      <c r="G164" s="16"/>
    </row>
    <row r="165" spans="1:7" x14ac:dyDescent="0.35">
      <c r="A165" s="13" t="s">
        <v>2577</v>
      </c>
      <c r="B165" s="33" t="s">
        <v>2578</v>
      </c>
      <c r="C165" s="33" t="s">
        <v>437</v>
      </c>
      <c r="D165" s="14">
        <v>7309</v>
      </c>
      <c r="E165" s="15">
        <v>35.94</v>
      </c>
      <c r="F165" s="16">
        <v>2.5999999999999999E-3</v>
      </c>
      <c r="G165" s="16"/>
    </row>
    <row r="166" spans="1:7" x14ac:dyDescent="0.35">
      <c r="A166" s="13" t="s">
        <v>2579</v>
      </c>
      <c r="B166" s="33" t="s">
        <v>2580</v>
      </c>
      <c r="C166" s="33" t="s">
        <v>231</v>
      </c>
      <c r="D166" s="14">
        <v>2918</v>
      </c>
      <c r="E166" s="15">
        <v>35.880000000000003</v>
      </c>
      <c r="F166" s="16">
        <v>2.5999999999999999E-3</v>
      </c>
      <c r="G166" s="16"/>
    </row>
    <row r="167" spans="1:7" x14ac:dyDescent="0.35">
      <c r="A167" s="13" t="s">
        <v>2581</v>
      </c>
      <c r="B167" s="33" t="s">
        <v>2582</v>
      </c>
      <c r="C167" s="33" t="s">
        <v>281</v>
      </c>
      <c r="D167" s="14">
        <v>9613</v>
      </c>
      <c r="E167" s="15">
        <v>35.880000000000003</v>
      </c>
      <c r="F167" s="16">
        <v>2.5999999999999999E-3</v>
      </c>
      <c r="G167" s="16"/>
    </row>
    <row r="168" spans="1:7" x14ac:dyDescent="0.35">
      <c r="A168" s="13" t="s">
        <v>2583</v>
      </c>
      <c r="B168" s="33" t="s">
        <v>2584</v>
      </c>
      <c r="C168" s="33" t="s">
        <v>221</v>
      </c>
      <c r="D168" s="14">
        <v>10274</v>
      </c>
      <c r="E168" s="15">
        <v>35.799999999999997</v>
      </c>
      <c r="F168" s="16">
        <v>2.5999999999999999E-3</v>
      </c>
      <c r="G168" s="16"/>
    </row>
    <row r="169" spans="1:7" x14ac:dyDescent="0.35">
      <c r="A169" s="13" t="s">
        <v>504</v>
      </c>
      <c r="B169" s="33" t="s">
        <v>505</v>
      </c>
      <c r="C169" s="33" t="s">
        <v>215</v>
      </c>
      <c r="D169" s="14">
        <v>2956</v>
      </c>
      <c r="E169" s="15">
        <v>35.18</v>
      </c>
      <c r="F169" s="16">
        <v>2.5999999999999999E-3</v>
      </c>
      <c r="G169" s="16"/>
    </row>
    <row r="170" spans="1:7" x14ac:dyDescent="0.35">
      <c r="A170" s="13" t="s">
        <v>2585</v>
      </c>
      <c r="B170" s="33" t="s">
        <v>2586</v>
      </c>
      <c r="C170" s="33" t="s">
        <v>336</v>
      </c>
      <c r="D170" s="14">
        <v>16600</v>
      </c>
      <c r="E170" s="15">
        <v>35.18</v>
      </c>
      <c r="F170" s="16">
        <v>2.5999999999999999E-3</v>
      </c>
      <c r="G170" s="16"/>
    </row>
    <row r="171" spans="1:7" x14ac:dyDescent="0.35">
      <c r="A171" s="13" t="s">
        <v>498</v>
      </c>
      <c r="B171" s="33" t="s">
        <v>499</v>
      </c>
      <c r="C171" s="33" t="s">
        <v>401</v>
      </c>
      <c r="D171" s="14">
        <v>8638</v>
      </c>
      <c r="E171" s="15">
        <v>35.119999999999997</v>
      </c>
      <c r="F171" s="16">
        <v>2.5999999999999999E-3</v>
      </c>
      <c r="G171" s="16"/>
    </row>
    <row r="172" spans="1:7" x14ac:dyDescent="0.35">
      <c r="A172" s="13" t="s">
        <v>483</v>
      </c>
      <c r="B172" s="33" t="s">
        <v>484</v>
      </c>
      <c r="C172" s="33" t="s">
        <v>237</v>
      </c>
      <c r="D172" s="14">
        <v>440</v>
      </c>
      <c r="E172" s="15">
        <v>35.08</v>
      </c>
      <c r="F172" s="16">
        <v>2.5999999999999999E-3</v>
      </c>
      <c r="G172" s="16"/>
    </row>
    <row r="173" spans="1:7" x14ac:dyDescent="0.35">
      <c r="A173" s="13" t="s">
        <v>1669</v>
      </c>
      <c r="B173" s="33" t="s">
        <v>1670</v>
      </c>
      <c r="C173" s="33" t="s">
        <v>221</v>
      </c>
      <c r="D173" s="14">
        <v>4352</v>
      </c>
      <c r="E173" s="15">
        <v>34.700000000000003</v>
      </c>
      <c r="F173" s="16">
        <v>2.5999999999999999E-3</v>
      </c>
      <c r="G173" s="16"/>
    </row>
    <row r="174" spans="1:7" x14ac:dyDescent="0.35">
      <c r="A174" s="13" t="s">
        <v>2587</v>
      </c>
      <c r="B174" s="33" t="s">
        <v>2588</v>
      </c>
      <c r="C174" s="33" t="s">
        <v>218</v>
      </c>
      <c r="D174" s="14">
        <v>5822</v>
      </c>
      <c r="E174" s="15">
        <v>34.61</v>
      </c>
      <c r="F174" s="16">
        <v>2.5000000000000001E-3</v>
      </c>
      <c r="G174" s="16"/>
    </row>
    <row r="175" spans="1:7" x14ac:dyDescent="0.35">
      <c r="A175" s="13" t="s">
        <v>249</v>
      </c>
      <c r="B175" s="33" t="s">
        <v>250</v>
      </c>
      <c r="C175" s="33" t="s">
        <v>251</v>
      </c>
      <c r="D175" s="14">
        <v>4482</v>
      </c>
      <c r="E175" s="15">
        <v>34.31</v>
      </c>
      <c r="F175" s="16">
        <v>2.5000000000000001E-3</v>
      </c>
      <c r="G175" s="16"/>
    </row>
    <row r="176" spans="1:7" x14ac:dyDescent="0.35">
      <c r="A176" s="13" t="s">
        <v>2589</v>
      </c>
      <c r="B176" s="33" t="s">
        <v>2590</v>
      </c>
      <c r="C176" s="33" t="s">
        <v>330</v>
      </c>
      <c r="D176" s="14">
        <v>2796</v>
      </c>
      <c r="E176" s="15">
        <v>33.89</v>
      </c>
      <c r="F176" s="16">
        <v>2.5000000000000001E-3</v>
      </c>
      <c r="G176" s="16"/>
    </row>
    <row r="177" spans="1:7" x14ac:dyDescent="0.35">
      <c r="A177" s="13" t="s">
        <v>715</v>
      </c>
      <c r="B177" s="33" t="s">
        <v>716</v>
      </c>
      <c r="C177" s="33" t="s">
        <v>302</v>
      </c>
      <c r="D177" s="14">
        <v>4333</v>
      </c>
      <c r="E177" s="15">
        <v>33.71</v>
      </c>
      <c r="F177" s="16">
        <v>2.5000000000000001E-3</v>
      </c>
      <c r="G177" s="16"/>
    </row>
    <row r="178" spans="1:7" x14ac:dyDescent="0.35">
      <c r="A178" s="13" t="s">
        <v>2591</v>
      </c>
      <c r="B178" s="33" t="s">
        <v>2592</v>
      </c>
      <c r="C178" s="33" t="s">
        <v>336</v>
      </c>
      <c r="D178" s="14">
        <v>2360</v>
      </c>
      <c r="E178" s="15">
        <v>33.65</v>
      </c>
      <c r="F178" s="16">
        <v>2.5000000000000001E-3</v>
      </c>
      <c r="G178" s="16"/>
    </row>
    <row r="179" spans="1:7" x14ac:dyDescent="0.35">
      <c r="A179" s="13" t="s">
        <v>2593</v>
      </c>
      <c r="B179" s="33" t="s">
        <v>2594</v>
      </c>
      <c r="C179" s="33" t="s">
        <v>401</v>
      </c>
      <c r="D179" s="14">
        <v>17455</v>
      </c>
      <c r="E179" s="15">
        <v>33.619999999999997</v>
      </c>
      <c r="F179" s="16">
        <v>2.5000000000000001E-3</v>
      </c>
      <c r="G179" s="16"/>
    </row>
    <row r="180" spans="1:7" x14ac:dyDescent="0.35">
      <c r="A180" s="13" t="s">
        <v>2595</v>
      </c>
      <c r="B180" s="33" t="s">
        <v>2596</v>
      </c>
      <c r="C180" s="33" t="s">
        <v>1189</v>
      </c>
      <c r="D180" s="14">
        <v>9712</v>
      </c>
      <c r="E180" s="15">
        <v>33.51</v>
      </c>
      <c r="F180" s="16">
        <v>2.5000000000000001E-3</v>
      </c>
      <c r="G180" s="16"/>
    </row>
    <row r="181" spans="1:7" x14ac:dyDescent="0.35">
      <c r="A181" s="13" t="s">
        <v>2597</v>
      </c>
      <c r="B181" s="33" t="s">
        <v>2598</v>
      </c>
      <c r="C181" s="33" t="s">
        <v>336</v>
      </c>
      <c r="D181" s="14">
        <v>17440</v>
      </c>
      <c r="E181" s="15">
        <v>33.22</v>
      </c>
      <c r="F181" s="16">
        <v>2.3999999999999998E-3</v>
      </c>
      <c r="G181" s="16"/>
    </row>
    <row r="182" spans="1:7" x14ac:dyDescent="0.35">
      <c r="A182" s="13" t="s">
        <v>1169</v>
      </c>
      <c r="B182" s="33" t="s">
        <v>1170</v>
      </c>
      <c r="C182" s="33" t="s">
        <v>240</v>
      </c>
      <c r="D182" s="14">
        <v>7453</v>
      </c>
      <c r="E182" s="15">
        <v>33.11</v>
      </c>
      <c r="F182" s="16">
        <v>2.3999999999999998E-3</v>
      </c>
      <c r="G182" s="16"/>
    </row>
    <row r="183" spans="1:7" x14ac:dyDescent="0.35">
      <c r="A183" s="13" t="s">
        <v>2599</v>
      </c>
      <c r="B183" s="33" t="s">
        <v>2600</v>
      </c>
      <c r="C183" s="33" t="s">
        <v>199</v>
      </c>
      <c r="D183" s="14">
        <v>31803</v>
      </c>
      <c r="E183" s="15">
        <v>33.01</v>
      </c>
      <c r="F183" s="16">
        <v>2.3999999999999998E-3</v>
      </c>
      <c r="G183" s="16"/>
    </row>
    <row r="184" spans="1:7" x14ac:dyDescent="0.35">
      <c r="A184" s="13" t="s">
        <v>485</v>
      </c>
      <c r="B184" s="33" t="s">
        <v>486</v>
      </c>
      <c r="C184" s="33" t="s">
        <v>336</v>
      </c>
      <c r="D184" s="14">
        <v>1803</v>
      </c>
      <c r="E184" s="15">
        <v>32.67</v>
      </c>
      <c r="F184" s="16">
        <v>2.3999999999999998E-3</v>
      </c>
      <c r="G184" s="16"/>
    </row>
    <row r="185" spans="1:7" x14ac:dyDescent="0.35">
      <c r="A185" s="13" t="s">
        <v>1645</v>
      </c>
      <c r="B185" s="33" t="s">
        <v>1646</v>
      </c>
      <c r="C185" s="33" t="s">
        <v>401</v>
      </c>
      <c r="D185" s="14">
        <v>4843</v>
      </c>
      <c r="E185" s="15">
        <v>32.409999999999997</v>
      </c>
      <c r="F185" s="16">
        <v>2.3999999999999998E-3</v>
      </c>
      <c r="G185" s="16"/>
    </row>
    <row r="186" spans="1:7" x14ac:dyDescent="0.35">
      <c r="A186" s="13" t="s">
        <v>1647</v>
      </c>
      <c r="B186" s="33" t="s">
        <v>1648</v>
      </c>
      <c r="C186" s="33" t="s">
        <v>278</v>
      </c>
      <c r="D186" s="14">
        <v>3384</v>
      </c>
      <c r="E186" s="15">
        <v>32.36</v>
      </c>
      <c r="F186" s="16">
        <v>2.3999999999999998E-3</v>
      </c>
      <c r="G186" s="16"/>
    </row>
    <row r="187" spans="1:7" x14ac:dyDescent="0.35">
      <c r="A187" s="13" t="s">
        <v>2601</v>
      </c>
      <c r="B187" s="33" t="s">
        <v>2602</v>
      </c>
      <c r="C187" s="33" t="s">
        <v>218</v>
      </c>
      <c r="D187" s="14">
        <v>5153</v>
      </c>
      <c r="E187" s="15">
        <v>31.93</v>
      </c>
      <c r="F187" s="16">
        <v>2.3999999999999998E-3</v>
      </c>
      <c r="G187" s="16"/>
    </row>
    <row r="188" spans="1:7" x14ac:dyDescent="0.35">
      <c r="A188" s="13" t="s">
        <v>2603</v>
      </c>
      <c r="B188" s="33" t="s">
        <v>2604</v>
      </c>
      <c r="C188" s="33" t="s">
        <v>358</v>
      </c>
      <c r="D188" s="14">
        <v>5960</v>
      </c>
      <c r="E188" s="15">
        <v>31.91</v>
      </c>
      <c r="F188" s="16">
        <v>2.3E-3</v>
      </c>
      <c r="G188" s="16"/>
    </row>
    <row r="189" spans="1:7" x14ac:dyDescent="0.35">
      <c r="A189" s="13" t="s">
        <v>2605</v>
      </c>
      <c r="B189" s="33" t="s">
        <v>2606</v>
      </c>
      <c r="C189" s="33" t="s">
        <v>336</v>
      </c>
      <c r="D189" s="14">
        <v>6015</v>
      </c>
      <c r="E189" s="15">
        <v>31.49</v>
      </c>
      <c r="F189" s="16">
        <v>2.3E-3</v>
      </c>
      <c r="G189" s="16"/>
    </row>
    <row r="190" spans="1:7" x14ac:dyDescent="0.35">
      <c r="A190" s="13" t="s">
        <v>1187</v>
      </c>
      <c r="B190" s="33" t="s">
        <v>1188</v>
      </c>
      <c r="C190" s="33" t="s">
        <v>1189</v>
      </c>
      <c r="D190" s="14">
        <v>1285</v>
      </c>
      <c r="E190" s="15">
        <v>31.45</v>
      </c>
      <c r="F190" s="16">
        <v>2.3E-3</v>
      </c>
      <c r="G190" s="16"/>
    </row>
    <row r="191" spans="1:7" x14ac:dyDescent="0.35">
      <c r="A191" s="13" t="s">
        <v>500</v>
      </c>
      <c r="B191" s="33" t="s">
        <v>501</v>
      </c>
      <c r="C191" s="33" t="s">
        <v>305</v>
      </c>
      <c r="D191" s="14">
        <v>4172</v>
      </c>
      <c r="E191" s="15">
        <v>31.38</v>
      </c>
      <c r="F191" s="16">
        <v>2.3E-3</v>
      </c>
      <c r="G191" s="16"/>
    </row>
    <row r="192" spans="1:7" x14ac:dyDescent="0.35">
      <c r="A192" s="13" t="s">
        <v>2607</v>
      </c>
      <c r="B192" s="33" t="s">
        <v>2608</v>
      </c>
      <c r="C192" s="33" t="s">
        <v>333</v>
      </c>
      <c r="D192" s="14">
        <v>82193</v>
      </c>
      <c r="E192" s="15">
        <v>31.31</v>
      </c>
      <c r="F192" s="16">
        <v>2.3E-3</v>
      </c>
      <c r="G192" s="16"/>
    </row>
    <row r="193" spans="1:7" x14ac:dyDescent="0.35">
      <c r="A193" s="13" t="s">
        <v>2609</v>
      </c>
      <c r="B193" s="33" t="s">
        <v>2610</v>
      </c>
      <c r="C193" s="33" t="s">
        <v>240</v>
      </c>
      <c r="D193" s="14">
        <v>46212</v>
      </c>
      <c r="E193" s="15">
        <v>31.16</v>
      </c>
      <c r="F193" s="16">
        <v>2.3E-3</v>
      </c>
      <c r="G193" s="16"/>
    </row>
    <row r="194" spans="1:7" x14ac:dyDescent="0.35">
      <c r="A194" s="13" t="s">
        <v>2611</v>
      </c>
      <c r="B194" s="33" t="s">
        <v>2612</v>
      </c>
      <c r="C194" s="33" t="s">
        <v>278</v>
      </c>
      <c r="D194" s="14">
        <v>1854</v>
      </c>
      <c r="E194" s="15">
        <v>31.15</v>
      </c>
      <c r="F194" s="16">
        <v>2.3E-3</v>
      </c>
      <c r="G194" s="16"/>
    </row>
    <row r="195" spans="1:7" x14ac:dyDescent="0.35">
      <c r="A195" s="13" t="s">
        <v>2613</v>
      </c>
      <c r="B195" s="33" t="s">
        <v>2614</v>
      </c>
      <c r="C195" s="33" t="s">
        <v>432</v>
      </c>
      <c r="D195" s="14">
        <v>9801</v>
      </c>
      <c r="E195" s="15">
        <v>31.02</v>
      </c>
      <c r="F195" s="16">
        <v>2.3E-3</v>
      </c>
      <c r="G195" s="16"/>
    </row>
    <row r="196" spans="1:7" x14ac:dyDescent="0.35">
      <c r="A196" s="13" t="s">
        <v>491</v>
      </c>
      <c r="B196" s="33" t="s">
        <v>492</v>
      </c>
      <c r="C196" s="33" t="s">
        <v>237</v>
      </c>
      <c r="D196" s="14">
        <v>1438</v>
      </c>
      <c r="E196" s="15">
        <v>30.95</v>
      </c>
      <c r="F196" s="16">
        <v>2.3E-3</v>
      </c>
      <c r="G196" s="16"/>
    </row>
    <row r="197" spans="1:7" x14ac:dyDescent="0.35">
      <c r="A197" s="13" t="s">
        <v>2615</v>
      </c>
      <c r="B197" s="33" t="s">
        <v>2616</v>
      </c>
      <c r="C197" s="33" t="s">
        <v>1198</v>
      </c>
      <c r="D197" s="14">
        <v>19349</v>
      </c>
      <c r="E197" s="15">
        <v>30.21</v>
      </c>
      <c r="F197" s="16">
        <v>2.2000000000000001E-3</v>
      </c>
      <c r="G197" s="16"/>
    </row>
    <row r="198" spans="1:7" x14ac:dyDescent="0.35">
      <c r="A198" s="13" t="s">
        <v>2617</v>
      </c>
      <c r="B198" s="33" t="s">
        <v>2618</v>
      </c>
      <c r="C198" s="33" t="s">
        <v>210</v>
      </c>
      <c r="D198" s="14">
        <v>7140</v>
      </c>
      <c r="E198" s="15">
        <v>30.21</v>
      </c>
      <c r="F198" s="16">
        <v>2.2000000000000001E-3</v>
      </c>
      <c r="G198" s="16"/>
    </row>
    <row r="199" spans="1:7" x14ac:dyDescent="0.35">
      <c r="A199" s="13" t="s">
        <v>781</v>
      </c>
      <c r="B199" s="33" t="s">
        <v>782</v>
      </c>
      <c r="C199" s="33" t="s">
        <v>281</v>
      </c>
      <c r="D199" s="14">
        <v>5724</v>
      </c>
      <c r="E199" s="15">
        <v>29.92</v>
      </c>
      <c r="F199" s="16">
        <v>2.2000000000000001E-3</v>
      </c>
      <c r="G199" s="16"/>
    </row>
    <row r="200" spans="1:7" x14ac:dyDescent="0.35">
      <c r="A200" s="13" t="s">
        <v>2619</v>
      </c>
      <c r="B200" s="33" t="s">
        <v>2620</v>
      </c>
      <c r="C200" s="33" t="s">
        <v>437</v>
      </c>
      <c r="D200" s="14">
        <v>22228</v>
      </c>
      <c r="E200" s="15">
        <v>29.49</v>
      </c>
      <c r="F200" s="16">
        <v>2.2000000000000001E-3</v>
      </c>
      <c r="G200" s="16"/>
    </row>
    <row r="201" spans="1:7" x14ac:dyDescent="0.35">
      <c r="A201" s="13" t="s">
        <v>2621</v>
      </c>
      <c r="B201" s="33" t="s">
        <v>2622</v>
      </c>
      <c r="C201" s="33" t="s">
        <v>1839</v>
      </c>
      <c r="D201" s="14">
        <v>5398</v>
      </c>
      <c r="E201" s="15">
        <v>29.29</v>
      </c>
      <c r="F201" s="16">
        <v>2.2000000000000001E-3</v>
      </c>
      <c r="G201" s="16"/>
    </row>
    <row r="202" spans="1:7" x14ac:dyDescent="0.35">
      <c r="A202" s="13" t="s">
        <v>2623</v>
      </c>
      <c r="B202" s="33" t="s">
        <v>2624</v>
      </c>
      <c r="C202" s="33" t="s">
        <v>234</v>
      </c>
      <c r="D202" s="14">
        <v>9218</v>
      </c>
      <c r="E202" s="15">
        <v>29.23</v>
      </c>
      <c r="F202" s="16">
        <v>2.2000000000000001E-3</v>
      </c>
      <c r="G202" s="16"/>
    </row>
    <row r="203" spans="1:7" x14ac:dyDescent="0.35">
      <c r="A203" s="13" t="s">
        <v>2625</v>
      </c>
      <c r="B203" s="33" t="s">
        <v>2626</v>
      </c>
      <c r="C203" s="33" t="s">
        <v>333</v>
      </c>
      <c r="D203" s="14">
        <v>6557</v>
      </c>
      <c r="E203" s="15">
        <v>28.66</v>
      </c>
      <c r="F203" s="16">
        <v>2.0999999999999999E-3</v>
      </c>
      <c r="G203" s="16"/>
    </row>
    <row r="204" spans="1:7" x14ac:dyDescent="0.35">
      <c r="A204" s="13" t="s">
        <v>2627</v>
      </c>
      <c r="B204" s="33" t="s">
        <v>2628</v>
      </c>
      <c r="C204" s="33" t="s">
        <v>746</v>
      </c>
      <c r="D204" s="14">
        <v>422</v>
      </c>
      <c r="E204" s="15">
        <v>27.94</v>
      </c>
      <c r="F204" s="16">
        <v>2.0999999999999999E-3</v>
      </c>
      <c r="G204" s="16"/>
    </row>
    <row r="205" spans="1:7" x14ac:dyDescent="0.35">
      <c r="A205" s="13" t="s">
        <v>2629</v>
      </c>
      <c r="B205" s="33" t="s">
        <v>2630</v>
      </c>
      <c r="C205" s="33" t="s">
        <v>218</v>
      </c>
      <c r="D205" s="14">
        <v>1195</v>
      </c>
      <c r="E205" s="15">
        <v>27.82</v>
      </c>
      <c r="F205" s="16">
        <v>2E-3</v>
      </c>
      <c r="G205" s="16"/>
    </row>
    <row r="206" spans="1:7" x14ac:dyDescent="0.35">
      <c r="A206" s="13" t="s">
        <v>2631</v>
      </c>
      <c r="B206" s="33" t="s">
        <v>2632</v>
      </c>
      <c r="C206" s="33" t="s">
        <v>437</v>
      </c>
      <c r="D206" s="14">
        <v>87047</v>
      </c>
      <c r="E206" s="15">
        <v>27.67</v>
      </c>
      <c r="F206" s="16">
        <v>2E-3</v>
      </c>
      <c r="G206" s="16"/>
    </row>
    <row r="207" spans="1:7" x14ac:dyDescent="0.35">
      <c r="A207" s="13" t="s">
        <v>2633</v>
      </c>
      <c r="B207" s="33" t="s">
        <v>2634</v>
      </c>
      <c r="C207" s="33" t="s">
        <v>240</v>
      </c>
      <c r="D207" s="14">
        <v>24254</v>
      </c>
      <c r="E207" s="15">
        <v>27.39</v>
      </c>
      <c r="F207" s="16">
        <v>2E-3</v>
      </c>
      <c r="G207" s="16"/>
    </row>
    <row r="208" spans="1:7" x14ac:dyDescent="0.35">
      <c r="A208" s="13" t="s">
        <v>2635</v>
      </c>
      <c r="B208" s="33" t="s">
        <v>2636</v>
      </c>
      <c r="C208" s="33" t="s">
        <v>240</v>
      </c>
      <c r="D208" s="14">
        <v>17771</v>
      </c>
      <c r="E208" s="15">
        <v>26.96</v>
      </c>
      <c r="F208" s="16">
        <v>2E-3</v>
      </c>
      <c r="G208" s="16"/>
    </row>
    <row r="209" spans="1:7" x14ac:dyDescent="0.35">
      <c r="A209" s="13" t="s">
        <v>2637</v>
      </c>
      <c r="B209" s="33" t="s">
        <v>2638</v>
      </c>
      <c r="C209" s="33" t="s">
        <v>318</v>
      </c>
      <c r="D209" s="14">
        <v>6100</v>
      </c>
      <c r="E209" s="15">
        <v>26.73</v>
      </c>
      <c r="F209" s="16">
        <v>2E-3</v>
      </c>
      <c r="G209" s="16"/>
    </row>
    <row r="210" spans="1:7" x14ac:dyDescent="0.35">
      <c r="A210" s="13" t="s">
        <v>2639</v>
      </c>
      <c r="B210" s="33" t="s">
        <v>2640</v>
      </c>
      <c r="C210" s="33" t="s">
        <v>210</v>
      </c>
      <c r="D210" s="14">
        <v>9556</v>
      </c>
      <c r="E210" s="15">
        <v>26.51</v>
      </c>
      <c r="F210" s="16">
        <v>2E-3</v>
      </c>
      <c r="G210" s="16"/>
    </row>
    <row r="211" spans="1:7" x14ac:dyDescent="0.35">
      <c r="A211" s="13" t="s">
        <v>725</v>
      </c>
      <c r="B211" s="33" t="s">
        <v>726</v>
      </c>
      <c r="C211" s="33" t="s">
        <v>302</v>
      </c>
      <c r="D211" s="14">
        <v>412</v>
      </c>
      <c r="E211" s="15">
        <v>26.21</v>
      </c>
      <c r="F211" s="16">
        <v>1.9E-3</v>
      </c>
      <c r="G211" s="16"/>
    </row>
    <row r="212" spans="1:7" x14ac:dyDescent="0.35">
      <c r="A212" s="13" t="s">
        <v>2641</v>
      </c>
      <c r="B212" s="33" t="s">
        <v>2642</v>
      </c>
      <c r="C212" s="33" t="s">
        <v>207</v>
      </c>
      <c r="D212" s="14">
        <v>35853</v>
      </c>
      <c r="E212" s="15">
        <v>26.14</v>
      </c>
      <c r="F212" s="16">
        <v>1.9E-3</v>
      </c>
      <c r="G212" s="16"/>
    </row>
    <row r="213" spans="1:7" x14ac:dyDescent="0.35">
      <c r="A213" s="13" t="s">
        <v>2643</v>
      </c>
      <c r="B213" s="33" t="s">
        <v>2644</v>
      </c>
      <c r="C213" s="33" t="s">
        <v>336</v>
      </c>
      <c r="D213" s="14">
        <v>4757</v>
      </c>
      <c r="E213" s="15">
        <v>25.98</v>
      </c>
      <c r="F213" s="16">
        <v>1.9E-3</v>
      </c>
      <c r="G213" s="16"/>
    </row>
    <row r="214" spans="1:7" x14ac:dyDescent="0.35">
      <c r="A214" s="13" t="s">
        <v>2645</v>
      </c>
      <c r="B214" s="33" t="s">
        <v>2646</v>
      </c>
      <c r="C214" s="33" t="s">
        <v>210</v>
      </c>
      <c r="D214" s="14">
        <v>9063</v>
      </c>
      <c r="E214" s="15">
        <v>25.59</v>
      </c>
      <c r="F214" s="16">
        <v>1.9E-3</v>
      </c>
      <c r="G214" s="16"/>
    </row>
    <row r="215" spans="1:7" x14ac:dyDescent="0.35">
      <c r="A215" s="13" t="s">
        <v>1179</v>
      </c>
      <c r="B215" s="33" t="s">
        <v>1180</v>
      </c>
      <c r="C215" s="33" t="s">
        <v>237</v>
      </c>
      <c r="D215" s="14">
        <v>3377</v>
      </c>
      <c r="E215" s="15">
        <v>25.56</v>
      </c>
      <c r="F215" s="16">
        <v>1.9E-3</v>
      </c>
      <c r="G215" s="16"/>
    </row>
    <row r="216" spans="1:7" x14ac:dyDescent="0.35">
      <c r="A216" s="13" t="s">
        <v>2647</v>
      </c>
      <c r="B216" s="33" t="s">
        <v>2648</v>
      </c>
      <c r="C216" s="33" t="s">
        <v>1839</v>
      </c>
      <c r="D216" s="14">
        <v>46608</v>
      </c>
      <c r="E216" s="15">
        <v>25.42</v>
      </c>
      <c r="F216" s="16">
        <v>1.9E-3</v>
      </c>
      <c r="G216" s="16"/>
    </row>
    <row r="217" spans="1:7" x14ac:dyDescent="0.35">
      <c r="A217" s="13" t="s">
        <v>2649</v>
      </c>
      <c r="B217" s="33" t="s">
        <v>2650</v>
      </c>
      <c r="C217" s="33" t="s">
        <v>251</v>
      </c>
      <c r="D217" s="14">
        <v>1235</v>
      </c>
      <c r="E217" s="15">
        <v>24.96</v>
      </c>
      <c r="F217" s="16">
        <v>1.8E-3</v>
      </c>
      <c r="G217" s="16"/>
    </row>
    <row r="218" spans="1:7" x14ac:dyDescent="0.35">
      <c r="A218" s="13" t="s">
        <v>1635</v>
      </c>
      <c r="B218" s="33" t="s">
        <v>1636</v>
      </c>
      <c r="C218" s="33" t="s">
        <v>358</v>
      </c>
      <c r="D218" s="14">
        <v>1605</v>
      </c>
      <c r="E218" s="15">
        <v>24.86</v>
      </c>
      <c r="F218" s="16">
        <v>1.8E-3</v>
      </c>
      <c r="G218" s="16"/>
    </row>
    <row r="219" spans="1:7" x14ac:dyDescent="0.35">
      <c r="A219" s="13" t="s">
        <v>2651</v>
      </c>
      <c r="B219" s="33" t="s">
        <v>2652</v>
      </c>
      <c r="C219" s="33" t="s">
        <v>207</v>
      </c>
      <c r="D219" s="14">
        <v>6234</v>
      </c>
      <c r="E219" s="15">
        <v>24.85</v>
      </c>
      <c r="F219" s="16">
        <v>1.8E-3</v>
      </c>
      <c r="G219" s="16"/>
    </row>
    <row r="220" spans="1:7" x14ac:dyDescent="0.35">
      <c r="A220" s="13" t="s">
        <v>2653</v>
      </c>
      <c r="B220" s="33" t="s">
        <v>2654</v>
      </c>
      <c r="C220" s="33" t="s">
        <v>746</v>
      </c>
      <c r="D220" s="14">
        <v>12063</v>
      </c>
      <c r="E220" s="15">
        <v>24.31</v>
      </c>
      <c r="F220" s="16">
        <v>1.8E-3</v>
      </c>
      <c r="G220" s="16"/>
    </row>
    <row r="221" spans="1:7" x14ac:dyDescent="0.35">
      <c r="A221" s="13" t="s">
        <v>737</v>
      </c>
      <c r="B221" s="33" t="s">
        <v>738</v>
      </c>
      <c r="C221" s="33" t="s">
        <v>401</v>
      </c>
      <c r="D221" s="14">
        <v>1847</v>
      </c>
      <c r="E221" s="15">
        <v>24.1</v>
      </c>
      <c r="F221" s="16">
        <v>1.8E-3</v>
      </c>
      <c r="G221" s="16"/>
    </row>
    <row r="222" spans="1:7" x14ac:dyDescent="0.35">
      <c r="A222" s="13" t="s">
        <v>2655</v>
      </c>
      <c r="B222" s="33" t="s">
        <v>2656</v>
      </c>
      <c r="C222" s="33" t="s">
        <v>873</v>
      </c>
      <c r="D222" s="14">
        <v>6872</v>
      </c>
      <c r="E222" s="15">
        <v>23.82</v>
      </c>
      <c r="F222" s="16">
        <v>1.8E-3</v>
      </c>
      <c r="G222" s="16"/>
    </row>
    <row r="223" spans="1:7" x14ac:dyDescent="0.35">
      <c r="A223" s="13" t="s">
        <v>2657</v>
      </c>
      <c r="B223" s="33" t="s">
        <v>2658</v>
      </c>
      <c r="C223" s="33" t="s">
        <v>210</v>
      </c>
      <c r="D223" s="14">
        <v>8055</v>
      </c>
      <c r="E223" s="15">
        <v>23.52</v>
      </c>
      <c r="F223" s="16">
        <v>1.6999999999999999E-3</v>
      </c>
      <c r="G223" s="16"/>
    </row>
    <row r="224" spans="1:7" x14ac:dyDescent="0.35">
      <c r="A224" s="13" t="s">
        <v>2659</v>
      </c>
      <c r="B224" s="33" t="s">
        <v>2660</v>
      </c>
      <c r="C224" s="33" t="s">
        <v>355</v>
      </c>
      <c r="D224" s="14">
        <v>4353</v>
      </c>
      <c r="E224" s="15">
        <v>23.45</v>
      </c>
      <c r="F224" s="16">
        <v>1.6999999999999999E-3</v>
      </c>
      <c r="G224" s="16"/>
    </row>
    <row r="225" spans="1:7" x14ac:dyDescent="0.35">
      <c r="A225" s="13" t="s">
        <v>2661</v>
      </c>
      <c r="B225" s="33" t="s">
        <v>2662</v>
      </c>
      <c r="C225" s="33" t="s">
        <v>251</v>
      </c>
      <c r="D225" s="14">
        <v>3058</v>
      </c>
      <c r="E225" s="15">
        <v>23.33</v>
      </c>
      <c r="F225" s="16">
        <v>1.6999999999999999E-3</v>
      </c>
      <c r="G225" s="16"/>
    </row>
    <row r="226" spans="1:7" x14ac:dyDescent="0.35">
      <c r="A226" s="13" t="s">
        <v>2663</v>
      </c>
      <c r="B226" s="33" t="s">
        <v>2664</v>
      </c>
      <c r="C226" s="33" t="s">
        <v>204</v>
      </c>
      <c r="D226" s="14">
        <v>3436</v>
      </c>
      <c r="E226" s="15">
        <v>23.23</v>
      </c>
      <c r="F226" s="16">
        <v>1.6999999999999999E-3</v>
      </c>
      <c r="G226" s="16"/>
    </row>
    <row r="227" spans="1:7" x14ac:dyDescent="0.35">
      <c r="A227" s="13" t="s">
        <v>319</v>
      </c>
      <c r="B227" s="33" t="s">
        <v>320</v>
      </c>
      <c r="C227" s="33" t="s">
        <v>321</v>
      </c>
      <c r="D227" s="14">
        <v>1159</v>
      </c>
      <c r="E227" s="15">
        <v>23.17</v>
      </c>
      <c r="F227" s="16">
        <v>1.6999999999999999E-3</v>
      </c>
      <c r="G227" s="16"/>
    </row>
    <row r="228" spans="1:7" x14ac:dyDescent="0.35">
      <c r="A228" s="13" t="s">
        <v>2665</v>
      </c>
      <c r="B228" s="33" t="s">
        <v>2666</v>
      </c>
      <c r="C228" s="33" t="s">
        <v>237</v>
      </c>
      <c r="D228" s="14">
        <v>2192</v>
      </c>
      <c r="E228" s="15">
        <v>22.82</v>
      </c>
      <c r="F228" s="16">
        <v>1.6999999999999999E-3</v>
      </c>
      <c r="G228" s="16"/>
    </row>
    <row r="229" spans="1:7" x14ac:dyDescent="0.35">
      <c r="A229" s="13" t="s">
        <v>1665</v>
      </c>
      <c r="B229" s="33" t="s">
        <v>1666</v>
      </c>
      <c r="C229" s="33" t="s">
        <v>210</v>
      </c>
      <c r="D229" s="14">
        <v>10298</v>
      </c>
      <c r="E229" s="15">
        <v>21.71</v>
      </c>
      <c r="F229" s="16">
        <v>1.6000000000000001E-3</v>
      </c>
      <c r="G229" s="16"/>
    </row>
    <row r="230" spans="1:7" x14ac:dyDescent="0.35">
      <c r="A230" s="13" t="s">
        <v>2667</v>
      </c>
      <c r="B230" s="33" t="s">
        <v>2668</v>
      </c>
      <c r="C230" s="33" t="s">
        <v>218</v>
      </c>
      <c r="D230" s="14">
        <v>5112</v>
      </c>
      <c r="E230" s="15">
        <v>21.27</v>
      </c>
      <c r="F230" s="16">
        <v>1.6000000000000001E-3</v>
      </c>
      <c r="G230" s="16"/>
    </row>
    <row r="231" spans="1:7" x14ac:dyDescent="0.35">
      <c r="A231" s="13" t="s">
        <v>2669</v>
      </c>
      <c r="B231" s="33" t="s">
        <v>2670</v>
      </c>
      <c r="C231" s="33" t="s">
        <v>1712</v>
      </c>
      <c r="D231" s="14">
        <v>5903</v>
      </c>
      <c r="E231" s="15">
        <v>21.09</v>
      </c>
      <c r="F231" s="16">
        <v>1.6000000000000001E-3</v>
      </c>
      <c r="G231" s="16"/>
    </row>
    <row r="232" spans="1:7" x14ac:dyDescent="0.35">
      <c r="A232" s="13" t="s">
        <v>2671</v>
      </c>
      <c r="B232" s="33" t="s">
        <v>2672</v>
      </c>
      <c r="C232" s="33" t="s">
        <v>266</v>
      </c>
      <c r="D232" s="14">
        <v>22725</v>
      </c>
      <c r="E232" s="15">
        <v>20.97</v>
      </c>
      <c r="F232" s="16">
        <v>1.5E-3</v>
      </c>
      <c r="G232" s="16"/>
    </row>
    <row r="233" spans="1:7" x14ac:dyDescent="0.35">
      <c r="A233" s="13" t="s">
        <v>2673</v>
      </c>
      <c r="B233" s="33" t="s">
        <v>2674</v>
      </c>
      <c r="C233" s="33" t="s">
        <v>281</v>
      </c>
      <c r="D233" s="14">
        <v>2876</v>
      </c>
      <c r="E233" s="15">
        <v>20.63</v>
      </c>
      <c r="F233" s="16">
        <v>1.5E-3</v>
      </c>
      <c r="G233" s="16"/>
    </row>
    <row r="234" spans="1:7" x14ac:dyDescent="0.35">
      <c r="A234" s="13" t="s">
        <v>2675</v>
      </c>
      <c r="B234" s="33" t="s">
        <v>2676</v>
      </c>
      <c r="C234" s="33" t="s">
        <v>336</v>
      </c>
      <c r="D234" s="14">
        <v>2982</v>
      </c>
      <c r="E234" s="15">
        <v>20.62</v>
      </c>
      <c r="F234" s="16">
        <v>1.5E-3</v>
      </c>
      <c r="G234" s="16"/>
    </row>
    <row r="235" spans="1:7" x14ac:dyDescent="0.35">
      <c r="A235" s="13" t="s">
        <v>1671</v>
      </c>
      <c r="B235" s="33" t="s">
        <v>1672</v>
      </c>
      <c r="C235" s="33" t="s">
        <v>336</v>
      </c>
      <c r="D235" s="14">
        <v>4323</v>
      </c>
      <c r="E235" s="15">
        <v>19.93</v>
      </c>
      <c r="F235" s="16">
        <v>1.5E-3</v>
      </c>
      <c r="G235" s="16"/>
    </row>
    <row r="236" spans="1:7" x14ac:dyDescent="0.35">
      <c r="A236" s="13" t="s">
        <v>2677</v>
      </c>
      <c r="B236" s="33" t="s">
        <v>2678</v>
      </c>
      <c r="C236" s="33" t="s">
        <v>437</v>
      </c>
      <c r="D236" s="14">
        <v>1931</v>
      </c>
      <c r="E236" s="15">
        <v>19.690000000000001</v>
      </c>
      <c r="F236" s="16">
        <v>1.4E-3</v>
      </c>
      <c r="G236" s="16"/>
    </row>
    <row r="237" spans="1:7" x14ac:dyDescent="0.35">
      <c r="A237" s="13" t="s">
        <v>2679</v>
      </c>
      <c r="B237" s="33" t="s">
        <v>2680</v>
      </c>
      <c r="C237" s="33" t="s">
        <v>218</v>
      </c>
      <c r="D237" s="14">
        <v>1008</v>
      </c>
      <c r="E237" s="15">
        <v>19.52</v>
      </c>
      <c r="F237" s="16">
        <v>1.4E-3</v>
      </c>
      <c r="G237" s="16"/>
    </row>
    <row r="238" spans="1:7" x14ac:dyDescent="0.35">
      <c r="A238" s="13" t="s">
        <v>2681</v>
      </c>
      <c r="B238" s="33" t="s">
        <v>2682</v>
      </c>
      <c r="C238" s="33" t="s">
        <v>199</v>
      </c>
      <c r="D238" s="14">
        <v>48925</v>
      </c>
      <c r="E238" s="15">
        <v>19.489999999999998</v>
      </c>
      <c r="F238" s="16">
        <v>1.4E-3</v>
      </c>
      <c r="G238" s="16"/>
    </row>
    <row r="239" spans="1:7" x14ac:dyDescent="0.35">
      <c r="A239" s="13" t="s">
        <v>2683</v>
      </c>
      <c r="B239" s="33" t="s">
        <v>2684</v>
      </c>
      <c r="C239" s="33" t="s">
        <v>358</v>
      </c>
      <c r="D239" s="14">
        <v>989</v>
      </c>
      <c r="E239" s="15">
        <v>19.25</v>
      </c>
      <c r="F239" s="16">
        <v>1.4E-3</v>
      </c>
      <c r="G239" s="16"/>
    </row>
    <row r="240" spans="1:7" x14ac:dyDescent="0.35">
      <c r="A240" s="13" t="s">
        <v>2685</v>
      </c>
      <c r="B240" s="33" t="s">
        <v>2686</v>
      </c>
      <c r="C240" s="33" t="s">
        <v>336</v>
      </c>
      <c r="D240" s="14">
        <v>1600</v>
      </c>
      <c r="E240" s="15">
        <v>19.100000000000001</v>
      </c>
      <c r="F240" s="16">
        <v>1.4E-3</v>
      </c>
      <c r="G240" s="16"/>
    </row>
    <row r="241" spans="1:7" x14ac:dyDescent="0.35">
      <c r="A241" s="13" t="s">
        <v>1205</v>
      </c>
      <c r="B241" s="33" t="s">
        <v>1206</v>
      </c>
      <c r="C241" s="33" t="s">
        <v>237</v>
      </c>
      <c r="D241" s="14">
        <v>1408</v>
      </c>
      <c r="E241" s="15">
        <v>18.72</v>
      </c>
      <c r="F241" s="16">
        <v>1.4E-3</v>
      </c>
      <c r="G241" s="16"/>
    </row>
    <row r="242" spans="1:7" x14ac:dyDescent="0.35">
      <c r="A242" s="13" t="s">
        <v>2687</v>
      </c>
      <c r="B242" s="33" t="s">
        <v>2688</v>
      </c>
      <c r="C242" s="33" t="s">
        <v>318</v>
      </c>
      <c r="D242" s="14">
        <v>56841</v>
      </c>
      <c r="E242" s="15">
        <v>18.66</v>
      </c>
      <c r="F242" s="16">
        <v>1.4E-3</v>
      </c>
      <c r="G242" s="16"/>
    </row>
    <row r="243" spans="1:7" x14ac:dyDescent="0.35">
      <c r="A243" s="13" t="s">
        <v>809</v>
      </c>
      <c r="B243" s="33" t="s">
        <v>810</v>
      </c>
      <c r="C243" s="33" t="s">
        <v>321</v>
      </c>
      <c r="D243" s="14">
        <v>1208</v>
      </c>
      <c r="E243" s="15">
        <v>18.190000000000001</v>
      </c>
      <c r="F243" s="16">
        <v>1.2999999999999999E-3</v>
      </c>
      <c r="G243" s="16"/>
    </row>
    <row r="244" spans="1:7" x14ac:dyDescent="0.35">
      <c r="A244" s="13" t="s">
        <v>2689</v>
      </c>
      <c r="B244" s="33" t="s">
        <v>2690</v>
      </c>
      <c r="C244" s="33" t="s">
        <v>437</v>
      </c>
      <c r="D244" s="14">
        <v>88563</v>
      </c>
      <c r="E244" s="15">
        <v>17.39</v>
      </c>
      <c r="F244" s="16">
        <v>1.2999999999999999E-3</v>
      </c>
      <c r="G244" s="16"/>
    </row>
    <row r="245" spans="1:7" x14ac:dyDescent="0.35">
      <c r="A245" s="13" t="s">
        <v>2691</v>
      </c>
      <c r="B245" s="33" t="s">
        <v>2692</v>
      </c>
      <c r="C245" s="33" t="s">
        <v>199</v>
      </c>
      <c r="D245" s="14">
        <v>42950</v>
      </c>
      <c r="E245" s="15">
        <v>16.72</v>
      </c>
      <c r="F245" s="16">
        <v>1.1999999999999999E-3</v>
      </c>
      <c r="G245" s="16"/>
    </row>
    <row r="246" spans="1:7" x14ac:dyDescent="0.35">
      <c r="A246" s="13" t="s">
        <v>2693</v>
      </c>
      <c r="B246" s="33" t="s">
        <v>2694</v>
      </c>
      <c r="C246" s="33" t="s">
        <v>302</v>
      </c>
      <c r="D246" s="14">
        <v>5714</v>
      </c>
      <c r="E246" s="15">
        <v>16.670000000000002</v>
      </c>
      <c r="F246" s="16">
        <v>1.1999999999999999E-3</v>
      </c>
      <c r="G246" s="16"/>
    </row>
    <row r="247" spans="1:7" x14ac:dyDescent="0.35">
      <c r="A247" s="13" t="s">
        <v>1209</v>
      </c>
      <c r="B247" s="33" t="s">
        <v>1210</v>
      </c>
      <c r="C247" s="33" t="s">
        <v>478</v>
      </c>
      <c r="D247" s="14">
        <v>3978</v>
      </c>
      <c r="E247" s="15">
        <v>15.47</v>
      </c>
      <c r="F247" s="16">
        <v>1.1000000000000001E-3</v>
      </c>
      <c r="G247" s="16"/>
    </row>
    <row r="248" spans="1:7" x14ac:dyDescent="0.35">
      <c r="A248" s="13" t="s">
        <v>1177</v>
      </c>
      <c r="B248" s="33" t="s">
        <v>1178</v>
      </c>
      <c r="C248" s="33" t="s">
        <v>321</v>
      </c>
      <c r="D248" s="14">
        <v>38957</v>
      </c>
      <c r="E248" s="15">
        <v>15.4</v>
      </c>
      <c r="F248" s="16">
        <v>1.1000000000000001E-3</v>
      </c>
      <c r="G248" s="16"/>
    </row>
    <row r="249" spans="1:7" x14ac:dyDescent="0.35">
      <c r="A249" s="13" t="s">
        <v>2695</v>
      </c>
      <c r="B249" s="33" t="s">
        <v>2696</v>
      </c>
      <c r="C249" s="33" t="s">
        <v>330</v>
      </c>
      <c r="D249" s="14">
        <v>2385</v>
      </c>
      <c r="E249" s="15">
        <v>15.02</v>
      </c>
      <c r="F249" s="16">
        <v>1.1000000000000001E-3</v>
      </c>
      <c r="G249" s="16"/>
    </row>
    <row r="250" spans="1:7" x14ac:dyDescent="0.35">
      <c r="A250" s="13" t="s">
        <v>2697</v>
      </c>
      <c r="B250" s="33" t="s">
        <v>2698</v>
      </c>
      <c r="C250" s="33" t="s">
        <v>398</v>
      </c>
      <c r="D250" s="14">
        <v>9851</v>
      </c>
      <c r="E250" s="15">
        <v>14.73</v>
      </c>
      <c r="F250" s="16">
        <v>1.1000000000000001E-3</v>
      </c>
      <c r="G250" s="16"/>
    </row>
    <row r="251" spans="1:7" x14ac:dyDescent="0.35">
      <c r="A251" s="13" t="s">
        <v>1181</v>
      </c>
      <c r="B251" s="33" t="s">
        <v>1182</v>
      </c>
      <c r="C251" s="33" t="s">
        <v>245</v>
      </c>
      <c r="D251" s="14">
        <v>5568</v>
      </c>
      <c r="E251" s="15">
        <v>14.67</v>
      </c>
      <c r="F251" s="16">
        <v>1.1000000000000001E-3</v>
      </c>
      <c r="G251" s="16"/>
    </row>
    <row r="252" spans="1:7" x14ac:dyDescent="0.35">
      <c r="A252" s="13" t="s">
        <v>2699</v>
      </c>
      <c r="B252" s="33" t="s">
        <v>2700</v>
      </c>
      <c r="C252" s="33" t="s">
        <v>221</v>
      </c>
      <c r="D252" s="14">
        <v>1572</v>
      </c>
      <c r="E252" s="15">
        <v>13.97</v>
      </c>
      <c r="F252" s="16">
        <v>1E-3</v>
      </c>
      <c r="G252" s="16"/>
    </row>
    <row r="253" spans="1:7" x14ac:dyDescent="0.35">
      <c r="A253" s="13" t="s">
        <v>2701</v>
      </c>
      <c r="B253" s="33" t="s">
        <v>2702</v>
      </c>
      <c r="C253" s="33" t="s">
        <v>199</v>
      </c>
      <c r="D253" s="14">
        <v>39411</v>
      </c>
      <c r="E253" s="15">
        <v>13.03</v>
      </c>
      <c r="F253" s="16">
        <v>1E-3</v>
      </c>
      <c r="G253" s="16"/>
    </row>
    <row r="254" spans="1:7" x14ac:dyDescent="0.35">
      <c r="A254" s="13" t="s">
        <v>2703</v>
      </c>
      <c r="B254" s="33" t="s">
        <v>2704</v>
      </c>
      <c r="C254" s="33" t="s">
        <v>221</v>
      </c>
      <c r="D254" s="14">
        <v>24758</v>
      </c>
      <c r="E254" s="15">
        <v>11.55</v>
      </c>
      <c r="F254" s="16">
        <v>8.9999999999999998E-4</v>
      </c>
      <c r="G254" s="16"/>
    </row>
    <row r="255" spans="1:7" x14ac:dyDescent="0.35">
      <c r="A255" s="13" t="s">
        <v>1241</v>
      </c>
      <c r="B255" s="33" t="s">
        <v>1242</v>
      </c>
      <c r="C255" s="33" t="s">
        <v>237</v>
      </c>
      <c r="D255" s="14">
        <v>1958</v>
      </c>
      <c r="E255" s="15">
        <v>11.19</v>
      </c>
      <c r="F255" s="16">
        <v>8.0000000000000004E-4</v>
      </c>
      <c r="G255" s="16"/>
    </row>
    <row r="256" spans="1:7" x14ac:dyDescent="0.35">
      <c r="A256" s="13" t="s">
        <v>2705</v>
      </c>
      <c r="B256" s="33" t="s">
        <v>2706</v>
      </c>
      <c r="C256" s="33" t="s">
        <v>207</v>
      </c>
      <c r="D256" s="14">
        <v>1130</v>
      </c>
      <c r="E256" s="15">
        <v>10.73</v>
      </c>
      <c r="F256" s="16">
        <v>8.0000000000000004E-4</v>
      </c>
      <c r="G256" s="16"/>
    </row>
    <row r="257" spans="1:7" x14ac:dyDescent="0.35">
      <c r="A257" s="13" t="s">
        <v>2707</v>
      </c>
      <c r="B257" s="33" t="s">
        <v>2708</v>
      </c>
      <c r="C257" s="33" t="s">
        <v>478</v>
      </c>
      <c r="D257" s="14">
        <v>10792</v>
      </c>
      <c r="E257" s="15">
        <v>9.26</v>
      </c>
      <c r="F257" s="16">
        <v>6.9999999999999999E-4</v>
      </c>
      <c r="G257" s="16"/>
    </row>
    <row r="258" spans="1:7" x14ac:dyDescent="0.35">
      <c r="A258" s="17" t="s">
        <v>139</v>
      </c>
      <c r="B258" s="34"/>
      <c r="C258" s="34"/>
      <c r="D258" s="20"/>
      <c r="E258" s="37">
        <v>13558.88</v>
      </c>
      <c r="F258" s="38">
        <v>0.998</v>
      </c>
      <c r="G258" s="23"/>
    </row>
    <row r="259" spans="1:7" x14ac:dyDescent="0.35">
      <c r="A259" s="13"/>
      <c r="B259" s="33"/>
      <c r="C259" s="33"/>
      <c r="D259" s="14"/>
      <c r="E259" s="15"/>
      <c r="F259" s="16"/>
      <c r="G259" s="16"/>
    </row>
    <row r="260" spans="1:7" x14ac:dyDescent="0.35">
      <c r="A260" s="17" t="s">
        <v>404</v>
      </c>
      <c r="B260" s="33"/>
      <c r="C260" s="33"/>
      <c r="D260" s="14"/>
      <c r="E260" s="15"/>
      <c r="F260" s="16"/>
      <c r="G260" s="16"/>
    </row>
    <row r="261" spans="1:7" x14ac:dyDescent="0.35">
      <c r="A261" s="13" t="s">
        <v>2709</v>
      </c>
      <c r="B261" s="33" t="s">
        <v>2710</v>
      </c>
      <c r="C261" s="33" t="s">
        <v>330</v>
      </c>
      <c r="D261" s="14">
        <v>2309</v>
      </c>
      <c r="E261" s="15">
        <v>24</v>
      </c>
      <c r="F261" s="16">
        <v>1.8E-3</v>
      </c>
      <c r="G261" s="16"/>
    </row>
    <row r="262" spans="1:7" x14ac:dyDescent="0.35">
      <c r="A262" s="17" t="s">
        <v>139</v>
      </c>
      <c r="B262" s="34"/>
      <c r="C262" s="34"/>
      <c r="D262" s="20"/>
      <c r="E262" s="37">
        <v>24</v>
      </c>
      <c r="F262" s="38">
        <v>1.8E-3</v>
      </c>
      <c r="G262" s="23"/>
    </row>
    <row r="263" spans="1:7" x14ac:dyDescent="0.35">
      <c r="A263" s="24" t="s">
        <v>155</v>
      </c>
      <c r="B263" s="35"/>
      <c r="C263" s="35"/>
      <c r="D263" s="25"/>
      <c r="E263" s="30">
        <v>13582.88</v>
      </c>
      <c r="F263" s="31">
        <v>0.99980000000000002</v>
      </c>
      <c r="G263" s="23"/>
    </row>
    <row r="264" spans="1:7" x14ac:dyDescent="0.35">
      <c r="A264" s="13"/>
      <c r="B264" s="33"/>
      <c r="C264" s="33"/>
      <c r="D264" s="14"/>
      <c r="E264" s="15"/>
      <c r="F264" s="16"/>
      <c r="G264" s="16"/>
    </row>
    <row r="265" spans="1:7" x14ac:dyDescent="0.35">
      <c r="A265" s="13"/>
      <c r="B265" s="33"/>
      <c r="C265" s="33"/>
      <c r="D265" s="14"/>
      <c r="E265" s="15"/>
      <c r="F265" s="16"/>
      <c r="G265" s="16"/>
    </row>
    <row r="266" spans="1:7" x14ac:dyDescent="0.35">
      <c r="A266" s="17" t="s">
        <v>156</v>
      </c>
      <c r="B266" s="33"/>
      <c r="C266" s="33"/>
      <c r="D266" s="14"/>
      <c r="E266" s="15"/>
      <c r="F266" s="16"/>
      <c r="G266" s="16"/>
    </row>
    <row r="267" spans="1:7" x14ac:dyDescent="0.35">
      <c r="A267" s="13" t="s">
        <v>157</v>
      </c>
      <c r="B267" s="33"/>
      <c r="C267" s="33"/>
      <c r="D267" s="14"/>
      <c r="E267" s="15">
        <v>31.98</v>
      </c>
      <c r="F267" s="16">
        <v>2.3999999999999998E-3</v>
      </c>
      <c r="G267" s="16">
        <v>5.7939999999999998E-2</v>
      </c>
    </row>
    <row r="268" spans="1:7" x14ac:dyDescent="0.35">
      <c r="A268" s="17" t="s">
        <v>139</v>
      </c>
      <c r="B268" s="34"/>
      <c r="C268" s="34"/>
      <c r="D268" s="20"/>
      <c r="E268" s="37">
        <v>31.98</v>
      </c>
      <c r="F268" s="38">
        <v>2.3999999999999998E-3</v>
      </c>
      <c r="G268" s="23"/>
    </row>
    <row r="269" spans="1:7" x14ac:dyDescent="0.35">
      <c r="A269" s="13"/>
      <c r="B269" s="33"/>
      <c r="C269" s="33"/>
      <c r="D269" s="14"/>
      <c r="E269" s="15"/>
      <c r="F269" s="16"/>
      <c r="G269" s="16"/>
    </row>
    <row r="270" spans="1:7" x14ac:dyDescent="0.35">
      <c r="A270" s="24" t="s">
        <v>155</v>
      </c>
      <c r="B270" s="35"/>
      <c r="C270" s="35"/>
      <c r="D270" s="25"/>
      <c r="E270" s="21">
        <v>31.98</v>
      </c>
      <c r="F270" s="22">
        <v>2.3999999999999998E-3</v>
      </c>
      <c r="G270" s="23"/>
    </row>
    <row r="271" spans="1:7" x14ac:dyDescent="0.35">
      <c r="A271" s="13" t="s">
        <v>158</v>
      </c>
      <c r="B271" s="33"/>
      <c r="C271" s="33"/>
      <c r="D271" s="14"/>
      <c r="E271" s="15">
        <v>1.01545E-2</v>
      </c>
      <c r="F271" s="16">
        <v>0</v>
      </c>
      <c r="G271" s="16"/>
    </row>
    <row r="272" spans="1:7" x14ac:dyDescent="0.35">
      <c r="A272" s="13" t="s">
        <v>159</v>
      </c>
      <c r="B272" s="33"/>
      <c r="C272" s="33"/>
      <c r="D272" s="14"/>
      <c r="E272" s="26">
        <v>-33.030154500000002</v>
      </c>
      <c r="F272" s="27">
        <v>-2.2000000000000001E-3</v>
      </c>
      <c r="G272" s="16">
        <v>5.7938999999999997E-2</v>
      </c>
    </row>
    <row r="273" spans="1:7" x14ac:dyDescent="0.35">
      <c r="A273" s="28" t="s">
        <v>160</v>
      </c>
      <c r="B273" s="36"/>
      <c r="C273" s="36"/>
      <c r="D273" s="29"/>
      <c r="E273" s="30">
        <v>13581.84</v>
      </c>
      <c r="F273" s="31">
        <v>1</v>
      </c>
      <c r="G273" s="31"/>
    </row>
    <row r="278" spans="1:7" x14ac:dyDescent="0.35">
      <c r="A278" s="1" t="s">
        <v>163</v>
      </c>
    </row>
    <row r="279" spans="1:7" x14ac:dyDescent="0.35">
      <c r="A279" s="48" t="s">
        <v>164</v>
      </c>
      <c r="B279" s="3" t="s">
        <v>136</v>
      </c>
    </row>
    <row r="280" spans="1:7" x14ac:dyDescent="0.35">
      <c r="A280" t="s">
        <v>165</v>
      </c>
    </row>
    <row r="281" spans="1:7" x14ac:dyDescent="0.35">
      <c r="A281" t="s">
        <v>166</v>
      </c>
      <c r="B281" t="s">
        <v>167</v>
      </c>
      <c r="C281" t="s">
        <v>167</v>
      </c>
    </row>
    <row r="282" spans="1:7" x14ac:dyDescent="0.35">
      <c r="B282" s="49">
        <v>45777</v>
      </c>
      <c r="C282" s="49">
        <v>45807</v>
      </c>
    </row>
    <row r="283" spans="1:7" x14ac:dyDescent="0.35">
      <c r="A283" t="s">
        <v>168</v>
      </c>
      <c r="B283">
        <v>15.920400000000001</v>
      </c>
      <c r="C283">
        <v>17.4542</v>
      </c>
    </row>
    <row r="284" spans="1:7" x14ac:dyDescent="0.35">
      <c r="A284" t="s">
        <v>169</v>
      </c>
      <c r="B284">
        <v>15.9208</v>
      </c>
      <c r="C284">
        <v>17.454799999999999</v>
      </c>
    </row>
    <row r="285" spans="1:7" x14ac:dyDescent="0.35">
      <c r="A285" t="s">
        <v>170</v>
      </c>
      <c r="B285">
        <v>15.6557</v>
      </c>
      <c r="C285">
        <v>17.155100000000001</v>
      </c>
    </row>
    <row r="286" spans="1:7" x14ac:dyDescent="0.35">
      <c r="A286" t="s">
        <v>171</v>
      </c>
      <c r="B286">
        <v>15.6556</v>
      </c>
      <c r="C286">
        <v>17.154900000000001</v>
      </c>
    </row>
    <row r="288" spans="1:7" x14ac:dyDescent="0.35">
      <c r="A288" t="s">
        <v>172</v>
      </c>
      <c r="B288" s="3" t="s">
        <v>136</v>
      </c>
    </row>
    <row r="289" spans="1:4" x14ac:dyDescent="0.35">
      <c r="A289" t="s">
        <v>173</v>
      </c>
      <c r="B289" s="3" t="s">
        <v>136</v>
      </c>
    </row>
    <row r="290" spans="1:4" ht="29" customHeight="1" x14ac:dyDescent="0.35">
      <c r="A290" s="48" t="s">
        <v>174</v>
      </c>
      <c r="B290" s="3" t="s">
        <v>136</v>
      </c>
    </row>
    <row r="291" spans="1:4" ht="29" customHeight="1" x14ac:dyDescent="0.35">
      <c r="A291" s="48" t="s">
        <v>175</v>
      </c>
      <c r="B291" s="3" t="s">
        <v>136</v>
      </c>
    </row>
    <row r="292" spans="1:4" x14ac:dyDescent="0.35">
      <c r="A292" t="s">
        <v>409</v>
      </c>
      <c r="B292" s="50">
        <v>0.39439999999999997</v>
      </c>
    </row>
    <row r="293" spans="1:4" ht="43.5" customHeight="1" x14ac:dyDescent="0.35">
      <c r="A293" s="48" t="s">
        <v>177</v>
      </c>
      <c r="B293" s="3" t="s">
        <v>136</v>
      </c>
    </row>
    <row r="294" spans="1:4" x14ac:dyDescent="0.35">
      <c r="B294" s="3"/>
    </row>
    <row r="295" spans="1:4" ht="29" customHeight="1" x14ac:dyDescent="0.35">
      <c r="A295" s="48" t="s">
        <v>178</v>
      </c>
      <c r="B295" s="3" t="s">
        <v>136</v>
      </c>
    </row>
    <row r="296" spans="1:4" ht="29" customHeight="1" x14ac:dyDescent="0.35">
      <c r="A296" s="48" t="s">
        <v>179</v>
      </c>
      <c r="B296" t="s">
        <v>136</v>
      </c>
    </row>
    <row r="297" spans="1:4" ht="29" customHeight="1" x14ac:dyDescent="0.35">
      <c r="A297" s="48" t="s">
        <v>180</v>
      </c>
      <c r="B297" s="3" t="s">
        <v>136</v>
      </c>
    </row>
    <row r="298" spans="1:4" ht="29" customHeight="1" x14ac:dyDescent="0.35">
      <c r="A298" s="48" t="s">
        <v>181</v>
      </c>
      <c r="B298" s="3" t="s">
        <v>136</v>
      </c>
    </row>
    <row r="300" spans="1:4" ht="70" customHeight="1" x14ac:dyDescent="0.35">
      <c r="A300" s="73" t="s">
        <v>191</v>
      </c>
      <c r="B300" s="73" t="s">
        <v>192</v>
      </c>
      <c r="C300" s="73" t="s">
        <v>5</v>
      </c>
      <c r="D300" s="73" t="s">
        <v>6</v>
      </c>
    </row>
    <row r="301" spans="1:4" ht="70" customHeight="1" x14ac:dyDescent="0.35">
      <c r="A301" s="73" t="s">
        <v>2711</v>
      </c>
      <c r="B301" s="73"/>
      <c r="C301" s="73" t="s">
        <v>66</v>
      </c>
      <c r="D30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2712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2713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54" t="s">
        <v>155</v>
      </c>
      <c r="B8" s="55"/>
      <c r="C8" s="55"/>
      <c r="D8" s="56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2372</v>
      </c>
      <c r="B10" s="34"/>
      <c r="C10" s="34"/>
      <c r="D10" s="20"/>
      <c r="E10" s="41"/>
      <c r="F10" s="23"/>
      <c r="G10" s="16"/>
    </row>
    <row r="11" spans="1:7" x14ac:dyDescent="0.35">
      <c r="A11" s="17" t="s">
        <v>2714</v>
      </c>
      <c r="B11" s="34"/>
      <c r="C11" s="34"/>
      <c r="D11" s="20"/>
      <c r="E11" s="41"/>
      <c r="F11" s="23"/>
      <c r="G11" s="16"/>
    </row>
    <row r="12" spans="1:7" x14ac:dyDescent="0.35">
      <c r="A12" s="57" t="s">
        <v>2715</v>
      </c>
      <c r="B12" s="33" t="s">
        <v>2716</v>
      </c>
      <c r="C12" s="34"/>
      <c r="D12" s="14">
        <v>183</v>
      </c>
      <c r="E12" s="41">
        <v>17395.614000000001</v>
      </c>
      <c r="F12" s="23">
        <f>+E12/E22</f>
        <v>0.97594606482364588</v>
      </c>
      <c r="G12" s="16"/>
    </row>
    <row r="13" spans="1:7" x14ac:dyDescent="0.35">
      <c r="A13" s="54" t="s">
        <v>155</v>
      </c>
      <c r="B13" s="55"/>
      <c r="C13" s="55"/>
      <c r="D13" s="56"/>
      <c r="E13" s="37">
        <f>SUM(E12)</f>
        <v>17395.614000000001</v>
      </c>
      <c r="F13" s="38">
        <f>SUM(F12)</f>
        <v>0.97594606482364588</v>
      </c>
      <c r="G13" s="16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156</v>
      </c>
      <c r="B15" s="33"/>
      <c r="C15" s="33"/>
      <c r="D15" s="14"/>
      <c r="E15" s="15"/>
      <c r="F15" s="16"/>
      <c r="G15" s="16"/>
    </row>
    <row r="16" spans="1:7" x14ac:dyDescent="0.35">
      <c r="A16" s="13" t="s">
        <v>157</v>
      </c>
      <c r="B16" s="33"/>
      <c r="C16" s="33"/>
      <c r="D16" s="14"/>
      <c r="E16" s="15">
        <v>32.979999999999997</v>
      </c>
      <c r="F16" s="16">
        <v>1.851E-3</v>
      </c>
      <c r="G16" s="16">
        <v>5.7939999999999998E-2</v>
      </c>
    </row>
    <row r="17" spans="1:7" x14ac:dyDescent="0.35">
      <c r="A17" s="17" t="s">
        <v>139</v>
      </c>
      <c r="B17" s="34"/>
      <c r="C17" s="34"/>
      <c r="D17" s="20"/>
      <c r="E17" s="21">
        <v>32.979999999999997</v>
      </c>
      <c r="F17" s="22">
        <v>1.8500000000000001E-3</v>
      </c>
      <c r="G17" s="23"/>
    </row>
    <row r="18" spans="1:7" x14ac:dyDescent="0.35">
      <c r="A18" s="13"/>
      <c r="B18" s="33"/>
      <c r="C18" s="33"/>
      <c r="D18" s="14"/>
      <c r="E18" s="15"/>
      <c r="F18" s="16"/>
      <c r="G18" s="16"/>
    </row>
    <row r="19" spans="1:7" x14ac:dyDescent="0.35">
      <c r="A19" s="24" t="s">
        <v>155</v>
      </c>
      <c r="B19" s="35"/>
      <c r="C19" s="35"/>
      <c r="D19" s="25"/>
      <c r="E19" s="21">
        <v>32.979999999999997</v>
      </c>
      <c r="F19" s="22">
        <v>1.851E-3</v>
      </c>
      <c r="G19" s="23"/>
    </row>
    <row r="20" spans="1:7" x14ac:dyDescent="0.35">
      <c r="A20" s="13" t="s">
        <v>158</v>
      </c>
      <c r="B20" s="33"/>
      <c r="C20" s="33"/>
      <c r="D20" s="14"/>
      <c r="E20" s="15">
        <v>1.04718E-2</v>
      </c>
      <c r="F20" s="16">
        <v>0</v>
      </c>
      <c r="G20" s="16"/>
    </row>
    <row r="21" spans="1:7" x14ac:dyDescent="0.35">
      <c r="A21" s="13" t="s">
        <v>159</v>
      </c>
      <c r="B21" s="33"/>
      <c r="C21" s="33"/>
      <c r="D21" s="14"/>
      <c r="E21" s="15">
        <v>395.75952819999998</v>
      </c>
      <c r="F21" s="16">
        <v>2.2200000000000001E-2</v>
      </c>
      <c r="G21" s="16">
        <v>5.7938999999999997E-2</v>
      </c>
    </row>
    <row r="22" spans="1:7" x14ac:dyDescent="0.35">
      <c r="A22" s="28" t="s">
        <v>160</v>
      </c>
      <c r="B22" s="36"/>
      <c r="C22" s="36"/>
      <c r="D22" s="29"/>
      <c r="E22" s="30">
        <v>17824.36</v>
      </c>
      <c r="F22" s="31">
        <v>1</v>
      </c>
      <c r="G22" s="31"/>
    </row>
    <row r="27" spans="1:7" x14ac:dyDescent="0.35">
      <c r="A27" s="1" t="s">
        <v>163</v>
      </c>
    </row>
    <row r="28" spans="1:7" x14ac:dyDescent="0.35">
      <c r="A28" s="48" t="s">
        <v>164</v>
      </c>
      <c r="B28" s="3" t="s">
        <v>136</v>
      </c>
    </row>
    <row r="29" spans="1:7" x14ac:dyDescent="0.35">
      <c r="A29" t="s">
        <v>165</v>
      </c>
    </row>
    <row r="30" spans="1:7" x14ac:dyDescent="0.35">
      <c r="A30" t="s">
        <v>166</v>
      </c>
      <c r="B30" t="s">
        <v>167</v>
      </c>
      <c r="C30" t="s">
        <v>167</v>
      </c>
    </row>
    <row r="31" spans="1:7" x14ac:dyDescent="0.35">
      <c r="B31" s="49">
        <v>45777</v>
      </c>
      <c r="C31" s="49">
        <v>45807</v>
      </c>
    </row>
    <row r="32" spans="1:7" x14ac:dyDescent="0.35">
      <c r="A32" t="s">
        <v>170</v>
      </c>
      <c r="B32">
        <v>95.036600000000007</v>
      </c>
      <c r="C32">
        <v>96.102000000000004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3" t="s">
        <v>136</v>
      </c>
    </row>
    <row r="38" spans="1:4" ht="43.5" customHeight="1" x14ac:dyDescent="0.35">
      <c r="A38" s="48" t="s">
        <v>177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178</v>
      </c>
      <c r="B40" s="3" t="s">
        <v>136</v>
      </c>
    </row>
    <row r="41" spans="1:4" ht="29" customHeight="1" x14ac:dyDescent="0.35">
      <c r="A41" s="48" t="s">
        <v>179</v>
      </c>
      <c r="B41">
        <v>17090.91</v>
      </c>
    </row>
    <row r="42" spans="1:4" ht="29" customHeight="1" x14ac:dyDescent="0.35">
      <c r="A42" s="48" t="s">
        <v>180</v>
      </c>
      <c r="B42" s="3" t="s">
        <v>136</v>
      </c>
    </row>
    <row r="43" spans="1:4" ht="29" customHeight="1" x14ac:dyDescent="0.35">
      <c r="A43" s="48" t="s">
        <v>181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2717</v>
      </c>
      <c r="B46" s="73"/>
      <c r="C46" s="73" t="s">
        <v>97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418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419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222</v>
      </c>
      <c r="B8" s="33" t="s">
        <v>223</v>
      </c>
      <c r="C8" s="33" t="s">
        <v>224</v>
      </c>
      <c r="D8" s="14">
        <v>358433</v>
      </c>
      <c r="E8" s="15">
        <v>1378.53</v>
      </c>
      <c r="F8" s="16">
        <v>5.8599999999999999E-2</v>
      </c>
      <c r="G8" s="16"/>
    </row>
    <row r="9" spans="1:7" x14ac:dyDescent="0.35">
      <c r="A9" s="13" t="s">
        <v>420</v>
      </c>
      <c r="B9" s="33" t="s">
        <v>421</v>
      </c>
      <c r="C9" s="33" t="s">
        <v>224</v>
      </c>
      <c r="D9" s="14">
        <v>25151</v>
      </c>
      <c r="E9" s="15">
        <v>1251.04</v>
      </c>
      <c r="F9" s="16">
        <v>5.3199999999999997E-2</v>
      </c>
      <c r="G9" s="16"/>
    </row>
    <row r="10" spans="1:7" x14ac:dyDescent="0.35">
      <c r="A10" s="13" t="s">
        <v>422</v>
      </c>
      <c r="B10" s="33" t="s">
        <v>423</v>
      </c>
      <c r="C10" s="33" t="s">
        <v>231</v>
      </c>
      <c r="D10" s="14">
        <v>13431</v>
      </c>
      <c r="E10" s="15">
        <v>1156.01</v>
      </c>
      <c r="F10" s="16">
        <v>4.9099999999999998E-2</v>
      </c>
      <c r="G10" s="16"/>
    </row>
    <row r="11" spans="1:7" x14ac:dyDescent="0.35">
      <c r="A11" s="13" t="s">
        <v>286</v>
      </c>
      <c r="B11" s="33" t="s">
        <v>287</v>
      </c>
      <c r="C11" s="33" t="s">
        <v>218</v>
      </c>
      <c r="D11" s="14">
        <v>13516</v>
      </c>
      <c r="E11" s="15">
        <v>1155.69</v>
      </c>
      <c r="F11" s="16">
        <v>4.9099999999999998E-2</v>
      </c>
      <c r="G11" s="16"/>
    </row>
    <row r="12" spans="1:7" x14ac:dyDescent="0.35">
      <c r="A12" s="13" t="s">
        <v>385</v>
      </c>
      <c r="B12" s="33" t="s">
        <v>386</v>
      </c>
      <c r="C12" s="33" t="s">
        <v>302</v>
      </c>
      <c r="D12" s="14">
        <v>7592</v>
      </c>
      <c r="E12" s="15">
        <v>1115.42</v>
      </c>
      <c r="F12" s="16">
        <v>4.7399999999999998E-2</v>
      </c>
      <c r="G12" s="16"/>
    </row>
    <row r="13" spans="1:7" x14ac:dyDescent="0.35">
      <c r="A13" s="13" t="s">
        <v>219</v>
      </c>
      <c r="B13" s="33" t="s">
        <v>220</v>
      </c>
      <c r="C13" s="33" t="s">
        <v>221</v>
      </c>
      <c r="D13" s="14">
        <v>19441</v>
      </c>
      <c r="E13" s="15">
        <v>1097.1500000000001</v>
      </c>
      <c r="F13" s="16">
        <v>4.6600000000000003E-2</v>
      </c>
      <c r="G13" s="16"/>
    </row>
    <row r="14" spans="1:7" x14ac:dyDescent="0.35">
      <c r="A14" s="13" t="s">
        <v>274</v>
      </c>
      <c r="B14" s="33" t="s">
        <v>275</v>
      </c>
      <c r="C14" s="33" t="s">
        <v>218</v>
      </c>
      <c r="D14" s="14">
        <v>19260</v>
      </c>
      <c r="E14" s="15">
        <v>1085.8800000000001</v>
      </c>
      <c r="F14" s="16">
        <v>4.6100000000000002E-2</v>
      </c>
      <c r="G14" s="16"/>
    </row>
    <row r="15" spans="1:7" x14ac:dyDescent="0.35">
      <c r="A15" s="13" t="s">
        <v>252</v>
      </c>
      <c r="B15" s="33" t="s">
        <v>253</v>
      </c>
      <c r="C15" s="33" t="s">
        <v>218</v>
      </c>
      <c r="D15" s="14">
        <v>65629</v>
      </c>
      <c r="E15" s="15">
        <v>1074.08</v>
      </c>
      <c r="F15" s="16">
        <v>4.5600000000000002E-2</v>
      </c>
      <c r="G15" s="16"/>
    </row>
    <row r="16" spans="1:7" x14ac:dyDescent="0.35">
      <c r="A16" s="13" t="s">
        <v>258</v>
      </c>
      <c r="B16" s="33" t="s">
        <v>259</v>
      </c>
      <c r="C16" s="33" t="s">
        <v>218</v>
      </c>
      <c r="D16" s="14">
        <v>28787</v>
      </c>
      <c r="E16" s="15">
        <v>997.01</v>
      </c>
      <c r="F16" s="16">
        <v>4.24E-2</v>
      </c>
      <c r="G16" s="16"/>
    </row>
    <row r="17" spans="1:7" x14ac:dyDescent="0.35">
      <c r="A17" s="13" t="s">
        <v>367</v>
      </c>
      <c r="B17" s="33" t="s">
        <v>368</v>
      </c>
      <c r="C17" s="33" t="s">
        <v>305</v>
      </c>
      <c r="D17" s="14">
        <v>120998</v>
      </c>
      <c r="E17" s="15">
        <v>830.89</v>
      </c>
      <c r="F17" s="16">
        <v>3.5299999999999998E-2</v>
      </c>
      <c r="G17" s="16"/>
    </row>
    <row r="18" spans="1:7" x14ac:dyDescent="0.35">
      <c r="A18" s="13" t="s">
        <v>424</v>
      </c>
      <c r="B18" s="33" t="s">
        <v>425</v>
      </c>
      <c r="C18" s="33" t="s">
        <v>375</v>
      </c>
      <c r="D18" s="14">
        <v>154752</v>
      </c>
      <c r="E18" s="15">
        <v>736.54</v>
      </c>
      <c r="F18" s="16">
        <v>3.1300000000000001E-2</v>
      </c>
      <c r="G18" s="16"/>
    </row>
    <row r="19" spans="1:7" x14ac:dyDescent="0.35">
      <c r="A19" s="13" t="s">
        <v>426</v>
      </c>
      <c r="B19" s="33" t="s">
        <v>427</v>
      </c>
      <c r="C19" s="33" t="s">
        <v>215</v>
      </c>
      <c r="D19" s="14">
        <v>14939</v>
      </c>
      <c r="E19" s="15">
        <v>714.53</v>
      </c>
      <c r="F19" s="16">
        <v>3.04E-2</v>
      </c>
      <c r="G19" s="16"/>
    </row>
    <row r="20" spans="1:7" x14ac:dyDescent="0.35">
      <c r="A20" s="13" t="s">
        <v>428</v>
      </c>
      <c r="B20" s="33" t="s">
        <v>429</v>
      </c>
      <c r="C20" s="33" t="s">
        <v>358</v>
      </c>
      <c r="D20" s="14">
        <v>4405</v>
      </c>
      <c r="E20" s="15">
        <v>709.38</v>
      </c>
      <c r="F20" s="16">
        <v>3.0099999999999998E-2</v>
      </c>
      <c r="G20" s="16"/>
    </row>
    <row r="21" spans="1:7" x14ac:dyDescent="0.35">
      <c r="A21" s="13" t="s">
        <v>430</v>
      </c>
      <c r="B21" s="33" t="s">
        <v>431</v>
      </c>
      <c r="C21" s="33" t="s">
        <v>432</v>
      </c>
      <c r="D21" s="14">
        <v>26098</v>
      </c>
      <c r="E21" s="15">
        <v>640.94000000000005</v>
      </c>
      <c r="F21" s="16">
        <v>2.7199999999999998E-2</v>
      </c>
      <c r="G21" s="16"/>
    </row>
    <row r="22" spans="1:7" x14ac:dyDescent="0.35">
      <c r="A22" s="13" t="s">
        <v>433</v>
      </c>
      <c r="B22" s="33" t="s">
        <v>434</v>
      </c>
      <c r="C22" s="33" t="s">
        <v>398</v>
      </c>
      <c r="D22" s="14">
        <v>27442</v>
      </c>
      <c r="E22" s="15">
        <v>628.26</v>
      </c>
      <c r="F22" s="16">
        <v>2.6700000000000002E-2</v>
      </c>
      <c r="G22" s="16"/>
    </row>
    <row r="23" spans="1:7" x14ac:dyDescent="0.35">
      <c r="A23" s="13" t="s">
        <v>435</v>
      </c>
      <c r="B23" s="33" t="s">
        <v>436</v>
      </c>
      <c r="C23" s="33" t="s">
        <v>437</v>
      </c>
      <c r="D23" s="14">
        <v>1330</v>
      </c>
      <c r="E23" s="15">
        <v>616.85</v>
      </c>
      <c r="F23" s="16">
        <v>2.6200000000000001E-2</v>
      </c>
      <c r="G23" s="16"/>
    </row>
    <row r="24" spans="1:7" x14ac:dyDescent="0.35">
      <c r="A24" s="13" t="s">
        <v>438</v>
      </c>
      <c r="B24" s="33" t="s">
        <v>439</v>
      </c>
      <c r="C24" s="33" t="s">
        <v>336</v>
      </c>
      <c r="D24" s="14">
        <v>17402</v>
      </c>
      <c r="E24" s="15">
        <v>568.71</v>
      </c>
      <c r="F24" s="16">
        <v>2.4199999999999999E-2</v>
      </c>
      <c r="G24" s="16"/>
    </row>
    <row r="25" spans="1:7" x14ac:dyDescent="0.35">
      <c r="A25" s="13" t="s">
        <v>440</v>
      </c>
      <c r="B25" s="33" t="s">
        <v>441</v>
      </c>
      <c r="C25" s="33" t="s">
        <v>218</v>
      </c>
      <c r="D25" s="14">
        <v>10994</v>
      </c>
      <c r="E25" s="15">
        <v>557.27</v>
      </c>
      <c r="F25" s="16">
        <v>2.3699999999999999E-2</v>
      </c>
      <c r="G25" s="16"/>
    </row>
    <row r="26" spans="1:7" x14ac:dyDescent="0.35">
      <c r="A26" s="13" t="s">
        <v>442</v>
      </c>
      <c r="B26" s="33" t="s">
        <v>443</v>
      </c>
      <c r="C26" s="33" t="s">
        <v>355</v>
      </c>
      <c r="D26" s="14">
        <v>14944</v>
      </c>
      <c r="E26" s="15">
        <v>519.78</v>
      </c>
      <c r="F26" s="16">
        <v>2.2100000000000002E-2</v>
      </c>
      <c r="G26" s="16"/>
    </row>
    <row r="27" spans="1:7" x14ac:dyDescent="0.35">
      <c r="A27" s="13" t="s">
        <v>444</v>
      </c>
      <c r="B27" s="33" t="s">
        <v>445</v>
      </c>
      <c r="C27" s="33" t="s">
        <v>215</v>
      </c>
      <c r="D27" s="14">
        <v>32295</v>
      </c>
      <c r="E27" s="15">
        <v>494.02</v>
      </c>
      <c r="F27" s="16">
        <v>2.1000000000000001E-2</v>
      </c>
      <c r="G27" s="16"/>
    </row>
    <row r="28" spans="1:7" x14ac:dyDescent="0.35">
      <c r="A28" s="13" t="s">
        <v>446</v>
      </c>
      <c r="B28" s="33" t="s">
        <v>447</v>
      </c>
      <c r="C28" s="33" t="s">
        <v>215</v>
      </c>
      <c r="D28" s="14">
        <v>42266</v>
      </c>
      <c r="E28" s="15">
        <v>421.58</v>
      </c>
      <c r="F28" s="16">
        <v>1.7899999999999999E-2</v>
      </c>
      <c r="G28" s="16"/>
    </row>
    <row r="29" spans="1:7" x14ac:dyDescent="0.35">
      <c r="A29" s="13" t="s">
        <v>448</v>
      </c>
      <c r="B29" s="33" t="s">
        <v>449</v>
      </c>
      <c r="C29" s="33" t="s">
        <v>237</v>
      </c>
      <c r="D29" s="14">
        <v>39737</v>
      </c>
      <c r="E29" s="15">
        <v>416.32</v>
      </c>
      <c r="F29" s="16">
        <v>1.77E-2</v>
      </c>
      <c r="G29" s="16"/>
    </row>
    <row r="30" spans="1:7" x14ac:dyDescent="0.35">
      <c r="A30" s="13" t="s">
        <v>450</v>
      </c>
      <c r="B30" s="33" t="s">
        <v>451</v>
      </c>
      <c r="C30" s="33" t="s">
        <v>336</v>
      </c>
      <c r="D30" s="14">
        <v>6428</v>
      </c>
      <c r="E30" s="15">
        <v>385.1</v>
      </c>
      <c r="F30" s="16">
        <v>1.6400000000000001E-2</v>
      </c>
      <c r="G30" s="16"/>
    </row>
    <row r="31" spans="1:7" x14ac:dyDescent="0.35">
      <c r="A31" s="13" t="s">
        <v>415</v>
      </c>
      <c r="B31" s="33" t="s">
        <v>416</v>
      </c>
      <c r="C31" s="33" t="s">
        <v>305</v>
      </c>
      <c r="D31" s="14">
        <v>6262</v>
      </c>
      <c r="E31" s="15">
        <v>373.9</v>
      </c>
      <c r="F31" s="16">
        <v>1.5900000000000001E-2</v>
      </c>
      <c r="G31" s="16"/>
    </row>
    <row r="32" spans="1:7" x14ac:dyDescent="0.35">
      <c r="A32" s="13" t="s">
        <v>452</v>
      </c>
      <c r="B32" s="33" t="s">
        <v>453</v>
      </c>
      <c r="C32" s="33" t="s">
        <v>215</v>
      </c>
      <c r="D32" s="14">
        <v>8942</v>
      </c>
      <c r="E32" s="15">
        <v>354.2</v>
      </c>
      <c r="F32" s="16">
        <v>1.5100000000000001E-2</v>
      </c>
      <c r="G32" s="16"/>
    </row>
    <row r="33" spans="1:7" x14ac:dyDescent="0.35">
      <c r="A33" s="13" t="s">
        <v>391</v>
      </c>
      <c r="B33" s="33" t="s">
        <v>392</v>
      </c>
      <c r="C33" s="33" t="s">
        <v>305</v>
      </c>
      <c r="D33" s="14">
        <v>10638</v>
      </c>
      <c r="E33" s="15">
        <v>347.39</v>
      </c>
      <c r="F33" s="16">
        <v>1.4800000000000001E-2</v>
      </c>
      <c r="G33" s="16"/>
    </row>
    <row r="34" spans="1:7" x14ac:dyDescent="0.35">
      <c r="A34" s="13" t="s">
        <v>454</v>
      </c>
      <c r="B34" s="33" t="s">
        <v>455</v>
      </c>
      <c r="C34" s="33" t="s">
        <v>218</v>
      </c>
      <c r="D34" s="14">
        <v>3213</v>
      </c>
      <c r="E34" s="15">
        <v>271.89999999999998</v>
      </c>
      <c r="F34" s="16">
        <v>1.1599999999999999E-2</v>
      </c>
      <c r="G34" s="16"/>
    </row>
    <row r="35" spans="1:7" x14ac:dyDescent="0.35">
      <c r="A35" s="13" t="s">
        <v>456</v>
      </c>
      <c r="B35" s="33" t="s">
        <v>457</v>
      </c>
      <c r="C35" s="33" t="s">
        <v>215</v>
      </c>
      <c r="D35" s="14">
        <v>31794</v>
      </c>
      <c r="E35" s="15">
        <v>257.5</v>
      </c>
      <c r="F35" s="16">
        <v>1.09E-2</v>
      </c>
      <c r="G35" s="16"/>
    </row>
    <row r="36" spans="1:7" x14ac:dyDescent="0.35">
      <c r="A36" s="13" t="s">
        <v>458</v>
      </c>
      <c r="B36" s="33" t="s">
        <v>459</v>
      </c>
      <c r="C36" s="33" t="s">
        <v>460</v>
      </c>
      <c r="D36" s="14">
        <v>2872</v>
      </c>
      <c r="E36" s="15">
        <v>249.94</v>
      </c>
      <c r="F36" s="16">
        <v>1.06E-2</v>
      </c>
      <c r="G36" s="16"/>
    </row>
    <row r="37" spans="1:7" x14ac:dyDescent="0.35">
      <c r="A37" s="13" t="s">
        <v>461</v>
      </c>
      <c r="B37" s="33" t="s">
        <v>462</v>
      </c>
      <c r="C37" s="33" t="s">
        <v>204</v>
      </c>
      <c r="D37" s="14">
        <v>92457</v>
      </c>
      <c r="E37" s="15">
        <v>199.91</v>
      </c>
      <c r="F37" s="16">
        <v>8.5000000000000006E-3</v>
      </c>
      <c r="G37" s="16"/>
    </row>
    <row r="38" spans="1:7" x14ac:dyDescent="0.35">
      <c r="A38" s="13" t="s">
        <v>463</v>
      </c>
      <c r="B38" s="33" t="s">
        <v>464</v>
      </c>
      <c r="C38" s="33" t="s">
        <v>215</v>
      </c>
      <c r="D38" s="14">
        <v>26307</v>
      </c>
      <c r="E38" s="15">
        <v>194.92</v>
      </c>
      <c r="F38" s="16">
        <v>8.3000000000000001E-3</v>
      </c>
      <c r="G38" s="16"/>
    </row>
    <row r="39" spans="1:7" x14ac:dyDescent="0.35">
      <c r="A39" s="13" t="s">
        <v>465</v>
      </c>
      <c r="B39" s="33" t="s">
        <v>466</v>
      </c>
      <c r="C39" s="33" t="s">
        <v>305</v>
      </c>
      <c r="D39" s="14">
        <v>2283</v>
      </c>
      <c r="E39" s="15">
        <v>185.24</v>
      </c>
      <c r="F39" s="16">
        <v>7.9000000000000008E-3</v>
      </c>
      <c r="G39" s="16"/>
    </row>
    <row r="40" spans="1:7" x14ac:dyDescent="0.35">
      <c r="A40" s="13" t="s">
        <v>467</v>
      </c>
      <c r="B40" s="33" t="s">
        <v>468</v>
      </c>
      <c r="C40" s="33" t="s">
        <v>281</v>
      </c>
      <c r="D40" s="14">
        <v>17537</v>
      </c>
      <c r="E40" s="15">
        <v>180.76</v>
      </c>
      <c r="F40" s="16">
        <v>7.7000000000000002E-3</v>
      </c>
      <c r="G40" s="16"/>
    </row>
    <row r="41" spans="1:7" x14ac:dyDescent="0.35">
      <c r="A41" s="13" t="s">
        <v>469</v>
      </c>
      <c r="B41" s="33" t="s">
        <v>470</v>
      </c>
      <c r="C41" s="33" t="s">
        <v>432</v>
      </c>
      <c r="D41" s="14">
        <v>1841</v>
      </c>
      <c r="E41" s="15">
        <v>173.48</v>
      </c>
      <c r="F41" s="16">
        <v>7.4000000000000003E-3</v>
      </c>
      <c r="G41" s="16"/>
    </row>
    <row r="42" spans="1:7" x14ac:dyDescent="0.35">
      <c r="A42" s="13" t="s">
        <v>471</v>
      </c>
      <c r="B42" s="33" t="s">
        <v>472</v>
      </c>
      <c r="C42" s="33" t="s">
        <v>224</v>
      </c>
      <c r="D42" s="14">
        <v>5695</v>
      </c>
      <c r="E42" s="15">
        <v>171.03</v>
      </c>
      <c r="F42" s="16">
        <v>7.3000000000000001E-3</v>
      </c>
      <c r="G42" s="16"/>
    </row>
    <row r="43" spans="1:7" x14ac:dyDescent="0.35">
      <c r="A43" s="13" t="s">
        <v>473</v>
      </c>
      <c r="B43" s="33" t="s">
        <v>474</v>
      </c>
      <c r="C43" s="33" t="s">
        <v>475</v>
      </c>
      <c r="D43" s="14">
        <v>7382</v>
      </c>
      <c r="E43" s="15">
        <v>166.73</v>
      </c>
      <c r="F43" s="16">
        <v>7.1000000000000004E-3</v>
      </c>
      <c r="G43" s="16"/>
    </row>
    <row r="44" spans="1:7" x14ac:dyDescent="0.35">
      <c r="A44" s="13" t="s">
        <v>476</v>
      </c>
      <c r="B44" s="33" t="s">
        <v>477</v>
      </c>
      <c r="C44" s="33" t="s">
        <v>478</v>
      </c>
      <c r="D44" s="14">
        <v>4383</v>
      </c>
      <c r="E44" s="15">
        <v>155.25</v>
      </c>
      <c r="F44" s="16">
        <v>6.6E-3</v>
      </c>
      <c r="G44" s="16"/>
    </row>
    <row r="45" spans="1:7" x14ac:dyDescent="0.35">
      <c r="A45" s="13" t="s">
        <v>479</v>
      </c>
      <c r="B45" s="33" t="s">
        <v>480</v>
      </c>
      <c r="C45" s="33" t="s">
        <v>237</v>
      </c>
      <c r="D45" s="14">
        <v>6183</v>
      </c>
      <c r="E45" s="15">
        <v>155.24</v>
      </c>
      <c r="F45" s="16">
        <v>6.6E-3</v>
      </c>
      <c r="G45" s="16"/>
    </row>
    <row r="46" spans="1:7" x14ac:dyDescent="0.35">
      <c r="A46" s="13" t="s">
        <v>481</v>
      </c>
      <c r="B46" s="33" t="s">
        <v>482</v>
      </c>
      <c r="C46" s="33" t="s">
        <v>218</v>
      </c>
      <c r="D46" s="14">
        <v>11345</v>
      </c>
      <c r="E46" s="15">
        <v>140.35</v>
      </c>
      <c r="F46" s="16">
        <v>6.0000000000000001E-3</v>
      </c>
      <c r="G46" s="16"/>
    </row>
    <row r="47" spans="1:7" x14ac:dyDescent="0.35">
      <c r="A47" s="13" t="s">
        <v>483</v>
      </c>
      <c r="B47" s="33" t="s">
        <v>484</v>
      </c>
      <c r="C47" s="33" t="s">
        <v>237</v>
      </c>
      <c r="D47" s="14">
        <v>1362</v>
      </c>
      <c r="E47" s="15">
        <v>108.58</v>
      </c>
      <c r="F47" s="16">
        <v>4.5999999999999999E-3</v>
      </c>
      <c r="G47" s="16"/>
    </row>
    <row r="48" spans="1:7" x14ac:dyDescent="0.35">
      <c r="A48" s="13" t="s">
        <v>485</v>
      </c>
      <c r="B48" s="33" t="s">
        <v>486</v>
      </c>
      <c r="C48" s="33" t="s">
        <v>336</v>
      </c>
      <c r="D48" s="14">
        <v>5681</v>
      </c>
      <c r="E48" s="15">
        <v>102.95</v>
      </c>
      <c r="F48" s="16">
        <v>4.4000000000000003E-3</v>
      </c>
      <c r="G48" s="16"/>
    </row>
    <row r="49" spans="1:7" x14ac:dyDescent="0.35">
      <c r="A49" s="13" t="s">
        <v>487</v>
      </c>
      <c r="B49" s="33" t="s">
        <v>488</v>
      </c>
      <c r="C49" s="33" t="s">
        <v>305</v>
      </c>
      <c r="D49" s="14">
        <v>17667</v>
      </c>
      <c r="E49" s="15">
        <v>102.69</v>
      </c>
      <c r="F49" s="16">
        <v>4.4000000000000003E-3</v>
      </c>
      <c r="G49" s="16"/>
    </row>
    <row r="50" spans="1:7" x14ac:dyDescent="0.35">
      <c r="A50" s="13" t="s">
        <v>489</v>
      </c>
      <c r="B50" s="33" t="s">
        <v>490</v>
      </c>
      <c r="C50" s="33" t="s">
        <v>358</v>
      </c>
      <c r="D50" s="14">
        <v>1805</v>
      </c>
      <c r="E50" s="15">
        <v>94.09</v>
      </c>
      <c r="F50" s="16">
        <v>4.0000000000000001E-3</v>
      </c>
      <c r="G50" s="16"/>
    </row>
    <row r="51" spans="1:7" x14ac:dyDescent="0.35">
      <c r="A51" s="13" t="s">
        <v>491</v>
      </c>
      <c r="B51" s="33" t="s">
        <v>492</v>
      </c>
      <c r="C51" s="33" t="s">
        <v>237</v>
      </c>
      <c r="D51" s="14">
        <v>4236</v>
      </c>
      <c r="E51" s="15">
        <v>91.18</v>
      </c>
      <c r="F51" s="16">
        <v>3.8999999999999998E-3</v>
      </c>
      <c r="G51" s="16"/>
    </row>
    <row r="52" spans="1:7" x14ac:dyDescent="0.35">
      <c r="A52" s="13" t="s">
        <v>493</v>
      </c>
      <c r="B52" s="33" t="s">
        <v>494</v>
      </c>
      <c r="C52" s="33" t="s">
        <v>237</v>
      </c>
      <c r="D52" s="14">
        <v>10020</v>
      </c>
      <c r="E52" s="15">
        <v>88.52</v>
      </c>
      <c r="F52" s="16">
        <v>3.8E-3</v>
      </c>
      <c r="G52" s="16"/>
    </row>
    <row r="53" spans="1:7" x14ac:dyDescent="0.35">
      <c r="A53" s="13" t="s">
        <v>495</v>
      </c>
      <c r="B53" s="33" t="s">
        <v>496</v>
      </c>
      <c r="C53" s="33" t="s">
        <v>497</v>
      </c>
      <c r="D53" s="14">
        <v>6947</v>
      </c>
      <c r="E53" s="15">
        <v>86.75</v>
      </c>
      <c r="F53" s="16">
        <v>3.7000000000000002E-3</v>
      </c>
      <c r="G53" s="16"/>
    </row>
    <row r="54" spans="1:7" x14ac:dyDescent="0.35">
      <c r="A54" s="13" t="s">
        <v>498</v>
      </c>
      <c r="B54" s="33" t="s">
        <v>499</v>
      </c>
      <c r="C54" s="33" t="s">
        <v>401</v>
      </c>
      <c r="D54" s="14">
        <v>20219</v>
      </c>
      <c r="E54" s="15">
        <v>82.2</v>
      </c>
      <c r="F54" s="16">
        <v>3.5000000000000001E-3</v>
      </c>
      <c r="G54" s="16"/>
    </row>
    <row r="55" spans="1:7" x14ac:dyDescent="0.35">
      <c r="A55" s="13" t="s">
        <v>500</v>
      </c>
      <c r="B55" s="33" t="s">
        <v>501</v>
      </c>
      <c r="C55" s="33" t="s">
        <v>305</v>
      </c>
      <c r="D55" s="14">
        <v>10433</v>
      </c>
      <c r="E55" s="15">
        <v>78.47</v>
      </c>
      <c r="F55" s="16">
        <v>3.3E-3</v>
      </c>
      <c r="G55" s="16"/>
    </row>
    <row r="56" spans="1:7" x14ac:dyDescent="0.35">
      <c r="A56" s="13" t="s">
        <v>502</v>
      </c>
      <c r="B56" s="33" t="s">
        <v>503</v>
      </c>
      <c r="C56" s="33" t="s">
        <v>355</v>
      </c>
      <c r="D56" s="14">
        <v>16231</v>
      </c>
      <c r="E56" s="15">
        <v>77.900000000000006</v>
      </c>
      <c r="F56" s="16">
        <v>3.3E-3</v>
      </c>
      <c r="G56" s="16"/>
    </row>
    <row r="57" spans="1:7" x14ac:dyDescent="0.35">
      <c r="A57" s="13" t="s">
        <v>504</v>
      </c>
      <c r="B57" s="33" t="s">
        <v>505</v>
      </c>
      <c r="C57" s="33" t="s">
        <v>215</v>
      </c>
      <c r="D57" s="14">
        <v>6260</v>
      </c>
      <c r="E57" s="15">
        <v>74.510000000000005</v>
      </c>
      <c r="F57" s="16">
        <v>3.2000000000000002E-3</v>
      </c>
      <c r="G57" s="16"/>
    </row>
    <row r="58" spans="1:7" x14ac:dyDescent="0.35">
      <c r="A58" s="17" t="s">
        <v>139</v>
      </c>
      <c r="B58" s="34"/>
      <c r="C58" s="34"/>
      <c r="D58" s="20"/>
      <c r="E58" s="37">
        <v>23116.560000000001</v>
      </c>
      <c r="F58" s="38">
        <v>0.98270000000000002</v>
      </c>
      <c r="G58" s="23"/>
    </row>
    <row r="59" spans="1:7" x14ac:dyDescent="0.35">
      <c r="A59" s="13"/>
      <c r="B59" s="33"/>
      <c r="C59" s="33"/>
      <c r="D59" s="14"/>
      <c r="E59" s="15"/>
      <c r="F59" s="16"/>
      <c r="G59" s="16"/>
    </row>
    <row r="60" spans="1:7" x14ac:dyDescent="0.35">
      <c r="A60" s="17" t="s">
        <v>404</v>
      </c>
      <c r="B60" s="33"/>
      <c r="C60" s="33"/>
      <c r="D60" s="14"/>
      <c r="E60" s="15"/>
      <c r="F60" s="16"/>
      <c r="G60" s="16"/>
    </row>
    <row r="61" spans="1:7" x14ac:dyDescent="0.35">
      <c r="A61" s="13" t="s">
        <v>405</v>
      </c>
      <c r="B61" s="33" t="s">
        <v>406</v>
      </c>
      <c r="C61" s="33" t="s">
        <v>305</v>
      </c>
      <c r="D61" s="14">
        <v>9056</v>
      </c>
      <c r="E61" s="15">
        <v>201.98</v>
      </c>
      <c r="F61" s="16">
        <v>8.6E-3</v>
      </c>
      <c r="G61" s="16"/>
    </row>
    <row r="62" spans="1:7" x14ac:dyDescent="0.35">
      <c r="A62" s="17" t="s">
        <v>139</v>
      </c>
      <c r="B62" s="34"/>
      <c r="C62" s="34"/>
      <c r="D62" s="20"/>
      <c r="E62" s="37">
        <v>201.98</v>
      </c>
      <c r="F62" s="38">
        <v>8.6E-3</v>
      </c>
      <c r="G62" s="23"/>
    </row>
    <row r="63" spans="1:7" x14ac:dyDescent="0.35">
      <c r="A63" s="24" t="s">
        <v>155</v>
      </c>
      <c r="B63" s="35"/>
      <c r="C63" s="35"/>
      <c r="D63" s="25"/>
      <c r="E63" s="30">
        <v>23318.54</v>
      </c>
      <c r="F63" s="31">
        <v>0.99129999999999996</v>
      </c>
      <c r="G63" s="23"/>
    </row>
    <row r="64" spans="1:7" x14ac:dyDescent="0.35">
      <c r="A64" s="13"/>
      <c r="B64" s="33"/>
      <c r="C64" s="33"/>
      <c r="D64" s="14"/>
      <c r="E64" s="15"/>
      <c r="F64" s="16"/>
      <c r="G64" s="16"/>
    </row>
    <row r="65" spans="1:7" x14ac:dyDescent="0.35">
      <c r="A65" s="13"/>
      <c r="B65" s="33"/>
      <c r="C65" s="33"/>
      <c r="D65" s="14"/>
      <c r="E65" s="15"/>
      <c r="F65" s="16"/>
      <c r="G65" s="16"/>
    </row>
    <row r="66" spans="1:7" x14ac:dyDescent="0.35">
      <c r="A66" s="17" t="s">
        <v>156</v>
      </c>
      <c r="B66" s="33"/>
      <c r="C66" s="33"/>
      <c r="D66" s="14"/>
      <c r="E66" s="15"/>
      <c r="F66" s="16"/>
      <c r="G66" s="16"/>
    </row>
    <row r="67" spans="1:7" x14ac:dyDescent="0.35">
      <c r="A67" s="13" t="s">
        <v>157</v>
      </c>
      <c r="B67" s="33"/>
      <c r="C67" s="33"/>
      <c r="D67" s="14"/>
      <c r="E67" s="15">
        <v>102.95</v>
      </c>
      <c r="F67" s="16">
        <v>4.4000000000000003E-3</v>
      </c>
      <c r="G67" s="16">
        <v>5.7939999999999998E-2</v>
      </c>
    </row>
    <row r="68" spans="1:7" x14ac:dyDescent="0.35">
      <c r="A68" s="17" t="s">
        <v>139</v>
      </c>
      <c r="B68" s="34"/>
      <c r="C68" s="34"/>
      <c r="D68" s="20"/>
      <c r="E68" s="37">
        <v>102.95</v>
      </c>
      <c r="F68" s="38">
        <v>4.4000000000000003E-3</v>
      </c>
      <c r="G68" s="23"/>
    </row>
    <row r="69" spans="1:7" x14ac:dyDescent="0.35">
      <c r="A69" s="13"/>
      <c r="B69" s="33"/>
      <c r="C69" s="33"/>
      <c r="D69" s="14"/>
      <c r="E69" s="15"/>
      <c r="F69" s="16"/>
      <c r="G69" s="16"/>
    </row>
    <row r="70" spans="1:7" x14ac:dyDescent="0.35">
      <c r="A70" s="24" t="s">
        <v>155</v>
      </c>
      <c r="B70" s="35"/>
      <c r="C70" s="35"/>
      <c r="D70" s="25"/>
      <c r="E70" s="21">
        <v>102.95</v>
      </c>
      <c r="F70" s="22">
        <v>4.4000000000000003E-3</v>
      </c>
      <c r="G70" s="23"/>
    </row>
    <row r="71" spans="1:7" x14ac:dyDescent="0.35">
      <c r="A71" s="13" t="s">
        <v>158</v>
      </c>
      <c r="B71" s="33"/>
      <c r="C71" s="33"/>
      <c r="D71" s="14"/>
      <c r="E71" s="15">
        <v>3.26848E-2</v>
      </c>
      <c r="F71" s="16">
        <v>9.9999999999999995E-7</v>
      </c>
      <c r="G71" s="16"/>
    </row>
    <row r="72" spans="1:7" x14ac:dyDescent="0.35">
      <c r="A72" s="13" t="s">
        <v>159</v>
      </c>
      <c r="B72" s="33"/>
      <c r="C72" s="33"/>
      <c r="D72" s="14"/>
      <c r="E72" s="15">
        <v>108.75731519999999</v>
      </c>
      <c r="F72" s="16">
        <v>4.2989999999999999E-3</v>
      </c>
      <c r="G72" s="16">
        <v>5.7939999999999998E-2</v>
      </c>
    </row>
    <row r="73" spans="1:7" x14ac:dyDescent="0.35">
      <c r="A73" s="28" t="s">
        <v>160</v>
      </c>
      <c r="B73" s="36"/>
      <c r="C73" s="36"/>
      <c r="D73" s="29"/>
      <c r="E73" s="30">
        <v>23530.28</v>
      </c>
      <c r="F73" s="31">
        <v>1</v>
      </c>
      <c r="G73" s="31"/>
    </row>
    <row r="78" spans="1:7" x14ac:dyDescent="0.35">
      <c r="A78" s="1" t="s">
        <v>163</v>
      </c>
    </row>
    <row r="79" spans="1:7" x14ac:dyDescent="0.35">
      <c r="A79" s="48" t="s">
        <v>164</v>
      </c>
      <c r="B79" s="3" t="s">
        <v>136</v>
      </c>
    </row>
    <row r="80" spans="1:7" x14ac:dyDescent="0.35">
      <c r="A80" t="s">
        <v>165</v>
      </c>
    </row>
    <row r="81" spans="1:3" x14ac:dyDescent="0.35">
      <c r="A81" t="s">
        <v>166</v>
      </c>
      <c r="B81" t="s">
        <v>167</v>
      </c>
      <c r="C81" t="s">
        <v>167</v>
      </c>
    </row>
    <row r="82" spans="1:3" x14ac:dyDescent="0.35">
      <c r="B82" s="49">
        <v>45777</v>
      </c>
      <c r="C82" s="49">
        <v>45807</v>
      </c>
    </row>
    <row r="83" spans="1:3" x14ac:dyDescent="0.35">
      <c r="A83" t="s">
        <v>168</v>
      </c>
      <c r="B83">
        <v>8.6395</v>
      </c>
      <c r="C83">
        <v>9.2612000000000005</v>
      </c>
    </row>
    <row r="84" spans="1:3" x14ac:dyDescent="0.35">
      <c r="A84" t="s">
        <v>169</v>
      </c>
      <c r="B84">
        <v>8.6395</v>
      </c>
      <c r="C84">
        <v>9.2612000000000005</v>
      </c>
    </row>
    <row r="85" spans="1:3" x14ac:dyDescent="0.35">
      <c r="A85" t="s">
        <v>170</v>
      </c>
      <c r="B85">
        <v>8.6097000000000001</v>
      </c>
      <c r="C85">
        <v>9.2242999999999995</v>
      </c>
    </row>
    <row r="86" spans="1:3" x14ac:dyDescent="0.35">
      <c r="A86" t="s">
        <v>171</v>
      </c>
      <c r="B86">
        <v>8.6097000000000001</v>
      </c>
      <c r="C86">
        <v>9.2242999999999995</v>
      </c>
    </row>
    <row r="88" spans="1:3" x14ac:dyDescent="0.35">
      <c r="A88" t="s">
        <v>172</v>
      </c>
      <c r="B88" s="3" t="s">
        <v>136</v>
      </c>
    </row>
    <row r="89" spans="1:3" x14ac:dyDescent="0.35">
      <c r="A89" t="s">
        <v>173</v>
      </c>
      <c r="B89" s="3" t="s">
        <v>136</v>
      </c>
    </row>
    <row r="90" spans="1:3" ht="29" customHeight="1" x14ac:dyDescent="0.35">
      <c r="A90" s="48" t="s">
        <v>174</v>
      </c>
      <c r="B90" s="3" t="s">
        <v>136</v>
      </c>
    </row>
    <row r="91" spans="1:3" ht="29" customHeight="1" x14ac:dyDescent="0.35">
      <c r="A91" s="48" t="s">
        <v>175</v>
      </c>
      <c r="B91" s="3" t="s">
        <v>136</v>
      </c>
    </row>
    <row r="92" spans="1:3" x14ac:dyDescent="0.35">
      <c r="A92" t="s">
        <v>409</v>
      </c>
      <c r="B92" s="50">
        <v>0.67449999999999999</v>
      </c>
    </row>
    <row r="93" spans="1:3" ht="43.5" customHeight="1" x14ac:dyDescent="0.35">
      <c r="A93" s="48" t="s">
        <v>177</v>
      </c>
      <c r="B93" s="3" t="s">
        <v>136</v>
      </c>
    </row>
    <row r="94" spans="1:3" x14ac:dyDescent="0.35">
      <c r="B94" s="3"/>
    </row>
    <row r="95" spans="1:3" ht="29" customHeight="1" x14ac:dyDescent="0.35">
      <c r="A95" s="48" t="s">
        <v>178</v>
      </c>
      <c r="B95" s="3" t="s">
        <v>136</v>
      </c>
    </row>
    <row r="96" spans="1:3" ht="29" customHeight="1" x14ac:dyDescent="0.35">
      <c r="A96" s="48" t="s">
        <v>179</v>
      </c>
      <c r="B96" t="s">
        <v>136</v>
      </c>
    </row>
    <row r="97" spans="1:4" ht="29" customHeight="1" x14ac:dyDescent="0.35">
      <c r="A97" s="48" t="s">
        <v>180</v>
      </c>
      <c r="B97" s="3" t="s">
        <v>136</v>
      </c>
    </row>
    <row r="98" spans="1:4" ht="29" customHeight="1" x14ac:dyDescent="0.35">
      <c r="A98" s="48" t="s">
        <v>181</v>
      </c>
      <c r="B98" s="3" t="s">
        <v>136</v>
      </c>
    </row>
    <row r="100" spans="1:4" ht="70" customHeight="1" x14ac:dyDescent="0.35">
      <c r="A100" s="73" t="s">
        <v>191</v>
      </c>
      <c r="B100" s="73" t="s">
        <v>192</v>
      </c>
      <c r="C100" s="73" t="s">
        <v>5</v>
      </c>
      <c r="D100" s="73" t="s">
        <v>6</v>
      </c>
    </row>
    <row r="101" spans="1:4" ht="70" customHeight="1" x14ac:dyDescent="0.35">
      <c r="A101" s="73" t="s">
        <v>506</v>
      </c>
      <c r="B101" s="73"/>
      <c r="C101" s="73" t="s">
        <v>14</v>
      </c>
      <c r="D10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199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2718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2719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2720</v>
      </c>
      <c r="B11" s="33" t="s">
        <v>2721</v>
      </c>
      <c r="C11" s="33" t="s">
        <v>2722</v>
      </c>
      <c r="D11" s="14">
        <v>10000000</v>
      </c>
      <c r="E11" s="15">
        <v>12498.29</v>
      </c>
      <c r="F11" s="16">
        <v>1.6199999999999999E-2</v>
      </c>
      <c r="G11" s="16">
        <v>6.9600999999999996E-2</v>
      </c>
    </row>
    <row r="12" spans="1:7" x14ac:dyDescent="0.35">
      <c r="A12" s="13" t="s">
        <v>1080</v>
      </c>
      <c r="B12" s="33" t="s">
        <v>1081</v>
      </c>
      <c r="C12" s="33" t="s">
        <v>524</v>
      </c>
      <c r="D12" s="14">
        <v>5000000</v>
      </c>
      <c r="E12" s="15">
        <v>5004.2</v>
      </c>
      <c r="F12" s="16">
        <v>6.4999999999999997E-3</v>
      </c>
      <c r="G12" s="16">
        <v>6.3501000000000002E-2</v>
      </c>
    </row>
    <row r="13" spans="1:7" x14ac:dyDescent="0.35">
      <c r="A13" s="17" t="s">
        <v>139</v>
      </c>
      <c r="B13" s="34"/>
      <c r="C13" s="34"/>
      <c r="D13" s="20"/>
      <c r="E13" s="21">
        <v>17502.490000000002</v>
      </c>
      <c r="F13" s="22">
        <v>2.2700000000000001E-2</v>
      </c>
      <c r="G13" s="23"/>
    </row>
    <row r="14" spans="1:7" x14ac:dyDescent="0.35">
      <c r="A14" s="13"/>
      <c r="B14" s="33"/>
      <c r="C14" s="33"/>
      <c r="D14" s="14"/>
      <c r="E14" s="15"/>
      <c r="F14" s="16"/>
      <c r="G14" s="16"/>
    </row>
    <row r="15" spans="1:7" x14ac:dyDescent="0.35">
      <c r="A15" s="17" t="s">
        <v>153</v>
      </c>
      <c r="B15" s="33"/>
      <c r="C15" s="33"/>
      <c r="D15" s="14"/>
      <c r="E15" s="15"/>
      <c r="F15" s="16"/>
      <c r="G15" s="16"/>
    </row>
    <row r="16" spans="1:7" x14ac:dyDescent="0.35">
      <c r="A16" s="17" t="s">
        <v>139</v>
      </c>
      <c r="B16" s="33"/>
      <c r="C16" s="33"/>
      <c r="D16" s="14"/>
      <c r="E16" s="18" t="s">
        <v>136</v>
      </c>
      <c r="F16" s="19" t="s">
        <v>136</v>
      </c>
      <c r="G16" s="16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17" t="s">
        <v>154</v>
      </c>
      <c r="B18" s="33"/>
      <c r="C18" s="33"/>
      <c r="D18" s="14"/>
      <c r="E18" s="15"/>
      <c r="F18" s="16"/>
      <c r="G18" s="16"/>
    </row>
    <row r="19" spans="1:7" x14ac:dyDescent="0.35">
      <c r="A19" s="17" t="s">
        <v>139</v>
      </c>
      <c r="B19" s="33"/>
      <c r="C19" s="33"/>
      <c r="D19" s="14"/>
      <c r="E19" s="18" t="s">
        <v>136</v>
      </c>
      <c r="F19" s="19" t="s">
        <v>136</v>
      </c>
      <c r="G19" s="16"/>
    </row>
    <row r="20" spans="1:7" x14ac:dyDescent="0.35">
      <c r="A20" s="13"/>
      <c r="B20" s="33"/>
      <c r="C20" s="33"/>
      <c r="D20" s="14"/>
      <c r="E20" s="15"/>
      <c r="F20" s="16"/>
      <c r="G20" s="16"/>
    </row>
    <row r="21" spans="1:7" x14ac:dyDescent="0.35">
      <c r="A21" s="24" t="s">
        <v>155</v>
      </c>
      <c r="B21" s="35"/>
      <c r="C21" s="35"/>
      <c r="D21" s="25"/>
      <c r="E21" s="21">
        <v>17502.490000000002</v>
      </c>
      <c r="F21" s="22">
        <v>2.2700000000000001E-2</v>
      </c>
      <c r="G21" s="23"/>
    </row>
    <row r="22" spans="1:7" x14ac:dyDescent="0.35">
      <c r="A22" s="13"/>
      <c r="B22" s="33"/>
      <c r="C22" s="33"/>
      <c r="D22" s="14"/>
      <c r="E22" s="15"/>
      <c r="F22" s="16"/>
      <c r="G22" s="16"/>
    </row>
    <row r="23" spans="1:7" x14ac:dyDescent="0.35">
      <c r="A23" s="17" t="s">
        <v>1245</v>
      </c>
      <c r="B23" s="33"/>
      <c r="C23" s="33"/>
      <c r="D23" s="14"/>
      <c r="E23" s="15"/>
      <c r="F23" s="16"/>
      <c r="G23" s="16"/>
    </row>
    <row r="24" spans="1:7" x14ac:dyDescent="0.35">
      <c r="A24" s="13"/>
      <c r="B24" s="33"/>
      <c r="C24" s="33"/>
      <c r="D24" s="14"/>
      <c r="E24" s="15"/>
      <c r="F24" s="16"/>
      <c r="G24" s="16"/>
    </row>
    <row r="25" spans="1:7" x14ac:dyDescent="0.35">
      <c r="A25" s="17" t="s">
        <v>1246</v>
      </c>
      <c r="B25" s="33"/>
      <c r="C25" s="33"/>
      <c r="D25" s="14"/>
      <c r="E25" s="15"/>
      <c r="F25" s="16"/>
      <c r="G25" s="16"/>
    </row>
    <row r="26" spans="1:7" x14ac:dyDescent="0.35">
      <c r="A26" s="13" t="s">
        <v>1541</v>
      </c>
      <c r="B26" s="33" t="s">
        <v>1542</v>
      </c>
      <c r="C26" s="33" t="s">
        <v>143</v>
      </c>
      <c r="D26" s="14">
        <v>25000000</v>
      </c>
      <c r="E26" s="15">
        <v>24898.9</v>
      </c>
      <c r="F26" s="16">
        <v>3.2300000000000002E-2</v>
      </c>
      <c r="G26" s="16">
        <v>5.7001999999999997E-2</v>
      </c>
    </row>
    <row r="27" spans="1:7" x14ac:dyDescent="0.35">
      <c r="A27" s="13" t="s">
        <v>2723</v>
      </c>
      <c r="B27" s="33" t="s">
        <v>2724</v>
      </c>
      <c r="C27" s="33" t="s">
        <v>143</v>
      </c>
      <c r="D27" s="14">
        <v>22500000</v>
      </c>
      <c r="E27" s="15">
        <v>22291.360000000001</v>
      </c>
      <c r="F27" s="16">
        <v>2.8899999999999999E-2</v>
      </c>
      <c r="G27" s="16">
        <v>5.6008000000000002E-2</v>
      </c>
    </row>
    <row r="28" spans="1:7" x14ac:dyDescent="0.35">
      <c r="A28" s="13" t="s">
        <v>2725</v>
      </c>
      <c r="B28" s="33" t="s">
        <v>2726</v>
      </c>
      <c r="C28" s="33" t="s">
        <v>143</v>
      </c>
      <c r="D28" s="14">
        <v>22500000</v>
      </c>
      <c r="E28" s="15">
        <v>22270.55</v>
      </c>
      <c r="F28" s="16">
        <v>2.8899999999999999E-2</v>
      </c>
      <c r="G28" s="16">
        <v>5.6128999999999998E-2</v>
      </c>
    </row>
    <row r="29" spans="1:7" x14ac:dyDescent="0.35">
      <c r="A29" s="13" t="s">
        <v>2727</v>
      </c>
      <c r="B29" s="33" t="s">
        <v>2728</v>
      </c>
      <c r="C29" s="33" t="s">
        <v>143</v>
      </c>
      <c r="D29" s="14">
        <v>20000000</v>
      </c>
      <c r="E29" s="15">
        <v>19817.16</v>
      </c>
      <c r="F29" s="16">
        <v>2.5700000000000001E-2</v>
      </c>
      <c r="G29" s="16">
        <v>5.6127000000000003E-2</v>
      </c>
    </row>
    <row r="30" spans="1:7" x14ac:dyDescent="0.35">
      <c r="A30" s="13" t="s">
        <v>1249</v>
      </c>
      <c r="B30" s="33" t="s">
        <v>1250</v>
      </c>
      <c r="C30" s="33" t="s">
        <v>143</v>
      </c>
      <c r="D30" s="14">
        <v>17500000</v>
      </c>
      <c r="E30" s="15">
        <v>17377.099999999999</v>
      </c>
      <c r="F30" s="16">
        <v>2.2499999999999999E-2</v>
      </c>
      <c r="G30" s="16">
        <v>5.6124E-2</v>
      </c>
    </row>
    <row r="31" spans="1:7" x14ac:dyDescent="0.35">
      <c r="A31" s="13" t="s">
        <v>2729</v>
      </c>
      <c r="B31" s="33" t="s">
        <v>2730</v>
      </c>
      <c r="C31" s="33" t="s">
        <v>143</v>
      </c>
      <c r="D31" s="14">
        <v>15000000</v>
      </c>
      <c r="E31" s="15">
        <v>14878.74</v>
      </c>
      <c r="F31" s="16">
        <v>1.9300000000000001E-2</v>
      </c>
      <c r="G31" s="16">
        <v>5.6127000000000003E-2</v>
      </c>
    </row>
    <row r="32" spans="1:7" x14ac:dyDescent="0.35">
      <c r="A32" s="13" t="s">
        <v>2731</v>
      </c>
      <c r="B32" s="33" t="s">
        <v>2732</v>
      </c>
      <c r="C32" s="33" t="s">
        <v>143</v>
      </c>
      <c r="D32" s="14">
        <v>10000000</v>
      </c>
      <c r="E32" s="15">
        <v>9877.25</v>
      </c>
      <c r="F32" s="16">
        <v>1.2800000000000001E-2</v>
      </c>
      <c r="G32" s="16">
        <v>5.6001000000000002E-2</v>
      </c>
    </row>
    <row r="33" spans="1:7" x14ac:dyDescent="0.35">
      <c r="A33" s="13" t="s">
        <v>2733</v>
      </c>
      <c r="B33" s="33" t="s">
        <v>2734</v>
      </c>
      <c r="C33" s="33" t="s">
        <v>143</v>
      </c>
      <c r="D33" s="14">
        <v>5000000</v>
      </c>
      <c r="E33" s="15">
        <v>4969.5</v>
      </c>
      <c r="F33" s="16">
        <v>6.4000000000000003E-3</v>
      </c>
      <c r="G33" s="16">
        <v>5.6003999999999998E-2</v>
      </c>
    </row>
    <row r="34" spans="1:7" x14ac:dyDescent="0.35">
      <c r="A34" s="13" t="s">
        <v>2735</v>
      </c>
      <c r="B34" s="33" t="s">
        <v>2736</v>
      </c>
      <c r="C34" s="33" t="s">
        <v>143</v>
      </c>
      <c r="D34" s="14">
        <v>5000000</v>
      </c>
      <c r="E34" s="15">
        <v>4943.74</v>
      </c>
      <c r="F34" s="16">
        <v>6.4000000000000003E-3</v>
      </c>
      <c r="G34" s="16">
        <v>5.6139000000000001E-2</v>
      </c>
    </row>
    <row r="35" spans="1:7" x14ac:dyDescent="0.35">
      <c r="A35" s="13" t="s">
        <v>2737</v>
      </c>
      <c r="B35" s="33" t="s">
        <v>2738</v>
      </c>
      <c r="C35" s="33" t="s">
        <v>143</v>
      </c>
      <c r="D35" s="14">
        <v>2500000</v>
      </c>
      <c r="E35" s="15">
        <v>2485.14</v>
      </c>
      <c r="F35" s="16">
        <v>3.2000000000000002E-3</v>
      </c>
      <c r="G35" s="16">
        <v>5.5986000000000001E-2</v>
      </c>
    </row>
    <row r="36" spans="1:7" x14ac:dyDescent="0.35">
      <c r="A36" s="13" t="s">
        <v>2739</v>
      </c>
      <c r="B36" s="33" t="s">
        <v>2740</v>
      </c>
      <c r="C36" s="33" t="s">
        <v>143</v>
      </c>
      <c r="D36" s="14">
        <v>2500000</v>
      </c>
      <c r="E36" s="15">
        <v>2479.79</v>
      </c>
      <c r="F36" s="16">
        <v>3.2000000000000002E-3</v>
      </c>
      <c r="G36" s="16">
        <v>5.6127000000000003E-2</v>
      </c>
    </row>
    <row r="37" spans="1:7" x14ac:dyDescent="0.35">
      <c r="A37" s="13" t="s">
        <v>2741</v>
      </c>
      <c r="B37" s="33" t="s">
        <v>2742</v>
      </c>
      <c r="C37" s="33" t="s">
        <v>143</v>
      </c>
      <c r="D37" s="14">
        <v>2500000</v>
      </c>
      <c r="E37" s="15">
        <v>2466.6999999999998</v>
      </c>
      <c r="F37" s="16">
        <v>3.2000000000000002E-3</v>
      </c>
      <c r="G37" s="16">
        <v>5.6002000000000003E-2</v>
      </c>
    </row>
    <row r="38" spans="1:7" x14ac:dyDescent="0.35">
      <c r="A38" s="17" t="s">
        <v>139</v>
      </c>
      <c r="B38" s="34"/>
      <c r="C38" s="34"/>
      <c r="D38" s="20"/>
      <c r="E38" s="21">
        <v>148755.93</v>
      </c>
      <c r="F38" s="22">
        <v>0.1928</v>
      </c>
      <c r="G38" s="23"/>
    </row>
    <row r="39" spans="1:7" x14ac:dyDescent="0.35">
      <c r="A39" s="17" t="s">
        <v>1487</v>
      </c>
      <c r="B39" s="33"/>
      <c r="C39" s="33"/>
      <c r="D39" s="14"/>
      <c r="E39" s="15"/>
      <c r="F39" s="16"/>
      <c r="G39" s="16"/>
    </row>
    <row r="40" spans="1:7" x14ac:dyDescent="0.35">
      <c r="A40" s="13" t="s">
        <v>2743</v>
      </c>
      <c r="B40" s="33" t="s">
        <v>2744</v>
      </c>
      <c r="C40" s="33" t="s">
        <v>1490</v>
      </c>
      <c r="D40" s="14">
        <v>20000000</v>
      </c>
      <c r="E40" s="15">
        <v>19716.62</v>
      </c>
      <c r="F40" s="16">
        <v>2.5600000000000001E-2</v>
      </c>
      <c r="G40" s="16">
        <v>6.0999999999999999E-2</v>
      </c>
    </row>
    <row r="41" spans="1:7" x14ac:dyDescent="0.35">
      <c r="A41" s="13" t="s">
        <v>2745</v>
      </c>
      <c r="B41" s="33" t="s">
        <v>2746</v>
      </c>
      <c r="C41" s="33" t="s">
        <v>1878</v>
      </c>
      <c r="D41" s="14">
        <v>17500000</v>
      </c>
      <c r="E41" s="15">
        <v>17484.919999999998</v>
      </c>
      <c r="F41" s="16">
        <v>2.2700000000000001E-2</v>
      </c>
      <c r="G41" s="16">
        <v>6.2979999999999994E-2</v>
      </c>
    </row>
    <row r="42" spans="1:7" x14ac:dyDescent="0.35">
      <c r="A42" s="13" t="s">
        <v>2747</v>
      </c>
      <c r="B42" s="33" t="s">
        <v>2748</v>
      </c>
      <c r="C42" s="33" t="s">
        <v>1878</v>
      </c>
      <c r="D42" s="14">
        <v>10000000</v>
      </c>
      <c r="E42" s="15">
        <v>9893.92</v>
      </c>
      <c r="F42" s="16">
        <v>1.2800000000000001E-2</v>
      </c>
      <c r="G42" s="16">
        <v>6.1147E-2</v>
      </c>
    </row>
    <row r="43" spans="1:7" x14ac:dyDescent="0.35">
      <c r="A43" s="13" t="s">
        <v>2749</v>
      </c>
      <c r="B43" s="33" t="s">
        <v>2750</v>
      </c>
      <c r="C43" s="33" t="s">
        <v>1878</v>
      </c>
      <c r="D43" s="14">
        <v>10000000</v>
      </c>
      <c r="E43" s="15">
        <v>9887.3700000000008</v>
      </c>
      <c r="F43" s="16">
        <v>1.2800000000000001E-2</v>
      </c>
      <c r="G43" s="16">
        <v>6.1147E-2</v>
      </c>
    </row>
    <row r="44" spans="1:7" x14ac:dyDescent="0.35">
      <c r="A44" s="13" t="s">
        <v>2751</v>
      </c>
      <c r="B44" s="33" t="s">
        <v>2752</v>
      </c>
      <c r="C44" s="33" t="s">
        <v>1490</v>
      </c>
      <c r="D44" s="14">
        <v>10000000</v>
      </c>
      <c r="E44" s="15">
        <v>9880.14</v>
      </c>
      <c r="F44" s="16">
        <v>1.2800000000000001E-2</v>
      </c>
      <c r="G44" s="16">
        <v>6.1498999999999998E-2</v>
      </c>
    </row>
    <row r="45" spans="1:7" x14ac:dyDescent="0.35">
      <c r="A45" s="13" t="s">
        <v>2753</v>
      </c>
      <c r="B45" s="33" t="s">
        <v>2754</v>
      </c>
      <c r="C45" s="33" t="s">
        <v>1878</v>
      </c>
      <c r="D45" s="14">
        <v>10000000</v>
      </c>
      <c r="E45" s="15">
        <v>9871.02</v>
      </c>
      <c r="F45" s="16">
        <v>1.2800000000000001E-2</v>
      </c>
      <c r="G45" s="16">
        <v>6.1147E-2</v>
      </c>
    </row>
    <row r="46" spans="1:7" x14ac:dyDescent="0.35">
      <c r="A46" s="13" t="s">
        <v>2755</v>
      </c>
      <c r="B46" s="33" t="s">
        <v>2756</v>
      </c>
      <c r="C46" s="33" t="s">
        <v>1490</v>
      </c>
      <c r="D46" s="14">
        <v>10000000</v>
      </c>
      <c r="E46" s="15">
        <v>9868.64</v>
      </c>
      <c r="F46" s="16">
        <v>1.2800000000000001E-2</v>
      </c>
      <c r="G46" s="16">
        <v>6.1499999999999999E-2</v>
      </c>
    </row>
    <row r="47" spans="1:7" x14ac:dyDescent="0.35">
      <c r="A47" s="13" t="s">
        <v>2757</v>
      </c>
      <c r="B47" s="33" t="s">
        <v>2758</v>
      </c>
      <c r="C47" s="33" t="s">
        <v>1495</v>
      </c>
      <c r="D47" s="14">
        <v>10000000</v>
      </c>
      <c r="E47" s="15">
        <v>9867.75</v>
      </c>
      <c r="F47" s="16">
        <v>1.2800000000000001E-2</v>
      </c>
      <c r="G47" s="16">
        <v>6.1150000000000003E-2</v>
      </c>
    </row>
    <row r="48" spans="1:7" x14ac:dyDescent="0.35">
      <c r="A48" s="13" t="s">
        <v>2759</v>
      </c>
      <c r="B48" s="33" t="s">
        <v>2760</v>
      </c>
      <c r="C48" s="33" t="s">
        <v>1498</v>
      </c>
      <c r="D48" s="14">
        <v>7500000</v>
      </c>
      <c r="E48" s="15">
        <v>7461.67</v>
      </c>
      <c r="F48" s="16">
        <v>9.7000000000000003E-3</v>
      </c>
      <c r="G48" s="16">
        <v>6.2503000000000003E-2</v>
      </c>
    </row>
    <row r="49" spans="1:7" x14ac:dyDescent="0.35">
      <c r="A49" s="13" t="s">
        <v>2761</v>
      </c>
      <c r="B49" s="33" t="s">
        <v>2762</v>
      </c>
      <c r="C49" s="33" t="s">
        <v>1490</v>
      </c>
      <c r="D49" s="14">
        <v>7500000</v>
      </c>
      <c r="E49" s="15">
        <v>7409.17</v>
      </c>
      <c r="F49" s="16">
        <v>9.5999999999999992E-3</v>
      </c>
      <c r="G49" s="16">
        <v>6.13E-2</v>
      </c>
    </row>
    <row r="50" spans="1:7" x14ac:dyDescent="0.35">
      <c r="A50" s="13" t="s">
        <v>2763</v>
      </c>
      <c r="B50" s="33" t="s">
        <v>2764</v>
      </c>
      <c r="C50" s="33" t="s">
        <v>1498</v>
      </c>
      <c r="D50" s="14">
        <v>5000000</v>
      </c>
      <c r="E50" s="15">
        <v>4980.22</v>
      </c>
      <c r="F50" s="16">
        <v>6.4999999999999997E-3</v>
      </c>
      <c r="G50" s="16">
        <v>6.3045000000000004E-2</v>
      </c>
    </row>
    <row r="51" spans="1:7" x14ac:dyDescent="0.35">
      <c r="A51" s="13" t="s">
        <v>2765</v>
      </c>
      <c r="B51" s="33" t="s">
        <v>2766</v>
      </c>
      <c r="C51" s="33" t="s">
        <v>1490</v>
      </c>
      <c r="D51" s="14">
        <v>5000000</v>
      </c>
      <c r="E51" s="15">
        <v>4962.67</v>
      </c>
      <c r="F51" s="16">
        <v>6.4000000000000003E-3</v>
      </c>
      <c r="G51" s="16">
        <v>6.2399999999999997E-2</v>
      </c>
    </row>
    <row r="52" spans="1:7" x14ac:dyDescent="0.35">
      <c r="A52" s="17" t="s">
        <v>139</v>
      </c>
      <c r="B52" s="34"/>
      <c r="C52" s="34"/>
      <c r="D52" s="20"/>
      <c r="E52" s="21">
        <v>121284.11</v>
      </c>
      <c r="F52" s="22">
        <v>0.1573</v>
      </c>
      <c r="G52" s="23"/>
    </row>
    <row r="53" spans="1:7" x14ac:dyDescent="0.35">
      <c r="A53" s="13"/>
      <c r="B53" s="33"/>
      <c r="C53" s="33"/>
      <c r="D53" s="14"/>
      <c r="E53" s="15"/>
      <c r="F53" s="16"/>
      <c r="G53" s="16"/>
    </row>
    <row r="54" spans="1:7" x14ac:dyDescent="0.35">
      <c r="A54" s="17" t="s">
        <v>1501</v>
      </c>
      <c r="B54" s="33"/>
      <c r="C54" s="33"/>
      <c r="D54" s="14"/>
      <c r="E54" s="15"/>
      <c r="F54" s="16"/>
      <c r="G54" s="16"/>
    </row>
    <row r="55" spans="1:7" x14ac:dyDescent="0.35">
      <c r="A55" s="13" t="s">
        <v>2767</v>
      </c>
      <c r="B55" s="33" t="s">
        <v>2768</v>
      </c>
      <c r="C55" s="33" t="s">
        <v>1490</v>
      </c>
      <c r="D55" s="14">
        <v>20000000</v>
      </c>
      <c r="E55" s="15">
        <v>19970.8</v>
      </c>
      <c r="F55" s="16">
        <v>2.5899999999999999E-2</v>
      </c>
      <c r="G55" s="16">
        <v>6.6733000000000001E-2</v>
      </c>
    </row>
    <row r="56" spans="1:7" x14ac:dyDescent="0.35">
      <c r="A56" s="13" t="s">
        <v>2769</v>
      </c>
      <c r="B56" s="33" t="s">
        <v>2770</v>
      </c>
      <c r="C56" s="33" t="s">
        <v>1490</v>
      </c>
      <c r="D56" s="14">
        <v>20000000</v>
      </c>
      <c r="E56" s="15">
        <v>19961.32</v>
      </c>
      <c r="F56" s="16">
        <v>2.5899999999999999E-2</v>
      </c>
      <c r="G56" s="16">
        <v>6.4297999999999994E-2</v>
      </c>
    </row>
    <row r="57" spans="1:7" x14ac:dyDescent="0.35">
      <c r="A57" s="13" t="s">
        <v>2771</v>
      </c>
      <c r="B57" s="33" t="s">
        <v>2772</v>
      </c>
      <c r="C57" s="33" t="s">
        <v>1490</v>
      </c>
      <c r="D57" s="14">
        <v>20000000</v>
      </c>
      <c r="E57" s="15">
        <v>19923.259999999998</v>
      </c>
      <c r="F57" s="16">
        <v>2.58E-2</v>
      </c>
      <c r="G57" s="16">
        <v>6.3905000000000003E-2</v>
      </c>
    </row>
    <row r="58" spans="1:7" x14ac:dyDescent="0.35">
      <c r="A58" s="13" t="s">
        <v>2773</v>
      </c>
      <c r="B58" s="33" t="s">
        <v>2774</v>
      </c>
      <c r="C58" s="33" t="s">
        <v>1490</v>
      </c>
      <c r="D58" s="14">
        <v>20000000</v>
      </c>
      <c r="E58" s="15">
        <v>19800.759999999998</v>
      </c>
      <c r="F58" s="16">
        <v>2.5700000000000001E-2</v>
      </c>
      <c r="G58" s="16">
        <v>6.2248999999999999E-2</v>
      </c>
    </row>
    <row r="59" spans="1:7" x14ac:dyDescent="0.35">
      <c r="A59" s="13" t="s">
        <v>2775</v>
      </c>
      <c r="B59" s="33" t="s">
        <v>2776</v>
      </c>
      <c r="C59" s="33" t="s">
        <v>1490</v>
      </c>
      <c r="D59" s="14">
        <v>15000000</v>
      </c>
      <c r="E59" s="15">
        <v>14907.44</v>
      </c>
      <c r="F59" s="16">
        <v>1.9300000000000001E-2</v>
      </c>
      <c r="G59" s="16">
        <v>6.2955999999999998E-2</v>
      </c>
    </row>
    <row r="60" spans="1:7" x14ac:dyDescent="0.35">
      <c r="A60" s="13" t="s">
        <v>2777</v>
      </c>
      <c r="B60" s="33" t="s">
        <v>2778</v>
      </c>
      <c r="C60" s="33" t="s">
        <v>1490</v>
      </c>
      <c r="D60" s="14">
        <v>15000000</v>
      </c>
      <c r="E60" s="15">
        <v>14896.83</v>
      </c>
      <c r="F60" s="16">
        <v>1.9300000000000001E-2</v>
      </c>
      <c r="G60" s="16">
        <v>6.3200999999999993E-2</v>
      </c>
    </row>
    <row r="61" spans="1:7" x14ac:dyDescent="0.35">
      <c r="A61" s="13" t="s">
        <v>2779</v>
      </c>
      <c r="B61" s="33" t="s">
        <v>2780</v>
      </c>
      <c r="C61" s="33" t="s">
        <v>1490</v>
      </c>
      <c r="D61" s="14">
        <v>15000000</v>
      </c>
      <c r="E61" s="15">
        <v>14868.71</v>
      </c>
      <c r="F61" s="16">
        <v>1.9300000000000001E-2</v>
      </c>
      <c r="G61" s="16">
        <v>6.3200999999999993E-2</v>
      </c>
    </row>
    <row r="62" spans="1:7" x14ac:dyDescent="0.35">
      <c r="A62" s="13" t="s">
        <v>2781</v>
      </c>
      <c r="B62" s="33" t="s">
        <v>2782</v>
      </c>
      <c r="C62" s="33" t="s">
        <v>1490</v>
      </c>
      <c r="D62" s="14">
        <v>15000000</v>
      </c>
      <c r="E62" s="15">
        <v>14837.51</v>
      </c>
      <c r="F62" s="16">
        <v>1.9199999999999998E-2</v>
      </c>
      <c r="G62" s="16">
        <v>6.1501E-2</v>
      </c>
    </row>
    <row r="63" spans="1:7" x14ac:dyDescent="0.35">
      <c r="A63" s="13" t="s">
        <v>2783</v>
      </c>
      <c r="B63" s="33" t="s">
        <v>2784</v>
      </c>
      <c r="C63" s="33" t="s">
        <v>1490</v>
      </c>
      <c r="D63" s="14">
        <v>15000000</v>
      </c>
      <c r="E63" s="15">
        <v>14820.26</v>
      </c>
      <c r="F63" s="16">
        <v>1.9199999999999998E-2</v>
      </c>
      <c r="G63" s="16">
        <v>6.5101000000000006E-2</v>
      </c>
    </row>
    <row r="64" spans="1:7" x14ac:dyDescent="0.35">
      <c r="A64" s="13" t="s">
        <v>2785</v>
      </c>
      <c r="B64" s="33" t="s">
        <v>2786</v>
      </c>
      <c r="C64" s="33" t="s">
        <v>1490</v>
      </c>
      <c r="D64" s="14">
        <v>12500000</v>
      </c>
      <c r="E64" s="15">
        <v>12386.78</v>
      </c>
      <c r="F64" s="16">
        <v>1.61E-2</v>
      </c>
      <c r="G64" s="16">
        <v>6.2950999999999993E-2</v>
      </c>
    </row>
    <row r="65" spans="1:7" x14ac:dyDescent="0.35">
      <c r="A65" s="13" t="s">
        <v>2787</v>
      </c>
      <c r="B65" s="33" t="s">
        <v>2788</v>
      </c>
      <c r="C65" s="33" t="s">
        <v>1878</v>
      </c>
      <c r="D65" s="14">
        <v>10000000</v>
      </c>
      <c r="E65" s="15">
        <v>9998.33</v>
      </c>
      <c r="F65" s="16">
        <v>1.2999999999999999E-2</v>
      </c>
      <c r="G65" s="16">
        <v>6.0964999999999998E-2</v>
      </c>
    </row>
    <row r="66" spans="1:7" x14ac:dyDescent="0.35">
      <c r="A66" s="13" t="s">
        <v>2789</v>
      </c>
      <c r="B66" s="33" t="s">
        <v>2790</v>
      </c>
      <c r="C66" s="33" t="s">
        <v>1490</v>
      </c>
      <c r="D66" s="14">
        <v>10000000</v>
      </c>
      <c r="E66" s="15">
        <v>9990.6</v>
      </c>
      <c r="F66" s="16">
        <v>1.29E-2</v>
      </c>
      <c r="G66" s="16">
        <v>6.8721000000000004E-2</v>
      </c>
    </row>
    <row r="67" spans="1:7" x14ac:dyDescent="0.35">
      <c r="A67" s="13" t="s">
        <v>2791</v>
      </c>
      <c r="B67" s="33" t="s">
        <v>2792</v>
      </c>
      <c r="C67" s="33" t="s">
        <v>1490</v>
      </c>
      <c r="D67" s="14">
        <v>10000000</v>
      </c>
      <c r="E67" s="15">
        <v>9986</v>
      </c>
      <c r="F67" s="16">
        <v>1.29E-2</v>
      </c>
      <c r="G67" s="16">
        <v>6.3987000000000002E-2</v>
      </c>
    </row>
    <row r="68" spans="1:7" x14ac:dyDescent="0.35">
      <c r="A68" s="13" t="s">
        <v>2793</v>
      </c>
      <c r="B68" s="33" t="s">
        <v>2794</v>
      </c>
      <c r="C68" s="33" t="s">
        <v>1490</v>
      </c>
      <c r="D68" s="14">
        <v>10000000</v>
      </c>
      <c r="E68" s="15">
        <v>9985.82</v>
      </c>
      <c r="F68" s="16">
        <v>1.29E-2</v>
      </c>
      <c r="G68" s="16">
        <v>6.4810999999999994E-2</v>
      </c>
    </row>
    <row r="69" spans="1:7" x14ac:dyDescent="0.35">
      <c r="A69" s="13" t="s">
        <v>2795</v>
      </c>
      <c r="B69" s="33" t="s">
        <v>2796</v>
      </c>
      <c r="C69" s="33" t="s">
        <v>1490</v>
      </c>
      <c r="D69" s="14">
        <v>10000000</v>
      </c>
      <c r="E69" s="15">
        <v>9984.3700000000008</v>
      </c>
      <c r="F69" s="16">
        <v>1.29E-2</v>
      </c>
      <c r="G69" s="16">
        <v>6.3488000000000003E-2</v>
      </c>
    </row>
    <row r="70" spans="1:7" x14ac:dyDescent="0.35">
      <c r="A70" s="13" t="s">
        <v>2797</v>
      </c>
      <c r="B70" s="33" t="s">
        <v>2798</v>
      </c>
      <c r="C70" s="33" t="s">
        <v>1490</v>
      </c>
      <c r="D70" s="14">
        <v>10000000</v>
      </c>
      <c r="E70" s="15">
        <v>9984.24</v>
      </c>
      <c r="F70" s="16">
        <v>1.29E-2</v>
      </c>
      <c r="G70" s="16">
        <v>6.4016000000000003E-2</v>
      </c>
    </row>
    <row r="71" spans="1:7" x14ac:dyDescent="0.35">
      <c r="A71" s="13" t="s">
        <v>2799</v>
      </c>
      <c r="B71" s="33" t="s">
        <v>2800</v>
      </c>
      <c r="C71" s="33" t="s">
        <v>1878</v>
      </c>
      <c r="D71" s="14">
        <v>10000000</v>
      </c>
      <c r="E71" s="15">
        <v>9984.2099999999991</v>
      </c>
      <c r="F71" s="16">
        <v>1.29E-2</v>
      </c>
      <c r="G71" s="16">
        <v>6.4138000000000001E-2</v>
      </c>
    </row>
    <row r="72" spans="1:7" x14ac:dyDescent="0.35">
      <c r="A72" s="13" t="s">
        <v>2801</v>
      </c>
      <c r="B72" s="33" t="s">
        <v>2802</v>
      </c>
      <c r="C72" s="33" t="s">
        <v>1490</v>
      </c>
      <c r="D72" s="14">
        <v>10000000</v>
      </c>
      <c r="E72" s="15">
        <v>9980.51</v>
      </c>
      <c r="F72" s="16">
        <v>1.29E-2</v>
      </c>
      <c r="G72" s="16">
        <v>6.4797999999999994E-2</v>
      </c>
    </row>
    <row r="73" spans="1:7" x14ac:dyDescent="0.35">
      <c r="A73" s="13" t="s">
        <v>2803</v>
      </c>
      <c r="B73" s="33" t="s">
        <v>2804</v>
      </c>
      <c r="C73" s="33" t="s">
        <v>1490</v>
      </c>
      <c r="D73" s="14">
        <v>10000000</v>
      </c>
      <c r="E73" s="15">
        <v>9972.2800000000007</v>
      </c>
      <c r="F73" s="16">
        <v>1.29E-2</v>
      </c>
      <c r="G73" s="16">
        <v>6.3411999999999996E-2</v>
      </c>
    </row>
    <row r="74" spans="1:7" x14ac:dyDescent="0.35">
      <c r="A74" s="13" t="s">
        <v>2805</v>
      </c>
      <c r="B74" s="33" t="s">
        <v>2806</v>
      </c>
      <c r="C74" s="33" t="s">
        <v>1490</v>
      </c>
      <c r="D74" s="14">
        <v>10000000</v>
      </c>
      <c r="E74" s="15">
        <v>9954.41</v>
      </c>
      <c r="F74" s="16">
        <v>1.29E-2</v>
      </c>
      <c r="G74" s="16">
        <v>6.4294000000000004E-2</v>
      </c>
    </row>
    <row r="75" spans="1:7" x14ac:dyDescent="0.35">
      <c r="A75" s="13" t="s">
        <v>2807</v>
      </c>
      <c r="B75" s="33" t="s">
        <v>2808</v>
      </c>
      <c r="C75" s="33" t="s">
        <v>1490</v>
      </c>
      <c r="D75" s="14">
        <v>10000000</v>
      </c>
      <c r="E75" s="15">
        <v>9952.15</v>
      </c>
      <c r="F75" s="16">
        <v>1.29E-2</v>
      </c>
      <c r="G75" s="16">
        <v>6.7497000000000001E-2</v>
      </c>
    </row>
    <row r="76" spans="1:7" x14ac:dyDescent="0.35">
      <c r="A76" s="13" t="s">
        <v>2809</v>
      </c>
      <c r="B76" s="33" t="s">
        <v>2810</v>
      </c>
      <c r="C76" s="33" t="s">
        <v>1490</v>
      </c>
      <c r="D76" s="14">
        <v>10000000</v>
      </c>
      <c r="E76" s="15">
        <v>9935.2999999999993</v>
      </c>
      <c r="F76" s="16">
        <v>1.29E-2</v>
      </c>
      <c r="G76" s="16">
        <v>6.2550999999999995E-2</v>
      </c>
    </row>
    <row r="77" spans="1:7" x14ac:dyDescent="0.35">
      <c r="A77" s="13" t="s">
        <v>2811</v>
      </c>
      <c r="B77" s="33" t="s">
        <v>2812</v>
      </c>
      <c r="C77" s="33" t="s">
        <v>1490</v>
      </c>
      <c r="D77" s="14">
        <v>10000000</v>
      </c>
      <c r="E77" s="15">
        <v>9910.77</v>
      </c>
      <c r="F77" s="16">
        <v>1.2800000000000001E-2</v>
      </c>
      <c r="G77" s="16">
        <v>6.3200000000000006E-2</v>
      </c>
    </row>
    <row r="78" spans="1:7" x14ac:dyDescent="0.35">
      <c r="A78" s="13" t="s">
        <v>2813</v>
      </c>
      <c r="B78" s="33" t="s">
        <v>2814</v>
      </c>
      <c r="C78" s="33" t="s">
        <v>1490</v>
      </c>
      <c r="D78" s="14">
        <v>10000000</v>
      </c>
      <c r="E78" s="15">
        <v>9897.23</v>
      </c>
      <c r="F78" s="16">
        <v>1.2800000000000001E-2</v>
      </c>
      <c r="G78" s="16">
        <v>6.5349000000000004E-2</v>
      </c>
    </row>
    <row r="79" spans="1:7" x14ac:dyDescent="0.35">
      <c r="A79" s="13" t="s">
        <v>2815</v>
      </c>
      <c r="B79" s="33" t="s">
        <v>2816</v>
      </c>
      <c r="C79" s="33" t="s">
        <v>1490</v>
      </c>
      <c r="D79" s="14">
        <v>10000000</v>
      </c>
      <c r="E79" s="15">
        <v>9885.4</v>
      </c>
      <c r="F79" s="16">
        <v>1.2800000000000001E-2</v>
      </c>
      <c r="G79" s="16">
        <v>6.5098000000000003E-2</v>
      </c>
    </row>
    <row r="80" spans="1:7" x14ac:dyDescent="0.35">
      <c r="A80" s="13" t="s">
        <v>2817</v>
      </c>
      <c r="B80" s="33" t="s">
        <v>2818</v>
      </c>
      <c r="C80" s="33" t="s">
        <v>1490</v>
      </c>
      <c r="D80" s="14">
        <v>10000000</v>
      </c>
      <c r="E80" s="15">
        <v>9868.82</v>
      </c>
      <c r="F80" s="16">
        <v>1.2800000000000001E-2</v>
      </c>
      <c r="G80" s="16">
        <v>6.2200999999999999E-2</v>
      </c>
    </row>
    <row r="81" spans="1:7" x14ac:dyDescent="0.35">
      <c r="A81" s="13" t="s">
        <v>2819</v>
      </c>
      <c r="B81" s="33" t="s">
        <v>2820</v>
      </c>
      <c r="C81" s="33" t="s">
        <v>1490</v>
      </c>
      <c r="D81" s="14">
        <v>10000000</v>
      </c>
      <c r="E81" s="15">
        <v>9856.24</v>
      </c>
      <c r="F81" s="16">
        <v>1.2800000000000001E-2</v>
      </c>
      <c r="G81" s="16">
        <v>6.1904000000000001E-2</v>
      </c>
    </row>
    <row r="82" spans="1:7" x14ac:dyDescent="0.35">
      <c r="A82" s="13" t="s">
        <v>2821</v>
      </c>
      <c r="B82" s="33" t="s">
        <v>2822</v>
      </c>
      <c r="C82" s="33" t="s">
        <v>1490</v>
      </c>
      <c r="D82" s="14">
        <v>10000000</v>
      </c>
      <c r="E82" s="15">
        <v>9855.1</v>
      </c>
      <c r="F82" s="16">
        <v>1.2800000000000001E-2</v>
      </c>
      <c r="G82" s="16">
        <v>6.2401999999999999E-2</v>
      </c>
    </row>
    <row r="83" spans="1:7" x14ac:dyDescent="0.35">
      <c r="A83" s="13" t="s">
        <v>2823</v>
      </c>
      <c r="B83" s="33" t="s">
        <v>2824</v>
      </c>
      <c r="C83" s="33" t="s">
        <v>1490</v>
      </c>
      <c r="D83" s="14">
        <v>10000000</v>
      </c>
      <c r="E83" s="15">
        <v>9852.4699999999993</v>
      </c>
      <c r="F83" s="16">
        <v>1.2800000000000001E-2</v>
      </c>
      <c r="G83" s="16">
        <v>6.4299999999999996E-2</v>
      </c>
    </row>
    <row r="84" spans="1:7" x14ac:dyDescent="0.35">
      <c r="A84" s="13" t="s">
        <v>2825</v>
      </c>
      <c r="B84" s="33" t="s">
        <v>2826</v>
      </c>
      <c r="C84" s="33" t="s">
        <v>1490</v>
      </c>
      <c r="D84" s="14">
        <v>10000000</v>
      </c>
      <c r="E84" s="15">
        <v>9849.36</v>
      </c>
      <c r="F84" s="16">
        <v>1.2800000000000001E-2</v>
      </c>
      <c r="G84" s="16">
        <v>6.5675999999999998E-2</v>
      </c>
    </row>
    <row r="85" spans="1:7" x14ac:dyDescent="0.35">
      <c r="A85" s="13" t="s">
        <v>2827</v>
      </c>
      <c r="B85" s="33" t="s">
        <v>2828</v>
      </c>
      <c r="C85" s="33" t="s">
        <v>1490</v>
      </c>
      <c r="D85" s="14">
        <v>10000000</v>
      </c>
      <c r="E85" s="15">
        <v>9847.6200000000008</v>
      </c>
      <c r="F85" s="16">
        <v>1.2800000000000001E-2</v>
      </c>
      <c r="G85" s="16">
        <v>6.5673999999999996E-2</v>
      </c>
    </row>
    <row r="86" spans="1:7" x14ac:dyDescent="0.35">
      <c r="A86" s="13" t="s">
        <v>2829</v>
      </c>
      <c r="B86" s="33" t="s">
        <v>2830</v>
      </c>
      <c r="C86" s="33" t="s">
        <v>1490</v>
      </c>
      <c r="D86" s="14">
        <v>7500000</v>
      </c>
      <c r="E86" s="15">
        <v>7494.22</v>
      </c>
      <c r="F86" s="16">
        <v>9.7000000000000003E-3</v>
      </c>
      <c r="G86" s="16">
        <v>7.0407999999999998E-2</v>
      </c>
    </row>
    <row r="87" spans="1:7" x14ac:dyDescent="0.35">
      <c r="A87" s="13" t="s">
        <v>2831</v>
      </c>
      <c r="B87" s="33" t="s">
        <v>2832</v>
      </c>
      <c r="C87" s="33" t="s">
        <v>1490</v>
      </c>
      <c r="D87" s="14">
        <v>7500000</v>
      </c>
      <c r="E87" s="15">
        <v>7487.3</v>
      </c>
      <c r="F87" s="16">
        <v>9.7000000000000003E-3</v>
      </c>
      <c r="G87" s="16">
        <v>6.8796999999999997E-2</v>
      </c>
    </row>
    <row r="88" spans="1:7" x14ac:dyDescent="0.35">
      <c r="A88" s="13" t="s">
        <v>2833</v>
      </c>
      <c r="B88" s="33" t="s">
        <v>2834</v>
      </c>
      <c r="C88" s="33" t="s">
        <v>1878</v>
      </c>
      <c r="D88" s="14">
        <v>7500000</v>
      </c>
      <c r="E88" s="15">
        <v>7457.49</v>
      </c>
      <c r="F88" s="16">
        <v>9.7000000000000003E-3</v>
      </c>
      <c r="G88" s="16">
        <v>6.3053999999999999E-2</v>
      </c>
    </row>
    <row r="89" spans="1:7" x14ac:dyDescent="0.35">
      <c r="A89" s="13" t="s">
        <v>2835</v>
      </c>
      <c r="B89" s="33" t="s">
        <v>2836</v>
      </c>
      <c r="C89" s="33" t="s">
        <v>1490</v>
      </c>
      <c r="D89" s="14">
        <v>7500000</v>
      </c>
      <c r="E89" s="15">
        <v>7432.66</v>
      </c>
      <c r="F89" s="16">
        <v>9.5999999999999992E-3</v>
      </c>
      <c r="G89" s="16">
        <v>6.3597000000000001E-2</v>
      </c>
    </row>
    <row r="90" spans="1:7" x14ac:dyDescent="0.35">
      <c r="A90" s="13" t="s">
        <v>2837</v>
      </c>
      <c r="B90" s="33" t="s">
        <v>2838</v>
      </c>
      <c r="C90" s="33" t="s">
        <v>1490</v>
      </c>
      <c r="D90" s="14">
        <v>7500000</v>
      </c>
      <c r="E90" s="15">
        <v>7425.43</v>
      </c>
      <c r="F90" s="16">
        <v>9.5999999999999992E-3</v>
      </c>
      <c r="G90" s="16">
        <v>6.3200999999999993E-2</v>
      </c>
    </row>
    <row r="91" spans="1:7" x14ac:dyDescent="0.35">
      <c r="A91" s="13" t="s">
        <v>2839</v>
      </c>
      <c r="B91" s="33" t="s">
        <v>2840</v>
      </c>
      <c r="C91" s="33" t="s">
        <v>1878</v>
      </c>
      <c r="D91" s="14">
        <v>5000000</v>
      </c>
      <c r="E91" s="15">
        <v>4998.21</v>
      </c>
      <c r="F91" s="16">
        <v>6.4999999999999997E-3</v>
      </c>
      <c r="G91" s="16">
        <v>6.5449999999999994E-2</v>
      </c>
    </row>
    <row r="92" spans="1:7" x14ac:dyDescent="0.35">
      <c r="A92" s="13" t="s">
        <v>2841</v>
      </c>
      <c r="B92" s="33" t="s">
        <v>2842</v>
      </c>
      <c r="C92" s="33" t="s">
        <v>1490</v>
      </c>
      <c r="D92" s="14">
        <v>5000000</v>
      </c>
      <c r="E92" s="15">
        <v>4998.1400000000003</v>
      </c>
      <c r="F92" s="16">
        <v>6.4999999999999997E-3</v>
      </c>
      <c r="G92" s="16">
        <v>6.8098000000000006E-2</v>
      </c>
    </row>
    <row r="93" spans="1:7" x14ac:dyDescent="0.35">
      <c r="A93" s="13" t="s">
        <v>2843</v>
      </c>
      <c r="B93" s="33" t="s">
        <v>2844</v>
      </c>
      <c r="C93" s="33" t="s">
        <v>1878</v>
      </c>
      <c r="D93" s="14">
        <v>5000000</v>
      </c>
      <c r="E93" s="15">
        <v>4992.45</v>
      </c>
      <c r="F93" s="16">
        <v>6.4999999999999997E-3</v>
      </c>
      <c r="G93" s="16">
        <v>6.8998000000000004E-2</v>
      </c>
    </row>
    <row r="94" spans="1:7" x14ac:dyDescent="0.35">
      <c r="A94" s="13" t="s">
        <v>2845</v>
      </c>
      <c r="B94" s="33" t="s">
        <v>2846</v>
      </c>
      <c r="C94" s="33" t="s">
        <v>1490</v>
      </c>
      <c r="D94" s="14">
        <v>5000000</v>
      </c>
      <c r="E94" s="15">
        <v>4987.01</v>
      </c>
      <c r="F94" s="16">
        <v>6.4999999999999997E-3</v>
      </c>
      <c r="G94" s="16">
        <v>6.3407000000000005E-2</v>
      </c>
    </row>
    <row r="95" spans="1:7" x14ac:dyDescent="0.35">
      <c r="A95" s="13" t="s">
        <v>2847</v>
      </c>
      <c r="B95" s="33" t="s">
        <v>2848</v>
      </c>
      <c r="C95" s="33" t="s">
        <v>1490</v>
      </c>
      <c r="D95" s="14">
        <v>5000000</v>
      </c>
      <c r="E95" s="15">
        <v>4978.99</v>
      </c>
      <c r="F95" s="16">
        <v>6.4999999999999997E-3</v>
      </c>
      <c r="G95" s="16">
        <v>6.4198000000000005E-2</v>
      </c>
    </row>
    <row r="96" spans="1:7" x14ac:dyDescent="0.35">
      <c r="A96" s="13" t="s">
        <v>2849</v>
      </c>
      <c r="B96" s="33" t="s">
        <v>2850</v>
      </c>
      <c r="C96" s="33" t="s">
        <v>1490</v>
      </c>
      <c r="D96" s="14">
        <v>5000000</v>
      </c>
      <c r="E96" s="15">
        <v>4973.58</v>
      </c>
      <c r="F96" s="16">
        <v>6.4000000000000003E-3</v>
      </c>
      <c r="G96" s="16">
        <v>6.2550999999999995E-2</v>
      </c>
    </row>
    <row r="97" spans="1:7" x14ac:dyDescent="0.35">
      <c r="A97" s="13" t="s">
        <v>2851</v>
      </c>
      <c r="B97" s="33" t="s">
        <v>2852</v>
      </c>
      <c r="C97" s="33" t="s">
        <v>1490</v>
      </c>
      <c r="D97" s="14">
        <v>5000000</v>
      </c>
      <c r="E97" s="15">
        <v>4967.6899999999996</v>
      </c>
      <c r="F97" s="16">
        <v>6.4000000000000003E-3</v>
      </c>
      <c r="G97" s="16">
        <v>6.5953999999999999E-2</v>
      </c>
    </row>
    <row r="98" spans="1:7" x14ac:dyDescent="0.35">
      <c r="A98" s="13" t="s">
        <v>2853</v>
      </c>
      <c r="B98" s="33" t="s">
        <v>2854</v>
      </c>
      <c r="C98" s="33" t="s">
        <v>1878</v>
      </c>
      <c r="D98" s="14">
        <v>5000000</v>
      </c>
      <c r="E98" s="15">
        <v>4967.32</v>
      </c>
      <c r="F98" s="16">
        <v>6.4000000000000003E-3</v>
      </c>
      <c r="G98" s="16">
        <v>6.3198000000000004E-2</v>
      </c>
    </row>
    <row r="99" spans="1:7" x14ac:dyDescent="0.35">
      <c r="A99" s="13" t="s">
        <v>2855</v>
      </c>
      <c r="B99" s="33" t="s">
        <v>2856</v>
      </c>
      <c r="C99" s="33" t="s">
        <v>1490</v>
      </c>
      <c r="D99" s="14">
        <v>5000000</v>
      </c>
      <c r="E99" s="15">
        <v>4962.41</v>
      </c>
      <c r="F99" s="16">
        <v>6.4000000000000003E-3</v>
      </c>
      <c r="G99" s="16">
        <v>6.2850000000000003E-2</v>
      </c>
    </row>
    <row r="100" spans="1:7" x14ac:dyDescent="0.35">
      <c r="A100" s="13" t="s">
        <v>2857</v>
      </c>
      <c r="B100" s="33" t="s">
        <v>2858</v>
      </c>
      <c r="C100" s="33" t="s">
        <v>1878</v>
      </c>
      <c r="D100" s="14">
        <v>5000000</v>
      </c>
      <c r="E100" s="15">
        <v>4944.6099999999997</v>
      </c>
      <c r="F100" s="16">
        <v>6.4000000000000003E-3</v>
      </c>
      <c r="G100" s="16">
        <v>6.1950999999999999E-2</v>
      </c>
    </row>
    <row r="101" spans="1:7" x14ac:dyDescent="0.35">
      <c r="A101" s="13" t="s">
        <v>2859</v>
      </c>
      <c r="B101" s="33" t="s">
        <v>2860</v>
      </c>
      <c r="C101" s="33" t="s">
        <v>1878</v>
      </c>
      <c r="D101" s="14">
        <v>5000000</v>
      </c>
      <c r="E101" s="15">
        <v>4943.5600000000004</v>
      </c>
      <c r="F101" s="16">
        <v>6.4000000000000003E-3</v>
      </c>
      <c r="G101" s="16">
        <v>6.2202E-2</v>
      </c>
    </row>
    <row r="102" spans="1:7" x14ac:dyDescent="0.35">
      <c r="A102" s="13" t="s">
        <v>2861</v>
      </c>
      <c r="B102" s="33" t="s">
        <v>2862</v>
      </c>
      <c r="C102" s="33" t="s">
        <v>1490</v>
      </c>
      <c r="D102" s="14">
        <v>5000000</v>
      </c>
      <c r="E102" s="15">
        <v>4932.0200000000004</v>
      </c>
      <c r="F102" s="16">
        <v>6.4000000000000003E-3</v>
      </c>
      <c r="G102" s="16">
        <v>6.4502000000000004E-2</v>
      </c>
    </row>
    <row r="103" spans="1:7" x14ac:dyDescent="0.35">
      <c r="A103" s="13" t="s">
        <v>2863</v>
      </c>
      <c r="B103" s="33" t="s">
        <v>2864</v>
      </c>
      <c r="C103" s="33" t="s">
        <v>1490</v>
      </c>
      <c r="D103" s="14">
        <v>5000000</v>
      </c>
      <c r="E103" s="15">
        <v>4929.0200000000004</v>
      </c>
      <c r="F103" s="16">
        <v>6.4000000000000003E-3</v>
      </c>
      <c r="G103" s="16">
        <v>6.5701999999999997E-2</v>
      </c>
    </row>
    <row r="104" spans="1:7" x14ac:dyDescent="0.35">
      <c r="A104" s="13" t="s">
        <v>2865</v>
      </c>
      <c r="B104" s="33" t="s">
        <v>2866</v>
      </c>
      <c r="C104" s="33" t="s">
        <v>1490</v>
      </c>
      <c r="D104" s="14">
        <v>2500000</v>
      </c>
      <c r="E104" s="15">
        <v>2499.0700000000002</v>
      </c>
      <c r="F104" s="16">
        <v>3.2000000000000002E-3</v>
      </c>
      <c r="G104" s="16">
        <v>6.8280999999999994E-2</v>
      </c>
    </row>
    <row r="105" spans="1:7" x14ac:dyDescent="0.35">
      <c r="A105" s="13" t="s">
        <v>2867</v>
      </c>
      <c r="B105" s="33" t="s">
        <v>2868</v>
      </c>
      <c r="C105" s="33" t="s">
        <v>1490</v>
      </c>
      <c r="D105" s="14">
        <v>2500000</v>
      </c>
      <c r="E105" s="15">
        <v>2498.69</v>
      </c>
      <c r="F105" s="16">
        <v>3.2000000000000002E-3</v>
      </c>
      <c r="G105" s="16">
        <v>6.3726000000000005E-2</v>
      </c>
    </row>
    <row r="106" spans="1:7" x14ac:dyDescent="0.35">
      <c r="A106" s="17" t="s">
        <v>139</v>
      </c>
      <c r="B106" s="34"/>
      <c r="C106" s="34"/>
      <c r="D106" s="20"/>
      <c r="E106" s="21">
        <v>481774.77</v>
      </c>
      <c r="F106" s="22">
        <v>0.62419999999999998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24" t="s">
        <v>155</v>
      </c>
      <c r="B108" s="35"/>
      <c r="C108" s="35"/>
      <c r="D108" s="25"/>
      <c r="E108" s="21">
        <v>751814.81</v>
      </c>
      <c r="F108" s="22">
        <v>0.97430000000000005</v>
      </c>
      <c r="G108" s="23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13"/>
      <c r="B110" s="33"/>
      <c r="C110" s="33"/>
      <c r="D110" s="14"/>
      <c r="E110" s="15"/>
      <c r="F110" s="16"/>
      <c r="G110" s="16"/>
    </row>
    <row r="111" spans="1:7" x14ac:dyDescent="0.35">
      <c r="A111" s="17" t="s">
        <v>1003</v>
      </c>
      <c r="B111" s="33"/>
      <c r="C111" s="33"/>
      <c r="D111" s="14"/>
      <c r="E111" s="15"/>
      <c r="F111" s="16"/>
      <c r="G111" s="16"/>
    </row>
    <row r="112" spans="1:7" x14ac:dyDescent="0.35">
      <c r="A112" s="13" t="s">
        <v>1004</v>
      </c>
      <c r="B112" s="33" t="s">
        <v>1005</v>
      </c>
      <c r="C112" s="33"/>
      <c r="D112" s="14">
        <v>13512.463</v>
      </c>
      <c r="E112" s="15">
        <v>1512.17</v>
      </c>
      <c r="F112" s="16">
        <v>2E-3</v>
      </c>
      <c r="G112" s="16"/>
    </row>
    <row r="113" spans="1:7" x14ac:dyDescent="0.35">
      <c r="A113" s="13"/>
      <c r="B113" s="33"/>
      <c r="C113" s="33"/>
      <c r="D113" s="14"/>
      <c r="E113" s="15"/>
      <c r="F113" s="16"/>
      <c r="G113" s="16"/>
    </row>
    <row r="114" spans="1:7" x14ac:dyDescent="0.35">
      <c r="A114" s="24" t="s">
        <v>155</v>
      </c>
      <c r="B114" s="35"/>
      <c r="C114" s="35"/>
      <c r="D114" s="25"/>
      <c r="E114" s="21">
        <v>1512.17</v>
      </c>
      <c r="F114" s="22">
        <v>2E-3</v>
      </c>
      <c r="G114" s="23"/>
    </row>
    <row r="115" spans="1:7" x14ac:dyDescent="0.35">
      <c r="A115" s="13"/>
      <c r="B115" s="33"/>
      <c r="C115" s="33"/>
      <c r="D115" s="14"/>
      <c r="E115" s="15"/>
      <c r="F115" s="16"/>
      <c r="G115" s="16"/>
    </row>
    <row r="116" spans="1:7" x14ac:dyDescent="0.35">
      <c r="A116" s="17" t="s">
        <v>156</v>
      </c>
      <c r="B116" s="33"/>
      <c r="C116" s="33"/>
      <c r="D116" s="14"/>
      <c r="E116" s="15"/>
      <c r="F116" s="16"/>
      <c r="G116" s="16"/>
    </row>
    <row r="117" spans="1:7" x14ac:dyDescent="0.35">
      <c r="A117" s="13" t="s">
        <v>157</v>
      </c>
      <c r="B117" s="33"/>
      <c r="C117" s="33"/>
      <c r="D117" s="14"/>
      <c r="E117" s="15">
        <v>2888.62</v>
      </c>
      <c r="F117" s="16">
        <v>3.7000000000000002E-3</v>
      </c>
      <c r="G117" s="16">
        <v>5.7939999999999998E-2</v>
      </c>
    </row>
    <row r="118" spans="1:7" x14ac:dyDescent="0.35">
      <c r="A118" s="17" t="s">
        <v>139</v>
      </c>
      <c r="B118" s="34"/>
      <c r="C118" s="34"/>
      <c r="D118" s="20"/>
      <c r="E118" s="21">
        <v>2888.62</v>
      </c>
      <c r="F118" s="22">
        <v>3.7000000000000002E-3</v>
      </c>
      <c r="G118" s="23"/>
    </row>
    <row r="119" spans="1:7" x14ac:dyDescent="0.35">
      <c r="A119" s="13"/>
      <c r="B119" s="33"/>
      <c r="C119" s="33"/>
      <c r="D119" s="14"/>
      <c r="E119" s="15"/>
      <c r="F119" s="16"/>
      <c r="G119" s="16"/>
    </row>
    <row r="120" spans="1:7" x14ac:dyDescent="0.35">
      <c r="A120" s="24" t="s">
        <v>155</v>
      </c>
      <c r="B120" s="35"/>
      <c r="C120" s="35"/>
      <c r="D120" s="25"/>
      <c r="E120" s="21">
        <v>2888.62</v>
      </c>
      <c r="F120" s="22">
        <v>3.7000000000000002E-3</v>
      </c>
      <c r="G120" s="23"/>
    </row>
    <row r="121" spans="1:7" x14ac:dyDescent="0.35">
      <c r="A121" s="13" t="s">
        <v>158</v>
      </c>
      <c r="B121" s="33"/>
      <c r="C121" s="33"/>
      <c r="D121" s="14"/>
      <c r="E121" s="15">
        <v>309.78694189999999</v>
      </c>
      <c r="F121" s="16">
        <v>4.0099999999999999E-4</v>
      </c>
      <c r="G121" s="16"/>
    </row>
    <row r="122" spans="1:7" x14ac:dyDescent="0.35">
      <c r="A122" s="13" t="s">
        <v>159</v>
      </c>
      <c r="B122" s="33"/>
      <c r="C122" s="33"/>
      <c r="D122" s="14"/>
      <c r="E122" s="26">
        <v>-2454.4169419</v>
      </c>
      <c r="F122" s="27">
        <v>-3.101E-3</v>
      </c>
      <c r="G122" s="16">
        <v>5.7939999999999998E-2</v>
      </c>
    </row>
    <row r="123" spans="1:7" x14ac:dyDescent="0.35">
      <c r="A123" s="28" t="s">
        <v>160</v>
      </c>
      <c r="B123" s="36"/>
      <c r="C123" s="36"/>
      <c r="D123" s="29"/>
      <c r="E123" s="30">
        <v>771573.46</v>
      </c>
      <c r="F123" s="31">
        <v>1</v>
      </c>
      <c r="G123" s="31"/>
    </row>
    <row r="125" spans="1:7" x14ac:dyDescent="0.35">
      <c r="A125" s="1" t="s">
        <v>1506</v>
      </c>
    </row>
    <row r="126" spans="1:7" x14ac:dyDescent="0.35">
      <c r="A126" s="1" t="s">
        <v>161</v>
      </c>
    </row>
    <row r="128" spans="1:7" x14ac:dyDescent="0.35">
      <c r="A128" s="1" t="s">
        <v>163</v>
      </c>
    </row>
    <row r="129" spans="1:3" ht="29" customHeight="1" x14ac:dyDescent="0.35">
      <c r="A129" s="48" t="s">
        <v>164</v>
      </c>
      <c r="B129" s="3" t="s">
        <v>136</v>
      </c>
    </row>
    <row r="130" spans="1:3" x14ac:dyDescent="0.35">
      <c r="A130" t="s">
        <v>165</v>
      </c>
    </row>
    <row r="131" spans="1:3" x14ac:dyDescent="0.35">
      <c r="A131" t="s">
        <v>682</v>
      </c>
      <c r="B131" t="s">
        <v>167</v>
      </c>
      <c r="C131" t="s">
        <v>167</v>
      </c>
    </row>
    <row r="132" spans="1:3" x14ac:dyDescent="0.35">
      <c r="B132" s="49">
        <v>45777</v>
      </c>
      <c r="C132" s="49">
        <v>45808</v>
      </c>
    </row>
    <row r="133" spans="1:3" x14ac:dyDescent="0.35">
      <c r="A133" t="s">
        <v>1589</v>
      </c>
      <c r="B133">
        <v>3370.9355999999998</v>
      </c>
      <c r="C133">
        <v>3390.1019000000001</v>
      </c>
    </row>
    <row r="134" spans="1:3" x14ac:dyDescent="0.35">
      <c r="A134" t="s">
        <v>1006</v>
      </c>
      <c r="B134">
        <v>1961.162</v>
      </c>
      <c r="C134">
        <v>1972.3126</v>
      </c>
    </row>
    <row r="135" spans="1:3" x14ac:dyDescent="0.35">
      <c r="A135" t="s">
        <v>1598</v>
      </c>
      <c r="B135">
        <v>1141.0383999999999</v>
      </c>
      <c r="C135">
        <v>1147.1257000000001</v>
      </c>
    </row>
    <row r="136" spans="1:3" x14ac:dyDescent="0.35">
      <c r="A136" t="s">
        <v>1009</v>
      </c>
      <c r="B136">
        <v>2473.6815999999999</v>
      </c>
      <c r="C136">
        <v>2474.2728999999999</v>
      </c>
    </row>
    <row r="137" spans="1:3" x14ac:dyDescent="0.35">
      <c r="A137" t="s">
        <v>407</v>
      </c>
      <c r="B137">
        <v>3370.9587999999999</v>
      </c>
      <c r="C137">
        <v>3390.1251999999999</v>
      </c>
    </row>
    <row r="138" spans="1:3" x14ac:dyDescent="0.35">
      <c r="A138" t="s">
        <v>169</v>
      </c>
      <c r="B138">
        <v>3370.9724000000001</v>
      </c>
      <c r="C138">
        <v>3390.1388999999999</v>
      </c>
    </row>
    <row r="139" spans="1:3" x14ac:dyDescent="0.35">
      <c r="A139" t="s">
        <v>1010</v>
      </c>
      <c r="B139">
        <v>1005.0214</v>
      </c>
      <c r="C139">
        <v>1005.3301</v>
      </c>
    </row>
    <row r="140" spans="1:3" x14ac:dyDescent="0.35">
      <c r="A140" t="s">
        <v>1011</v>
      </c>
      <c r="B140">
        <v>2173.4297999999999</v>
      </c>
      <c r="C140">
        <v>2174.5873999999999</v>
      </c>
    </row>
    <row r="141" spans="1:3" x14ac:dyDescent="0.35">
      <c r="A141" t="s">
        <v>2869</v>
      </c>
      <c r="B141">
        <v>2285.7973000000002</v>
      </c>
      <c r="C141">
        <v>2298.6278000000002</v>
      </c>
    </row>
    <row r="142" spans="1:3" x14ac:dyDescent="0.35">
      <c r="A142" t="s">
        <v>1012</v>
      </c>
      <c r="B142">
        <v>1924.4195</v>
      </c>
      <c r="C142">
        <v>1935.2447999999999</v>
      </c>
    </row>
    <row r="143" spans="1:3" x14ac:dyDescent="0.35">
      <c r="A143" t="s">
        <v>2870</v>
      </c>
      <c r="B143">
        <v>1223.2227</v>
      </c>
      <c r="C143">
        <v>1230.0889</v>
      </c>
    </row>
    <row r="144" spans="1:3" x14ac:dyDescent="0.35">
      <c r="A144" t="s">
        <v>1021</v>
      </c>
      <c r="B144">
        <v>2153.2835</v>
      </c>
      <c r="C144">
        <v>2153.7873</v>
      </c>
    </row>
    <row r="145" spans="1:3" x14ac:dyDescent="0.35">
      <c r="A145" t="s">
        <v>2871</v>
      </c>
      <c r="B145">
        <v>3303.5871000000002</v>
      </c>
      <c r="C145">
        <v>3322.1305000000002</v>
      </c>
    </row>
    <row r="146" spans="1:3" x14ac:dyDescent="0.35">
      <c r="A146" t="s">
        <v>857</v>
      </c>
      <c r="B146">
        <v>3303.5893999999998</v>
      </c>
      <c r="C146">
        <v>3322.1331</v>
      </c>
    </row>
    <row r="147" spans="1:3" x14ac:dyDescent="0.35">
      <c r="A147" t="s">
        <v>1022</v>
      </c>
      <c r="B147">
        <v>1083.2185999999999</v>
      </c>
      <c r="C147">
        <v>1083.5487000000001</v>
      </c>
    </row>
    <row r="148" spans="1:3" x14ac:dyDescent="0.35">
      <c r="A148" t="s">
        <v>1023</v>
      </c>
      <c r="B148">
        <v>1207.0969</v>
      </c>
      <c r="C148">
        <v>1207.7327</v>
      </c>
    </row>
    <row r="149" spans="1:3" x14ac:dyDescent="0.35">
      <c r="A149" t="s">
        <v>2872</v>
      </c>
      <c r="B149" t="s">
        <v>1007</v>
      </c>
      <c r="C149" t="s">
        <v>1008</v>
      </c>
    </row>
    <row r="150" spans="1:3" x14ac:dyDescent="0.35">
      <c r="A150" t="s">
        <v>2873</v>
      </c>
      <c r="B150" t="s">
        <v>1007</v>
      </c>
      <c r="C150" t="s">
        <v>1008</v>
      </c>
    </row>
    <row r="151" spans="1:3" x14ac:dyDescent="0.35">
      <c r="A151" t="s">
        <v>2874</v>
      </c>
      <c r="B151">
        <v>1076.413</v>
      </c>
      <c r="C151">
        <v>1082.4791</v>
      </c>
    </row>
    <row r="152" spans="1:3" x14ac:dyDescent="0.35">
      <c r="A152" t="s">
        <v>2875</v>
      </c>
      <c r="B152" t="s">
        <v>1007</v>
      </c>
      <c r="C152" t="s">
        <v>1008</v>
      </c>
    </row>
    <row r="153" spans="1:3" x14ac:dyDescent="0.35">
      <c r="A153" t="s">
        <v>2876</v>
      </c>
      <c r="B153">
        <v>3004.3434000000002</v>
      </c>
      <c r="C153">
        <v>3021.2073</v>
      </c>
    </row>
    <row r="154" spans="1:3" x14ac:dyDescent="0.35">
      <c r="A154" t="s">
        <v>2877</v>
      </c>
      <c r="B154" t="s">
        <v>1007</v>
      </c>
      <c r="C154" t="s">
        <v>1008</v>
      </c>
    </row>
    <row r="155" spans="1:3" x14ac:dyDescent="0.35">
      <c r="A155" t="s">
        <v>2878</v>
      </c>
      <c r="B155">
        <v>1244.4928</v>
      </c>
      <c r="C155">
        <v>1244.8713</v>
      </c>
    </row>
    <row r="156" spans="1:3" x14ac:dyDescent="0.35">
      <c r="A156" t="s">
        <v>2879</v>
      </c>
      <c r="B156">
        <v>1231.1750999999999</v>
      </c>
      <c r="C156">
        <v>1231.8222000000001</v>
      </c>
    </row>
    <row r="157" spans="1:3" x14ac:dyDescent="0.35">
      <c r="A157" t="s">
        <v>1601</v>
      </c>
      <c r="B157" t="s">
        <v>1007</v>
      </c>
      <c r="C157" t="s">
        <v>1008</v>
      </c>
    </row>
    <row r="158" spans="1:3" x14ac:dyDescent="0.35">
      <c r="A158" t="s">
        <v>1602</v>
      </c>
      <c r="B158" t="s">
        <v>1007</v>
      </c>
      <c r="C158" t="s">
        <v>1008</v>
      </c>
    </row>
    <row r="159" spans="1:3" x14ac:dyDescent="0.35">
      <c r="A159" t="s">
        <v>1603</v>
      </c>
      <c r="B159" t="s">
        <v>1007</v>
      </c>
      <c r="C159" t="s">
        <v>1008</v>
      </c>
    </row>
    <row r="160" spans="1:3" x14ac:dyDescent="0.35">
      <c r="A160" t="s">
        <v>1604</v>
      </c>
      <c r="B160" t="s">
        <v>1007</v>
      </c>
      <c r="C160" t="s">
        <v>1008</v>
      </c>
    </row>
    <row r="161" spans="1:4" x14ac:dyDescent="0.35">
      <c r="A161" t="s">
        <v>1016</v>
      </c>
    </row>
    <row r="163" spans="1:4" x14ac:dyDescent="0.35">
      <c r="A163" t="s">
        <v>851</v>
      </c>
    </row>
    <row r="165" spans="1:4" x14ac:dyDescent="0.35">
      <c r="A165" s="51" t="s">
        <v>852</v>
      </c>
      <c r="B165" s="51" t="s">
        <v>853</v>
      </c>
      <c r="C165" s="51" t="s">
        <v>854</v>
      </c>
      <c r="D165" s="51" t="s">
        <v>855</v>
      </c>
    </row>
    <row r="166" spans="1:4" x14ac:dyDescent="0.35">
      <c r="A166" s="51" t="s">
        <v>2880</v>
      </c>
      <c r="B166" s="51"/>
      <c r="C166" s="51">
        <v>0.40026270000000003</v>
      </c>
      <c r="D166" s="51">
        <v>0.40026270000000003</v>
      </c>
    </row>
    <row r="167" spans="1:4" x14ac:dyDescent="0.35">
      <c r="A167" s="51" t="s">
        <v>1018</v>
      </c>
      <c r="B167" s="51"/>
      <c r="C167" s="51">
        <v>13.448109000000001</v>
      </c>
      <c r="D167" s="51">
        <v>13.448109000000001</v>
      </c>
    </row>
    <row r="168" spans="1:4" x14ac:dyDescent="0.35">
      <c r="A168" s="51" t="s">
        <v>1019</v>
      </c>
      <c r="B168" s="51"/>
      <c r="C168" s="51">
        <v>5.4000319000000001</v>
      </c>
      <c r="D168" s="51">
        <v>5.4000319000000001</v>
      </c>
    </row>
    <row r="169" spans="1:4" x14ac:dyDescent="0.35">
      <c r="A169" s="51" t="s">
        <v>1020</v>
      </c>
      <c r="B169" s="51"/>
      <c r="C169" s="51">
        <v>11.170563899999999</v>
      </c>
      <c r="D169" s="51">
        <v>11.170563899999999</v>
      </c>
    </row>
    <row r="170" spans="1:4" x14ac:dyDescent="0.35">
      <c r="A170" s="51" t="s">
        <v>1021</v>
      </c>
      <c r="B170" s="51"/>
      <c r="C170" s="51">
        <v>11.565923099999999</v>
      </c>
      <c r="D170" s="51">
        <v>11.565923099999999</v>
      </c>
    </row>
    <row r="171" spans="1:4" x14ac:dyDescent="0.35">
      <c r="A171" s="51" t="s">
        <v>1022</v>
      </c>
      <c r="B171" s="51"/>
      <c r="C171" s="51">
        <v>5.7442346999999998</v>
      </c>
      <c r="D171" s="51">
        <v>5.7442346999999998</v>
      </c>
    </row>
    <row r="172" spans="1:4" x14ac:dyDescent="0.35">
      <c r="A172" s="51" t="s">
        <v>1023</v>
      </c>
      <c r="B172" s="51"/>
      <c r="C172" s="51">
        <v>6.1302481999999996</v>
      </c>
      <c r="D172" s="51">
        <v>6.1302481999999996</v>
      </c>
    </row>
    <row r="173" spans="1:4" x14ac:dyDescent="0.35">
      <c r="A173" s="51" t="s">
        <v>2881</v>
      </c>
      <c r="B173" s="51"/>
      <c r="C173" s="51">
        <v>6.6003924999999999</v>
      </c>
      <c r="D173" s="51">
        <v>6.6003924999999999</v>
      </c>
    </row>
    <row r="174" spans="1:4" x14ac:dyDescent="0.35">
      <c r="A174" s="51" t="s">
        <v>2882</v>
      </c>
      <c r="B174" s="51"/>
      <c r="C174" s="51">
        <v>6.2472475999999997</v>
      </c>
      <c r="D174" s="51">
        <v>6.2472475999999997</v>
      </c>
    </row>
    <row r="176" spans="1:4" x14ac:dyDescent="0.35">
      <c r="A176" t="s">
        <v>173</v>
      </c>
      <c r="B176" s="3" t="s">
        <v>136</v>
      </c>
    </row>
    <row r="177" spans="1:2" ht="58" customHeight="1" x14ac:dyDescent="0.35">
      <c r="A177" s="48" t="s">
        <v>174</v>
      </c>
      <c r="B177" s="3" t="s">
        <v>136</v>
      </c>
    </row>
    <row r="178" spans="1:2" ht="43.5" customHeight="1" x14ac:dyDescent="0.35">
      <c r="A178" s="48" t="s">
        <v>175</v>
      </c>
      <c r="B178" s="3" t="s">
        <v>136</v>
      </c>
    </row>
    <row r="179" spans="1:2" x14ac:dyDescent="0.35">
      <c r="A179" t="s">
        <v>176</v>
      </c>
      <c r="B179" s="50">
        <f>B194</f>
        <v>0.12269479065066501</v>
      </c>
    </row>
    <row r="180" spans="1:2" ht="72.5" customHeight="1" x14ac:dyDescent="0.35">
      <c r="A180" s="48" t="s">
        <v>177</v>
      </c>
      <c r="B180" s="3" t="s">
        <v>136</v>
      </c>
    </row>
    <row r="181" spans="1:2" x14ac:dyDescent="0.35">
      <c r="B181" s="3"/>
    </row>
    <row r="182" spans="1:2" ht="72.5" customHeight="1" x14ac:dyDescent="0.35">
      <c r="A182" s="48" t="s">
        <v>178</v>
      </c>
      <c r="B182" s="3" t="s">
        <v>136</v>
      </c>
    </row>
    <row r="183" spans="1:2" ht="58" customHeight="1" x14ac:dyDescent="0.35">
      <c r="A183" s="48" t="s">
        <v>179</v>
      </c>
      <c r="B183">
        <v>110632.26</v>
      </c>
    </row>
    <row r="184" spans="1:2" ht="43.5" customHeight="1" x14ac:dyDescent="0.35">
      <c r="A184" s="48" t="s">
        <v>180</v>
      </c>
      <c r="B184" s="3" t="s">
        <v>136</v>
      </c>
    </row>
    <row r="185" spans="1:2" ht="43.5" customHeight="1" x14ac:dyDescent="0.35">
      <c r="A185" s="48" t="s">
        <v>181</v>
      </c>
      <c r="B185" s="3" t="s">
        <v>136</v>
      </c>
    </row>
    <row r="187" spans="1:2" x14ac:dyDescent="0.35">
      <c r="A187" t="s">
        <v>182</v>
      </c>
    </row>
    <row r="188" spans="1:2" x14ac:dyDescent="0.35">
      <c r="A188" s="63" t="s">
        <v>183</v>
      </c>
      <c r="B188" s="63" t="s">
        <v>2883</v>
      </c>
    </row>
    <row r="189" spans="1:2" x14ac:dyDescent="0.35">
      <c r="A189" s="63" t="s">
        <v>185</v>
      </c>
      <c r="B189" s="63" t="s">
        <v>2884</v>
      </c>
    </row>
    <row r="190" spans="1:2" x14ac:dyDescent="0.35">
      <c r="A190" s="63"/>
      <c r="B190" s="63"/>
    </row>
    <row r="191" spans="1:2" x14ac:dyDescent="0.35">
      <c r="A191" s="63" t="s">
        <v>187</v>
      </c>
      <c r="B191" s="65">
        <v>6.2240772115942304</v>
      </c>
    </row>
    <row r="192" spans="1:2" x14ac:dyDescent="0.35">
      <c r="A192" s="63"/>
      <c r="B192" s="63"/>
    </row>
    <row r="193" spans="1:6" x14ac:dyDescent="0.35">
      <c r="A193" s="63" t="s">
        <v>188</v>
      </c>
      <c r="B193" s="66">
        <v>0.12540000000000001</v>
      </c>
    </row>
    <row r="194" spans="1:6" x14ac:dyDescent="0.35">
      <c r="A194" s="63" t="s">
        <v>189</v>
      </c>
      <c r="B194" s="66">
        <v>0.12269479065066501</v>
      </c>
    </row>
    <row r="195" spans="1:6" x14ac:dyDescent="0.35">
      <c r="A195" s="63"/>
      <c r="B195" s="63"/>
    </row>
    <row r="196" spans="1:6" x14ac:dyDescent="0.35">
      <c r="A196" s="63" t="s">
        <v>190</v>
      </c>
      <c r="B196" s="67">
        <v>45808</v>
      </c>
    </row>
    <row r="198" spans="1:6" ht="70" customHeight="1" x14ac:dyDescent="0.35">
      <c r="A198" s="73" t="s">
        <v>191</v>
      </c>
      <c r="B198" s="73" t="s">
        <v>192</v>
      </c>
      <c r="C198" s="73" t="s">
        <v>5</v>
      </c>
      <c r="D198" s="73" t="s">
        <v>6</v>
      </c>
      <c r="E198" s="73" t="s">
        <v>5</v>
      </c>
      <c r="F198" s="73" t="s">
        <v>6</v>
      </c>
    </row>
    <row r="199" spans="1:6" ht="70" customHeight="1" x14ac:dyDescent="0.35">
      <c r="A199" s="73" t="s">
        <v>2883</v>
      </c>
      <c r="B199" s="73"/>
      <c r="C199" s="73" t="s">
        <v>99</v>
      </c>
      <c r="D199" s="73"/>
      <c r="E199" s="73" t="s">
        <v>100</v>
      </c>
      <c r="F19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2885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2886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2887</v>
      </c>
      <c r="B11" s="33" t="s">
        <v>2888</v>
      </c>
      <c r="C11" s="33" t="s">
        <v>573</v>
      </c>
      <c r="D11" s="14">
        <v>1500000</v>
      </c>
      <c r="E11" s="15">
        <v>1529.41</v>
      </c>
      <c r="F11" s="16">
        <v>0.1217</v>
      </c>
      <c r="G11" s="16">
        <v>7.2753999999999999E-2</v>
      </c>
    </row>
    <row r="12" spans="1:7" x14ac:dyDescent="0.35">
      <c r="A12" s="13" t="s">
        <v>2889</v>
      </c>
      <c r="B12" s="33" t="s">
        <v>2890</v>
      </c>
      <c r="C12" s="33" t="s">
        <v>524</v>
      </c>
      <c r="D12" s="14">
        <v>1500000</v>
      </c>
      <c r="E12" s="15">
        <v>1525.17</v>
      </c>
      <c r="F12" s="16">
        <v>0.12139999999999999</v>
      </c>
      <c r="G12" s="16">
        <v>7.2400000000000006E-2</v>
      </c>
    </row>
    <row r="13" spans="1:7" x14ac:dyDescent="0.35">
      <c r="A13" s="13" t="s">
        <v>2891</v>
      </c>
      <c r="B13" s="33" t="s">
        <v>2892</v>
      </c>
      <c r="C13" s="33" t="s">
        <v>535</v>
      </c>
      <c r="D13" s="14">
        <v>1500000</v>
      </c>
      <c r="E13" s="15">
        <v>1514.24</v>
      </c>
      <c r="F13" s="16">
        <v>0.1205</v>
      </c>
      <c r="G13" s="16">
        <v>7.4700000000000003E-2</v>
      </c>
    </row>
    <row r="14" spans="1:7" x14ac:dyDescent="0.35">
      <c r="A14" s="13" t="s">
        <v>829</v>
      </c>
      <c r="B14" s="33" t="s">
        <v>830</v>
      </c>
      <c r="C14" s="33" t="s">
        <v>524</v>
      </c>
      <c r="D14" s="14">
        <v>1500000</v>
      </c>
      <c r="E14" s="15">
        <v>1509.7</v>
      </c>
      <c r="F14" s="16">
        <v>0.1201</v>
      </c>
      <c r="G14" s="16">
        <v>7.3050000000000004E-2</v>
      </c>
    </row>
    <row r="15" spans="1:7" x14ac:dyDescent="0.35">
      <c r="A15" s="13" t="s">
        <v>2893</v>
      </c>
      <c r="B15" s="33" t="s">
        <v>2894</v>
      </c>
      <c r="C15" s="33" t="s">
        <v>524</v>
      </c>
      <c r="D15" s="14">
        <v>1000000</v>
      </c>
      <c r="E15" s="15">
        <v>1022.78</v>
      </c>
      <c r="F15" s="16">
        <v>8.14E-2</v>
      </c>
      <c r="G15" s="16">
        <v>7.1998999999999994E-2</v>
      </c>
    </row>
    <row r="16" spans="1:7" x14ac:dyDescent="0.35">
      <c r="A16" s="13" t="s">
        <v>2895</v>
      </c>
      <c r="B16" s="33" t="s">
        <v>2896</v>
      </c>
      <c r="C16" s="33" t="s">
        <v>524</v>
      </c>
      <c r="D16" s="14">
        <v>1000000</v>
      </c>
      <c r="E16" s="15">
        <v>1015.59</v>
      </c>
      <c r="F16" s="16">
        <v>8.0799999999999997E-2</v>
      </c>
      <c r="G16" s="16">
        <v>7.0699999999999999E-2</v>
      </c>
    </row>
    <row r="17" spans="1:7" x14ac:dyDescent="0.35">
      <c r="A17" s="13" t="s">
        <v>2897</v>
      </c>
      <c r="B17" s="33" t="s">
        <v>2898</v>
      </c>
      <c r="C17" s="33" t="s">
        <v>524</v>
      </c>
      <c r="D17" s="14">
        <v>1000000</v>
      </c>
      <c r="E17" s="15">
        <v>1013.92</v>
      </c>
      <c r="F17" s="16">
        <v>8.0699999999999994E-2</v>
      </c>
      <c r="G17" s="16">
        <v>7.0849999999999996E-2</v>
      </c>
    </row>
    <row r="18" spans="1:7" x14ac:dyDescent="0.35">
      <c r="A18" s="13" t="s">
        <v>2899</v>
      </c>
      <c r="B18" s="33" t="s">
        <v>2900</v>
      </c>
      <c r="C18" s="33" t="s">
        <v>524</v>
      </c>
      <c r="D18" s="14">
        <v>500000</v>
      </c>
      <c r="E18" s="15">
        <v>513.73</v>
      </c>
      <c r="F18" s="16">
        <v>4.0899999999999999E-2</v>
      </c>
      <c r="G18" s="16">
        <v>6.5600000000000006E-2</v>
      </c>
    </row>
    <row r="19" spans="1:7" x14ac:dyDescent="0.35">
      <c r="A19" s="13" t="s">
        <v>2901</v>
      </c>
      <c r="B19" s="33" t="s">
        <v>2902</v>
      </c>
      <c r="C19" s="33" t="s">
        <v>524</v>
      </c>
      <c r="D19" s="14">
        <v>500000</v>
      </c>
      <c r="E19" s="15">
        <v>513.11</v>
      </c>
      <c r="F19" s="16">
        <v>4.0800000000000003E-2</v>
      </c>
      <c r="G19" s="16">
        <v>6.5144999999999995E-2</v>
      </c>
    </row>
    <row r="20" spans="1:7" x14ac:dyDescent="0.35">
      <c r="A20" s="13" t="s">
        <v>2903</v>
      </c>
      <c r="B20" s="33" t="s">
        <v>2904</v>
      </c>
      <c r="C20" s="33" t="s">
        <v>524</v>
      </c>
      <c r="D20" s="14">
        <v>500000</v>
      </c>
      <c r="E20" s="15">
        <v>511.82</v>
      </c>
      <c r="F20" s="16">
        <v>4.07E-2</v>
      </c>
      <c r="G20" s="16">
        <v>6.8750000000000006E-2</v>
      </c>
    </row>
    <row r="21" spans="1:7" x14ac:dyDescent="0.35">
      <c r="A21" s="13" t="s">
        <v>2905</v>
      </c>
      <c r="B21" s="33" t="s">
        <v>2906</v>
      </c>
      <c r="C21" s="33" t="s">
        <v>524</v>
      </c>
      <c r="D21" s="14">
        <v>500000</v>
      </c>
      <c r="E21" s="15">
        <v>511.67</v>
      </c>
      <c r="F21" s="16">
        <v>4.07E-2</v>
      </c>
      <c r="G21" s="16">
        <v>6.6100000000000006E-2</v>
      </c>
    </row>
    <row r="22" spans="1:7" x14ac:dyDescent="0.35">
      <c r="A22" s="13" t="s">
        <v>2907</v>
      </c>
      <c r="B22" s="33" t="s">
        <v>2908</v>
      </c>
      <c r="C22" s="33" t="s">
        <v>524</v>
      </c>
      <c r="D22" s="14">
        <v>500000</v>
      </c>
      <c r="E22" s="15">
        <v>505.01</v>
      </c>
      <c r="F22" s="16">
        <v>4.02E-2</v>
      </c>
      <c r="G22" s="16">
        <v>7.1599999999999997E-2</v>
      </c>
    </row>
    <row r="23" spans="1:7" x14ac:dyDescent="0.35">
      <c r="A23" s="13" t="s">
        <v>1473</v>
      </c>
      <c r="B23" s="33" t="s">
        <v>1474</v>
      </c>
      <c r="C23" s="33" t="s">
        <v>524</v>
      </c>
      <c r="D23" s="14">
        <v>300000</v>
      </c>
      <c r="E23" s="15">
        <v>305.58999999999997</v>
      </c>
      <c r="F23" s="16">
        <v>2.4299999999999999E-2</v>
      </c>
      <c r="G23" s="16">
        <v>6.8500000000000005E-2</v>
      </c>
    </row>
    <row r="24" spans="1:7" x14ac:dyDescent="0.35">
      <c r="A24" s="17" t="s">
        <v>139</v>
      </c>
      <c r="B24" s="34"/>
      <c r="C24" s="34"/>
      <c r="D24" s="20"/>
      <c r="E24" s="21">
        <v>11991.74</v>
      </c>
      <c r="F24" s="22">
        <v>0.95420000000000005</v>
      </c>
      <c r="G24" s="23"/>
    </row>
    <row r="25" spans="1:7" x14ac:dyDescent="0.35">
      <c r="A25" s="13"/>
      <c r="B25" s="33"/>
      <c r="C25" s="33"/>
      <c r="D25" s="14"/>
      <c r="E25" s="15"/>
      <c r="F25" s="16"/>
      <c r="G25" s="16"/>
    </row>
    <row r="26" spans="1:7" x14ac:dyDescent="0.35">
      <c r="A26" s="17" t="s">
        <v>153</v>
      </c>
      <c r="B26" s="33"/>
      <c r="C26" s="33"/>
      <c r="D26" s="14"/>
      <c r="E26" s="15"/>
      <c r="F26" s="16"/>
      <c r="G26" s="16"/>
    </row>
    <row r="27" spans="1:7" x14ac:dyDescent="0.35">
      <c r="A27" s="17" t="s">
        <v>139</v>
      </c>
      <c r="B27" s="33"/>
      <c r="C27" s="33"/>
      <c r="D27" s="14"/>
      <c r="E27" s="18" t="s">
        <v>136</v>
      </c>
      <c r="F27" s="19" t="s">
        <v>136</v>
      </c>
      <c r="G27" s="16"/>
    </row>
    <row r="28" spans="1:7" x14ac:dyDescent="0.35">
      <c r="A28" s="13"/>
      <c r="B28" s="33"/>
      <c r="C28" s="33"/>
      <c r="D28" s="14"/>
      <c r="E28" s="15"/>
      <c r="F28" s="16"/>
      <c r="G28" s="16"/>
    </row>
    <row r="29" spans="1:7" x14ac:dyDescent="0.35">
      <c r="A29" s="17" t="s">
        <v>154</v>
      </c>
      <c r="B29" s="33"/>
      <c r="C29" s="33"/>
      <c r="D29" s="14"/>
      <c r="E29" s="15"/>
      <c r="F29" s="16"/>
      <c r="G29" s="16"/>
    </row>
    <row r="30" spans="1:7" x14ac:dyDescent="0.35">
      <c r="A30" s="17" t="s">
        <v>139</v>
      </c>
      <c r="B30" s="33"/>
      <c r="C30" s="33"/>
      <c r="D30" s="14"/>
      <c r="E30" s="18" t="s">
        <v>136</v>
      </c>
      <c r="F30" s="19" t="s">
        <v>136</v>
      </c>
      <c r="G30" s="16"/>
    </row>
    <row r="31" spans="1:7" x14ac:dyDescent="0.35">
      <c r="A31" s="13"/>
      <c r="B31" s="33"/>
      <c r="C31" s="33"/>
      <c r="D31" s="14"/>
      <c r="E31" s="15"/>
      <c r="F31" s="16"/>
      <c r="G31" s="16"/>
    </row>
    <row r="32" spans="1:7" x14ac:dyDescent="0.35">
      <c r="A32" s="24" t="s">
        <v>155</v>
      </c>
      <c r="B32" s="35"/>
      <c r="C32" s="35"/>
      <c r="D32" s="25"/>
      <c r="E32" s="21">
        <v>11991.74</v>
      </c>
      <c r="F32" s="22">
        <v>0.95420000000000005</v>
      </c>
      <c r="G32" s="23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3"/>
      <c r="B34" s="33"/>
      <c r="C34" s="33"/>
      <c r="D34" s="14"/>
      <c r="E34" s="15"/>
      <c r="F34" s="16"/>
      <c r="G34" s="16"/>
    </row>
    <row r="35" spans="1:7" x14ac:dyDescent="0.35">
      <c r="A35" s="17" t="s">
        <v>156</v>
      </c>
      <c r="B35" s="33"/>
      <c r="C35" s="33"/>
      <c r="D35" s="14"/>
      <c r="E35" s="15"/>
      <c r="F35" s="16"/>
      <c r="G35" s="16"/>
    </row>
    <row r="36" spans="1:7" x14ac:dyDescent="0.35">
      <c r="A36" s="13" t="s">
        <v>157</v>
      </c>
      <c r="B36" s="33"/>
      <c r="C36" s="33"/>
      <c r="D36" s="14"/>
      <c r="E36" s="15">
        <v>55.97</v>
      </c>
      <c r="F36" s="16">
        <v>4.4999999999999997E-3</v>
      </c>
      <c r="G36" s="16">
        <v>5.7939999999999998E-2</v>
      </c>
    </row>
    <row r="37" spans="1:7" x14ac:dyDescent="0.35">
      <c r="A37" s="17" t="s">
        <v>139</v>
      </c>
      <c r="B37" s="34"/>
      <c r="C37" s="34"/>
      <c r="D37" s="20"/>
      <c r="E37" s="21">
        <v>55.97</v>
      </c>
      <c r="F37" s="22">
        <v>4.4999999999999997E-3</v>
      </c>
      <c r="G37" s="23"/>
    </row>
    <row r="38" spans="1:7" x14ac:dyDescent="0.35">
      <c r="A38" s="13"/>
      <c r="B38" s="33"/>
      <c r="C38" s="33"/>
      <c r="D38" s="14"/>
      <c r="E38" s="15"/>
      <c r="F38" s="16"/>
      <c r="G38" s="16"/>
    </row>
    <row r="39" spans="1:7" x14ac:dyDescent="0.35">
      <c r="A39" s="24" t="s">
        <v>155</v>
      </c>
      <c r="B39" s="35"/>
      <c r="C39" s="35"/>
      <c r="D39" s="25"/>
      <c r="E39" s="21">
        <v>55.97</v>
      </c>
      <c r="F39" s="22">
        <v>4.4999999999999997E-3</v>
      </c>
      <c r="G39" s="23"/>
    </row>
    <row r="40" spans="1:7" x14ac:dyDescent="0.35">
      <c r="A40" s="13" t="s">
        <v>158</v>
      </c>
      <c r="B40" s="33"/>
      <c r="C40" s="33"/>
      <c r="D40" s="14"/>
      <c r="E40" s="15">
        <v>519.80428289999998</v>
      </c>
      <c r="F40" s="16">
        <v>4.1363999999999998E-2</v>
      </c>
      <c r="G40" s="16"/>
    </row>
    <row r="41" spans="1:7" x14ac:dyDescent="0.35">
      <c r="A41" s="13" t="s">
        <v>159</v>
      </c>
      <c r="B41" s="33"/>
      <c r="C41" s="33"/>
      <c r="D41" s="14"/>
      <c r="E41" s="26">
        <v>-1.1742828999999999</v>
      </c>
      <c r="F41" s="27">
        <v>-6.3999999999999997E-5</v>
      </c>
      <c r="G41" s="16">
        <v>5.7939999999999998E-2</v>
      </c>
    </row>
    <row r="42" spans="1:7" x14ac:dyDescent="0.35">
      <c r="A42" s="28" t="s">
        <v>160</v>
      </c>
      <c r="B42" s="36"/>
      <c r="C42" s="36"/>
      <c r="D42" s="29"/>
      <c r="E42" s="30">
        <v>12566.34</v>
      </c>
      <c r="F42" s="31">
        <v>1</v>
      </c>
      <c r="G42" s="31"/>
    </row>
    <row r="44" spans="1:7" x14ac:dyDescent="0.35">
      <c r="A44" s="1" t="s">
        <v>161</v>
      </c>
    </row>
    <row r="45" spans="1:7" x14ac:dyDescent="0.35">
      <c r="A45" s="1" t="s">
        <v>2909</v>
      </c>
    </row>
    <row r="47" spans="1:7" x14ac:dyDescent="0.35">
      <c r="A47" s="1" t="s">
        <v>163</v>
      </c>
    </row>
    <row r="48" spans="1:7" x14ac:dyDescent="0.35">
      <c r="A48" s="48" t="s">
        <v>164</v>
      </c>
      <c r="B48" s="3" t="s">
        <v>136</v>
      </c>
    </row>
    <row r="49" spans="1:3" x14ac:dyDescent="0.35">
      <c r="A49" t="s">
        <v>165</v>
      </c>
    </row>
    <row r="50" spans="1:3" x14ac:dyDescent="0.35">
      <c r="A50" t="s">
        <v>166</v>
      </c>
      <c r="B50" t="s">
        <v>167</v>
      </c>
      <c r="C50" t="s">
        <v>167</v>
      </c>
    </row>
    <row r="51" spans="1:3" x14ac:dyDescent="0.35">
      <c r="B51" s="49">
        <v>45777</v>
      </c>
      <c r="C51" s="49">
        <v>45807</v>
      </c>
    </row>
    <row r="52" spans="1:3" x14ac:dyDescent="0.35">
      <c r="A52" t="s">
        <v>168</v>
      </c>
      <c r="B52">
        <v>10.43</v>
      </c>
      <c r="C52">
        <v>10.526999999999999</v>
      </c>
    </row>
    <row r="53" spans="1:3" x14ac:dyDescent="0.35">
      <c r="A53" t="s">
        <v>169</v>
      </c>
      <c r="B53">
        <v>10.43</v>
      </c>
      <c r="C53">
        <v>10.526999999999999</v>
      </c>
    </row>
    <row r="54" spans="1:3" x14ac:dyDescent="0.35">
      <c r="A54" t="s">
        <v>170</v>
      </c>
      <c r="B54">
        <v>10.42</v>
      </c>
      <c r="C54">
        <v>10.513999999999999</v>
      </c>
    </row>
    <row r="55" spans="1:3" x14ac:dyDescent="0.35">
      <c r="A55" t="s">
        <v>171</v>
      </c>
      <c r="B55">
        <v>10.42</v>
      </c>
      <c r="C55">
        <v>10.513999999999999</v>
      </c>
    </row>
    <row r="57" spans="1:3" x14ac:dyDescent="0.35">
      <c r="A57" t="s">
        <v>172</v>
      </c>
      <c r="B57" s="3" t="s">
        <v>136</v>
      </c>
    </row>
    <row r="58" spans="1:3" x14ac:dyDescent="0.35">
      <c r="A58" t="s">
        <v>173</v>
      </c>
      <c r="B58" s="3" t="s">
        <v>136</v>
      </c>
    </row>
    <row r="59" spans="1:3" ht="29" customHeight="1" x14ac:dyDescent="0.35">
      <c r="A59" s="48" t="s">
        <v>174</v>
      </c>
      <c r="B59" s="3" t="s">
        <v>136</v>
      </c>
    </row>
    <row r="60" spans="1:3" ht="29" customHeight="1" x14ac:dyDescent="0.35">
      <c r="A60" s="48" t="s">
        <v>175</v>
      </c>
      <c r="B60" s="3" t="s">
        <v>136</v>
      </c>
    </row>
    <row r="61" spans="1:3" x14ac:dyDescent="0.35">
      <c r="A61" t="s">
        <v>176</v>
      </c>
      <c r="B61" s="50">
        <f>B76</f>
        <v>2.4301949125853421</v>
      </c>
    </row>
    <row r="62" spans="1:3" ht="43.5" customHeight="1" x14ac:dyDescent="0.35">
      <c r="A62" s="48" t="s">
        <v>177</v>
      </c>
      <c r="B62" s="3" t="s">
        <v>136</v>
      </c>
    </row>
    <row r="63" spans="1:3" x14ac:dyDescent="0.35">
      <c r="B63" s="3"/>
    </row>
    <row r="64" spans="1:3" ht="29" customHeight="1" x14ac:dyDescent="0.35">
      <c r="A64" s="48" t="s">
        <v>178</v>
      </c>
      <c r="B64" s="3" t="s">
        <v>136</v>
      </c>
    </row>
    <row r="65" spans="1:4" ht="29" customHeight="1" x14ac:dyDescent="0.35">
      <c r="A65" s="48" t="s">
        <v>179</v>
      </c>
      <c r="B65">
        <v>5780.13</v>
      </c>
    </row>
    <row r="66" spans="1:4" ht="29" customHeight="1" x14ac:dyDescent="0.35">
      <c r="A66" s="48" t="s">
        <v>180</v>
      </c>
      <c r="B66" s="3" t="s">
        <v>136</v>
      </c>
    </row>
    <row r="67" spans="1:4" ht="29" customHeight="1" x14ac:dyDescent="0.35">
      <c r="A67" s="48" t="s">
        <v>181</v>
      </c>
      <c r="B67" s="3" t="s">
        <v>136</v>
      </c>
    </row>
    <row r="69" spans="1:4" x14ac:dyDescent="0.35">
      <c r="A69" t="s">
        <v>182</v>
      </c>
    </row>
    <row r="70" spans="1:4" ht="87" customHeight="1" x14ac:dyDescent="0.35">
      <c r="A70" s="63" t="s">
        <v>183</v>
      </c>
      <c r="B70" s="68" t="s">
        <v>2910</v>
      </c>
    </row>
    <row r="71" spans="1:4" ht="58" customHeight="1" x14ac:dyDescent="0.35">
      <c r="A71" s="63" t="s">
        <v>185</v>
      </c>
      <c r="B71" s="68" t="s">
        <v>2911</v>
      </c>
    </row>
    <row r="72" spans="1:4" x14ac:dyDescent="0.35">
      <c r="A72" s="63"/>
      <c r="B72" s="63"/>
    </row>
    <row r="73" spans="1:4" x14ac:dyDescent="0.35">
      <c r="A73" s="63" t="s">
        <v>187</v>
      </c>
      <c r="B73" s="65">
        <v>7.130299256055225</v>
      </c>
    </row>
    <row r="74" spans="1:4" x14ac:dyDescent="0.35">
      <c r="A74" s="63"/>
      <c r="B74" s="63"/>
    </row>
    <row r="75" spans="1:4" x14ac:dyDescent="0.35">
      <c r="A75" s="63" t="s">
        <v>188</v>
      </c>
      <c r="B75" s="66">
        <v>2.2191000000000001</v>
      </c>
    </row>
    <row r="76" spans="1:4" x14ac:dyDescent="0.35">
      <c r="A76" s="63" t="s">
        <v>189</v>
      </c>
      <c r="B76" s="66">
        <v>2.4301949125853421</v>
      </c>
    </row>
    <row r="77" spans="1:4" x14ac:dyDescent="0.35">
      <c r="A77" s="63"/>
      <c r="B77" s="63"/>
    </row>
    <row r="78" spans="1:4" x14ac:dyDescent="0.35">
      <c r="A78" s="63" t="s">
        <v>190</v>
      </c>
      <c r="B78" s="67">
        <v>45808</v>
      </c>
    </row>
    <row r="80" spans="1:4" ht="70" customHeight="1" x14ac:dyDescent="0.35">
      <c r="A80" s="73" t="s">
        <v>191</v>
      </c>
      <c r="B80" s="73" t="s">
        <v>192</v>
      </c>
      <c r="C80" s="73" t="s">
        <v>5</v>
      </c>
      <c r="D80" s="73" t="s">
        <v>6</v>
      </c>
    </row>
    <row r="81" spans="1:4" ht="70" customHeight="1" x14ac:dyDescent="0.35">
      <c r="A81" s="73" t="s">
        <v>2912</v>
      </c>
      <c r="B81" s="73"/>
      <c r="C81" s="73" t="s">
        <v>102</v>
      </c>
      <c r="D8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60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2913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2914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3"/>
      <c r="B7" s="33"/>
      <c r="C7" s="33"/>
      <c r="D7" s="14"/>
      <c r="E7" s="15"/>
      <c r="F7" s="16"/>
      <c r="G7" s="16"/>
    </row>
    <row r="8" spans="1:7" x14ac:dyDescent="0.35">
      <c r="A8" s="17" t="s">
        <v>839</v>
      </c>
      <c r="B8" s="33"/>
      <c r="C8" s="33"/>
      <c r="D8" s="14"/>
      <c r="E8" s="15"/>
      <c r="F8" s="16"/>
      <c r="G8" s="16"/>
    </row>
    <row r="9" spans="1:7" x14ac:dyDescent="0.35">
      <c r="A9" s="13" t="s">
        <v>2915</v>
      </c>
      <c r="B9" s="33" t="s">
        <v>2916</v>
      </c>
      <c r="C9" s="33"/>
      <c r="D9" s="14">
        <v>35716367</v>
      </c>
      <c r="E9" s="15">
        <v>459423.2</v>
      </c>
      <c r="F9" s="16">
        <v>0.99880000000000002</v>
      </c>
      <c r="G9" s="16"/>
    </row>
    <row r="10" spans="1:7" x14ac:dyDescent="0.35">
      <c r="A10" s="17" t="s">
        <v>139</v>
      </c>
      <c r="B10" s="34"/>
      <c r="C10" s="34"/>
      <c r="D10" s="20"/>
      <c r="E10" s="21">
        <v>459423.2</v>
      </c>
      <c r="F10" s="22">
        <v>0.99880000000000002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459423.2</v>
      </c>
      <c r="F12" s="22">
        <v>0.99880000000000002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687.67</v>
      </c>
      <c r="F15" s="16">
        <v>1.5E-3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687.67</v>
      </c>
      <c r="F16" s="22">
        <v>1.5E-3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687.67</v>
      </c>
      <c r="F18" s="22">
        <v>1.5E-3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0.21832190000000001</v>
      </c>
      <c r="F19" s="16">
        <v>0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-130.5083219</v>
      </c>
      <c r="F20" s="27">
        <v>-2.9999999999999997E-4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459980.58</v>
      </c>
      <c r="F21" s="31">
        <v>1</v>
      </c>
      <c r="G21" s="31"/>
    </row>
    <row r="26" spans="1:7" x14ac:dyDescent="0.35">
      <c r="A26" s="1" t="s">
        <v>163</v>
      </c>
    </row>
    <row r="27" spans="1:7" ht="29" customHeight="1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12.646800000000001</v>
      </c>
      <c r="C31">
        <v>12.829499999999999</v>
      </c>
    </row>
    <row r="32" spans="1:7" x14ac:dyDescent="0.35">
      <c r="A32" t="s">
        <v>169</v>
      </c>
      <c r="B32">
        <v>12.646800000000001</v>
      </c>
      <c r="C32">
        <v>12.829499999999999</v>
      </c>
    </row>
    <row r="33" spans="1:3" x14ac:dyDescent="0.35">
      <c r="A33" t="s">
        <v>408</v>
      </c>
      <c r="B33">
        <v>12.646800000000001</v>
      </c>
      <c r="C33">
        <v>12.829499999999999</v>
      </c>
    </row>
    <row r="34" spans="1:3" x14ac:dyDescent="0.35">
      <c r="A34" t="s">
        <v>171</v>
      </c>
      <c r="B34">
        <v>12.646800000000001</v>
      </c>
      <c r="C34">
        <v>12.829499999999999</v>
      </c>
    </row>
    <row r="36" spans="1:3" x14ac:dyDescent="0.35">
      <c r="A36" t="s">
        <v>172</v>
      </c>
      <c r="B36" s="3" t="s">
        <v>136</v>
      </c>
    </row>
    <row r="37" spans="1:3" x14ac:dyDescent="0.35">
      <c r="A37" t="s">
        <v>173</v>
      </c>
      <c r="B37" s="3" t="s">
        <v>136</v>
      </c>
    </row>
    <row r="38" spans="1:3" ht="58" customHeight="1" x14ac:dyDescent="0.35">
      <c r="A38" s="48" t="s">
        <v>174</v>
      </c>
      <c r="B38" s="3" t="s">
        <v>136</v>
      </c>
    </row>
    <row r="39" spans="1:3" ht="43.5" customHeight="1" x14ac:dyDescent="0.35">
      <c r="A39" s="48" t="s">
        <v>175</v>
      </c>
      <c r="B39" s="3" t="s">
        <v>136</v>
      </c>
    </row>
    <row r="40" spans="1:3" x14ac:dyDescent="0.35">
      <c r="A40" t="s">
        <v>176</v>
      </c>
      <c r="B40" s="50">
        <f>B55</f>
        <v>6.7372866889861198</v>
      </c>
    </row>
    <row r="41" spans="1:3" ht="72.5" customHeight="1" x14ac:dyDescent="0.35">
      <c r="A41" s="48" t="s">
        <v>513</v>
      </c>
      <c r="B41" s="3" t="s">
        <v>136</v>
      </c>
    </row>
    <row r="42" spans="1:3" x14ac:dyDescent="0.35">
      <c r="B42" s="3"/>
    </row>
    <row r="43" spans="1:3" ht="72.5" customHeight="1" x14ac:dyDescent="0.35">
      <c r="A43" s="48" t="s">
        <v>514</v>
      </c>
      <c r="B43" s="3" t="s">
        <v>136</v>
      </c>
    </row>
    <row r="44" spans="1:3" ht="58" customHeight="1" x14ac:dyDescent="0.35">
      <c r="A44" s="48" t="s">
        <v>515</v>
      </c>
      <c r="B44" t="s">
        <v>136</v>
      </c>
    </row>
    <row r="45" spans="1:3" ht="43.5" customHeight="1" x14ac:dyDescent="0.35">
      <c r="A45" s="48" t="s">
        <v>516</v>
      </c>
      <c r="B45" s="3" t="s">
        <v>136</v>
      </c>
    </row>
    <row r="46" spans="1:3" ht="43.5" customHeight="1" x14ac:dyDescent="0.35">
      <c r="A46" s="48" t="s">
        <v>517</v>
      </c>
      <c r="B46" s="3" t="s">
        <v>136</v>
      </c>
    </row>
    <row r="48" spans="1:3" x14ac:dyDescent="0.35">
      <c r="A48" t="s">
        <v>182</v>
      </c>
    </row>
    <row r="49" spans="1:4" x14ac:dyDescent="0.35">
      <c r="A49" s="63" t="s">
        <v>183</v>
      </c>
      <c r="B49" s="63" t="s">
        <v>2917</v>
      </c>
    </row>
    <row r="50" spans="1:4" x14ac:dyDescent="0.35">
      <c r="A50" s="63" t="s">
        <v>185</v>
      </c>
      <c r="B50" s="63" t="s">
        <v>1575</v>
      </c>
    </row>
    <row r="51" spans="1:4" x14ac:dyDescent="0.35">
      <c r="A51" s="63"/>
      <c r="B51" s="63"/>
    </row>
    <row r="52" spans="1:4" x14ac:dyDescent="0.35">
      <c r="A52" s="63" t="s">
        <v>187</v>
      </c>
      <c r="B52" s="65">
        <v>6.6438403002605382</v>
      </c>
    </row>
    <row r="53" spans="1:4" x14ac:dyDescent="0.35">
      <c r="A53" s="63"/>
      <c r="B53" s="63"/>
    </row>
    <row r="54" spans="1:4" x14ac:dyDescent="0.35">
      <c r="A54" s="63" t="s">
        <v>188</v>
      </c>
      <c r="B54" s="66">
        <v>5.4306000000000001</v>
      </c>
    </row>
    <row r="55" spans="1:4" x14ac:dyDescent="0.35">
      <c r="A55" s="63" t="s">
        <v>189</v>
      </c>
      <c r="B55" s="66">
        <v>6.7372866889861198</v>
      </c>
    </row>
    <row r="56" spans="1:4" x14ac:dyDescent="0.35">
      <c r="A56" s="63"/>
      <c r="B56" s="63"/>
    </row>
    <row r="57" spans="1:4" x14ac:dyDescent="0.35">
      <c r="A57" s="63" t="s">
        <v>190</v>
      </c>
      <c r="B57" s="67">
        <v>45808</v>
      </c>
    </row>
    <row r="59" spans="1:4" ht="70" customHeight="1" x14ac:dyDescent="0.35">
      <c r="A59" s="73" t="s">
        <v>191</v>
      </c>
      <c r="B59" s="73" t="s">
        <v>192</v>
      </c>
      <c r="C59" s="73" t="s">
        <v>5</v>
      </c>
      <c r="D59" s="73" t="s">
        <v>6</v>
      </c>
    </row>
    <row r="60" spans="1:4" ht="70" customHeight="1" x14ac:dyDescent="0.35">
      <c r="A60" s="73" t="s">
        <v>2918</v>
      </c>
      <c r="B60" s="73"/>
      <c r="C60" s="73" t="s">
        <v>47</v>
      </c>
      <c r="D60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2919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2920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205</v>
      </c>
      <c r="B8" s="33" t="s">
        <v>206</v>
      </c>
      <c r="C8" s="33" t="s">
        <v>207</v>
      </c>
      <c r="D8" s="14">
        <v>42102</v>
      </c>
      <c r="E8" s="15">
        <v>781.5</v>
      </c>
      <c r="F8" s="16">
        <v>5.0599999999999999E-2</v>
      </c>
      <c r="G8" s="16"/>
    </row>
    <row r="9" spans="1:7" x14ac:dyDescent="0.35">
      <c r="A9" s="13" t="s">
        <v>235</v>
      </c>
      <c r="B9" s="33" t="s">
        <v>236</v>
      </c>
      <c r="C9" s="33" t="s">
        <v>237</v>
      </c>
      <c r="D9" s="14">
        <v>43163</v>
      </c>
      <c r="E9" s="15">
        <v>724.1</v>
      </c>
      <c r="F9" s="16">
        <v>4.6899999999999997E-2</v>
      </c>
      <c r="G9" s="16"/>
    </row>
    <row r="10" spans="1:7" x14ac:dyDescent="0.35">
      <c r="A10" s="13" t="s">
        <v>343</v>
      </c>
      <c r="B10" s="33" t="s">
        <v>344</v>
      </c>
      <c r="C10" s="33" t="s">
        <v>237</v>
      </c>
      <c r="D10" s="14">
        <v>10949</v>
      </c>
      <c r="E10" s="15">
        <v>723.95</v>
      </c>
      <c r="F10" s="16">
        <v>4.6899999999999997E-2</v>
      </c>
      <c r="G10" s="16"/>
    </row>
    <row r="11" spans="1:7" x14ac:dyDescent="0.35">
      <c r="A11" s="13" t="s">
        <v>200</v>
      </c>
      <c r="B11" s="33" t="s">
        <v>201</v>
      </c>
      <c r="C11" s="33" t="s">
        <v>199</v>
      </c>
      <c r="D11" s="14">
        <v>48667</v>
      </c>
      <c r="E11" s="15">
        <v>703.63</v>
      </c>
      <c r="F11" s="16">
        <v>4.5600000000000002E-2</v>
      </c>
      <c r="G11" s="16"/>
    </row>
    <row r="12" spans="1:7" x14ac:dyDescent="0.35">
      <c r="A12" s="13" t="s">
        <v>767</v>
      </c>
      <c r="B12" s="33" t="s">
        <v>768</v>
      </c>
      <c r="C12" s="33" t="s">
        <v>358</v>
      </c>
      <c r="D12" s="14">
        <v>19913</v>
      </c>
      <c r="E12" s="15">
        <v>618.74</v>
      </c>
      <c r="F12" s="16">
        <v>4.0099999999999997E-2</v>
      </c>
      <c r="G12" s="16"/>
    </row>
    <row r="13" spans="1:7" x14ac:dyDescent="0.35">
      <c r="A13" s="13" t="s">
        <v>775</v>
      </c>
      <c r="B13" s="33" t="s">
        <v>776</v>
      </c>
      <c r="C13" s="33" t="s">
        <v>375</v>
      </c>
      <c r="D13" s="14">
        <v>38297</v>
      </c>
      <c r="E13" s="15">
        <v>582.15</v>
      </c>
      <c r="F13" s="16">
        <v>3.7699999999999997E-2</v>
      </c>
      <c r="G13" s="16"/>
    </row>
    <row r="14" spans="1:7" x14ac:dyDescent="0.35">
      <c r="A14" s="13" t="s">
        <v>1146</v>
      </c>
      <c r="B14" s="33" t="s">
        <v>1147</v>
      </c>
      <c r="C14" s="33" t="s">
        <v>251</v>
      </c>
      <c r="D14" s="14">
        <v>10530</v>
      </c>
      <c r="E14" s="15">
        <v>580.26</v>
      </c>
      <c r="F14" s="16">
        <v>3.7600000000000001E-2</v>
      </c>
      <c r="G14" s="16"/>
    </row>
    <row r="15" spans="1:7" x14ac:dyDescent="0.35">
      <c r="A15" s="13" t="s">
        <v>298</v>
      </c>
      <c r="B15" s="33" t="s">
        <v>299</v>
      </c>
      <c r="C15" s="33" t="s">
        <v>237</v>
      </c>
      <c r="D15" s="14">
        <v>27000</v>
      </c>
      <c r="E15" s="15">
        <v>528.58000000000004</v>
      </c>
      <c r="F15" s="16">
        <v>3.4200000000000001E-2</v>
      </c>
      <c r="G15" s="16"/>
    </row>
    <row r="16" spans="1:7" x14ac:dyDescent="0.35">
      <c r="A16" s="13" t="s">
        <v>260</v>
      </c>
      <c r="B16" s="33" t="s">
        <v>261</v>
      </c>
      <c r="C16" s="33" t="s">
        <v>248</v>
      </c>
      <c r="D16" s="14">
        <v>126339</v>
      </c>
      <c r="E16" s="15">
        <v>528.16</v>
      </c>
      <c r="F16" s="16">
        <v>3.4200000000000001E-2</v>
      </c>
      <c r="G16" s="16"/>
    </row>
    <row r="17" spans="1:7" x14ac:dyDescent="0.35">
      <c r="A17" s="13" t="s">
        <v>751</v>
      </c>
      <c r="B17" s="33" t="s">
        <v>752</v>
      </c>
      <c r="C17" s="33" t="s">
        <v>278</v>
      </c>
      <c r="D17" s="14">
        <v>7627</v>
      </c>
      <c r="E17" s="15">
        <v>524.78</v>
      </c>
      <c r="F17" s="16">
        <v>3.4000000000000002E-2</v>
      </c>
      <c r="G17" s="16"/>
    </row>
    <row r="18" spans="1:7" x14ac:dyDescent="0.35">
      <c r="A18" s="13" t="s">
        <v>1150</v>
      </c>
      <c r="B18" s="33" t="s">
        <v>1151</v>
      </c>
      <c r="C18" s="33" t="s">
        <v>237</v>
      </c>
      <c r="D18" s="14">
        <v>41621</v>
      </c>
      <c r="E18" s="15">
        <v>520.76</v>
      </c>
      <c r="F18" s="16">
        <v>3.3700000000000001E-2</v>
      </c>
      <c r="G18" s="16"/>
    </row>
    <row r="19" spans="1:7" x14ac:dyDescent="0.35">
      <c r="A19" s="13" t="s">
        <v>1548</v>
      </c>
      <c r="B19" s="33" t="s">
        <v>1549</v>
      </c>
      <c r="C19" s="33" t="s">
        <v>266</v>
      </c>
      <c r="D19" s="14">
        <v>27505</v>
      </c>
      <c r="E19" s="15">
        <v>515.83000000000004</v>
      </c>
      <c r="F19" s="16">
        <v>3.3399999999999999E-2</v>
      </c>
      <c r="G19" s="16"/>
    </row>
    <row r="20" spans="1:7" x14ac:dyDescent="0.35">
      <c r="A20" s="13" t="s">
        <v>1713</v>
      </c>
      <c r="B20" s="33" t="s">
        <v>1714</v>
      </c>
      <c r="C20" s="33" t="s">
        <v>234</v>
      </c>
      <c r="D20" s="14">
        <v>20077</v>
      </c>
      <c r="E20" s="15">
        <v>511.12</v>
      </c>
      <c r="F20" s="16">
        <v>3.3099999999999997E-2</v>
      </c>
      <c r="G20" s="16"/>
    </row>
    <row r="21" spans="1:7" x14ac:dyDescent="0.35">
      <c r="A21" s="13" t="s">
        <v>252</v>
      </c>
      <c r="B21" s="33" t="s">
        <v>253</v>
      </c>
      <c r="C21" s="33" t="s">
        <v>218</v>
      </c>
      <c r="D21" s="14">
        <v>29950</v>
      </c>
      <c r="E21" s="15">
        <v>490.16</v>
      </c>
      <c r="F21" s="16">
        <v>3.1699999999999999E-2</v>
      </c>
      <c r="G21" s="16"/>
    </row>
    <row r="22" spans="1:7" x14ac:dyDescent="0.35">
      <c r="A22" s="13" t="s">
        <v>312</v>
      </c>
      <c r="B22" s="33" t="s">
        <v>313</v>
      </c>
      <c r="C22" s="33" t="s">
        <v>231</v>
      </c>
      <c r="D22" s="14">
        <v>17520</v>
      </c>
      <c r="E22" s="15">
        <v>487.2</v>
      </c>
      <c r="F22" s="16">
        <v>3.1600000000000003E-2</v>
      </c>
      <c r="G22" s="16"/>
    </row>
    <row r="23" spans="1:7" x14ac:dyDescent="0.35">
      <c r="A23" s="13" t="s">
        <v>292</v>
      </c>
      <c r="B23" s="33" t="s">
        <v>293</v>
      </c>
      <c r="C23" s="33" t="s">
        <v>237</v>
      </c>
      <c r="D23" s="14">
        <v>15163</v>
      </c>
      <c r="E23" s="15">
        <v>481.38</v>
      </c>
      <c r="F23" s="16">
        <v>3.1199999999999999E-2</v>
      </c>
      <c r="G23" s="16"/>
    </row>
    <row r="24" spans="1:7" x14ac:dyDescent="0.35">
      <c r="A24" s="13" t="s">
        <v>258</v>
      </c>
      <c r="B24" s="33" t="s">
        <v>259</v>
      </c>
      <c r="C24" s="33" t="s">
        <v>218</v>
      </c>
      <c r="D24" s="14">
        <v>13884</v>
      </c>
      <c r="E24" s="15">
        <v>480.86</v>
      </c>
      <c r="F24" s="16">
        <v>3.1099999999999999E-2</v>
      </c>
      <c r="G24" s="16"/>
    </row>
    <row r="25" spans="1:7" x14ac:dyDescent="0.35">
      <c r="A25" s="13" t="s">
        <v>232</v>
      </c>
      <c r="B25" s="33" t="s">
        <v>233</v>
      </c>
      <c r="C25" s="33" t="s">
        <v>234</v>
      </c>
      <c r="D25" s="14">
        <v>4162</v>
      </c>
      <c r="E25" s="15">
        <v>466.56</v>
      </c>
      <c r="F25" s="16">
        <v>3.0200000000000001E-2</v>
      </c>
      <c r="G25" s="16"/>
    </row>
    <row r="26" spans="1:7" x14ac:dyDescent="0.35">
      <c r="A26" s="13" t="s">
        <v>371</v>
      </c>
      <c r="B26" s="33" t="s">
        <v>372</v>
      </c>
      <c r="C26" s="33" t="s">
        <v>302</v>
      </c>
      <c r="D26" s="14">
        <v>30067</v>
      </c>
      <c r="E26" s="15">
        <v>459.12</v>
      </c>
      <c r="F26" s="16">
        <v>2.9700000000000001E-2</v>
      </c>
      <c r="G26" s="16"/>
    </row>
    <row r="27" spans="1:7" x14ac:dyDescent="0.35">
      <c r="A27" s="13" t="s">
        <v>769</v>
      </c>
      <c r="B27" s="33" t="s">
        <v>770</v>
      </c>
      <c r="C27" s="33" t="s">
        <v>281</v>
      </c>
      <c r="D27" s="14">
        <v>327</v>
      </c>
      <c r="E27" s="15">
        <v>454.09</v>
      </c>
      <c r="F27" s="16">
        <v>2.9399999999999999E-2</v>
      </c>
      <c r="G27" s="16"/>
    </row>
    <row r="28" spans="1:7" x14ac:dyDescent="0.35">
      <c r="A28" s="13" t="s">
        <v>254</v>
      </c>
      <c r="B28" s="33" t="s">
        <v>255</v>
      </c>
      <c r="C28" s="33" t="s">
        <v>218</v>
      </c>
      <c r="D28" s="14">
        <v>28839</v>
      </c>
      <c r="E28" s="15">
        <v>453.9</v>
      </c>
      <c r="F28" s="16">
        <v>2.9399999999999999E-2</v>
      </c>
      <c r="G28" s="16"/>
    </row>
    <row r="29" spans="1:7" x14ac:dyDescent="0.35">
      <c r="A29" s="13" t="s">
        <v>430</v>
      </c>
      <c r="B29" s="33" t="s">
        <v>431</v>
      </c>
      <c r="C29" s="33" t="s">
        <v>432</v>
      </c>
      <c r="D29" s="14">
        <v>18344</v>
      </c>
      <c r="E29" s="15">
        <v>450.51</v>
      </c>
      <c r="F29" s="16">
        <v>2.92E-2</v>
      </c>
      <c r="G29" s="16"/>
    </row>
    <row r="30" spans="1:7" x14ac:dyDescent="0.35">
      <c r="A30" s="13" t="s">
        <v>422</v>
      </c>
      <c r="B30" s="33" t="s">
        <v>423</v>
      </c>
      <c r="C30" s="33" t="s">
        <v>231</v>
      </c>
      <c r="D30" s="14">
        <v>5217</v>
      </c>
      <c r="E30" s="15">
        <v>449.03</v>
      </c>
      <c r="F30" s="16">
        <v>2.9100000000000001E-2</v>
      </c>
      <c r="G30" s="16"/>
    </row>
    <row r="31" spans="1:7" x14ac:dyDescent="0.35">
      <c r="A31" s="13" t="s">
        <v>1162</v>
      </c>
      <c r="B31" s="33" t="s">
        <v>1163</v>
      </c>
      <c r="C31" s="33" t="s">
        <v>281</v>
      </c>
      <c r="D31" s="14">
        <v>1399</v>
      </c>
      <c r="E31" s="15">
        <v>439.5</v>
      </c>
      <c r="F31" s="16">
        <v>2.8500000000000001E-2</v>
      </c>
      <c r="G31" s="16"/>
    </row>
    <row r="32" spans="1:7" x14ac:dyDescent="0.35">
      <c r="A32" s="13" t="s">
        <v>438</v>
      </c>
      <c r="B32" s="33" t="s">
        <v>439</v>
      </c>
      <c r="C32" s="33" t="s">
        <v>336</v>
      </c>
      <c r="D32" s="14">
        <v>13329</v>
      </c>
      <c r="E32" s="15">
        <v>435.61</v>
      </c>
      <c r="F32" s="16">
        <v>2.8199999999999999E-2</v>
      </c>
      <c r="G32" s="16"/>
    </row>
    <row r="33" spans="1:7" x14ac:dyDescent="0.35">
      <c r="A33" s="13" t="s">
        <v>216</v>
      </c>
      <c r="B33" s="33" t="s">
        <v>217</v>
      </c>
      <c r="C33" s="33" t="s">
        <v>218</v>
      </c>
      <c r="D33" s="14">
        <v>26856</v>
      </c>
      <c r="E33" s="15">
        <v>419.68</v>
      </c>
      <c r="F33" s="16">
        <v>2.7199999999999998E-2</v>
      </c>
      <c r="G33" s="16"/>
    </row>
    <row r="34" spans="1:7" x14ac:dyDescent="0.35">
      <c r="A34" s="13" t="s">
        <v>1766</v>
      </c>
      <c r="B34" s="33" t="s">
        <v>1767</v>
      </c>
      <c r="C34" s="33" t="s">
        <v>221</v>
      </c>
      <c r="D34" s="14">
        <v>29098</v>
      </c>
      <c r="E34" s="15">
        <v>415.37</v>
      </c>
      <c r="F34" s="16">
        <v>2.69E-2</v>
      </c>
      <c r="G34" s="16"/>
    </row>
    <row r="35" spans="1:7" x14ac:dyDescent="0.35">
      <c r="A35" s="13" t="s">
        <v>1164</v>
      </c>
      <c r="B35" s="33" t="s">
        <v>1165</v>
      </c>
      <c r="C35" s="33" t="s">
        <v>237</v>
      </c>
      <c r="D35" s="14">
        <v>40360</v>
      </c>
      <c r="E35" s="15">
        <v>375.35</v>
      </c>
      <c r="F35" s="16">
        <v>2.4299999999999999E-2</v>
      </c>
      <c r="G35" s="16"/>
    </row>
    <row r="36" spans="1:7" x14ac:dyDescent="0.35">
      <c r="A36" s="13" t="s">
        <v>211</v>
      </c>
      <c r="B36" s="33" t="s">
        <v>212</v>
      </c>
      <c r="C36" s="33" t="s">
        <v>199</v>
      </c>
      <c r="D36" s="14">
        <v>45769</v>
      </c>
      <c r="E36" s="15">
        <v>371.78</v>
      </c>
      <c r="F36" s="16">
        <v>2.41E-2</v>
      </c>
      <c r="G36" s="16"/>
    </row>
    <row r="37" spans="1:7" x14ac:dyDescent="0.35">
      <c r="A37" s="13" t="s">
        <v>391</v>
      </c>
      <c r="B37" s="33" t="s">
        <v>392</v>
      </c>
      <c r="C37" s="33" t="s">
        <v>305</v>
      </c>
      <c r="D37" s="14">
        <v>8119</v>
      </c>
      <c r="E37" s="15">
        <v>265.13</v>
      </c>
      <c r="F37" s="16">
        <v>1.72E-2</v>
      </c>
      <c r="G37" s="16"/>
    </row>
    <row r="38" spans="1:7" x14ac:dyDescent="0.35">
      <c r="A38" s="17" t="s">
        <v>139</v>
      </c>
      <c r="B38" s="34"/>
      <c r="C38" s="34"/>
      <c r="D38" s="20"/>
      <c r="E38" s="37">
        <v>15238.79</v>
      </c>
      <c r="F38" s="38">
        <v>0.98699999999999999</v>
      </c>
      <c r="G38" s="23"/>
    </row>
    <row r="39" spans="1:7" x14ac:dyDescent="0.35">
      <c r="A39" s="13"/>
      <c r="B39" s="33"/>
      <c r="C39" s="33"/>
      <c r="D39" s="14"/>
      <c r="E39" s="15"/>
      <c r="F39" s="16"/>
      <c r="G39" s="16"/>
    </row>
    <row r="40" spans="1:7" x14ac:dyDescent="0.35">
      <c r="A40" s="17" t="s">
        <v>404</v>
      </c>
      <c r="B40" s="33"/>
      <c r="C40" s="33"/>
      <c r="D40" s="14"/>
      <c r="E40" s="15"/>
      <c r="F40" s="16"/>
      <c r="G40" s="16"/>
    </row>
    <row r="41" spans="1:7" x14ac:dyDescent="0.35">
      <c r="A41" s="13" t="s">
        <v>405</v>
      </c>
      <c r="B41" s="33" t="s">
        <v>406</v>
      </c>
      <c r="C41" s="33" t="s">
        <v>305</v>
      </c>
      <c r="D41" s="14">
        <v>7304</v>
      </c>
      <c r="E41" s="15">
        <v>162.9</v>
      </c>
      <c r="F41" s="16">
        <v>1.06E-2</v>
      </c>
      <c r="G41" s="16"/>
    </row>
    <row r="42" spans="1:7" x14ac:dyDescent="0.35">
      <c r="A42" s="17" t="s">
        <v>139</v>
      </c>
      <c r="B42" s="34"/>
      <c r="C42" s="34"/>
      <c r="D42" s="20"/>
      <c r="E42" s="37">
        <v>162.9</v>
      </c>
      <c r="F42" s="38">
        <v>1.06E-2</v>
      </c>
      <c r="G42" s="23"/>
    </row>
    <row r="43" spans="1:7" x14ac:dyDescent="0.35">
      <c r="A43" s="24" t="s">
        <v>155</v>
      </c>
      <c r="B43" s="35"/>
      <c r="C43" s="35"/>
      <c r="D43" s="25"/>
      <c r="E43" s="30">
        <v>15401.69</v>
      </c>
      <c r="F43" s="31">
        <v>0.99760000000000004</v>
      </c>
      <c r="G43" s="23"/>
    </row>
    <row r="44" spans="1:7" x14ac:dyDescent="0.35">
      <c r="A44" s="13"/>
      <c r="B44" s="33"/>
      <c r="C44" s="33"/>
      <c r="D44" s="14"/>
      <c r="E44" s="15"/>
      <c r="F44" s="16"/>
      <c r="G44" s="16"/>
    </row>
    <row r="45" spans="1:7" x14ac:dyDescent="0.35">
      <c r="A45" s="13"/>
      <c r="B45" s="33"/>
      <c r="C45" s="33"/>
      <c r="D45" s="14"/>
      <c r="E45" s="15"/>
      <c r="F45" s="16"/>
      <c r="G45" s="16"/>
    </row>
    <row r="46" spans="1:7" x14ac:dyDescent="0.35">
      <c r="A46" s="17" t="s">
        <v>156</v>
      </c>
      <c r="B46" s="33"/>
      <c r="C46" s="33"/>
      <c r="D46" s="14"/>
      <c r="E46" s="15"/>
      <c r="F46" s="16"/>
      <c r="G46" s="16"/>
    </row>
    <row r="47" spans="1:7" x14ac:dyDescent="0.35">
      <c r="A47" s="13" t="s">
        <v>157</v>
      </c>
      <c r="B47" s="33"/>
      <c r="C47" s="33"/>
      <c r="D47" s="14"/>
      <c r="E47" s="15">
        <v>39.979999999999997</v>
      </c>
      <c r="F47" s="16">
        <v>2.5999999999999999E-3</v>
      </c>
      <c r="G47" s="16">
        <v>5.7939999999999998E-2</v>
      </c>
    </row>
    <row r="48" spans="1:7" x14ac:dyDescent="0.35">
      <c r="A48" s="17" t="s">
        <v>139</v>
      </c>
      <c r="B48" s="34"/>
      <c r="C48" s="34"/>
      <c r="D48" s="20"/>
      <c r="E48" s="37">
        <v>39.979999999999997</v>
      </c>
      <c r="F48" s="38">
        <v>2.5999999999999999E-3</v>
      </c>
      <c r="G48" s="23"/>
    </row>
    <row r="49" spans="1:7" x14ac:dyDescent="0.35">
      <c r="A49" s="13"/>
      <c r="B49" s="33"/>
      <c r="C49" s="33"/>
      <c r="D49" s="14"/>
      <c r="E49" s="15"/>
      <c r="F49" s="16"/>
      <c r="G49" s="16"/>
    </row>
    <row r="50" spans="1:7" x14ac:dyDescent="0.35">
      <c r="A50" s="24" t="s">
        <v>155</v>
      </c>
      <c r="B50" s="35"/>
      <c r="C50" s="35"/>
      <c r="D50" s="25"/>
      <c r="E50" s="21">
        <v>39.979999999999997</v>
      </c>
      <c r="F50" s="22">
        <v>2.5999999999999999E-3</v>
      </c>
      <c r="G50" s="23"/>
    </row>
    <row r="51" spans="1:7" x14ac:dyDescent="0.35">
      <c r="A51" s="13" t="s">
        <v>158</v>
      </c>
      <c r="B51" s="33"/>
      <c r="C51" s="33"/>
      <c r="D51" s="14"/>
      <c r="E51" s="15">
        <v>1.2693100000000001E-2</v>
      </c>
      <c r="F51" s="16">
        <v>0</v>
      </c>
      <c r="G51" s="16"/>
    </row>
    <row r="52" spans="1:7" x14ac:dyDescent="0.35">
      <c r="A52" s="13" t="s">
        <v>159</v>
      </c>
      <c r="B52" s="33"/>
      <c r="C52" s="33"/>
      <c r="D52" s="14"/>
      <c r="E52" s="26">
        <v>-1.2426931000000001</v>
      </c>
      <c r="F52" s="27">
        <v>-2.0000000000000001E-4</v>
      </c>
      <c r="G52" s="16">
        <v>5.7938999999999997E-2</v>
      </c>
    </row>
    <row r="53" spans="1:7" x14ac:dyDescent="0.35">
      <c r="A53" s="28" t="s">
        <v>160</v>
      </c>
      <c r="B53" s="36"/>
      <c r="C53" s="36"/>
      <c r="D53" s="29"/>
      <c r="E53" s="30">
        <v>15440.44</v>
      </c>
      <c r="F53" s="31">
        <v>1</v>
      </c>
      <c r="G53" s="31"/>
    </row>
    <row r="58" spans="1:7" x14ac:dyDescent="0.35">
      <c r="A58" s="1" t="s">
        <v>163</v>
      </c>
    </row>
    <row r="59" spans="1:7" x14ac:dyDescent="0.35">
      <c r="A59" s="48" t="s">
        <v>164</v>
      </c>
      <c r="B59" s="3" t="s">
        <v>136</v>
      </c>
    </row>
    <row r="60" spans="1:7" x14ac:dyDescent="0.35">
      <c r="A60" t="s">
        <v>165</v>
      </c>
    </row>
    <row r="61" spans="1:7" x14ac:dyDescent="0.35">
      <c r="A61" t="s">
        <v>166</v>
      </c>
      <c r="B61" t="s">
        <v>167</v>
      </c>
      <c r="C61" t="s">
        <v>167</v>
      </c>
    </row>
    <row r="62" spans="1:7" x14ac:dyDescent="0.35">
      <c r="B62" s="49">
        <v>45777</v>
      </c>
      <c r="C62" s="49">
        <v>45807</v>
      </c>
    </row>
    <row r="63" spans="1:7" x14ac:dyDescent="0.35">
      <c r="A63" t="s">
        <v>168</v>
      </c>
      <c r="B63">
        <v>9.8320000000000007</v>
      </c>
      <c r="C63">
        <v>9.9070999999999998</v>
      </c>
    </row>
    <row r="64" spans="1:7" x14ac:dyDescent="0.35">
      <c r="A64" t="s">
        <v>169</v>
      </c>
      <c r="B64">
        <v>9.8320000000000007</v>
      </c>
      <c r="C64">
        <v>9.9070999999999998</v>
      </c>
    </row>
    <row r="65" spans="1:4" x14ac:dyDescent="0.35">
      <c r="A65" t="s">
        <v>170</v>
      </c>
      <c r="B65">
        <v>9.7592999999999996</v>
      </c>
      <c r="C65">
        <v>9.8282000000000007</v>
      </c>
    </row>
    <row r="66" spans="1:4" x14ac:dyDescent="0.35">
      <c r="A66" t="s">
        <v>171</v>
      </c>
      <c r="B66">
        <v>9.7592999999999996</v>
      </c>
      <c r="C66">
        <v>9.8282000000000007</v>
      </c>
    </row>
    <row r="68" spans="1:4" x14ac:dyDescent="0.35">
      <c r="A68" t="s">
        <v>172</v>
      </c>
      <c r="B68" s="3" t="s">
        <v>136</v>
      </c>
    </row>
    <row r="69" spans="1:4" x14ac:dyDescent="0.35">
      <c r="A69" t="s">
        <v>173</v>
      </c>
      <c r="B69" s="3" t="s">
        <v>136</v>
      </c>
    </row>
    <row r="70" spans="1:4" ht="29" customHeight="1" x14ac:dyDescent="0.35">
      <c r="A70" s="48" t="s">
        <v>174</v>
      </c>
      <c r="B70" s="3" t="s">
        <v>136</v>
      </c>
    </row>
    <row r="71" spans="1:4" ht="29" customHeight="1" x14ac:dyDescent="0.35">
      <c r="A71" s="48" t="s">
        <v>175</v>
      </c>
      <c r="B71" s="3" t="s">
        <v>136</v>
      </c>
    </row>
    <row r="72" spans="1:4" x14ac:dyDescent="0.35">
      <c r="A72" t="s">
        <v>409</v>
      </c>
      <c r="B72" s="50">
        <v>0.80630000000000002</v>
      </c>
    </row>
    <row r="73" spans="1:4" ht="43.5" customHeight="1" x14ac:dyDescent="0.35">
      <c r="A73" s="48" t="s">
        <v>177</v>
      </c>
      <c r="B73" s="3" t="s">
        <v>136</v>
      </c>
    </row>
    <row r="74" spans="1:4" x14ac:dyDescent="0.35">
      <c r="B74" s="3"/>
    </row>
    <row r="75" spans="1:4" ht="29" customHeight="1" x14ac:dyDescent="0.35">
      <c r="A75" s="48" t="s">
        <v>178</v>
      </c>
      <c r="B75" s="3" t="s">
        <v>136</v>
      </c>
    </row>
    <row r="76" spans="1:4" ht="29" customHeight="1" x14ac:dyDescent="0.35">
      <c r="A76" s="48" t="s">
        <v>179</v>
      </c>
      <c r="B76" t="s">
        <v>136</v>
      </c>
    </row>
    <row r="77" spans="1:4" ht="29" customHeight="1" x14ac:dyDescent="0.35">
      <c r="A77" s="48" t="s">
        <v>180</v>
      </c>
      <c r="B77" s="3" t="s">
        <v>136</v>
      </c>
    </row>
    <row r="78" spans="1:4" ht="29" customHeight="1" x14ac:dyDescent="0.35">
      <c r="A78" s="48" t="s">
        <v>181</v>
      </c>
      <c r="B78" s="3" t="s">
        <v>136</v>
      </c>
    </row>
    <row r="80" spans="1:4" ht="70" customHeight="1" x14ac:dyDescent="0.35">
      <c r="A80" s="73" t="s">
        <v>191</v>
      </c>
      <c r="B80" s="73" t="s">
        <v>192</v>
      </c>
      <c r="C80" s="73" t="s">
        <v>5</v>
      </c>
      <c r="D80" s="73" t="s">
        <v>6</v>
      </c>
    </row>
    <row r="81" spans="1:4" ht="70" customHeight="1" x14ac:dyDescent="0.35">
      <c r="A81" s="73" t="s">
        <v>2921</v>
      </c>
      <c r="B81" s="73"/>
      <c r="C81" s="73" t="s">
        <v>105</v>
      </c>
      <c r="D8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505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2922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2923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3699300</v>
      </c>
      <c r="E8" s="15">
        <v>71947.69</v>
      </c>
      <c r="F8" s="16">
        <v>4.7500000000000001E-2</v>
      </c>
      <c r="G8" s="16"/>
    </row>
    <row r="9" spans="1:7" x14ac:dyDescent="0.35">
      <c r="A9" s="13" t="s">
        <v>202</v>
      </c>
      <c r="B9" s="33" t="s">
        <v>203</v>
      </c>
      <c r="C9" s="33" t="s">
        <v>204</v>
      </c>
      <c r="D9" s="14">
        <v>3628500</v>
      </c>
      <c r="E9" s="15">
        <v>51557.36</v>
      </c>
      <c r="F9" s="16">
        <v>3.4099999999999998E-2</v>
      </c>
      <c r="G9" s="16"/>
    </row>
    <row r="10" spans="1:7" x14ac:dyDescent="0.35">
      <c r="A10" s="13" t="s">
        <v>200</v>
      </c>
      <c r="B10" s="33" t="s">
        <v>201</v>
      </c>
      <c r="C10" s="33" t="s">
        <v>199</v>
      </c>
      <c r="D10" s="14">
        <v>2700600</v>
      </c>
      <c r="E10" s="15">
        <v>39045.269999999997</v>
      </c>
      <c r="F10" s="16">
        <v>2.58E-2</v>
      </c>
      <c r="G10" s="16"/>
    </row>
    <row r="11" spans="1:7" x14ac:dyDescent="0.35">
      <c r="A11" s="13" t="s">
        <v>211</v>
      </c>
      <c r="B11" s="33" t="s">
        <v>212</v>
      </c>
      <c r="C11" s="33" t="s">
        <v>199</v>
      </c>
      <c r="D11" s="14">
        <v>3943500</v>
      </c>
      <c r="E11" s="15">
        <v>32033.05</v>
      </c>
      <c r="F11" s="16">
        <v>2.12E-2</v>
      </c>
      <c r="G11" s="16"/>
    </row>
    <row r="12" spans="1:7" x14ac:dyDescent="0.35">
      <c r="A12" s="13" t="s">
        <v>205</v>
      </c>
      <c r="B12" s="33" t="s">
        <v>206</v>
      </c>
      <c r="C12" s="33" t="s">
        <v>207</v>
      </c>
      <c r="D12" s="14">
        <v>1452550</v>
      </c>
      <c r="E12" s="15">
        <v>26962.23</v>
      </c>
      <c r="F12" s="16">
        <v>1.78E-2</v>
      </c>
      <c r="G12" s="16"/>
    </row>
    <row r="13" spans="1:7" x14ac:dyDescent="0.35">
      <c r="A13" s="13" t="s">
        <v>347</v>
      </c>
      <c r="B13" s="33" t="s">
        <v>348</v>
      </c>
      <c r="C13" s="33" t="s">
        <v>333</v>
      </c>
      <c r="D13" s="14">
        <v>2254500</v>
      </c>
      <c r="E13" s="15">
        <v>22398.46</v>
      </c>
      <c r="F13" s="16">
        <v>1.4800000000000001E-2</v>
      </c>
      <c r="G13" s="16"/>
    </row>
    <row r="14" spans="1:7" x14ac:dyDescent="0.35">
      <c r="A14" s="13" t="s">
        <v>1552</v>
      </c>
      <c r="B14" s="33" t="s">
        <v>1553</v>
      </c>
      <c r="C14" s="33" t="s">
        <v>1554</v>
      </c>
      <c r="D14" s="14">
        <v>4899000</v>
      </c>
      <c r="E14" s="15">
        <v>21337.59</v>
      </c>
      <c r="F14" s="16">
        <v>1.41E-2</v>
      </c>
      <c r="G14" s="16"/>
    </row>
    <row r="15" spans="1:7" x14ac:dyDescent="0.35">
      <c r="A15" s="13" t="s">
        <v>1688</v>
      </c>
      <c r="B15" s="33" t="s">
        <v>1689</v>
      </c>
      <c r="C15" s="33" t="s">
        <v>199</v>
      </c>
      <c r="D15" s="14">
        <v>28237500</v>
      </c>
      <c r="E15" s="15">
        <v>19193.03</v>
      </c>
      <c r="F15" s="16">
        <v>1.2699999999999999E-2</v>
      </c>
      <c r="G15" s="16"/>
    </row>
    <row r="16" spans="1:7" x14ac:dyDescent="0.35">
      <c r="A16" s="13" t="s">
        <v>216</v>
      </c>
      <c r="B16" s="33" t="s">
        <v>217</v>
      </c>
      <c r="C16" s="33" t="s">
        <v>218</v>
      </c>
      <c r="D16" s="14">
        <v>1073200</v>
      </c>
      <c r="E16" s="15">
        <v>16770.900000000001</v>
      </c>
      <c r="F16" s="16">
        <v>1.11E-2</v>
      </c>
      <c r="G16" s="16"/>
    </row>
    <row r="17" spans="1:7" x14ac:dyDescent="0.35">
      <c r="A17" s="13" t="s">
        <v>1733</v>
      </c>
      <c r="B17" s="33" t="s">
        <v>1734</v>
      </c>
      <c r="C17" s="33" t="s">
        <v>333</v>
      </c>
      <c r="D17" s="14">
        <v>12720000</v>
      </c>
      <c r="E17" s="15">
        <v>16431.7</v>
      </c>
      <c r="F17" s="16">
        <v>1.09E-2</v>
      </c>
      <c r="G17" s="16"/>
    </row>
    <row r="18" spans="1:7" x14ac:dyDescent="0.35">
      <c r="A18" s="13" t="s">
        <v>222</v>
      </c>
      <c r="B18" s="33" t="s">
        <v>223</v>
      </c>
      <c r="C18" s="33" t="s">
        <v>224</v>
      </c>
      <c r="D18" s="14">
        <v>4263600</v>
      </c>
      <c r="E18" s="15">
        <v>16397.810000000001</v>
      </c>
      <c r="F18" s="16">
        <v>1.0800000000000001E-2</v>
      </c>
      <c r="G18" s="16"/>
    </row>
    <row r="19" spans="1:7" x14ac:dyDescent="0.35">
      <c r="A19" s="13" t="s">
        <v>1696</v>
      </c>
      <c r="B19" s="33" t="s">
        <v>1697</v>
      </c>
      <c r="C19" s="33" t="s">
        <v>269</v>
      </c>
      <c r="D19" s="14">
        <v>1839500</v>
      </c>
      <c r="E19" s="15">
        <v>16379.83</v>
      </c>
      <c r="F19" s="16">
        <v>1.0800000000000001E-2</v>
      </c>
      <c r="G19" s="16"/>
    </row>
    <row r="20" spans="1:7" x14ac:dyDescent="0.35">
      <c r="A20" s="13" t="s">
        <v>286</v>
      </c>
      <c r="B20" s="33" t="s">
        <v>287</v>
      </c>
      <c r="C20" s="33" t="s">
        <v>218</v>
      </c>
      <c r="D20" s="14">
        <v>185700</v>
      </c>
      <c r="E20" s="15">
        <v>15878.28</v>
      </c>
      <c r="F20" s="16">
        <v>1.0500000000000001E-2</v>
      </c>
      <c r="G20" s="16"/>
    </row>
    <row r="21" spans="1:7" x14ac:dyDescent="0.35">
      <c r="A21" s="13" t="s">
        <v>420</v>
      </c>
      <c r="B21" s="33" t="s">
        <v>421</v>
      </c>
      <c r="C21" s="33" t="s">
        <v>224</v>
      </c>
      <c r="D21" s="14">
        <v>313500</v>
      </c>
      <c r="E21" s="15">
        <v>15593.8</v>
      </c>
      <c r="F21" s="16">
        <v>1.03E-2</v>
      </c>
      <c r="G21" s="16"/>
    </row>
    <row r="22" spans="1:7" x14ac:dyDescent="0.35">
      <c r="A22" s="13" t="s">
        <v>1786</v>
      </c>
      <c r="B22" s="33" t="s">
        <v>1787</v>
      </c>
      <c r="C22" s="33" t="s">
        <v>240</v>
      </c>
      <c r="D22" s="14">
        <v>3810000</v>
      </c>
      <c r="E22" s="15">
        <v>15327.63</v>
      </c>
      <c r="F22" s="16">
        <v>1.01E-2</v>
      </c>
      <c r="G22" s="16"/>
    </row>
    <row r="23" spans="1:7" x14ac:dyDescent="0.35">
      <c r="A23" s="13" t="s">
        <v>225</v>
      </c>
      <c r="B23" s="33" t="s">
        <v>226</v>
      </c>
      <c r="C23" s="33" t="s">
        <v>199</v>
      </c>
      <c r="D23" s="14">
        <v>1283125</v>
      </c>
      <c r="E23" s="15">
        <v>15297.42</v>
      </c>
      <c r="F23" s="16">
        <v>1.01E-2</v>
      </c>
      <c r="G23" s="16"/>
    </row>
    <row r="24" spans="1:7" x14ac:dyDescent="0.35">
      <c r="A24" s="13" t="s">
        <v>1146</v>
      </c>
      <c r="B24" s="33" t="s">
        <v>1147</v>
      </c>
      <c r="C24" s="33" t="s">
        <v>251</v>
      </c>
      <c r="D24" s="14">
        <v>276900</v>
      </c>
      <c r="E24" s="15">
        <v>15258.57</v>
      </c>
      <c r="F24" s="16">
        <v>1.01E-2</v>
      </c>
      <c r="G24" s="16"/>
    </row>
    <row r="25" spans="1:7" x14ac:dyDescent="0.35">
      <c r="A25" s="13" t="s">
        <v>272</v>
      </c>
      <c r="B25" s="33" t="s">
        <v>273</v>
      </c>
      <c r="C25" s="33" t="s">
        <v>240</v>
      </c>
      <c r="D25" s="14">
        <v>3603600</v>
      </c>
      <c r="E25" s="15">
        <v>14628.81</v>
      </c>
      <c r="F25" s="16">
        <v>9.7000000000000003E-3</v>
      </c>
      <c r="G25" s="16"/>
    </row>
    <row r="26" spans="1:7" x14ac:dyDescent="0.35">
      <c r="A26" s="13" t="s">
        <v>698</v>
      </c>
      <c r="B26" s="33" t="s">
        <v>699</v>
      </c>
      <c r="C26" s="33" t="s">
        <v>221</v>
      </c>
      <c r="D26" s="14">
        <v>6026000</v>
      </c>
      <c r="E26" s="15">
        <v>14360.56</v>
      </c>
      <c r="F26" s="16">
        <v>9.4999999999999998E-3</v>
      </c>
      <c r="G26" s="16"/>
    </row>
    <row r="27" spans="1:7" x14ac:dyDescent="0.35">
      <c r="A27" s="13" t="s">
        <v>1831</v>
      </c>
      <c r="B27" s="33" t="s">
        <v>1832</v>
      </c>
      <c r="C27" s="33" t="s">
        <v>245</v>
      </c>
      <c r="D27" s="14">
        <v>1375125</v>
      </c>
      <c r="E27" s="15">
        <v>13948.58</v>
      </c>
      <c r="F27" s="16">
        <v>9.1999999999999998E-3</v>
      </c>
      <c r="G27" s="16"/>
    </row>
    <row r="28" spans="1:7" x14ac:dyDescent="0.35">
      <c r="A28" s="13" t="s">
        <v>365</v>
      </c>
      <c r="B28" s="33" t="s">
        <v>366</v>
      </c>
      <c r="C28" s="33" t="s">
        <v>245</v>
      </c>
      <c r="D28" s="14">
        <v>2805000</v>
      </c>
      <c r="E28" s="15">
        <v>13687</v>
      </c>
      <c r="F28" s="16">
        <v>8.9999999999999993E-3</v>
      </c>
      <c r="G28" s="16"/>
    </row>
    <row r="29" spans="1:7" x14ac:dyDescent="0.35">
      <c r="A29" s="13" t="s">
        <v>241</v>
      </c>
      <c r="B29" s="33" t="s">
        <v>242</v>
      </c>
      <c r="C29" s="33" t="s">
        <v>204</v>
      </c>
      <c r="D29" s="14">
        <v>3237975</v>
      </c>
      <c r="E29" s="15">
        <v>13309.7</v>
      </c>
      <c r="F29" s="16">
        <v>8.8000000000000005E-3</v>
      </c>
      <c r="G29" s="16"/>
    </row>
    <row r="30" spans="1:7" x14ac:dyDescent="0.35">
      <c r="A30" s="13" t="s">
        <v>260</v>
      </c>
      <c r="B30" s="33" t="s">
        <v>261</v>
      </c>
      <c r="C30" s="33" t="s">
        <v>248</v>
      </c>
      <c r="D30" s="14">
        <v>2968000</v>
      </c>
      <c r="E30" s="15">
        <v>12407.72</v>
      </c>
      <c r="F30" s="16">
        <v>8.2000000000000007E-3</v>
      </c>
      <c r="G30" s="16"/>
    </row>
    <row r="31" spans="1:7" x14ac:dyDescent="0.35">
      <c r="A31" s="13" t="s">
        <v>413</v>
      </c>
      <c r="B31" s="33" t="s">
        <v>414</v>
      </c>
      <c r="C31" s="33" t="s">
        <v>318</v>
      </c>
      <c r="D31" s="14">
        <v>1706400</v>
      </c>
      <c r="E31" s="15">
        <v>12225.5</v>
      </c>
      <c r="F31" s="16">
        <v>8.0999999999999996E-3</v>
      </c>
      <c r="G31" s="16"/>
    </row>
    <row r="32" spans="1:7" x14ac:dyDescent="0.35">
      <c r="A32" s="13" t="s">
        <v>807</v>
      </c>
      <c r="B32" s="33" t="s">
        <v>808</v>
      </c>
      <c r="C32" s="33" t="s">
        <v>207</v>
      </c>
      <c r="D32" s="14">
        <v>3126300</v>
      </c>
      <c r="E32" s="15">
        <v>12009.68</v>
      </c>
      <c r="F32" s="16">
        <v>7.9000000000000008E-3</v>
      </c>
      <c r="G32" s="16"/>
    </row>
    <row r="33" spans="1:7" x14ac:dyDescent="0.35">
      <c r="A33" s="13" t="s">
        <v>424</v>
      </c>
      <c r="B33" s="33" t="s">
        <v>425</v>
      </c>
      <c r="C33" s="33" t="s">
        <v>375</v>
      </c>
      <c r="D33" s="14">
        <v>2518250</v>
      </c>
      <c r="E33" s="15">
        <v>11985.61</v>
      </c>
      <c r="F33" s="16">
        <v>7.9000000000000008E-3</v>
      </c>
      <c r="G33" s="16"/>
    </row>
    <row r="34" spans="1:7" x14ac:dyDescent="0.35">
      <c r="A34" s="13" t="s">
        <v>773</v>
      </c>
      <c r="B34" s="33" t="s">
        <v>774</v>
      </c>
      <c r="C34" s="33" t="s">
        <v>395</v>
      </c>
      <c r="D34" s="14">
        <v>4874100</v>
      </c>
      <c r="E34" s="15">
        <v>11668.6</v>
      </c>
      <c r="F34" s="16">
        <v>7.7000000000000002E-3</v>
      </c>
      <c r="G34" s="16"/>
    </row>
    <row r="35" spans="1:7" x14ac:dyDescent="0.35">
      <c r="A35" s="13" t="s">
        <v>1729</v>
      </c>
      <c r="B35" s="33" t="s">
        <v>1730</v>
      </c>
      <c r="C35" s="33" t="s">
        <v>207</v>
      </c>
      <c r="D35" s="14">
        <v>164160000</v>
      </c>
      <c r="E35" s="15">
        <v>11359.87</v>
      </c>
      <c r="F35" s="16">
        <v>7.4999999999999997E-3</v>
      </c>
      <c r="G35" s="16"/>
    </row>
    <row r="36" spans="1:7" x14ac:dyDescent="0.35">
      <c r="A36" s="13" t="s">
        <v>300</v>
      </c>
      <c r="B36" s="33" t="s">
        <v>301</v>
      </c>
      <c r="C36" s="33" t="s">
        <v>302</v>
      </c>
      <c r="D36" s="14">
        <v>312200</v>
      </c>
      <c r="E36" s="15">
        <v>11098.71</v>
      </c>
      <c r="F36" s="16">
        <v>7.3000000000000001E-3</v>
      </c>
      <c r="G36" s="16"/>
    </row>
    <row r="37" spans="1:7" x14ac:dyDescent="0.35">
      <c r="A37" s="13" t="s">
        <v>1261</v>
      </c>
      <c r="B37" s="33" t="s">
        <v>1262</v>
      </c>
      <c r="C37" s="33" t="s">
        <v>237</v>
      </c>
      <c r="D37" s="14">
        <v>738400</v>
      </c>
      <c r="E37" s="15">
        <v>10822.73</v>
      </c>
      <c r="F37" s="16">
        <v>7.1000000000000004E-3</v>
      </c>
      <c r="G37" s="16"/>
    </row>
    <row r="38" spans="1:7" x14ac:dyDescent="0.35">
      <c r="A38" s="13" t="s">
        <v>381</v>
      </c>
      <c r="B38" s="33" t="s">
        <v>382</v>
      </c>
      <c r="C38" s="33" t="s">
        <v>240</v>
      </c>
      <c r="D38" s="14">
        <v>3773550</v>
      </c>
      <c r="E38" s="15">
        <v>10816.88</v>
      </c>
      <c r="F38" s="16">
        <v>7.1000000000000004E-3</v>
      </c>
      <c r="G38" s="16"/>
    </row>
    <row r="39" spans="1:7" x14ac:dyDescent="0.35">
      <c r="A39" s="13" t="s">
        <v>312</v>
      </c>
      <c r="B39" s="33" t="s">
        <v>313</v>
      </c>
      <c r="C39" s="33" t="s">
        <v>231</v>
      </c>
      <c r="D39" s="14">
        <v>369950</v>
      </c>
      <c r="E39" s="15">
        <v>10287.57</v>
      </c>
      <c r="F39" s="16">
        <v>6.7999999999999996E-3</v>
      </c>
      <c r="G39" s="16"/>
    </row>
    <row r="40" spans="1:7" x14ac:dyDescent="0.35">
      <c r="A40" s="13" t="s">
        <v>867</v>
      </c>
      <c r="B40" s="33" t="s">
        <v>868</v>
      </c>
      <c r="C40" s="33" t="s">
        <v>231</v>
      </c>
      <c r="D40" s="14">
        <v>1429450</v>
      </c>
      <c r="E40" s="15">
        <v>10284.89</v>
      </c>
      <c r="F40" s="16">
        <v>6.7999999999999996E-3</v>
      </c>
      <c r="G40" s="16"/>
    </row>
    <row r="41" spans="1:7" x14ac:dyDescent="0.35">
      <c r="A41" s="13" t="s">
        <v>775</v>
      </c>
      <c r="B41" s="33" t="s">
        <v>776</v>
      </c>
      <c r="C41" s="33" t="s">
        <v>375</v>
      </c>
      <c r="D41" s="14">
        <v>662200</v>
      </c>
      <c r="E41" s="15">
        <v>10066.1</v>
      </c>
      <c r="F41" s="16">
        <v>6.6E-3</v>
      </c>
      <c r="G41" s="16"/>
    </row>
    <row r="42" spans="1:7" x14ac:dyDescent="0.35">
      <c r="A42" s="13" t="s">
        <v>303</v>
      </c>
      <c r="B42" s="33" t="s">
        <v>304</v>
      </c>
      <c r="C42" s="33" t="s">
        <v>305</v>
      </c>
      <c r="D42" s="14">
        <v>3693375</v>
      </c>
      <c r="E42" s="15">
        <v>9596.5</v>
      </c>
      <c r="F42" s="16">
        <v>6.3E-3</v>
      </c>
      <c r="G42" s="16"/>
    </row>
    <row r="43" spans="1:7" x14ac:dyDescent="0.35">
      <c r="A43" s="13" t="s">
        <v>2402</v>
      </c>
      <c r="B43" s="33" t="s">
        <v>2403</v>
      </c>
      <c r="C43" s="33" t="s">
        <v>240</v>
      </c>
      <c r="D43" s="14">
        <v>3939000</v>
      </c>
      <c r="E43" s="15">
        <v>9400.82</v>
      </c>
      <c r="F43" s="16">
        <v>6.1999999999999998E-3</v>
      </c>
      <c r="G43" s="16"/>
    </row>
    <row r="44" spans="1:7" x14ac:dyDescent="0.35">
      <c r="A44" s="13" t="s">
        <v>744</v>
      </c>
      <c r="B44" s="33" t="s">
        <v>745</v>
      </c>
      <c r="C44" s="33" t="s">
        <v>746</v>
      </c>
      <c r="D44" s="14">
        <v>175350</v>
      </c>
      <c r="E44" s="15">
        <v>9346.16</v>
      </c>
      <c r="F44" s="16">
        <v>6.1999999999999998E-3</v>
      </c>
      <c r="G44" s="16"/>
    </row>
    <row r="45" spans="1:7" x14ac:dyDescent="0.35">
      <c r="A45" s="13" t="s">
        <v>1745</v>
      </c>
      <c r="B45" s="33" t="s">
        <v>1746</v>
      </c>
      <c r="C45" s="33" t="s">
        <v>1747</v>
      </c>
      <c r="D45" s="14">
        <v>368400</v>
      </c>
      <c r="E45" s="15">
        <v>9283.31</v>
      </c>
      <c r="F45" s="16">
        <v>6.1000000000000004E-3</v>
      </c>
      <c r="G45" s="16"/>
    </row>
    <row r="46" spans="1:7" x14ac:dyDescent="0.35">
      <c r="A46" s="13" t="s">
        <v>751</v>
      </c>
      <c r="B46" s="33" t="s">
        <v>752</v>
      </c>
      <c r="C46" s="33" t="s">
        <v>278</v>
      </c>
      <c r="D46" s="14">
        <v>133000</v>
      </c>
      <c r="E46" s="15">
        <v>9151.07</v>
      </c>
      <c r="F46" s="16">
        <v>6.0000000000000001E-3</v>
      </c>
      <c r="G46" s="16"/>
    </row>
    <row r="47" spans="1:7" x14ac:dyDescent="0.35">
      <c r="A47" s="13" t="s">
        <v>256</v>
      </c>
      <c r="B47" s="33" t="s">
        <v>257</v>
      </c>
      <c r="C47" s="33" t="s">
        <v>215</v>
      </c>
      <c r="D47" s="14">
        <v>137700</v>
      </c>
      <c r="E47" s="15">
        <v>9090.9500000000007</v>
      </c>
      <c r="F47" s="16">
        <v>6.0000000000000001E-3</v>
      </c>
      <c r="G47" s="16"/>
    </row>
    <row r="48" spans="1:7" x14ac:dyDescent="0.35">
      <c r="A48" s="13" t="s">
        <v>254</v>
      </c>
      <c r="B48" s="33" t="s">
        <v>255</v>
      </c>
      <c r="C48" s="33" t="s">
        <v>218</v>
      </c>
      <c r="D48" s="14">
        <v>576600</v>
      </c>
      <c r="E48" s="15">
        <v>9075.11</v>
      </c>
      <c r="F48" s="16">
        <v>6.0000000000000001E-3</v>
      </c>
      <c r="G48" s="16"/>
    </row>
    <row r="49" spans="1:7" x14ac:dyDescent="0.35">
      <c r="A49" s="13" t="s">
        <v>2384</v>
      </c>
      <c r="B49" s="33" t="s">
        <v>2385</v>
      </c>
      <c r="C49" s="33" t="s">
        <v>302</v>
      </c>
      <c r="D49" s="14">
        <v>2557800</v>
      </c>
      <c r="E49" s="15">
        <v>9026.48</v>
      </c>
      <c r="F49" s="16">
        <v>6.0000000000000001E-3</v>
      </c>
      <c r="G49" s="16"/>
    </row>
    <row r="50" spans="1:7" x14ac:dyDescent="0.35">
      <c r="A50" s="13" t="s">
        <v>1710</v>
      </c>
      <c r="B50" s="33" t="s">
        <v>1711</v>
      </c>
      <c r="C50" s="33" t="s">
        <v>1712</v>
      </c>
      <c r="D50" s="14">
        <v>12420000</v>
      </c>
      <c r="E50" s="15">
        <v>8839.31</v>
      </c>
      <c r="F50" s="16">
        <v>5.7999999999999996E-3</v>
      </c>
      <c r="G50" s="16"/>
    </row>
    <row r="51" spans="1:7" x14ac:dyDescent="0.35">
      <c r="A51" s="13" t="s">
        <v>227</v>
      </c>
      <c r="B51" s="33" t="s">
        <v>228</v>
      </c>
      <c r="C51" s="33" t="s">
        <v>199</v>
      </c>
      <c r="D51" s="14">
        <v>409600</v>
      </c>
      <c r="E51" s="15">
        <v>8497.9699999999993</v>
      </c>
      <c r="F51" s="16">
        <v>5.5999999999999999E-3</v>
      </c>
      <c r="G51" s="16"/>
    </row>
    <row r="52" spans="1:7" x14ac:dyDescent="0.35">
      <c r="A52" s="13" t="s">
        <v>276</v>
      </c>
      <c r="B52" s="33" t="s">
        <v>277</v>
      </c>
      <c r="C52" s="33" t="s">
        <v>278</v>
      </c>
      <c r="D52" s="14">
        <v>750225</v>
      </c>
      <c r="E52" s="15">
        <v>8441.5300000000007</v>
      </c>
      <c r="F52" s="16">
        <v>5.5999999999999999E-3</v>
      </c>
      <c r="G52" s="16"/>
    </row>
    <row r="53" spans="1:7" x14ac:dyDescent="0.35">
      <c r="A53" s="13" t="s">
        <v>208</v>
      </c>
      <c r="B53" s="33" t="s">
        <v>209</v>
      </c>
      <c r="C53" s="33" t="s">
        <v>210</v>
      </c>
      <c r="D53" s="14">
        <v>223500</v>
      </c>
      <c r="E53" s="15">
        <v>8213.85</v>
      </c>
      <c r="F53" s="16">
        <v>5.4000000000000003E-3</v>
      </c>
      <c r="G53" s="16"/>
    </row>
    <row r="54" spans="1:7" x14ac:dyDescent="0.35">
      <c r="A54" s="13" t="s">
        <v>2272</v>
      </c>
      <c r="B54" s="33" t="s">
        <v>2273</v>
      </c>
      <c r="C54" s="33" t="s">
        <v>199</v>
      </c>
      <c r="D54" s="14">
        <v>3717500</v>
      </c>
      <c r="E54" s="15">
        <v>7920.88</v>
      </c>
      <c r="F54" s="16">
        <v>5.1999999999999998E-3</v>
      </c>
      <c r="G54" s="16"/>
    </row>
    <row r="55" spans="1:7" x14ac:dyDescent="0.35">
      <c r="A55" s="13" t="s">
        <v>1808</v>
      </c>
      <c r="B55" s="33" t="s">
        <v>1809</v>
      </c>
      <c r="C55" s="33" t="s">
        <v>199</v>
      </c>
      <c r="D55" s="14">
        <v>6885000</v>
      </c>
      <c r="E55" s="15">
        <v>7901.23</v>
      </c>
      <c r="F55" s="16">
        <v>5.1999999999999998E-3</v>
      </c>
      <c r="G55" s="16"/>
    </row>
    <row r="56" spans="1:7" x14ac:dyDescent="0.35">
      <c r="A56" s="13" t="s">
        <v>314</v>
      </c>
      <c r="B56" s="33" t="s">
        <v>315</v>
      </c>
      <c r="C56" s="33" t="s">
        <v>240</v>
      </c>
      <c r="D56" s="14">
        <v>83500</v>
      </c>
      <c r="E56" s="15">
        <v>7665.72</v>
      </c>
      <c r="F56" s="16">
        <v>5.1000000000000004E-3</v>
      </c>
      <c r="G56" s="16"/>
    </row>
    <row r="57" spans="1:7" x14ac:dyDescent="0.35">
      <c r="A57" s="13" t="s">
        <v>1782</v>
      </c>
      <c r="B57" s="33" t="s">
        <v>1783</v>
      </c>
      <c r="C57" s="33" t="s">
        <v>785</v>
      </c>
      <c r="D57" s="14">
        <v>3910400</v>
      </c>
      <c r="E57" s="15">
        <v>7421.94</v>
      </c>
      <c r="F57" s="16">
        <v>4.8999999999999998E-3</v>
      </c>
      <c r="G57" s="16"/>
    </row>
    <row r="58" spans="1:7" x14ac:dyDescent="0.35">
      <c r="A58" s="13" t="s">
        <v>232</v>
      </c>
      <c r="B58" s="33" t="s">
        <v>233</v>
      </c>
      <c r="C58" s="33" t="s">
        <v>234</v>
      </c>
      <c r="D58" s="14">
        <v>65450</v>
      </c>
      <c r="E58" s="15">
        <v>7336.95</v>
      </c>
      <c r="F58" s="16">
        <v>4.7999999999999996E-3</v>
      </c>
      <c r="G58" s="16"/>
    </row>
    <row r="59" spans="1:7" x14ac:dyDescent="0.35">
      <c r="A59" s="13" t="s">
        <v>1713</v>
      </c>
      <c r="B59" s="33" t="s">
        <v>1714</v>
      </c>
      <c r="C59" s="33" t="s">
        <v>234</v>
      </c>
      <c r="D59" s="14">
        <v>284750</v>
      </c>
      <c r="E59" s="15">
        <v>7249.17</v>
      </c>
      <c r="F59" s="16">
        <v>4.7999999999999996E-3</v>
      </c>
      <c r="G59" s="16"/>
    </row>
    <row r="60" spans="1:7" x14ac:dyDescent="0.35">
      <c r="A60" s="13" t="s">
        <v>229</v>
      </c>
      <c r="B60" s="33" t="s">
        <v>230</v>
      </c>
      <c r="C60" s="33" t="s">
        <v>231</v>
      </c>
      <c r="D60" s="14">
        <v>234325</v>
      </c>
      <c r="E60" s="15">
        <v>6975.39</v>
      </c>
      <c r="F60" s="16">
        <v>4.5999999999999999E-3</v>
      </c>
      <c r="G60" s="16"/>
    </row>
    <row r="61" spans="1:7" x14ac:dyDescent="0.35">
      <c r="A61" s="13" t="s">
        <v>2489</v>
      </c>
      <c r="B61" s="33" t="s">
        <v>2490</v>
      </c>
      <c r="C61" s="33" t="s">
        <v>380</v>
      </c>
      <c r="D61" s="14">
        <v>2745400</v>
      </c>
      <c r="E61" s="15">
        <v>6795.14</v>
      </c>
      <c r="F61" s="16">
        <v>4.4999999999999997E-3</v>
      </c>
      <c r="G61" s="16"/>
    </row>
    <row r="62" spans="1:7" x14ac:dyDescent="0.35">
      <c r="A62" s="13" t="s">
        <v>700</v>
      </c>
      <c r="B62" s="33" t="s">
        <v>701</v>
      </c>
      <c r="C62" s="33" t="s">
        <v>702</v>
      </c>
      <c r="D62" s="14">
        <v>1687350</v>
      </c>
      <c r="E62" s="15">
        <v>6703.84</v>
      </c>
      <c r="F62" s="16">
        <v>4.4000000000000003E-3</v>
      </c>
      <c r="G62" s="16"/>
    </row>
    <row r="63" spans="1:7" x14ac:dyDescent="0.35">
      <c r="A63" s="13" t="s">
        <v>219</v>
      </c>
      <c r="B63" s="33" t="s">
        <v>220</v>
      </c>
      <c r="C63" s="33" t="s">
        <v>221</v>
      </c>
      <c r="D63" s="14">
        <v>116900</v>
      </c>
      <c r="E63" s="15">
        <v>6597.25</v>
      </c>
      <c r="F63" s="16">
        <v>4.4000000000000003E-3</v>
      </c>
      <c r="G63" s="16"/>
    </row>
    <row r="64" spans="1:7" x14ac:dyDescent="0.35">
      <c r="A64" s="13" t="s">
        <v>1737</v>
      </c>
      <c r="B64" s="33" t="s">
        <v>1738</v>
      </c>
      <c r="C64" s="33" t="s">
        <v>240</v>
      </c>
      <c r="D64" s="14">
        <v>1102000</v>
      </c>
      <c r="E64" s="15">
        <v>6572.88</v>
      </c>
      <c r="F64" s="16">
        <v>4.3E-3</v>
      </c>
      <c r="G64" s="16"/>
    </row>
    <row r="65" spans="1:7" x14ac:dyDescent="0.35">
      <c r="A65" s="13" t="s">
        <v>771</v>
      </c>
      <c r="B65" s="33" t="s">
        <v>772</v>
      </c>
      <c r="C65" s="33" t="s">
        <v>199</v>
      </c>
      <c r="D65" s="14">
        <v>4438275</v>
      </c>
      <c r="E65" s="15">
        <v>6514.94</v>
      </c>
      <c r="F65" s="16">
        <v>4.3E-3</v>
      </c>
      <c r="G65" s="16"/>
    </row>
    <row r="66" spans="1:7" x14ac:dyDescent="0.35">
      <c r="A66" s="13" t="s">
        <v>238</v>
      </c>
      <c r="B66" s="33" t="s">
        <v>239</v>
      </c>
      <c r="C66" s="33" t="s">
        <v>240</v>
      </c>
      <c r="D66" s="14">
        <v>269775</v>
      </c>
      <c r="E66" s="15">
        <v>5976.6</v>
      </c>
      <c r="F66" s="16">
        <v>3.8999999999999998E-3</v>
      </c>
      <c r="G66" s="16"/>
    </row>
    <row r="67" spans="1:7" x14ac:dyDescent="0.35">
      <c r="A67" s="13" t="s">
        <v>243</v>
      </c>
      <c r="B67" s="33" t="s">
        <v>244</v>
      </c>
      <c r="C67" s="33" t="s">
        <v>245</v>
      </c>
      <c r="D67" s="14">
        <v>1789500</v>
      </c>
      <c r="E67" s="15">
        <v>5975.14</v>
      </c>
      <c r="F67" s="16">
        <v>3.8999999999999998E-3</v>
      </c>
      <c r="G67" s="16"/>
    </row>
    <row r="68" spans="1:7" x14ac:dyDescent="0.35">
      <c r="A68" s="13" t="s">
        <v>711</v>
      </c>
      <c r="B68" s="33" t="s">
        <v>712</v>
      </c>
      <c r="C68" s="33" t="s">
        <v>401</v>
      </c>
      <c r="D68" s="14">
        <v>753000</v>
      </c>
      <c r="E68" s="15">
        <v>5796.97</v>
      </c>
      <c r="F68" s="16">
        <v>3.8E-3</v>
      </c>
      <c r="G68" s="16"/>
    </row>
    <row r="69" spans="1:7" x14ac:dyDescent="0.35">
      <c r="A69" s="13" t="s">
        <v>755</v>
      </c>
      <c r="B69" s="33" t="s">
        <v>756</v>
      </c>
      <c r="C69" s="33" t="s">
        <v>266</v>
      </c>
      <c r="D69" s="14">
        <v>741400</v>
      </c>
      <c r="E69" s="15">
        <v>5759.57</v>
      </c>
      <c r="F69" s="16">
        <v>3.8E-3</v>
      </c>
      <c r="G69" s="16"/>
    </row>
    <row r="70" spans="1:7" x14ac:dyDescent="0.35">
      <c r="A70" s="13" t="s">
        <v>749</v>
      </c>
      <c r="B70" s="33" t="s">
        <v>750</v>
      </c>
      <c r="C70" s="33" t="s">
        <v>237</v>
      </c>
      <c r="D70" s="14">
        <v>393250</v>
      </c>
      <c r="E70" s="15">
        <v>5730.05</v>
      </c>
      <c r="F70" s="16">
        <v>3.8E-3</v>
      </c>
      <c r="G70" s="16"/>
    </row>
    <row r="71" spans="1:7" x14ac:dyDescent="0.35">
      <c r="A71" s="13" t="s">
        <v>1829</v>
      </c>
      <c r="B71" s="33" t="s">
        <v>1830</v>
      </c>
      <c r="C71" s="33" t="s">
        <v>245</v>
      </c>
      <c r="D71" s="14">
        <v>656875</v>
      </c>
      <c r="E71" s="15">
        <v>5696.42</v>
      </c>
      <c r="F71" s="16">
        <v>3.8E-3</v>
      </c>
      <c r="G71" s="16"/>
    </row>
    <row r="72" spans="1:7" x14ac:dyDescent="0.35">
      <c r="A72" s="13" t="s">
        <v>252</v>
      </c>
      <c r="B72" s="33" t="s">
        <v>253</v>
      </c>
      <c r="C72" s="33" t="s">
        <v>218</v>
      </c>
      <c r="D72" s="14">
        <v>345450</v>
      </c>
      <c r="E72" s="15">
        <v>5653.63</v>
      </c>
      <c r="F72" s="16">
        <v>3.7000000000000002E-3</v>
      </c>
      <c r="G72" s="16"/>
    </row>
    <row r="73" spans="1:7" x14ac:dyDescent="0.35">
      <c r="A73" s="13" t="s">
        <v>387</v>
      </c>
      <c r="B73" s="33" t="s">
        <v>388</v>
      </c>
      <c r="C73" s="33" t="s">
        <v>358</v>
      </c>
      <c r="D73" s="14">
        <v>188625</v>
      </c>
      <c r="E73" s="15">
        <v>5396.56</v>
      </c>
      <c r="F73" s="16">
        <v>3.5999999999999999E-3</v>
      </c>
      <c r="G73" s="16"/>
    </row>
    <row r="74" spans="1:7" x14ac:dyDescent="0.35">
      <c r="A74" s="13" t="s">
        <v>274</v>
      </c>
      <c r="B74" s="33" t="s">
        <v>275</v>
      </c>
      <c r="C74" s="33" t="s">
        <v>218</v>
      </c>
      <c r="D74" s="14">
        <v>94400</v>
      </c>
      <c r="E74" s="15">
        <v>5322.27</v>
      </c>
      <c r="F74" s="16">
        <v>3.5000000000000001E-3</v>
      </c>
      <c r="G74" s="16"/>
    </row>
    <row r="75" spans="1:7" x14ac:dyDescent="0.35">
      <c r="A75" s="13" t="s">
        <v>438</v>
      </c>
      <c r="B75" s="33" t="s">
        <v>439</v>
      </c>
      <c r="C75" s="33" t="s">
        <v>336</v>
      </c>
      <c r="D75" s="14">
        <v>160650</v>
      </c>
      <c r="E75" s="15">
        <v>5250.2</v>
      </c>
      <c r="F75" s="16">
        <v>3.5000000000000001E-3</v>
      </c>
      <c r="G75" s="16"/>
    </row>
    <row r="76" spans="1:7" x14ac:dyDescent="0.35">
      <c r="A76" s="13" t="s">
        <v>359</v>
      </c>
      <c r="B76" s="33" t="s">
        <v>360</v>
      </c>
      <c r="C76" s="33" t="s">
        <v>330</v>
      </c>
      <c r="D76" s="14">
        <v>225675</v>
      </c>
      <c r="E76" s="15">
        <v>5063.7</v>
      </c>
      <c r="F76" s="16">
        <v>3.3E-3</v>
      </c>
      <c r="G76" s="16"/>
    </row>
    <row r="77" spans="1:7" x14ac:dyDescent="0.35">
      <c r="A77" s="13" t="s">
        <v>258</v>
      </c>
      <c r="B77" s="33" t="s">
        <v>259</v>
      </c>
      <c r="C77" s="33" t="s">
        <v>218</v>
      </c>
      <c r="D77" s="14">
        <v>146125</v>
      </c>
      <c r="E77" s="15">
        <v>5060.8900000000003</v>
      </c>
      <c r="F77" s="16">
        <v>3.3E-3</v>
      </c>
      <c r="G77" s="16"/>
    </row>
    <row r="78" spans="1:7" x14ac:dyDescent="0.35">
      <c r="A78" s="13" t="s">
        <v>316</v>
      </c>
      <c r="B78" s="33" t="s">
        <v>317</v>
      </c>
      <c r="C78" s="33" t="s">
        <v>318</v>
      </c>
      <c r="D78" s="14">
        <v>442320</v>
      </c>
      <c r="E78" s="15">
        <v>4893.3900000000003</v>
      </c>
      <c r="F78" s="16">
        <v>3.2000000000000002E-3</v>
      </c>
      <c r="G78" s="16"/>
    </row>
    <row r="79" spans="1:7" x14ac:dyDescent="0.35">
      <c r="A79" s="13" t="s">
        <v>789</v>
      </c>
      <c r="B79" s="33" t="s">
        <v>790</v>
      </c>
      <c r="C79" s="33" t="s">
        <v>785</v>
      </c>
      <c r="D79" s="14">
        <v>365200</v>
      </c>
      <c r="E79" s="15">
        <v>4839.63</v>
      </c>
      <c r="F79" s="16">
        <v>3.2000000000000002E-3</v>
      </c>
      <c r="G79" s="16"/>
    </row>
    <row r="80" spans="1:7" x14ac:dyDescent="0.35">
      <c r="A80" s="13" t="s">
        <v>709</v>
      </c>
      <c r="B80" s="33" t="s">
        <v>710</v>
      </c>
      <c r="C80" s="33" t="s">
        <v>401</v>
      </c>
      <c r="D80" s="14">
        <v>730000</v>
      </c>
      <c r="E80" s="15">
        <v>4785.5200000000004</v>
      </c>
      <c r="F80" s="16">
        <v>3.2000000000000002E-3</v>
      </c>
      <c r="G80" s="16"/>
    </row>
    <row r="81" spans="1:7" x14ac:dyDescent="0.35">
      <c r="A81" s="13" t="s">
        <v>692</v>
      </c>
      <c r="B81" s="33" t="s">
        <v>693</v>
      </c>
      <c r="C81" s="33" t="s">
        <v>266</v>
      </c>
      <c r="D81" s="14">
        <v>317600</v>
      </c>
      <c r="E81" s="15">
        <v>4772.58</v>
      </c>
      <c r="F81" s="16">
        <v>3.2000000000000002E-3</v>
      </c>
      <c r="G81" s="16"/>
    </row>
    <row r="82" spans="1:7" x14ac:dyDescent="0.35">
      <c r="A82" s="13" t="s">
        <v>1158</v>
      </c>
      <c r="B82" s="33" t="s">
        <v>1159</v>
      </c>
      <c r="C82" s="33" t="s">
        <v>432</v>
      </c>
      <c r="D82" s="14">
        <v>383500</v>
      </c>
      <c r="E82" s="15">
        <v>4722.42</v>
      </c>
      <c r="F82" s="16">
        <v>3.0999999999999999E-3</v>
      </c>
      <c r="G82" s="16"/>
    </row>
    <row r="83" spans="1:7" x14ac:dyDescent="0.35">
      <c r="A83" s="13" t="s">
        <v>1265</v>
      </c>
      <c r="B83" s="33" t="s">
        <v>1266</v>
      </c>
      <c r="C83" s="33" t="s">
        <v>237</v>
      </c>
      <c r="D83" s="14">
        <v>409200</v>
      </c>
      <c r="E83" s="15">
        <v>4696.8</v>
      </c>
      <c r="F83" s="16">
        <v>3.0999999999999999E-3</v>
      </c>
      <c r="G83" s="16"/>
    </row>
    <row r="84" spans="1:7" x14ac:dyDescent="0.35">
      <c r="A84" s="13" t="s">
        <v>270</v>
      </c>
      <c r="B84" s="33" t="s">
        <v>271</v>
      </c>
      <c r="C84" s="33" t="s">
        <v>240</v>
      </c>
      <c r="D84" s="14">
        <v>733500</v>
      </c>
      <c r="E84" s="15">
        <v>4689.63</v>
      </c>
      <c r="F84" s="16">
        <v>3.0999999999999999E-3</v>
      </c>
      <c r="G84" s="16"/>
    </row>
    <row r="85" spans="1:7" x14ac:dyDescent="0.35">
      <c r="A85" s="13" t="s">
        <v>415</v>
      </c>
      <c r="B85" s="33" t="s">
        <v>416</v>
      </c>
      <c r="C85" s="33" t="s">
        <v>305</v>
      </c>
      <c r="D85" s="14">
        <v>77750</v>
      </c>
      <c r="E85" s="15">
        <v>4642.45</v>
      </c>
      <c r="F85" s="16">
        <v>3.0999999999999999E-3</v>
      </c>
      <c r="G85" s="16"/>
    </row>
    <row r="86" spans="1:7" x14ac:dyDescent="0.35">
      <c r="A86" s="13" t="s">
        <v>1735</v>
      </c>
      <c r="B86" s="33" t="s">
        <v>1736</v>
      </c>
      <c r="C86" s="33" t="s">
        <v>318</v>
      </c>
      <c r="D86" s="14">
        <v>271500</v>
      </c>
      <c r="E86" s="15">
        <v>4537.58</v>
      </c>
      <c r="F86" s="16">
        <v>3.0000000000000001E-3</v>
      </c>
      <c r="G86" s="16"/>
    </row>
    <row r="87" spans="1:7" x14ac:dyDescent="0.35">
      <c r="A87" s="13" t="s">
        <v>1698</v>
      </c>
      <c r="B87" s="33" t="s">
        <v>1699</v>
      </c>
      <c r="C87" s="33" t="s">
        <v>1198</v>
      </c>
      <c r="D87" s="14">
        <v>5394375</v>
      </c>
      <c r="E87" s="15">
        <v>4535.59</v>
      </c>
      <c r="F87" s="16">
        <v>3.0000000000000001E-3</v>
      </c>
      <c r="G87" s="16"/>
    </row>
    <row r="88" spans="1:7" x14ac:dyDescent="0.35">
      <c r="A88" s="13" t="s">
        <v>343</v>
      </c>
      <c r="B88" s="33" t="s">
        <v>344</v>
      </c>
      <c r="C88" s="33" t="s">
        <v>237</v>
      </c>
      <c r="D88" s="14">
        <v>68000</v>
      </c>
      <c r="E88" s="15">
        <v>4496.16</v>
      </c>
      <c r="F88" s="16">
        <v>3.0000000000000001E-3</v>
      </c>
      <c r="G88" s="16"/>
    </row>
    <row r="89" spans="1:7" x14ac:dyDescent="0.35">
      <c r="A89" s="13" t="s">
        <v>292</v>
      </c>
      <c r="B89" s="33" t="s">
        <v>293</v>
      </c>
      <c r="C89" s="33" t="s">
        <v>237</v>
      </c>
      <c r="D89" s="14">
        <v>137500</v>
      </c>
      <c r="E89" s="15">
        <v>4365.21</v>
      </c>
      <c r="F89" s="16">
        <v>2.8999999999999998E-3</v>
      </c>
      <c r="G89" s="16"/>
    </row>
    <row r="90" spans="1:7" x14ac:dyDescent="0.35">
      <c r="A90" s="13" t="s">
        <v>1774</v>
      </c>
      <c r="B90" s="33" t="s">
        <v>1775</v>
      </c>
      <c r="C90" s="33" t="s">
        <v>204</v>
      </c>
      <c r="D90" s="14">
        <v>2934750</v>
      </c>
      <c r="E90" s="15">
        <v>4166.46</v>
      </c>
      <c r="F90" s="16">
        <v>2.8E-3</v>
      </c>
      <c r="G90" s="16"/>
    </row>
    <row r="91" spans="1:7" x14ac:dyDescent="0.35">
      <c r="A91" s="13" t="s">
        <v>1534</v>
      </c>
      <c r="B91" s="33" t="s">
        <v>1536</v>
      </c>
      <c r="C91" s="33" t="s">
        <v>398</v>
      </c>
      <c r="D91" s="14">
        <v>635495</v>
      </c>
      <c r="E91" s="15">
        <v>3990.27</v>
      </c>
      <c r="F91" s="16">
        <v>2.5999999999999999E-3</v>
      </c>
      <c r="G91" s="16"/>
    </row>
    <row r="92" spans="1:7" x14ac:dyDescent="0.35">
      <c r="A92" s="13" t="s">
        <v>1162</v>
      </c>
      <c r="B92" s="33" t="s">
        <v>1163</v>
      </c>
      <c r="C92" s="33" t="s">
        <v>281</v>
      </c>
      <c r="D92" s="14">
        <v>12700</v>
      </c>
      <c r="E92" s="15">
        <v>3989.71</v>
      </c>
      <c r="F92" s="16">
        <v>2.5999999999999999E-3</v>
      </c>
      <c r="G92" s="16"/>
    </row>
    <row r="93" spans="1:7" x14ac:dyDescent="0.35">
      <c r="A93" s="13" t="s">
        <v>1156</v>
      </c>
      <c r="B93" s="33" t="s">
        <v>1157</v>
      </c>
      <c r="C93" s="33" t="s">
        <v>401</v>
      </c>
      <c r="D93" s="14">
        <v>525000</v>
      </c>
      <c r="E93" s="15">
        <v>3969</v>
      </c>
      <c r="F93" s="16">
        <v>2.5999999999999999E-3</v>
      </c>
      <c r="G93" s="16"/>
    </row>
    <row r="94" spans="1:7" x14ac:dyDescent="0.35">
      <c r="A94" s="13" t="s">
        <v>1770</v>
      </c>
      <c r="B94" s="33" t="s">
        <v>1771</v>
      </c>
      <c r="C94" s="33" t="s">
        <v>199</v>
      </c>
      <c r="D94" s="14">
        <v>485500</v>
      </c>
      <c r="E94" s="15">
        <v>3966.29</v>
      </c>
      <c r="F94" s="16">
        <v>2.5999999999999999E-3</v>
      </c>
      <c r="G94" s="16"/>
    </row>
    <row r="95" spans="1:7" x14ac:dyDescent="0.35">
      <c r="A95" s="13" t="s">
        <v>707</v>
      </c>
      <c r="B95" s="33" t="s">
        <v>708</v>
      </c>
      <c r="C95" s="33" t="s">
        <v>234</v>
      </c>
      <c r="D95" s="14">
        <v>196625</v>
      </c>
      <c r="E95" s="15">
        <v>3964.75</v>
      </c>
      <c r="F95" s="16">
        <v>2.5999999999999999E-3</v>
      </c>
      <c r="G95" s="16"/>
    </row>
    <row r="96" spans="1:7" x14ac:dyDescent="0.35">
      <c r="A96" s="13" t="s">
        <v>2396</v>
      </c>
      <c r="B96" s="33" t="s">
        <v>2397</v>
      </c>
      <c r="C96" s="33" t="s">
        <v>358</v>
      </c>
      <c r="D96" s="14">
        <v>444400</v>
      </c>
      <c r="E96" s="15">
        <v>3942.49</v>
      </c>
      <c r="F96" s="16">
        <v>2.5999999999999999E-3</v>
      </c>
      <c r="G96" s="16"/>
    </row>
    <row r="97" spans="1:7" x14ac:dyDescent="0.35">
      <c r="A97" s="13" t="s">
        <v>1766</v>
      </c>
      <c r="B97" s="33" t="s">
        <v>1767</v>
      </c>
      <c r="C97" s="33" t="s">
        <v>221</v>
      </c>
      <c r="D97" s="14">
        <v>274500</v>
      </c>
      <c r="E97" s="15">
        <v>3918.49</v>
      </c>
      <c r="F97" s="16">
        <v>2.5999999999999999E-3</v>
      </c>
      <c r="G97" s="16"/>
    </row>
    <row r="98" spans="1:7" x14ac:dyDescent="0.35">
      <c r="A98" s="13" t="s">
        <v>1267</v>
      </c>
      <c r="B98" s="33" t="s">
        <v>1268</v>
      </c>
      <c r="C98" s="33" t="s">
        <v>237</v>
      </c>
      <c r="D98" s="14">
        <v>637500</v>
      </c>
      <c r="E98" s="15">
        <v>3886.2</v>
      </c>
      <c r="F98" s="16">
        <v>2.5999999999999999E-3</v>
      </c>
      <c r="G98" s="16"/>
    </row>
    <row r="99" spans="1:7" x14ac:dyDescent="0.35">
      <c r="A99" s="13" t="s">
        <v>1760</v>
      </c>
      <c r="B99" s="33" t="s">
        <v>1761</v>
      </c>
      <c r="C99" s="33" t="s">
        <v>199</v>
      </c>
      <c r="D99" s="14">
        <v>2268000</v>
      </c>
      <c r="E99" s="15">
        <v>3859.91</v>
      </c>
      <c r="F99" s="16">
        <v>2.5000000000000001E-3</v>
      </c>
      <c r="G99" s="16"/>
    </row>
    <row r="100" spans="1:7" x14ac:dyDescent="0.35">
      <c r="A100" s="13" t="s">
        <v>690</v>
      </c>
      <c r="B100" s="33" t="s">
        <v>691</v>
      </c>
      <c r="C100" s="33" t="s">
        <v>199</v>
      </c>
      <c r="D100" s="14">
        <v>1870000</v>
      </c>
      <c r="E100" s="15">
        <v>3778.52</v>
      </c>
      <c r="F100" s="16">
        <v>2.5000000000000001E-3</v>
      </c>
      <c r="G100" s="16"/>
    </row>
    <row r="101" spans="1:7" x14ac:dyDescent="0.35">
      <c r="A101" s="13" t="s">
        <v>2394</v>
      </c>
      <c r="B101" s="33" t="s">
        <v>2395</v>
      </c>
      <c r="C101" s="33" t="s">
        <v>215</v>
      </c>
      <c r="D101" s="14">
        <v>1878750</v>
      </c>
      <c r="E101" s="15">
        <v>3767.83</v>
      </c>
      <c r="F101" s="16">
        <v>2.5000000000000001E-3</v>
      </c>
      <c r="G101" s="16"/>
    </row>
    <row r="102" spans="1:7" x14ac:dyDescent="0.35">
      <c r="A102" s="13" t="s">
        <v>1550</v>
      </c>
      <c r="B102" s="33" t="s">
        <v>1551</v>
      </c>
      <c r="C102" s="33" t="s">
        <v>204</v>
      </c>
      <c r="D102" s="14">
        <v>1173600</v>
      </c>
      <c r="E102" s="15">
        <v>3736.74</v>
      </c>
      <c r="F102" s="16">
        <v>2.5000000000000001E-3</v>
      </c>
      <c r="G102" s="16"/>
    </row>
    <row r="103" spans="1:7" x14ac:dyDescent="0.35">
      <c r="A103" s="13" t="s">
        <v>1148</v>
      </c>
      <c r="B103" s="33" t="s">
        <v>1149</v>
      </c>
      <c r="C103" s="33" t="s">
        <v>302</v>
      </c>
      <c r="D103" s="14">
        <v>155200</v>
      </c>
      <c r="E103" s="15">
        <v>3506.12</v>
      </c>
      <c r="F103" s="16">
        <v>2.3E-3</v>
      </c>
      <c r="G103" s="16"/>
    </row>
    <row r="104" spans="1:7" x14ac:dyDescent="0.35">
      <c r="A104" s="13" t="s">
        <v>235</v>
      </c>
      <c r="B104" s="33" t="s">
        <v>236</v>
      </c>
      <c r="C104" s="33" t="s">
        <v>237</v>
      </c>
      <c r="D104" s="14">
        <v>202300</v>
      </c>
      <c r="E104" s="15">
        <v>3393.78</v>
      </c>
      <c r="F104" s="16">
        <v>2.2000000000000001E-3</v>
      </c>
      <c r="G104" s="16"/>
    </row>
    <row r="105" spans="1:7" x14ac:dyDescent="0.35">
      <c r="A105" s="13" t="s">
        <v>803</v>
      </c>
      <c r="B105" s="33" t="s">
        <v>804</v>
      </c>
      <c r="C105" s="33" t="s">
        <v>380</v>
      </c>
      <c r="D105" s="14">
        <v>1875000</v>
      </c>
      <c r="E105" s="15">
        <v>3381.56</v>
      </c>
      <c r="F105" s="16">
        <v>2.2000000000000001E-3</v>
      </c>
      <c r="G105" s="16"/>
    </row>
    <row r="106" spans="1:7" x14ac:dyDescent="0.35">
      <c r="A106" s="13" t="s">
        <v>1548</v>
      </c>
      <c r="B106" s="33" t="s">
        <v>1549</v>
      </c>
      <c r="C106" s="33" t="s">
        <v>266</v>
      </c>
      <c r="D106" s="14">
        <v>179250</v>
      </c>
      <c r="E106" s="15">
        <v>3361.65</v>
      </c>
      <c r="F106" s="16">
        <v>2.2000000000000001E-3</v>
      </c>
      <c r="G106" s="16"/>
    </row>
    <row r="107" spans="1:7" x14ac:dyDescent="0.35">
      <c r="A107" s="13" t="s">
        <v>1708</v>
      </c>
      <c r="B107" s="33" t="s">
        <v>1709</v>
      </c>
      <c r="C107" s="33" t="s">
        <v>330</v>
      </c>
      <c r="D107" s="14">
        <v>224250</v>
      </c>
      <c r="E107" s="15">
        <v>3288.85</v>
      </c>
      <c r="F107" s="16">
        <v>2.2000000000000001E-3</v>
      </c>
      <c r="G107" s="16"/>
    </row>
    <row r="108" spans="1:7" x14ac:dyDescent="0.35">
      <c r="A108" s="13" t="s">
        <v>246</v>
      </c>
      <c r="B108" s="33" t="s">
        <v>247</v>
      </c>
      <c r="C108" s="33" t="s">
        <v>248</v>
      </c>
      <c r="D108" s="14">
        <v>138900</v>
      </c>
      <c r="E108" s="15">
        <v>3261.79</v>
      </c>
      <c r="F108" s="16">
        <v>2.2000000000000001E-3</v>
      </c>
      <c r="G108" s="16"/>
    </row>
    <row r="109" spans="1:7" x14ac:dyDescent="0.35">
      <c r="A109" s="13" t="s">
        <v>1160</v>
      </c>
      <c r="B109" s="33" t="s">
        <v>1161</v>
      </c>
      <c r="C109" s="33" t="s">
        <v>432</v>
      </c>
      <c r="D109" s="14">
        <v>645000</v>
      </c>
      <c r="E109" s="15">
        <v>3115.03</v>
      </c>
      <c r="F109" s="16">
        <v>2.0999999999999999E-3</v>
      </c>
      <c r="G109" s="16"/>
    </row>
    <row r="110" spans="1:7" x14ac:dyDescent="0.35">
      <c r="A110" s="13" t="s">
        <v>1690</v>
      </c>
      <c r="B110" s="33" t="s">
        <v>1691</v>
      </c>
      <c r="C110" s="33" t="s">
        <v>199</v>
      </c>
      <c r="D110" s="14">
        <v>14456000</v>
      </c>
      <c r="E110" s="15">
        <v>3105.15</v>
      </c>
      <c r="F110" s="16">
        <v>2.0999999999999999E-3</v>
      </c>
      <c r="G110" s="16"/>
    </row>
    <row r="111" spans="1:7" x14ac:dyDescent="0.35">
      <c r="A111" s="13" t="s">
        <v>765</v>
      </c>
      <c r="B111" s="33" t="s">
        <v>766</v>
      </c>
      <c r="C111" s="33" t="s">
        <v>497</v>
      </c>
      <c r="D111" s="14">
        <v>1195000</v>
      </c>
      <c r="E111" s="15">
        <v>2820.56</v>
      </c>
      <c r="F111" s="16">
        <v>1.9E-3</v>
      </c>
      <c r="G111" s="16"/>
    </row>
    <row r="112" spans="1:7" x14ac:dyDescent="0.35">
      <c r="A112" s="13" t="s">
        <v>1715</v>
      </c>
      <c r="B112" s="33" t="s">
        <v>1716</v>
      </c>
      <c r="C112" s="33" t="s">
        <v>785</v>
      </c>
      <c r="D112" s="14">
        <v>912000</v>
      </c>
      <c r="E112" s="15">
        <v>2802.58</v>
      </c>
      <c r="F112" s="16">
        <v>1.9E-3</v>
      </c>
      <c r="G112" s="16"/>
    </row>
    <row r="113" spans="1:7" x14ac:dyDescent="0.35">
      <c r="A113" s="13" t="s">
        <v>267</v>
      </c>
      <c r="B113" s="33" t="s">
        <v>268</v>
      </c>
      <c r="C113" s="33" t="s">
        <v>269</v>
      </c>
      <c r="D113" s="14">
        <v>156650</v>
      </c>
      <c r="E113" s="15">
        <v>2759.55</v>
      </c>
      <c r="F113" s="16">
        <v>1.8E-3</v>
      </c>
      <c r="G113" s="16"/>
    </row>
    <row r="114" spans="1:7" x14ac:dyDescent="0.35">
      <c r="A114" s="13" t="s">
        <v>279</v>
      </c>
      <c r="B114" s="33" t="s">
        <v>280</v>
      </c>
      <c r="C114" s="33" t="s">
        <v>281</v>
      </c>
      <c r="D114" s="14">
        <v>1675600</v>
      </c>
      <c r="E114" s="15">
        <v>2565.6799999999998</v>
      </c>
      <c r="F114" s="16">
        <v>1.6999999999999999E-3</v>
      </c>
      <c r="G114" s="16"/>
    </row>
    <row r="115" spans="1:7" x14ac:dyDescent="0.35">
      <c r="A115" s="13" t="s">
        <v>717</v>
      </c>
      <c r="B115" s="33" t="s">
        <v>718</v>
      </c>
      <c r="C115" s="33" t="s">
        <v>240</v>
      </c>
      <c r="D115" s="14">
        <v>962208</v>
      </c>
      <c r="E115" s="15">
        <v>2512.33</v>
      </c>
      <c r="F115" s="16">
        <v>1.6999999999999999E-3</v>
      </c>
      <c r="G115" s="16"/>
    </row>
    <row r="116" spans="1:7" x14ac:dyDescent="0.35">
      <c r="A116" s="13" t="s">
        <v>298</v>
      </c>
      <c r="B116" s="33" t="s">
        <v>299</v>
      </c>
      <c r="C116" s="33" t="s">
        <v>237</v>
      </c>
      <c r="D116" s="14">
        <v>126650</v>
      </c>
      <c r="E116" s="15">
        <v>2479.4299999999998</v>
      </c>
      <c r="F116" s="16">
        <v>1.6000000000000001E-3</v>
      </c>
      <c r="G116" s="16"/>
    </row>
    <row r="117" spans="1:7" x14ac:dyDescent="0.35">
      <c r="A117" s="13" t="s">
        <v>1780</v>
      </c>
      <c r="B117" s="33" t="s">
        <v>1781</v>
      </c>
      <c r="C117" s="33" t="s">
        <v>234</v>
      </c>
      <c r="D117" s="14">
        <v>126600</v>
      </c>
      <c r="E117" s="15">
        <v>2383.62</v>
      </c>
      <c r="F117" s="16">
        <v>1.6000000000000001E-3</v>
      </c>
      <c r="G117" s="16"/>
    </row>
    <row r="118" spans="1:7" x14ac:dyDescent="0.35">
      <c r="A118" s="13" t="s">
        <v>1835</v>
      </c>
      <c r="B118" s="33" t="s">
        <v>1836</v>
      </c>
      <c r="C118" s="33" t="s">
        <v>266</v>
      </c>
      <c r="D118" s="14">
        <v>359250</v>
      </c>
      <c r="E118" s="15">
        <v>2379.67</v>
      </c>
      <c r="F118" s="16">
        <v>1.6000000000000001E-3</v>
      </c>
      <c r="G118" s="16"/>
    </row>
    <row r="119" spans="1:7" x14ac:dyDescent="0.35">
      <c r="A119" s="13" t="s">
        <v>306</v>
      </c>
      <c r="B119" s="33" t="s">
        <v>307</v>
      </c>
      <c r="C119" s="33" t="s">
        <v>218</v>
      </c>
      <c r="D119" s="14">
        <v>89925</v>
      </c>
      <c r="E119" s="15">
        <v>2301</v>
      </c>
      <c r="F119" s="16">
        <v>1.5E-3</v>
      </c>
      <c r="G119" s="16"/>
    </row>
    <row r="120" spans="1:7" x14ac:dyDescent="0.35">
      <c r="A120" s="13" t="s">
        <v>450</v>
      </c>
      <c r="B120" s="33" t="s">
        <v>451</v>
      </c>
      <c r="C120" s="33" t="s">
        <v>336</v>
      </c>
      <c r="D120" s="14">
        <v>37000</v>
      </c>
      <c r="E120" s="15">
        <v>2216.67</v>
      </c>
      <c r="F120" s="16">
        <v>1.5E-3</v>
      </c>
      <c r="G120" s="16"/>
    </row>
    <row r="121" spans="1:7" x14ac:dyDescent="0.35">
      <c r="A121" s="13" t="s">
        <v>1281</v>
      </c>
      <c r="B121" s="33" t="s">
        <v>1282</v>
      </c>
      <c r="C121" s="33" t="s">
        <v>278</v>
      </c>
      <c r="D121" s="14">
        <v>335000</v>
      </c>
      <c r="E121" s="15">
        <v>2165.94</v>
      </c>
      <c r="F121" s="16">
        <v>1.4E-3</v>
      </c>
      <c r="G121" s="16"/>
    </row>
    <row r="122" spans="1:7" x14ac:dyDescent="0.35">
      <c r="A122" s="13" t="s">
        <v>1842</v>
      </c>
      <c r="B122" s="33" t="s">
        <v>1843</v>
      </c>
      <c r="C122" s="33" t="s">
        <v>266</v>
      </c>
      <c r="D122" s="14">
        <v>220800</v>
      </c>
      <c r="E122" s="15">
        <v>2107.4299999999998</v>
      </c>
      <c r="F122" s="16">
        <v>1.4E-3</v>
      </c>
      <c r="G122" s="16"/>
    </row>
    <row r="123" spans="1:7" x14ac:dyDescent="0.35">
      <c r="A123" s="13" t="s">
        <v>1532</v>
      </c>
      <c r="B123" s="33" t="s">
        <v>1533</v>
      </c>
      <c r="C123" s="33" t="s">
        <v>240</v>
      </c>
      <c r="D123" s="14">
        <v>193050</v>
      </c>
      <c r="E123" s="15">
        <v>2017.18</v>
      </c>
      <c r="F123" s="16">
        <v>1.2999999999999999E-3</v>
      </c>
      <c r="G123" s="16"/>
    </row>
    <row r="124" spans="1:7" x14ac:dyDescent="0.35">
      <c r="A124" s="13" t="s">
        <v>264</v>
      </c>
      <c r="B124" s="33" t="s">
        <v>265</v>
      </c>
      <c r="C124" s="33" t="s">
        <v>266</v>
      </c>
      <c r="D124" s="14">
        <v>110625</v>
      </c>
      <c r="E124" s="15">
        <v>2004.75</v>
      </c>
      <c r="F124" s="16">
        <v>1.2999999999999999E-3</v>
      </c>
      <c r="G124" s="16"/>
    </row>
    <row r="125" spans="1:7" x14ac:dyDescent="0.35">
      <c r="A125" s="13" t="s">
        <v>747</v>
      </c>
      <c r="B125" s="33" t="s">
        <v>748</v>
      </c>
      <c r="C125" s="33" t="s">
        <v>240</v>
      </c>
      <c r="D125" s="14">
        <v>98500</v>
      </c>
      <c r="E125" s="15">
        <v>1987.14</v>
      </c>
      <c r="F125" s="16">
        <v>1.2999999999999999E-3</v>
      </c>
      <c r="G125" s="16"/>
    </row>
    <row r="126" spans="1:7" x14ac:dyDescent="0.35">
      <c r="A126" s="13" t="s">
        <v>767</v>
      </c>
      <c r="B126" s="33" t="s">
        <v>768</v>
      </c>
      <c r="C126" s="33" t="s">
        <v>358</v>
      </c>
      <c r="D126" s="14">
        <v>63500</v>
      </c>
      <c r="E126" s="15">
        <v>1973.07</v>
      </c>
      <c r="F126" s="16">
        <v>1.2999999999999999E-3</v>
      </c>
      <c r="G126" s="16"/>
    </row>
    <row r="127" spans="1:7" x14ac:dyDescent="0.35">
      <c r="A127" s="13" t="s">
        <v>1814</v>
      </c>
      <c r="B127" s="33" t="s">
        <v>1815</v>
      </c>
      <c r="C127" s="33" t="s">
        <v>199</v>
      </c>
      <c r="D127" s="14">
        <v>1856000</v>
      </c>
      <c r="E127" s="15">
        <v>1964.02</v>
      </c>
      <c r="F127" s="16">
        <v>1.2999999999999999E-3</v>
      </c>
      <c r="G127" s="16"/>
    </row>
    <row r="128" spans="1:7" x14ac:dyDescent="0.35">
      <c r="A128" s="13" t="s">
        <v>452</v>
      </c>
      <c r="B128" s="33" t="s">
        <v>453</v>
      </c>
      <c r="C128" s="33" t="s">
        <v>215</v>
      </c>
      <c r="D128" s="14">
        <v>49500</v>
      </c>
      <c r="E128" s="15">
        <v>1960.74</v>
      </c>
      <c r="F128" s="16">
        <v>1.2999999999999999E-3</v>
      </c>
      <c r="G128" s="16"/>
    </row>
    <row r="129" spans="1:7" x14ac:dyDescent="0.35">
      <c r="A129" s="13" t="s">
        <v>1812</v>
      </c>
      <c r="B129" s="33" t="s">
        <v>1813</v>
      </c>
      <c r="C129" s="33" t="s">
        <v>234</v>
      </c>
      <c r="D129" s="14">
        <v>349200</v>
      </c>
      <c r="E129" s="15">
        <v>1932.82</v>
      </c>
      <c r="F129" s="16">
        <v>1.2999999999999999E-3</v>
      </c>
      <c r="G129" s="16"/>
    </row>
    <row r="130" spans="1:7" x14ac:dyDescent="0.35">
      <c r="A130" s="13" t="s">
        <v>1152</v>
      </c>
      <c r="B130" s="33" t="s">
        <v>1153</v>
      </c>
      <c r="C130" s="33" t="s">
        <v>231</v>
      </c>
      <c r="D130" s="14">
        <v>44400</v>
      </c>
      <c r="E130" s="15">
        <v>1913.33</v>
      </c>
      <c r="F130" s="16">
        <v>1.2999999999999999E-3</v>
      </c>
      <c r="G130" s="16"/>
    </row>
    <row r="131" spans="1:7" x14ac:dyDescent="0.35">
      <c r="A131" s="13" t="s">
        <v>331</v>
      </c>
      <c r="B131" s="33" t="s">
        <v>332</v>
      </c>
      <c r="C131" s="33" t="s">
        <v>333</v>
      </c>
      <c r="D131" s="14">
        <v>1144000</v>
      </c>
      <c r="E131" s="15">
        <v>1842.07</v>
      </c>
      <c r="F131" s="16">
        <v>1.1999999999999999E-3</v>
      </c>
      <c r="G131" s="16"/>
    </row>
    <row r="132" spans="1:7" x14ac:dyDescent="0.35">
      <c r="A132" s="13" t="s">
        <v>1784</v>
      </c>
      <c r="B132" s="33" t="s">
        <v>1785</v>
      </c>
      <c r="C132" s="33" t="s">
        <v>330</v>
      </c>
      <c r="D132" s="14">
        <v>224400</v>
      </c>
      <c r="E132" s="15">
        <v>1790.38</v>
      </c>
      <c r="F132" s="16">
        <v>1.1999999999999999E-3</v>
      </c>
      <c r="G132" s="16"/>
    </row>
    <row r="133" spans="1:7" x14ac:dyDescent="0.35">
      <c r="A133" s="13" t="s">
        <v>1616</v>
      </c>
      <c r="B133" s="33" t="s">
        <v>1617</v>
      </c>
      <c r="C133" s="33" t="s">
        <v>245</v>
      </c>
      <c r="D133" s="14">
        <v>445500</v>
      </c>
      <c r="E133" s="15">
        <v>1749.92</v>
      </c>
      <c r="F133" s="16">
        <v>1.1999999999999999E-3</v>
      </c>
      <c r="G133" s="16"/>
    </row>
    <row r="134" spans="1:7" x14ac:dyDescent="0.35">
      <c r="A134" s="13" t="s">
        <v>339</v>
      </c>
      <c r="B134" s="33" t="s">
        <v>340</v>
      </c>
      <c r="C134" s="33" t="s">
        <v>333</v>
      </c>
      <c r="D134" s="14">
        <v>182500</v>
      </c>
      <c r="E134" s="15">
        <v>1731.74</v>
      </c>
      <c r="F134" s="16">
        <v>1.1000000000000001E-3</v>
      </c>
      <c r="G134" s="16"/>
    </row>
    <row r="135" spans="1:7" x14ac:dyDescent="0.35">
      <c r="A135" s="13" t="s">
        <v>422</v>
      </c>
      <c r="B135" s="33" t="s">
        <v>423</v>
      </c>
      <c r="C135" s="33" t="s">
        <v>231</v>
      </c>
      <c r="D135" s="14">
        <v>20100</v>
      </c>
      <c r="E135" s="15">
        <v>1730.01</v>
      </c>
      <c r="F135" s="16">
        <v>1.1000000000000001E-3</v>
      </c>
      <c r="G135" s="16"/>
    </row>
    <row r="136" spans="1:7" x14ac:dyDescent="0.35">
      <c r="A136" s="13" t="s">
        <v>861</v>
      </c>
      <c r="B136" s="33" t="s">
        <v>862</v>
      </c>
      <c r="C136" s="33" t="s">
        <v>321</v>
      </c>
      <c r="D136" s="14">
        <v>126900</v>
      </c>
      <c r="E136" s="15">
        <v>1709.09</v>
      </c>
      <c r="F136" s="16">
        <v>1.1000000000000001E-3</v>
      </c>
      <c r="G136" s="16"/>
    </row>
    <row r="137" spans="1:7" x14ac:dyDescent="0.35">
      <c r="A137" s="13" t="s">
        <v>2270</v>
      </c>
      <c r="B137" s="33" t="s">
        <v>2271</v>
      </c>
      <c r="C137" s="33" t="s">
        <v>240</v>
      </c>
      <c r="D137" s="14">
        <v>151500</v>
      </c>
      <c r="E137" s="15">
        <v>1678.92</v>
      </c>
      <c r="F137" s="16">
        <v>1.1000000000000001E-3</v>
      </c>
      <c r="G137" s="16"/>
    </row>
    <row r="138" spans="1:7" x14ac:dyDescent="0.35">
      <c r="A138" s="13" t="s">
        <v>1721</v>
      </c>
      <c r="B138" s="33" t="s">
        <v>1722</v>
      </c>
      <c r="C138" s="33" t="s">
        <v>746</v>
      </c>
      <c r="D138" s="14">
        <v>200000</v>
      </c>
      <c r="E138" s="15">
        <v>1568.8</v>
      </c>
      <c r="F138" s="16">
        <v>1E-3</v>
      </c>
      <c r="G138" s="16"/>
    </row>
    <row r="139" spans="1:7" x14ac:dyDescent="0.35">
      <c r="A139" s="13" t="s">
        <v>428</v>
      </c>
      <c r="B139" s="33" t="s">
        <v>429</v>
      </c>
      <c r="C139" s="33" t="s">
        <v>358</v>
      </c>
      <c r="D139" s="14">
        <v>9675</v>
      </c>
      <c r="E139" s="15">
        <v>1558.06</v>
      </c>
      <c r="F139" s="16">
        <v>1E-3</v>
      </c>
      <c r="G139" s="16"/>
    </row>
    <row r="140" spans="1:7" x14ac:dyDescent="0.35">
      <c r="A140" s="13" t="s">
        <v>763</v>
      </c>
      <c r="B140" s="33" t="s">
        <v>764</v>
      </c>
      <c r="C140" s="33" t="s">
        <v>237</v>
      </c>
      <c r="D140" s="14">
        <v>284000</v>
      </c>
      <c r="E140" s="15">
        <v>1506.76</v>
      </c>
      <c r="F140" s="16">
        <v>1E-3</v>
      </c>
      <c r="G140" s="16"/>
    </row>
    <row r="141" spans="1:7" x14ac:dyDescent="0.35">
      <c r="A141" s="13" t="s">
        <v>454</v>
      </c>
      <c r="B141" s="33" t="s">
        <v>455</v>
      </c>
      <c r="C141" s="33" t="s">
        <v>218</v>
      </c>
      <c r="D141" s="14">
        <v>17450</v>
      </c>
      <c r="E141" s="15">
        <v>1476.71</v>
      </c>
      <c r="F141" s="16">
        <v>1E-3</v>
      </c>
      <c r="G141" s="16"/>
    </row>
    <row r="142" spans="1:7" x14ac:dyDescent="0.35">
      <c r="A142" s="13" t="s">
        <v>805</v>
      </c>
      <c r="B142" s="33" t="s">
        <v>806</v>
      </c>
      <c r="C142" s="33" t="s">
        <v>231</v>
      </c>
      <c r="D142" s="14">
        <v>27650</v>
      </c>
      <c r="E142" s="15">
        <v>1474.71</v>
      </c>
      <c r="F142" s="16">
        <v>1E-3</v>
      </c>
      <c r="G142" s="16"/>
    </row>
    <row r="143" spans="1:7" x14ac:dyDescent="0.35">
      <c r="A143" s="13" t="s">
        <v>1528</v>
      </c>
      <c r="B143" s="33" t="s">
        <v>1529</v>
      </c>
      <c r="C143" s="33" t="s">
        <v>240</v>
      </c>
      <c r="D143" s="14">
        <v>155200</v>
      </c>
      <c r="E143" s="15">
        <v>1429.47</v>
      </c>
      <c r="F143" s="16">
        <v>8.9999999999999998E-4</v>
      </c>
      <c r="G143" s="16"/>
    </row>
    <row r="144" spans="1:7" x14ac:dyDescent="0.35">
      <c r="A144" s="13" t="s">
        <v>1700</v>
      </c>
      <c r="B144" s="33" t="s">
        <v>1701</v>
      </c>
      <c r="C144" s="33" t="s">
        <v>245</v>
      </c>
      <c r="D144" s="14">
        <v>1619200</v>
      </c>
      <c r="E144" s="15">
        <v>1415.34</v>
      </c>
      <c r="F144" s="16">
        <v>8.9999999999999998E-4</v>
      </c>
      <c r="G144" s="16"/>
    </row>
    <row r="145" spans="1:7" x14ac:dyDescent="0.35">
      <c r="A145" s="13" t="s">
        <v>1754</v>
      </c>
      <c r="B145" s="33" t="s">
        <v>1755</v>
      </c>
      <c r="C145" s="33" t="s">
        <v>199</v>
      </c>
      <c r="D145" s="14">
        <v>1129050</v>
      </c>
      <c r="E145" s="15">
        <v>1376.76</v>
      </c>
      <c r="F145" s="16">
        <v>8.9999999999999998E-4</v>
      </c>
      <c r="G145" s="16"/>
    </row>
    <row r="146" spans="1:7" x14ac:dyDescent="0.35">
      <c r="A146" s="13" t="s">
        <v>393</v>
      </c>
      <c r="B146" s="33" t="s">
        <v>394</v>
      </c>
      <c r="C146" s="33" t="s">
        <v>395</v>
      </c>
      <c r="D146" s="14">
        <v>317125</v>
      </c>
      <c r="E146" s="15">
        <v>1353.49</v>
      </c>
      <c r="F146" s="16">
        <v>8.9999999999999998E-4</v>
      </c>
      <c r="G146" s="16"/>
    </row>
    <row r="147" spans="1:7" x14ac:dyDescent="0.35">
      <c r="A147" s="13" t="s">
        <v>723</v>
      </c>
      <c r="B147" s="33" t="s">
        <v>724</v>
      </c>
      <c r="C147" s="33" t="s">
        <v>199</v>
      </c>
      <c r="D147" s="14">
        <v>532350</v>
      </c>
      <c r="E147" s="15">
        <v>1328.48</v>
      </c>
      <c r="F147" s="16">
        <v>8.9999999999999998E-4</v>
      </c>
      <c r="G147" s="16"/>
    </row>
    <row r="148" spans="1:7" x14ac:dyDescent="0.35">
      <c r="A148" s="13" t="s">
        <v>294</v>
      </c>
      <c r="B148" s="33" t="s">
        <v>295</v>
      </c>
      <c r="C148" s="33" t="s">
        <v>199</v>
      </c>
      <c r="D148" s="14">
        <v>210900</v>
      </c>
      <c r="E148" s="15">
        <v>1300.4100000000001</v>
      </c>
      <c r="F148" s="16">
        <v>8.9999999999999998E-4</v>
      </c>
      <c r="G148" s="16"/>
    </row>
    <row r="149" spans="1:7" x14ac:dyDescent="0.35">
      <c r="A149" s="13" t="s">
        <v>1748</v>
      </c>
      <c r="B149" s="33" t="s">
        <v>1749</v>
      </c>
      <c r="C149" s="33" t="s">
        <v>240</v>
      </c>
      <c r="D149" s="14">
        <v>575100</v>
      </c>
      <c r="E149" s="15">
        <v>1279.6600000000001</v>
      </c>
      <c r="F149" s="16">
        <v>8.0000000000000004E-4</v>
      </c>
      <c r="G149" s="16"/>
    </row>
    <row r="150" spans="1:7" x14ac:dyDescent="0.35">
      <c r="A150" s="13" t="s">
        <v>378</v>
      </c>
      <c r="B150" s="33" t="s">
        <v>379</v>
      </c>
      <c r="C150" s="33" t="s">
        <v>380</v>
      </c>
      <c r="D150" s="14">
        <v>196000</v>
      </c>
      <c r="E150" s="15">
        <v>1241.6600000000001</v>
      </c>
      <c r="F150" s="16">
        <v>8.0000000000000004E-4</v>
      </c>
      <c r="G150" s="16"/>
    </row>
    <row r="151" spans="1:7" x14ac:dyDescent="0.35">
      <c r="A151" s="13" t="s">
        <v>2453</v>
      </c>
      <c r="B151" s="33" t="s">
        <v>2454</v>
      </c>
      <c r="C151" s="33" t="s">
        <v>240</v>
      </c>
      <c r="D151" s="14">
        <v>271250</v>
      </c>
      <c r="E151" s="15">
        <v>1182.24</v>
      </c>
      <c r="F151" s="16">
        <v>8.0000000000000004E-4</v>
      </c>
      <c r="G151" s="16"/>
    </row>
    <row r="152" spans="1:7" x14ac:dyDescent="0.35">
      <c r="A152" s="13" t="s">
        <v>383</v>
      </c>
      <c r="B152" s="33" t="s">
        <v>384</v>
      </c>
      <c r="C152" s="33" t="s">
        <v>330</v>
      </c>
      <c r="D152" s="14">
        <v>74200</v>
      </c>
      <c r="E152" s="15">
        <v>1140.53</v>
      </c>
      <c r="F152" s="16">
        <v>8.0000000000000004E-4</v>
      </c>
      <c r="G152" s="16"/>
    </row>
    <row r="153" spans="1:7" x14ac:dyDescent="0.35">
      <c r="A153" s="13" t="s">
        <v>793</v>
      </c>
      <c r="B153" s="33" t="s">
        <v>794</v>
      </c>
      <c r="C153" s="33" t="s">
        <v>245</v>
      </c>
      <c r="D153" s="14">
        <v>374400</v>
      </c>
      <c r="E153" s="15">
        <v>1084.82</v>
      </c>
      <c r="F153" s="16">
        <v>6.9999999999999999E-4</v>
      </c>
      <c r="G153" s="16"/>
    </row>
    <row r="154" spans="1:7" x14ac:dyDescent="0.35">
      <c r="A154" s="13" t="s">
        <v>783</v>
      </c>
      <c r="B154" s="33" t="s">
        <v>784</v>
      </c>
      <c r="C154" s="33" t="s">
        <v>785</v>
      </c>
      <c r="D154" s="14">
        <v>514250</v>
      </c>
      <c r="E154" s="15">
        <v>1062.75</v>
      </c>
      <c r="F154" s="16">
        <v>6.9999999999999999E-4</v>
      </c>
      <c r="G154" s="16"/>
    </row>
    <row r="155" spans="1:7" x14ac:dyDescent="0.35">
      <c r="A155" s="13" t="s">
        <v>869</v>
      </c>
      <c r="B155" s="33" t="s">
        <v>870</v>
      </c>
      <c r="C155" s="33" t="s">
        <v>218</v>
      </c>
      <c r="D155" s="14">
        <v>76000</v>
      </c>
      <c r="E155" s="15">
        <v>1016.73</v>
      </c>
      <c r="F155" s="16">
        <v>6.9999999999999999E-4</v>
      </c>
      <c r="G155" s="16"/>
    </row>
    <row r="156" spans="1:7" x14ac:dyDescent="0.35">
      <c r="A156" s="13" t="s">
        <v>385</v>
      </c>
      <c r="B156" s="33" t="s">
        <v>386</v>
      </c>
      <c r="C156" s="33" t="s">
        <v>302</v>
      </c>
      <c r="D156" s="14">
        <v>6150</v>
      </c>
      <c r="E156" s="15">
        <v>903.56</v>
      </c>
      <c r="F156" s="16">
        <v>5.9999999999999995E-4</v>
      </c>
      <c r="G156" s="16"/>
    </row>
    <row r="157" spans="1:7" x14ac:dyDescent="0.35">
      <c r="A157" s="13" t="s">
        <v>1271</v>
      </c>
      <c r="B157" s="33" t="s">
        <v>1272</v>
      </c>
      <c r="C157" s="33" t="s">
        <v>237</v>
      </c>
      <c r="D157" s="14">
        <v>267500</v>
      </c>
      <c r="E157" s="15">
        <v>898.4</v>
      </c>
      <c r="F157" s="16">
        <v>5.9999999999999995E-4</v>
      </c>
      <c r="G157" s="16"/>
    </row>
    <row r="158" spans="1:7" x14ac:dyDescent="0.35">
      <c r="A158" s="13" t="s">
        <v>363</v>
      </c>
      <c r="B158" s="33" t="s">
        <v>364</v>
      </c>
      <c r="C158" s="33" t="s">
        <v>336</v>
      </c>
      <c r="D158" s="14">
        <v>48650</v>
      </c>
      <c r="E158" s="15">
        <v>881.39</v>
      </c>
      <c r="F158" s="16">
        <v>5.9999999999999995E-4</v>
      </c>
      <c r="G158" s="16"/>
    </row>
    <row r="159" spans="1:7" x14ac:dyDescent="0.35">
      <c r="A159" s="13" t="s">
        <v>367</v>
      </c>
      <c r="B159" s="33" t="s">
        <v>368</v>
      </c>
      <c r="C159" s="33" t="s">
        <v>305</v>
      </c>
      <c r="D159" s="14">
        <v>124700</v>
      </c>
      <c r="E159" s="15">
        <v>856.31</v>
      </c>
      <c r="F159" s="16">
        <v>5.9999999999999995E-4</v>
      </c>
      <c r="G159" s="16"/>
    </row>
    <row r="160" spans="1:7" x14ac:dyDescent="0.35">
      <c r="A160" s="13" t="s">
        <v>1806</v>
      </c>
      <c r="B160" s="33" t="s">
        <v>1807</v>
      </c>
      <c r="C160" s="33" t="s">
        <v>330</v>
      </c>
      <c r="D160" s="14">
        <v>59400</v>
      </c>
      <c r="E160" s="15">
        <v>846.75</v>
      </c>
      <c r="F160" s="16">
        <v>5.9999999999999995E-4</v>
      </c>
      <c r="G160" s="16"/>
    </row>
    <row r="161" spans="1:7" x14ac:dyDescent="0.35">
      <c r="A161" s="13" t="s">
        <v>1694</v>
      </c>
      <c r="B161" s="33" t="s">
        <v>1695</v>
      </c>
      <c r="C161" s="33" t="s">
        <v>281</v>
      </c>
      <c r="D161" s="14">
        <v>26700</v>
      </c>
      <c r="E161" s="15">
        <v>817.58</v>
      </c>
      <c r="F161" s="16">
        <v>5.0000000000000001E-4</v>
      </c>
      <c r="G161" s="16"/>
    </row>
    <row r="162" spans="1:7" x14ac:dyDescent="0.35">
      <c r="A162" s="13" t="s">
        <v>213</v>
      </c>
      <c r="B162" s="33" t="s">
        <v>214</v>
      </c>
      <c r="C162" s="33" t="s">
        <v>215</v>
      </c>
      <c r="D162" s="14">
        <v>30375</v>
      </c>
      <c r="E162" s="15">
        <v>812.23</v>
      </c>
      <c r="F162" s="16">
        <v>5.0000000000000001E-4</v>
      </c>
      <c r="G162" s="16"/>
    </row>
    <row r="163" spans="1:7" x14ac:dyDescent="0.35">
      <c r="A163" s="13" t="s">
        <v>2491</v>
      </c>
      <c r="B163" s="33" t="s">
        <v>2492</v>
      </c>
      <c r="C163" s="33" t="s">
        <v>207</v>
      </c>
      <c r="D163" s="14">
        <v>925450</v>
      </c>
      <c r="E163" s="15">
        <v>810.6</v>
      </c>
      <c r="F163" s="16">
        <v>5.0000000000000001E-4</v>
      </c>
      <c r="G163" s="16"/>
    </row>
    <row r="164" spans="1:7" x14ac:dyDescent="0.35">
      <c r="A164" s="13" t="s">
        <v>426</v>
      </c>
      <c r="B164" s="33" t="s">
        <v>427</v>
      </c>
      <c r="C164" s="33" t="s">
        <v>215</v>
      </c>
      <c r="D164" s="14">
        <v>16800</v>
      </c>
      <c r="E164" s="15">
        <v>803.54</v>
      </c>
      <c r="F164" s="16">
        <v>5.0000000000000001E-4</v>
      </c>
      <c r="G164" s="16"/>
    </row>
    <row r="165" spans="1:7" x14ac:dyDescent="0.35">
      <c r="A165" s="13" t="s">
        <v>371</v>
      </c>
      <c r="B165" s="33" t="s">
        <v>372</v>
      </c>
      <c r="C165" s="33" t="s">
        <v>302</v>
      </c>
      <c r="D165" s="14">
        <v>50500</v>
      </c>
      <c r="E165" s="15">
        <v>771.14</v>
      </c>
      <c r="F165" s="16">
        <v>5.0000000000000001E-4</v>
      </c>
      <c r="G165" s="16"/>
    </row>
    <row r="166" spans="1:7" x14ac:dyDescent="0.35">
      <c r="A166" s="13" t="s">
        <v>1727</v>
      </c>
      <c r="B166" s="33" t="s">
        <v>1728</v>
      </c>
      <c r="C166" s="33" t="s">
        <v>207</v>
      </c>
      <c r="D166" s="14">
        <v>41550</v>
      </c>
      <c r="E166" s="15">
        <v>696.46</v>
      </c>
      <c r="F166" s="16">
        <v>5.0000000000000001E-4</v>
      </c>
      <c r="G166" s="16"/>
    </row>
    <row r="167" spans="1:7" x14ac:dyDescent="0.35">
      <c r="A167" s="13" t="s">
        <v>1164</v>
      </c>
      <c r="B167" s="33" t="s">
        <v>1165</v>
      </c>
      <c r="C167" s="33" t="s">
        <v>237</v>
      </c>
      <c r="D167" s="14">
        <v>73800</v>
      </c>
      <c r="E167" s="15">
        <v>686.34</v>
      </c>
      <c r="F167" s="16">
        <v>5.0000000000000001E-4</v>
      </c>
      <c r="G167" s="16"/>
    </row>
    <row r="168" spans="1:7" x14ac:dyDescent="0.35">
      <c r="A168" s="13" t="s">
        <v>2467</v>
      </c>
      <c r="B168" s="33" t="s">
        <v>2468</v>
      </c>
      <c r="C168" s="33" t="s">
        <v>358</v>
      </c>
      <c r="D168" s="14">
        <v>146000</v>
      </c>
      <c r="E168" s="15">
        <v>685.11</v>
      </c>
      <c r="F168" s="16">
        <v>5.0000000000000001E-4</v>
      </c>
      <c r="G168" s="16"/>
    </row>
    <row r="169" spans="1:7" x14ac:dyDescent="0.35">
      <c r="A169" s="13" t="s">
        <v>440</v>
      </c>
      <c r="B169" s="33" t="s">
        <v>441</v>
      </c>
      <c r="C169" s="33" t="s">
        <v>218</v>
      </c>
      <c r="D169" s="14">
        <v>13050</v>
      </c>
      <c r="E169" s="15">
        <v>661.49</v>
      </c>
      <c r="F169" s="16">
        <v>4.0000000000000002E-4</v>
      </c>
      <c r="G169" s="16"/>
    </row>
    <row r="170" spans="1:7" x14ac:dyDescent="0.35">
      <c r="A170" s="13" t="s">
        <v>1739</v>
      </c>
      <c r="B170" s="33" t="s">
        <v>1740</v>
      </c>
      <c r="C170" s="33" t="s">
        <v>281</v>
      </c>
      <c r="D170" s="14">
        <v>149400</v>
      </c>
      <c r="E170" s="15">
        <v>577.95000000000005</v>
      </c>
      <c r="F170" s="16">
        <v>4.0000000000000002E-4</v>
      </c>
      <c r="G170" s="16"/>
    </row>
    <row r="171" spans="1:7" x14ac:dyDescent="0.35">
      <c r="A171" s="13" t="s">
        <v>1622</v>
      </c>
      <c r="B171" s="33" t="s">
        <v>1623</v>
      </c>
      <c r="C171" s="33" t="s">
        <v>336</v>
      </c>
      <c r="D171" s="14">
        <v>38535</v>
      </c>
      <c r="E171" s="15">
        <v>577.29</v>
      </c>
      <c r="F171" s="16">
        <v>4.0000000000000002E-4</v>
      </c>
      <c r="G171" s="16"/>
    </row>
    <row r="172" spans="1:7" x14ac:dyDescent="0.35">
      <c r="A172" s="13" t="s">
        <v>435</v>
      </c>
      <c r="B172" s="33" t="s">
        <v>436</v>
      </c>
      <c r="C172" s="33" t="s">
        <v>437</v>
      </c>
      <c r="D172" s="14">
        <v>1185</v>
      </c>
      <c r="E172" s="15">
        <v>549.6</v>
      </c>
      <c r="F172" s="16">
        <v>4.0000000000000002E-4</v>
      </c>
      <c r="G172" s="16"/>
    </row>
    <row r="173" spans="1:7" x14ac:dyDescent="0.35">
      <c r="A173" s="13" t="s">
        <v>1706</v>
      </c>
      <c r="B173" s="33" t="s">
        <v>1707</v>
      </c>
      <c r="C173" s="33" t="s">
        <v>1198</v>
      </c>
      <c r="D173" s="14">
        <v>33200</v>
      </c>
      <c r="E173" s="15">
        <v>475.69</v>
      </c>
      <c r="F173" s="16">
        <v>2.9999999999999997E-4</v>
      </c>
      <c r="G173" s="16"/>
    </row>
    <row r="174" spans="1:7" x14ac:dyDescent="0.35">
      <c r="A174" s="13" t="s">
        <v>777</v>
      </c>
      <c r="B174" s="33" t="s">
        <v>778</v>
      </c>
      <c r="C174" s="33" t="s">
        <v>302</v>
      </c>
      <c r="D174" s="14">
        <v>34200</v>
      </c>
      <c r="E174" s="15">
        <v>431.88</v>
      </c>
      <c r="F174" s="16">
        <v>2.9999999999999997E-4</v>
      </c>
      <c r="G174" s="16"/>
    </row>
    <row r="175" spans="1:7" x14ac:dyDescent="0.35">
      <c r="A175" s="13" t="s">
        <v>1792</v>
      </c>
      <c r="B175" s="33" t="s">
        <v>1793</v>
      </c>
      <c r="C175" s="33" t="s">
        <v>321</v>
      </c>
      <c r="D175" s="14">
        <v>49700</v>
      </c>
      <c r="E175" s="15">
        <v>384.48</v>
      </c>
      <c r="F175" s="16">
        <v>2.9999999999999997E-4</v>
      </c>
      <c r="G175" s="16"/>
    </row>
    <row r="176" spans="1:7" x14ac:dyDescent="0.35">
      <c r="A176" s="13" t="s">
        <v>713</v>
      </c>
      <c r="B176" s="33" t="s">
        <v>714</v>
      </c>
      <c r="C176" s="33" t="s">
        <v>218</v>
      </c>
      <c r="D176" s="14">
        <v>91000</v>
      </c>
      <c r="E176" s="15">
        <v>364.46</v>
      </c>
      <c r="F176" s="16">
        <v>2.0000000000000001E-4</v>
      </c>
      <c r="G176" s="16"/>
    </row>
    <row r="177" spans="1:7" x14ac:dyDescent="0.35">
      <c r="A177" s="13" t="s">
        <v>1518</v>
      </c>
      <c r="B177" s="33" t="s">
        <v>1519</v>
      </c>
      <c r="C177" s="33" t="s">
        <v>380</v>
      </c>
      <c r="D177" s="14">
        <v>78400</v>
      </c>
      <c r="E177" s="15">
        <v>359.23</v>
      </c>
      <c r="F177" s="16">
        <v>2.0000000000000001E-4</v>
      </c>
      <c r="G177" s="16"/>
    </row>
    <row r="178" spans="1:7" x14ac:dyDescent="0.35">
      <c r="A178" s="13" t="s">
        <v>753</v>
      </c>
      <c r="B178" s="33" t="s">
        <v>754</v>
      </c>
      <c r="C178" s="33" t="s">
        <v>221</v>
      </c>
      <c r="D178" s="14">
        <v>7350</v>
      </c>
      <c r="E178" s="15">
        <v>294.14999999999998</v>
      </c>
      <c r="F178" s="16">
        <v>2.0000000000000001E-4</v>
      </c>
      <c r="G178" s="16"/>
    </row>
    <row r="179" spans="1:7" x14ac:dyDescent="0.35">
      <c r="A179" s="13" t="s">
        <v>1723</v>
      </c>
      <c r="B179" s="33" t="s">
        <v>1724</v>
      </c>
      <c r="C179" s="33" t="s">
        <v>302</v>
      </c>
      <c r="D179" s="14">
        <v>49600</v>
      </c>
      <c r="E179" s="15">
        <v>277.95999999999998</v>
      </c>
      <c r="F179" s="16">
        <v>2.0000000000000001E-4</v>
      </c>
      <c r="G179" s="16"/>
    </row>
    <row r="180" spans="1:7" x14ac:dyDescent="0.35">
      <c r="A180" s="13" t="s">
        <v>334</v>
      </c>
      <c r="B180" s="33" t="s">
        <v>335</v>
      </c>
      <c r="C180" s="33" t="s">
        <v>336</v>
      </c>
      <c r="D180" s="14">
        <v>6600</v>
      </c>
      <c r="E180" s="15">
        <v>238.27</v>
      </c>
      <c r="F180" s="16">
        <v>2.0000000000000001E-4</v>
      </c>
      <c r="G180" s="16"/>
    </row>
    <row r="181" spans="1:7" x14ac:dyDescent="0.35">
      <c r="A181" s="13" t="s">
        <v>1725</v>
      </c>
      <c r="B181" s="33" t="s">
        <v>1726</v>
      </c>
      <c r="C181" s="33" t="s">
        <v>333</v>
      </c>
      <c r="D181" s="14">
        <v>36425</v>
      </c>
      <c r="E181" s="15">
        <v>234.85</v>
      </c>
      <c r="F181" s="16">
        <v>2.0000000000000001E-4</v>
      </c>
      <c r="G181" s="16"/>
    </row>
    <row r="182" spans="1:7" x14ac:dyDescent="0.35">
      <c r="A182" s="13" t="s">
        <v>284</v>
      </c>
      <c r="B182" s="33" t="s">
        <v>285</v>
      </c>
      <c r="C182" s="33" t="s">
        <v>231</v>
      </c>
      <c r="D182" s="14">
        <v>1850</v>
      </c>
      <c r="E182" s="15">
        <v>227.9</v>
      </c>
      <c r="F182" s="16">
        <v>2.0000000000000001E-4</v>
      </c>
      <c r="G182" s="16"/>
    </row>
    <row r="183" spans="1:7" x14ac:dyDescent="0.35">
      <c r="A183" s="13" t="s">
        <v>1731</v>
      </c>
      <c r="B183" s="33" t="s">
        <v>1732</v>
      </c>
      <c r="C183" s="33" t="s">
        <v>785</v>
      </c>
      <c r="D183" s="14">
        <v>33325</v>
      </c>
      <c r="E183" s="15">
        <v>227.86</v>
      </c>
      <c r="F183" s="16">
        <v>2.0000000000000001E-4</v>
      </c>
      <c r="G183" s="16"/>
    </row>
    <row r="184" spans="1:7" x14ac:dyDescent="0.35">
      <c r="A184" s="13" t="s">
        <v>2485</v>
      </c>
      <c r="B184" s="33" t="s">
        <v>2486</v>
      </c>
      <c r="C184" s="33" t="s">
        <v>398</v>
      </c>
      <c r="D184" s="14">
        <v>33250</v>
      </c>
      <c r="E184" s="15">
        <v>183.21</v>
      </c>
      <c r="F184" s="16">
        <v>1E-4</v>
      </c>
      <c r="G184" s="16"/>
    </row>
    <row r="185" spans="1:7" x14ac:dyDescent="0.35">
      <c r="A185" s="13" t="s">
        <v>2449</v>
      </c>
      <c r="B185" s="33" t="s">
        <v>2450</v>
      </c>
      <c r="C185" s="33" t="s">
        <v>245</v>
      </c>
      <c r="D185" s="14">
        <v>108225</v>
      </c>
      <c r="E185" s="15">
        <v>175.76</v>
      </c>
      <c r="F185" s="16">
        <v>1E-4</v>
      </c>
      <c r="G185" s="16"/>
    </row>
    <row r="186" spans="1:7" x14ac:dyDescent="0.35">
      <c r="A186" s="13" t="s">
        <v>430</v>
      </c>
      <c r="B186" s="33" t="s">
        <v>431</v>
      </c>
      <c r="C186" s="33" t="s">
        <v>432</v>
      </c>
      <c r="D186" s="14">
        <v>7000</v>
      </c>
      <c r="E186" s="15">
        <v>171.91</v>
      </c>
      <c r="F186" s="16">
        <v>1E-4</v>
      </c>
      <c r="G186" s="16"/>
    </row>
    <row r="187" spans="1:7" x14ac:dyDescent="0.35">
      <c r="A187" s="13" t="s">
        <v>1802</v>
      </c>
      <c r="B187" s="33" t="s">
        <v>1803</v>
      </c>
      <c r="C187" s="33" t="s">
        <v>210</v>
      </c>
      <c r="D187" s="14">
        <v>307500</v>
      </c>
      <c r="E187" s="15">
        <v>157.66</v>
      </c>
      <c r="F187" s="16">
        <v>1E-4</v>
      </c>
      <c r="G187" s="16"/>
    </row>
    <row r="188" spans="1:7" x14ac:dyDescent="0.35">
      <c r="A188" s="13" t="s">
        <v>1702</v>
      </c>
      <c r="B188" s="33" t="s">
        <v>1703</v>
      </c>
      <c r="C188" s="33" t="s">
        <v>336</v>
      </c>
      <c r="D188" s="14">
        <v>3375</v>
      </c>
      <c r="E188" s="15">
        <v>139.93</v>
      </c>
      <c r="F188" s="16">
        <v>1E-4</v>
      </c>
      <c r="G188" s="16"/>
    </row>
    <row r="189" spans="1:7" x14ac:dyDescent="0.35">
      <c r="A189" s="13" t="s">
        <v>1514</v>
      </c>
      <c r="B189" s="33" t="s">
        <v>1515</v>
      </c>
      <c r="C189" s="33" t="s">
        <v>199</v>
      </c>
      <c r="D189" s="14">
        <v>12000</v>
      </c>
      <c r="E189" s="15">
        <v>83.17</v>
      </c>
      <c r="F189" s="16">
        <v>1E-4</v>
      </c>
      <c r="G189" s="16"/>
    </row>
    <row r="190" spans="1:7" x14ac:dyDescent="0.35">
      <c r="A190" s="13" t="s">
        <v>442</v>
      </c>
      <c r="B190" s="33" t="s">
        <v>443</v>
      </c>
      <c r="C190" s="33" t="s">
        <v>355</v>
      </c>
      <c r="D190" s="14">
        <v>2275</v>
      </c>
      <c r="E190" s="15">
        <v>79.13</v>
      </c>
      <c r="F190" s="16">
        <v>1E-4</v>
      </c>
      <c r="G190" s="16"/>
    </row>
    <row r="191" spans="1:7" x14ac:dyDescent="0.35">
      <c r="A191" s="13" t="s">
        <v>1150</v>
      </c>
      <c r="B191" s="33" t="s">
        <v>1151</v>
      </c>
      <c r="C191" s="33" t="s">
        <v>237</v>
      </c>
      <c r="D191" s="14">
        <v>5000</v>
      </c>
      <c r="E191" s="15">
        <v>62.56</v>
      </c>
      <c r="F191" s="16">
        <v>0</v>
      </c>
      <c r="G191" s="16"/>
    </row>
    <row r="192" spans="1:7" x14ac:dyDescent="0.35">
      <c r="A192" s="13" t="s">
        <v>2408</v>
      </c>
      <c r="B192" s="33" t="s">
        <v>2409</v>
      </c>
      <c r="C192" s="33" t="s">
        <v>210</v>
      </c>
      <c r="D192" s="14">
        <v>46400</v>
      </c>
      <c r="E192" s="15">
        <v>57.24</v>
      </c>
      <c r="F192" s="16">
        <v>0</v>
      </c>
      <c r="G192" s="16"/>
    </row>
    <row r="193" spans="1:7" x14ac:dyDescent="0.35">
      <c r="A193" s="13" t="s">
        <v>1848</v>
      </c>
      <c r="B193" s="33" t="s">
        <v>1849</v>
      </c>
      <c r="C193" s="33" t="s">
        <v>221</v>
      </c>
      <c r="D193" s="14">
        <v>18200</v>
      </c>
      <c r="E193" s="15">
        <v>15.62</v>
      </c>
      <c r="F193" s="16">
        <v>0</v>
      </c>
      <c r="G193" s="16"/>
    </row>
    <row r="194" spans="1:7" x14ac:dyDescent="0.35">
      <c r="A194" s="13" t="s">
        <v>369</v>
      </c>
      <c r="B194" s="33" t="s">
        <v>370</v>
      </c>
      <c r="C194" s="33" t="s">
        <v>281</v>
      </c>
      <c r="D194" s="14">
        <v>300</v>
      </c>
      <c r="E194" s="15">
        <v>7.42</v>
      </c>
      <c r="F194" s="16">
        <v>0</v>
      </c>
      <c r="G194" s="16"/>
    </row>
    <row r="195" spans="1:7" x14ac:dyDescent="0.35">
      <c r="A195" s="13" t="s">
        <v>2386</v>
      </c>
      <c r="B195" s="33" t="s">
        <v>2387</v>
      </c>
      <c r="C195" s="33" t="s">
        <v>746</v>
      </c>
      <c r="D195" s="14">
        <v>1525</v>
      </c>
      <c r="E195" s="15">
        <v>5.46</v>
      </c>
      <c r="F195" s="16">
        <v>0</v>
      </c>
      <c r="G195" s="16"/>
    </row>
    <row r="196" spans="1:7" x14ac:dyDescent="0.35">
      <c r="A196" s="17" t="s">
        <v>139</v>
      </c>
      <c r="B196" s="34"/>
      <c r="C196" s="34"/>
      <c r="D196" s="20"/>
      <c r="E196" s="37">
        <v>1125175.6299999999</v>
      </c>
      <c r="F196" s="38">
        <v>0.74319999999999997</v>
      </c>
      <c r="G196" s="23"/>
    </row>
    <row r="197" spans="1:7" x14ac:dyDescent="0.35">
      <c r="A197" s="17" t="s">
        <v>404</v>
      </c>
      <c r="B197" s="33"/>
      <c r="C197" s="33"/>
      <c r="D197" s="14"/>
      <c r="E197" s="15"/>
      <c r="F197" s="16"/>
      <c r="G197" s="16"/>
    </row>
    <row r="198" spans="1:7" x14ac:dyDescent="0.35">
      <c r="A198" s="17" t="s">
        <v>139</v>
      </c>
      <c r="B198" s="33"/>
      <c r="C198" s="33"/>
      <c r="D198" s="14"/>
      <c r="E198" s="39" t="s">
        <v>136</v>
      </c>
      <c r="F198" s="40" t="s">
        <v>136</v>
      </c>
      <c r="G198" s="16"/>
    </row>
    <row r="199" spans="1:7" x14ac:dyDescent="0.35">
      <c r="A199" s="24" t="s">
        <v>155</v>
      </c>
      <c r="B199" s="35"/>
      <c r="C199" s="35"/>
      <c r="D199" s="25"/>
      <c r="E199" s="30">
        <v>1125175.6299999999</v>
      </c>
      <c r="F199" s="31">
        <v>0.74319999999999997</v>
      </c>
      <c r="G199" s="23"/>
    </row>
    <row r="200" spans="1:7" x14ac:dyDescent="0.35">
      <c r="A200" s="13"/>
      <c r="B200" s="33"/>
      <c r="C200" s="33"/>
      <c r="D200" s="14"/>
      <c r="E200" s="15"/>
      <c r="F200" s="16"/>
      <c r="G200" s="16"/>
    </row>
    <row r="201" spans="1:7" x14ac:dyDescent="0.35">
      <c r="A201" s="17" t="s">
        <v>821</v>
      </c>
      <c r="B201" s="33"/>
      <c r="C201" s="33"/>
      <c r="D201" s="14"/>
      <c r="E201" s="15"/>
      <c r="F201" s="16"/>
      <c r="G201" s="16"/>
    </row>
    <row r="202" spans="1:7" x14ac:dyDescent="0.35">
      <c r="A202" s="17" t="s">
        <v>822</v>
      </c>
      <c r="B202" s="33"/>
      <c r="C202" s="33"/>
      <c r="D202" s="14"/>
      <c r="E202" s="15"/>
      <c r="F202" s="16"/>
      <c r="G202" s="16"/>
    </row>
    <row r="203" spans="1:7" x14ac:dyDescent="0.35">
      <c r="A203" s="13" t="s">
        <v>2924</v>
      </c>
      <c r="B203" s="33"/>
      <c r="C203" s="33" t="s">
        <v>746</v>
      </c>
      <c r="D203" s="44">
        <v>-1525</v>
      </c>
      <c r="E203" s="26">
        <v>-5.49</v>
      </c>
      <c r="F203" s="27">
        <v>-3.0000000000000001E-6</v>
      </c>
      <c r="G203" s="16"/>
    </row>
    <row r="204" spans="1:7" x14ac:dyDescent="0.35">
      <c r="A204" s="13" t="s">
        <v>2925</v>
      </c>
      <c r="B204" s="33"/>
      <c r="C204" s="33" t="s">
        <v>281</v>
      </c>
      <c r="D204" s="44">
        <v>-300</v>
      </c>
      <c r="E204" s="26">
        <v>-7.46</v>
      </c>
      <c r="F204" s="27">
        <v>-3.9999999999999998E-6</v>
      </c>
      <c r="G204" s="16"/>
    </row>
    <row r="205" spans="1:7" x14ac:dyDescent="0.35">
      <c r="A205" s="13" t="s">
        <v>2926</v>
      </c>
      <c r="B205" s="33"/>
      <c r="C205" s="33" t="s">
        <v>221</v>
      </c>
      <c r="D205" s="44">
        <v>-18200</v>
      </c>
      <c r="E205" s="26">
        <v>-15.73</v>
      </c>
      <c r="F205" s="27">
        <v>-1.0000000000000001E-5</v>
      </c>
      <c r="G205" s="16"/>
    </row>
    <row r="206" spans="1:7" x14ac:dyDescent="0.35">
      <c r="A206" s="13" t="s">
        <v>2927</v>
      </c>
      <c r="B206" s="33"/>
      <c r="C206" s="33" t="s">
        <v>207</v>
      </c>
      <c r="D206" s="44">
        <v>-1050</v>
      </c>
      <c r="E206" s="26">
        <v>-17.489999999999998</v>
      </c>
      <c r="F206" s="27">
        <v>-1.1E-5</v>
      </c>
      <c r="G206" s="16"/>
    </row>
    <row r="207" spans="1:7" x14ac:dyDescent="0.35">
      <c r="A207" s="13" t="s">
        <v>2928</v>
      </c>
      <c r="B207" s="33"/>
      <c r="C207" s="33" t="s">
        <v>210</v>
      </c>
      <c r="D207" s="44">
        <v>-46400</v>
      </c>
      <c r="E207" s="26">
        <v>-57.58</v>
      </c>
      <c r="F207" s="27">
        <v>-3.8000000000000002E-5</v>
      </c>
      <c r="G207" s="16"/>
    </row>
    <row r="208" spans="1:7" x14ac:dyDescent="0.35">
      <c r="A208" s="13" t="s">
        <v>2929</v>
      </c>
      <c r="B208" s="33"/>
      <c r="C208" s="33" t="s">
        <v>237</v>
      </c>
      <c r="D208" s="44">
        <v>-5000</v>
      </c>
      <c r="E208" s="26">
        <v>-62.49</v>
      </c>
      <c r="F208" s="27">
        <v>-4.1E-5</v>
      </c>
      <c r="G208" s="16"/>
    </row>
    <row r="209" spans="1:7" x14ac:dyDescent="0.35">
      <c r="A209" s="13" t="s">
        <v>2930</v>
      </c>
      <c r="B209" s="33"/>
      <c r="C209" s="33" t="s">
        <v>355</v>
      </c>
      <c r="D209" s="44">
        <v>-2275</v>
      </c>
      <c r="E209" s="26">
        <v>-79.650000000000006</v>
      </c>
      <c r="F209" s="27">
        <v>-5.1999999999999997E-5</v>
      </c>
      <c r="G209" s="16"/>
    </row>
    <row r="210" spans="1:7" x14ac:dyDescent="0.35">
      <c r="A210" s="13" t="s">
        <v>2931</v>
      </c>
      <c r="B210" s="33"/>
      <c r="C210" s="33" t="s">
        <v>199</v>
      </c>
      <c r="D210" s="44">
        <v>-12000</v>
      </c>
      <c r="E210" s="26">
        <v>-83.68</v>
      </c>
      <c r="F210" s="27">
        <v>-5.5000000000000002E-5</v>
      </c>
      <c r="G210" s="16"/>
    </row>
    <row r="211" spans="1:7" x14ac:dyDescent="0.35">
      <c r="A211" s="13" t="s">
        <v>2932</v>
      </c>
      <c r="B211" s="33"/>
      <c r="C211" s="33" t="s">
        <v>336</v>
      </c>
      <c r="D211" s="44">
        <v>-3375</v>
      </c>
      <c r="E211" s="26">
        <v>-139.80000000000001</v>
      </c>
      <c r="F211" s="27">
        <v>-9.2E-5</v>
      </c>
      <c r="G211" s="16"/>
    </row>
    <row r="212" spans="1:7" x14ac:dyDescent="0.35">
      <c r="A212" s="13" t="s">
        <v>2933</v>
      </c>
      <c r="B212" s="33"/>
      <c r="C212" s="33" t="s">
        <v>210</v>
      </c>
      <c r="D212" s="44">
        <v>-307500</v>
      </c>
      <c r="E212" s="26">
        <v>-158.33000000000001</v>
      </c>
      <c r="F212" s="27">
        <v>-1.0399999999999999E-4</v>
      </c>
      <c r="G212" s="16"/>
    </row>
    <row r="213" spans="1:7" x14ac:dyDescent="0.35">
      <c r="A213" s="13" t="s">
        <v>2934</v>
      </c>
      <c r="B213" s="33"/>
      <c r="C213" s="33" t="s">
        <v>432</v>
      </c>
      <c r="D213" s="44">
        <v>-7000</v>
      </c>
      <c r="E213" s="26">
        <v>-172.94</v>
      </c>
      <c r="F213" s="27">
        <v>-1.1400000000000001E-4</v>
      </c>
      <c r="G213" s="16"/>
    </row>
    <row r="214" spans="1:7" x14ac:dyDescent="0.35">
      <c r="A214" s="13" t="s">
        <v>2935</v>
      </c>
      <c r="B214" s="33"/>
      <c r="C214" s="33" t="s">
        <v>245</v>
      </c>
      <c r="D214" s="44">
        <v>-108225</v>
      </c>
      <c r="E214" s="26">
        <v>-176.85</v>
      </c>
      <c r="F214" s="27">
        <v>-1.16E-4</v>
      </c>
      <c r="G214" s="16"/>
    </row>
    <row r="215" spans="1:7" x14ac:dyDescent="0.35">
      <c r="A215" s="13" t="s">
        <v>2936</v>
      </c>
      <c r="B215" s="33"/>
      <c r="C215" s="33" t="s">
        <v>398</v>
      </c>
      <c r="D215" s="44">
        <v>-33250</v>
      </c>
      <c r="E215" s="26">
        <v>-184.52</v>
      </c>
      <c r="F215" s="27">
        <v>-1.21E-4</v>
      </c>
      <c r="G215" s="16"/>
    </row>
    <row r="216" spans="1:7" x14ac:dyDescent="0.35">
      <c r="A216" s="13" t="s">
        <v>2937</v>
      </c>
      <c r="B216" s="33"/>
      <c r="C216" s="33" t="s">
        <v>231</v>
      </c>
      <c r="D216" s="44">
        <v>-1850</v>
      </c>
      <c r="E216" s="26">
        <v>-228.11</v>
      </c>
      <c r="F216" s="27">
        <v>-1.4999999999999999E-4</v>
      </c>
      <c r="G216" s="16"/>
    </row>
    <row r="217" spans="1:7" x14ac:dyDescent="0.35">
      <c r="A217" s="13" t="s">
        <v>2938</v>
      </c>
      <c r="B217" s="33"/>
      <c r="C217" s="33" t="s">
        <v>785</v>
      </c>
      <c r="D217" s="44">
        <v>-33325</v>
      </c>
      <c r="E217" s="26">
        <v>-228.91</v>
      </c>
      <c r="F217" s="27">
        <v>-1.5100000000000001E-4</v>
      </c>
      <c r="G217" s="16"/>
    </row>
    <row r="218" spans="1:7" x14ac:dyDescent="0.35">
      <c r="A218" s="13" t="s">
        <v>2939</v>
      </c>
      <c r="B218" s="33"/>
      <c r="C218" s="33" t="s">
        <v>333</v>
      </c>
      <c r="D218" s="44">
        <v>-36425</v>
      </c>
      <c r="E218" s="26">
        <v>-235.27</v>
      </c>
      <c r="F218" s="27">
        <v>-1.55E-4</v>
      </c>
      <c r="G218" s="16"/>
    </row>
    <row r="219" spans="1:7" x14ac:dyDescent="0.35">
      <c r="A219" s="13" t="s">
        <v>2940</v>
      </c>
      <c r="B219" s="33"/>
      <c r="C219" s="33" t="s">
        <v>336</v>
      </c>
      <c r="D219" s="44">
        <v>-6600</v>
      </c>
      <c r="E219" s="26">
        <v>-238.29</v>
      </c>
      <c r="F219" s="27">
        <v>-1.5699999999999999E-4</v>
      </c>
      <c r="G219" s="16"/>
    </row>
    <row r="220" spans="1:7" x14ac:dyDescent="0.35">
      <c r="A220" s="13" t="s">
        <v>2941</v>
      </c>
      <c r="B220" s="33"/>
      <c r="C220" s="33" t="s">
        <v>302</v>
      </c>
      <c r="D220" s="44">
        <v>-49600</v>
      </c>
      <c r="E220" s="26">
        <v>-279.42</v>
      </c>
      <c r="F220" s="27">
        <v>-1.84E-4</v>
      </c>
      <c r="G220" s="16"/>
    </row>
    <row r="221" spans="1:7" x14ac:dyDescent="0.35">
      <c r="A221" s="13" t="s">
        <v>2942</v>
      </c>
      <c r="B221" s="33"/>
      <c r="C221" s="33" t="s">
        <v>221</v>
      </c>
      <c r="D221" s="44">
        <v>-7350</v>
      </c>
      <c r="E221" s="26">
        <v>-295.81</v>
      </c>
      <c r="F221" s="27">
        <v>-1.95E-4</v>
      </c>
      <c r="G221" s="16"/>
    </row>
    <row r="222" spans="1:7" x14ac:dyDescent="0.35">
      <c r="A222" s="13" t="s">
        <v>2943</v>
      </c>
      <c r="B222" s="33"/>
      <c r="C222" s="33" t="s">
        <v>380</v>
      </c>
      <c r="D222" s="44">
        <v>-78400</v>
      </c>
      <c r="E222" s="26">
        <v>-360.56</v>
      </c>
      <c r="F222" s="27">
        <v>-2.3800000000000001E-4</v>
      </c>
      <c r="G222" s="16"/>
    </row>
    <row r="223" spans="1:7" x14ac:dyDescent="0.35">
      <c r="A223" s="13" t="s">
        <v>2944</v>
      </c>
      <c r="B223" s="33"/>
      <c r="C223" s="33" t="s">
        <v>218</v>
      </c>
      <c r="D223" s="44">
        <v>-91000</v>
      </c>
      <c r="E223" s="26">
        <v>-366.23</v>
      </c>
      <c r="F223" s="27">
        <v>-2.41E-4</v>
      </c>
      <c r="G223" s="16"/>
    </row>
    <row r="224" spans="1:7" x14ac:dyDescent="0.35">
      <c r="A224" s="13" t="s">
        <v>2945</v>
      </c>
      <c r="B224" s="33"/>
      <c r="C224" s="33" t="s">
        <v>321</v>
      </c>
      <c r="D224" s="44">
        <v>-49700</v>
      </c>
      <c r="E224" s="26">
        <v>-379.68</v>
      </c>
      <c r="F224" s="27">
        <v>-2.5000000000000001E-4</v>
      </c>
      <c r="G224" s="16"/>
    </row>
    <row r="225" spans="1:7" x14ac:dyDescent="0.35">
      <c r="A225" s="13" t="s">
        <v>2946</v>
      </c>
      <c r="B225" s="33"/>
      <c r="C225" s="33" t="s">
        <v>302</v>
      </c>
      <c r="D225" s="44">
        <v>-34200</v>
      </c>
      <c r="E225" s="26">
        <v>-429.72</v>
      </c>
      <c r="F225" s="27">
        <v>-2.8299999999999999E-4</v>
      </c>
      <c r="G225" s="16"/>
    </row>
    <row r="226" spans="1:7" x14ac:dyDescent="0.35">
      <c r="A226" s="13" t="s">
        <v>2293</v>
      </c>
      <c r="B226" s="33"/>
      <c r="C226" s="33" t="s">
        <v>1198</v>
      </c>
      <c r="D226" s="44">
        <v>-33200</v>
      </c>
      <c r="E226" s="26">
        <v>-475.52</v>
      </c>
      <c r="F226" s="27">
        <v>-3.1399999999999999E-4</v>
      </c>
      <c r="G226" s="16"/>
    </row>
    <row r="227" spans="1:7" x14ac:dyDescent="0.35">
      <c r="A227" s="13" t="s">
        <v>2947</v>
      </c>
      <c r="B227" s="33"/>
      <c r="C227" s="33" t="s">
        <v>437</v>
      </c>
      <c r="D227" s="44">
        <v>-1185</v>
      </c>
      <c r="E227" s="26">
        <v>-552.33000000000004</v>
      </c>
      <c r="F227" s="27">
        <v>-3.6400000000000001E-4</v>
      </c>
      <c r="G227" s="16"/>
    </row>
    <row r="228" spans="1:7" x14ac:dyDescent="0.35">
      <c r="A228" s="13" t="s">
        <v>2948</v>
      </c>
      <c r="B228" s="33"/>
      <c r="C228" s="33" t="s">
        <v>281</v>
      </c>
      <c r="D228" s="44">
        <v>-149400</v>
      </c>
      <c r="E228" s="26">
        <v>-580.19000000000005</v>
      </c>
      <c r="F228" s="27">
        <v>-3.8299999999999999E-4</v>
      </c>
      <c r="G228" s="16"/>
    </row>
    <row r="229" spans="1:7" x14ac:dyDescent="0.35">
      <c r="A229" s="13" t="s">
        <v>2949</v>
      </c>
      <c r="B229" s="33"/>
      <c r="C229" s="33" t="s">
        <v>336</v>
      </c>
      <c r="D229" s="44">
        <v>-38535</v>
      </c>
      <c r="E229" s="26">
        <v>-580.91999999999996</v>
      </c>
      <c r="F229" s="27">
        <v>-3.8299999999999999E-4</v>
      </c>
      <c r="G229" s="16"/>
    </row>
    <row r="230" spans="1:7" x14ac:dyDescent="0.35">
      <c r="A230" s="13" t="s">
        <v>2950</v>
      </c>
      <c r="B230" s="33"/>
      <c r="C230" s="33" t="s">
        <v>218</v>
      </c>
      <c r="D230" s="44">
        <v>-13050</v>
      </c>
      <c r="E230" s="26">
        <v>-665.05</v>
      </c>
      <c r="F230" s="27">
        <v>-4.3899999999999999E-4</v>
      </c>
      <c r="G230" s="16"/>
    </row>
    <row r="231" spans="1:7" x14ac:dyDescent="0.35">
      <c r="A231" s="13" t="s">
        <v>2951</v>
      </c>
      <c r="B231" s="33"/>
      <c r="C231" s="33" t="s">
        <v>207</v>
      </c>
      <c r="D231" s="44">
        <v>-40500</v>
      </c>
      <c r="E231" s="26">
        <v>-670.44</v>
      </c>
      <c r="F231" s="27">
        <v>-4.4200000000000001E-4</v>
      </c>
      <c r="G231" s="16"/>
    </row>
    <row r="232" spans="1:7" x14ac:dyDescent="0.35">
      <c r="A232" s="13" t="s">
        <v>2952</v>
      </c>
      <c r="B232" s="33"/>
      <c r="C232" s="33" t="s">
        <v>358</v>
      </c>
      <c r="D232" s="44">
        <v>-146000</v>
      </c>
      <c r="E232" s="26">
        <v>-687.44</v>
      </c>
      <c r="F232" s="27">
        <v>-4.5399999999999998E-4</v>
      </c>
      <c r="G232" s="16"/>
    </row>
    <row r="233" spans="1:7" x14ac:dyDescent="0.35">
      <c r="A233" s="13" t="s">
        <v>2953</v>
      </c>
      <c r="B233" s="33"/>
      <c r="C233" s="33" t="s">
        <v>237</v>
      </c>
      <c r="D233" s="44">
        <v>-73800</v>
      </c>
      <c r="E233" s="26">
        <v>-689.14</v>
      </c>
      <c r="F233" s="27">
        <v>-4.55E-4</v>
      </c>
      <c r="G233" s="16"/>
    </row>
    <row r="234" spans="1:7" x14ac:dyDescent="0.35">
      <c r="A234" s="13" t="s">
        <v>2954</v>
      </c>
      <c r="B234" s="33"/>
      <c r="C234" s="33" t="s">
        <v>302</v>
      </c>
      <c r="D234" s="44">
        <v>-50500</v>
      </c>
      <c r="E234" s="26">
        <v>-775.93</v>
      </c>
      <c r="F234" s="27">
        <v>-5.1199999999999998E-4</v>
      </c>
      <c r="G234" s="16"/>
    </row>
    <row r="235" spans="1:7" x14ac:dyDescent="0.35">
      <c r="A235" s="13" t="s">
        <v>2955</v>
      </c>
      <c r="B235" s="33"/>
      <c r="C235" s="33" t="s">
        <v>215</v>
      </c>
      <c r="D235" s="44">
        <v>-16800</v>
      </c>
      <c r="E235" s="26">
        <v>-808.67</v>
      </c>
      <c r="F235" s="27">
        <v>-5.3399999999999997E-4</v>
      </c>
      <c r="G235" s="16"/>
    </row>
    <row r="236" spans="1:7" x14ac:dyDescent="0.35">
      <c r="A236" s="13" t="s">
        <v>2956</v>
      </c>
      <c r="B236" s="33"/>
      <c r="C236" s="33" t="s">
        <v>207</v>
      </c>
      <c r="D236" s="44">
        <v>-925450</v>
      </c>
      <c r="E236" s="26">
        <v>-815.04</v>
      </c>
      <c r="F236" s="27">
        <v>-5.3799999999999996E-4</v>
      </c>
      <c r="G236" s="16"/>
    </row>
    <row r="237" spans="1:7" x14ac:dyDescent="0.35">
      <c r="A237" s="13" t="s">
        <v>825</v>
      </c>
      <c r="B237" s="33"/>
      <c r="C237" s="33" t="s">
        <v>215</v>
      </c>
      <c r="D237" s="44">
        <v>-30375</v>
      </c>
      <c r="E237" s="26">
        <v>-815.27</v>
      </c>
      <c r="F237" s="27">
        <v>-5.3799999999999996E-4</v>
      </c>
      <c r="G237" s="16"/>
    </row>
    <row r="238" spans="1:7" x14ac:dyDescent="0.35">
      <c r="A238" s="13" t="s">
        <v>2957</v>
      </c>
      <c r="B238" s="33"/>
      <c r="C238" s="33" t="s">
        <v>281</v>
      </c>
      <c r="D238" s="44">
        <v>-26700</v>
      </c>
      <c r="E238" s="26">
        <v>-820.65</v>
      </c>
      <c r="F238" s="27">
        <v>-5.4199999999999995E-4</v>
      </c>
      <c r="G238" s="16"/>
    </row>
    <row r="239" spans="1:7" x14ac:dyDescent="0.35">
      <c r="A239" s="13" t="s">
        <v>2958</v>
      </c>
      <c r="B239" s="33"/>
      <c r="C239" s="33" t="s">
        <v>330</v>
      </c>
      <c r="D239" s="44">
        <v>-59400</v>
      </c>
      <c r="E239" s="26">
        <v>-851.32</v>
      </c>
      <c r="F239" s="27">
        <v>-5.62E-4</v>
      </c>
      <c r="G239" s="16"/>
    </row>
    <row r="240" spans="1:7" x14ac:dyDescent="0.35">
      <c r="A240" s="13" t="s">
        <v>2295</v>
      </c>
      <c r="B240" s="33"/>
      <c r="C240" s="33" t="s">
        <v>305</v>
      </c>
      <c r="D240" s="44">
        <v>-124700</v>
      </c>
      <c r="E240" s="26">
        <v>-859.18</v>
      </c>
      <c r="F240" s="27">
        <v>-5.6700000000000001E-4</v>
      </c>
      <c r="G240" s="16"/>
    </row>
    <row r="241" spans="1:7" x14ac:dyDescent="0.35">
      <c r="A241" s="13" t="s">
        <v>2959</v>
      </c>
      <c r="B241" s="33"/>
      <c r="C241" s="33" t="s">
        <v>204</v>
      </c>
      <c r="D241" s="44">
        <v>-60000</v>
      </c>
      <c r="E241" s="26">
        <v>-862.44</v>
      </c>
      <c r="F241" s="27">
        <v>-5.6899999999999995E-4</v>
      </c>
      <c r="G241" s="16"/>
    </row>
    <row r="242" spans="1:7" x14ac:dyDescent="0.35">
      <c r="A242" s="13" t="s">
        <v>2960</v>
      </c>
      <c r="B242" s="33"/>
      <c r="C242" s="33" t="s">
        <v>336</v>
      </c>
      <c r="D242" s="44">
        <v>-48650</v>
      </c>
      <c r="E242" s="26">
        <v>-884.51</v>
      </c>
      <c r="F242" s="27">
        <v>-5.8399999999999999E-4</v>
      </c>
      <c r="G242" s="16"/>
    </row>
    <row r="243" spans="1:7" x14ac:dyDescent="0.35">
      <c r="A243" s="13" t="s">
        <v>2297</v>
      </c>
      <c r="B243" s="33"/>
      <c r="C243" s="33" t="s">
        <v>237</v>
      </c>
      <c r="D243" s="44">
        <v>-267500</v>
      </c>
      <c r="E243" s="26">
        <v>-901.61</v>
      </c>
      <c r="F243" s="27">
        <v>-5.9500000000000004E-4</v>
      </c>
      <c r="G243" s="16"/>
    </row>
    <row r="244" spans="1:7" x14ac:dyDescent="0.35">
      <c r="A244" s="13" t="s">
        <v>2961</v>
      </c>
      <c r="B244" s="33"/>
      <c r="C244" s="33" t="s">
        <v>302</v>
      </c>
      <c r="D244" s="44">
        <v>-6150</v>
      </c>
      <c r="E244" s="26">
        <v>-908.66</v>
      </c>
      <c r="F244" s="27">
        <v>-5.9999999999999995E-4</v>
      </c>
      <c r="G244" s="16"/>
    </row>
    <row r="245" spans="1:7" x14ac:dyDescent="0.35">
      <c r="A245" s="13" t="s">
        <v>2962</v>
      </c>
      <c r="B245" s="33"/>
      <c r="C245" s="33" t="s">
        <v>218</v>
      </c>
      <c r="D245" s="44">
        <v>-76000</v>
      </c>
      <c r="E245" s="26">
        <v>-1019.31</v>
      </c>
      <c r="F245" s="27">
        <v>-6.7299999999999999E-4</v>
      </c>
      <c r="G245" s="16"/>
    </row>
    <row r="246" spans="1:7" x14ac:dyDescent="0.35">
      <c r="A246" s="13" t="s">
        <v>2963</v>
      </c>
      <c r="B246" s="33"/>
      <c r="C246" s="33" t="s">
        <v>785</v>
      </c>
      <c r="D246" s="44">
        <v>-514250</v>
      </c>
      <c r="E246" s="26">
        <v>-1068.82</v>
      </c>
      <c r="F246" s="27">
        <v>-7.0600000000000003E-4</v>
      </c>
      <c r="G246" s="16"/>
    </row>
    <row r="247" spans="1:7" x14ac:dyDescent="0.35">
      <c r="A247" s="13" t="s">
        <v>2964</v>
      </c>
      <c r="B247" s="33"/>
      <c r="C247" s="33" t="s">
        <v>245</v>
      </c>
      <c r="D247" s="44">
        <v>-374400</v>
      </c>
      <c r="E247" s="26">
        <v>-1091</v>
      </c>
      <c r="F247" s="27">
        <v>-7.2000000000000005E-4</v>
      </c>
      <c r="G247" s="16"/>
    </row>
    <row r="248" spans="1:7" x14ac:dyDescent="0.35">
      <c r="A248" s="13" t="s">
        <v>2965</v>
      </c>
      <c r="B248" s="33"/>
      <c r="C248" s="33" t="s">
        <v>330</v>
      </c>
      <c r="D248" s="44">
        <v>-74200</v>
      </c>
      <c r="E248" s="26">
        <v>-1146.8399999999999</v>
      </c>
      <c r="F248" s="27">
        <v>-7.5699999999999997E-4</v>
      </c>
      <c r="G248" s="16"/>
    </row>
    <row r="249" spans="1:7" x14ac:dyDescent="0.35">
      <c r="A249" s="13" t="s">
        <v>2966</v>
      </c>
      <c r="B249" s="33"/>
      <c r="C249" s="33" t="s">
        <v>240</v>
      </c>
      <c r="D249" s="44">
        <v>-271250</v>
      </c>
      <c r="E249" s="26">
        <v>-1187.67</v>
      </c>
      <c r="F249" s="27">
        <v>-7.8399999999999997E-4</v>
      </c>
      <c r="G249" s="16"/>
    </row>
    <row r="250" spans="1:7" x14ac:dyDescent="0.35">
      <c r="A250" s="13" t="s">
        <v>2324</v>
      </c>
      <c r="B250" s="33"/>
      <c r="C250" s="33" t="s">
        <v>380</v>
      </c>
      <c r="D250" s="44">
        <v>-196000</v>
      </c>
      <c r="E250" s="26">
        <v>-1249.5</v>
      </c>
      <c r="F250" s="27">
        <v>-8.25E-4</v>
      </c>
      <c r="G250" s="16"/>
    </row>
    <row r="251" spans="1:7" x14ac:dyDescent="0.35">
      <c r="A251" s="13" t="s">
        <v>2967</v>
      </c>
      <c r="B251" s="33"/>
      <c r="C251" s="33" t="s">
        <v>240</v>
      </c>
      <c r="D251" s="44">
        <v>-575100</v>
      </c>
      <c r="E251" s="26">
        <v>-1284.77</v>
      </c>
      <c r="F251" s="27">
        <v>-8.4800000000000001E-4</v>
      </c>
      <c r="G251" s="16"/>
    </row>
    <row r="252" spans="1:7" x14ac:dyDescent="0.35">
      <c r="A252" s="13" t="s">
        <v>2968</v>
      </c>
      <c r="B252" s="33"/>
      <c r="C252" s="33" t="s">
        <v>199</v>
      </c>
      <c r="D252" s="44">
        <v>-210900</v>
      </c>
      <c r="E252" s="26">
        <v>-1309.48</v>
      </c>
      <c r="F252" s="27">
        <v>-8.6499999999999999E-4</v>
      </c>
      <c r="G252" s="16"/>
    </row>
    <row r="253" spans="1:7" x14ac:dyDescent="0.35">
      <c r="A253" s="13" t="s">
        <v>2969</v>
      </c>
      <c r="B253" s="33"/>
      <c r="C253" s="33" t="s">
        <v>199</v>
      </c>
      <c r="D253" s="44">
        <v>-532350</v>
      </c>
      <c r="E253" s="26">
        <v>-1338.38</v>
      </c>
      <c r="F253" s="27">
        <v>-8.8400000000000002E-4</v>
      </c>
      <c r="G253" s="16"/>
    </row>
    <row r="254" spans="1:7" x14ac:dyDescent="0.35">
      <c r="A254" s="13" t="s">
        <v>2970</v>
      </c>
      <c r="B254" s="33"/>
      <c r="C254" s="33" t="s">
        <v>395</v>
      </c>
      <c r="D254" s="44">
        <v>-317125</v>
      </c>
      <c r="E254" s="26">
        <v>-1356.03</v>
      </c>
      <c r="F254" s="27">
        <v>-8.9499999999999996E-4</v>
      </c>
      <c r="G254" s="16"/>
    </row>
    <row r="255" spans="1:7" x14ac:dyDescent="0.35">
      <c r="A255" s="13" t="s">
        <v>2971</v>
      </c>
      <c r="B255" s="33"/>
      <c r="C255" s="33" t="s">
        <v>199</v>
      </c>
      <c r="D255" s="44">
        <v>-1129050</v>
      </c>
      <c r="E255" s="26">
        <v>-1386.13</v>
      </c>
      <c r="F255" s="27">
        <v>-9.1500000000000001E-4</v>
      </c>
      <c r="G255" s="16"/>
    </row>
    <row r="256" spans="1:7" x14ac:dyDescent="0.35">
      <c r="A256" s="13" t="s">
        <v>2972</v>
      </c>
      <c r="B256" s="33"/>
      <c r="C256" s="33" t="s">
        <v>245</v>
      </c>
      <c r="D256" s="44">
        <v>-1619200</v>
      </c>
      <c r="E256" s="26">
        <v>-1420.04</v>
      </c>
      <c r="F256" s="27">
        <v>-9.3800000000000003E-4</v>
      </c>
      <c r="G256" s="16"/>
    </row>
    <row r="257" spans="1:7" x14ac:dyDescent="0.35">
      <c r="A257" s="13" t="s">
        <v>2973</v>
      </c>
      <c r="B257" s="33"/>
      <c r="C257" s="33" t="s">
        <v>240</v>
      </c>
      <c r="D257" s="44">
        <v>-155200</v>
      </c>
      <c r="E257" s="26">
        <v>-1437.93</v>
      </c>
      <c r="F257" s="27">
        <v>-9.4899999999999997E-4</v>
      </c>
      <c r="G257" s="16"/>
    </row>
    <row r="258" spans="1:7" x14ac:dyDescent="0.35">
      <c r="A258" s="13" t="s">
        <v>2974</v>
      </c>
      <c r="B258" s="33"/>
      <c r="C258" s="33" t="s">
        <v>218</v>
      </c>
      <c r="D258" s="44">
        <v>-17450</v>
      </c>
      <c r="E258" s="26">
        <v>-1482.2</v>
      </c>
      <c r="F258" s="27">
        <v>-9.7900000000000005E-4</v>
      </c>
      <c r="G258" s="16"/>
    </row>
    <row r="259" spans="1:7" x14ac:dyDescent="0.35">
      <c r="A259" s="13" t="s">
        <v>2975</v>
      </c>
      <c r="B259" s="33"/>
      <c r="C259" s="33" t="s">
        <v>231</v>
      </c>
      <c r="D259" s="44">
        <v>-27650</v>
      </c>
      <c r="E259" s="26">
        <v>-1484.53</v>
      </c>
      <c r="F259" s="27">
        <v>-9.7999999999999997E-4</v>
      </c>
      <c r="G259" s="16"/>
    </row>
    <row r="260" spans="1:7" x14ac:dyDescent="0.35">
      <c r="A260" s="13" t="s">
        <v>2976</v>
      </c>
      <c r="B260" s="33"/>
      <c r="C260" s="33" t="s">
        <v>237</v>
      </c>
      <c r="D260" s="44">
        <v>-284000</v>
      </c>
      <c r="E260" s="26">
        <v>-1516.56</v>
      </c>
      <c r="F260" s="27">
        <v>-1.0009999999999999E-3</v>
      </c>
      <c r="G260" s="16"/>
    </row>
    <row r="261" spans="1:7" x14ac:dyDescent="0.35">
      <c r="A261" s="13" t="s">
        <v>2977</v>
      </c>
      <c r="B261" s="33"/>
      <c r="C261" s="33" t="s">
        <v>358</v>
      </c>
      <c r="D261" s="44">
        <v>-9675</v>
      </c>
      <c r="E261" s="26">
        <v>-1565.42</v>
      </c>
      <c r="F261" s="27">
        <v>-1.034E-3</v>
      </c>
      <c r="G261" s="16"/>
    </row>
    <row r="262" spans="1:7" x14ac:dyDescent="0.35">
      <c r="A262" s="13" t="s">
        <v>2978</v>
      </c>
      <c r="B262" s="33"/>
      <c r="C262" s="33" t="s">
        <v>746</v>
      </c>
      <c r="D262" s="44">
        <v>-200000</v>
      </c>
      <c r="E262" s="26">
        <v>-1569.5</v>
      </c>
      <c r="F262" s="27">
        <v>-1.036E-3</v>
      </c>
      <c r="G262" s="16"/>
    </row>
    <row r="263" spans="1:7" x14ac:dyDescent="0.35">
      <c r="A263" s="13" t="s">
        <v>2979</v>
      </c>
      <c r="B263" s="33"/>
      <c r="C263" s="33" t="s">
        <v>240</v>
      </c>
      <c r="D263" s="44">
        <v>-151500</v>
      </c>
      <c r="E263" s="26">
        <v>-1678.62</v>
      </c>
      <c r="F263" s="27">
        <v>-1.108E-3</v>
      </c>
      <c r="G263" s="16"/>
    </row>
    <row r="264" spans="1:7" x14ac:dyDescent="0.35">
      <c r="A264" s="13" t="s">
        <v>2980</v>
      </c>
      <c r="B264" s="33"/>
      <c r="C264" s="33" t="s">
        <v>321</v>
      </c>
      <c r="D264" s="44">
        <v>-126900</v>
      </c>
      <c r="E264" s="26">
        <v>-1698.3</v>
      </c>
      <c r="F264" s="27">
        <v>-1.121E-3</v>
      </c>
      <c r="G264" s="16"/>
    </row>
    <row r="265" spans="1:7" x14ac:dyDescent="0.35">
      <c r="A265" s="13" t="s">
        <v>2981</v>
      </c>
      <c r="B265" s="33"/>
      <c r="C265" s="33" t="s">
        <v>231</v>
      </c>
      <c r="D265" s="44">
        <v>-20100</v>
      </c>
      <c r="E265" s="26">
        <v>-1741.06</v>
      </c>
      <c r="F265" s="27">
        <v>-1.15E-3</v>
      </c>
      <c r="G265" s="16"/>
    </row>
    <row r="266" spans="1:7" x14ac:dyDescent="0.35">
      <c r="A266" s="13" t="s">
        <v>2287</v>
      </c>
      <c r="B266" s="33"/>
      <c r="C266" s="33" t="s">
        <v>333</v>
      </c>
      <c r="D266" s="44">
        <v>-182500</v>
      </c>
      <c r="E266" s="26">
        <v>-1741.6</v>
      </c>
      <c r="F266" s="27">
        <v>-1.15E-3</v>
      </c>
      <c r="G266" s="16"/>
    </row>
    <row r="267" spans="1:7" x14ac:dyDescent="0.35">
      <c r="A267" s="13" t="s">
        <v>2982</v>
      </c>
      <c r="B267" s="33"/>
      <c r="C267" s="33" t="s">
        <v>245</v>
      </c>
      <c r="D267" s="44">
        <v>-445500</v>
      </c>
      <c r="E267" s="26">
        <v>-1746.58</v>
      </c>
      <c r="F267" s="27">
        <v>-1.1529999999999999E-3</v>
      </c>
      <c r="G267" s="16"/>
    </row>
    <row r="268" spans="1:7" x14ac:dyDescent="0.35">
      <c r="A268" s="13" t="s">
        <v>2983</v>
      </c>
      <c r="B268" s="33"/>
      <c r="C268" s="33" t="s">
        <v>330</v>
      </c>
      <c r="D268" s="44">
        <v>-224400</v>
      </c>
      <c r="E268" s="26">
        <v>-1799.01</v>
      </c>
      <c r="F268" s="27">
        <v>-1.188E-3</v>
      </c>
      <c r="G268" s="16"/>
    </row>
    <row r="269" spans="1:7" x14ac:dyDescent="0.35">
      <c r="A269" s="13" t="s">
        <v>2308</v>
      </c>
      <c r="B269" s="33"/>
      <c r="C269" s="33" t="s">
        <v>333</v>
      </c>
      <c r="D269" s="44">
        <v>-1144000</v>
      </c>
      <c r="E269" s="26">
        <v>-1852.14</v>
      </c>
      <c r="F269" s="27">
        <v>-1.2229999999999999E-3</v>
      </c>
      <c r="G269" s="16"/>
    </row>
    <row r="270" spans="1:7" x14ac:dyDescent="0.35">
      <c r="A270" s="13" t="s">
        <v>2984</v>
      </c>
      <c r="B270" s="33"/>
      <c r="C270" s="33" t="s">
        <v>231</v>
      </c>
      <c r="D270" s="44">
        <v>-44400</v>
      </c>
      <c r="E270" s="26">
        <v>-1921.19</v>
      </c>
      <c r="F270" s="27">
        <v>-1.2689999999999999E-3</v>
      </c>
      <c r="G270" s="16"/>
    </row>
    <row r="271" spans="1:7" x14ac:dyDescent="0.35">
      <c r="A271" s="13" t="s">
        <v>2278</v>
      </c>
      <c r="B271" s="33"/>
      <c r="C271" s="33" t="s">
        <v>234</v>
      </c>
      <c r="D271" s="44">
        <v>-349200</v>
      </c>
      <c r="E271" s="26">
        <v>-1935.62</v>
      </c>
      <c r="F271" s="27">
        <v>-1.2780000000000001E-3</v>
      </c>
      <c r="G271" s="16"/>
    </row>
    <row r="272" spans="1:7" x14ac:dyDescent="0.35">
      <c r="A272" s="13" t="s">
        <v>2985</v>
      </c>
      <c r="B272" s="33"/>
      <c r="C272" s="33" t="s">
        <v>215</v>
      </c>
      <c r="D272" s="44">
        <v>-49500</v>
      </c>
      <c r="E272" s="26">
        <v>-1968.62</v>
      </c>
      <c r="F272" s="27">
        <v>-1.2999999999999999E-3</v>
      </c>
      <c r="G272" s="16"/>
    </row>
    <row r="273" spans="1:7" x14ac:dyDescent="0.35">
      <c r="A273" s="13" t="s">
        <v>2986</v>
      </c>
      <c r="B273" s="33"/>
      <c r="C273" s="33" t="s">
        <v>199</v>
      </c>
      <c r="D273" s="44">
        <v>-1856000</v>
      </c>
      <c r="E273" s="26">
        <v>-1976.08</v>
      </c>
      <c r="F273" s="27">
        <v>-1.305E-3</v>
      </c>
      <c r="G273" s="16"/>
    </row>
    <row r="274" spans="1:7" x14ac:dyDescent="0.35">
      <c r="A274" s="13" t="s">
        <v>2987</v>
      </c>
      <c r="B274" s="33"/>
      <c r="C274" s="33" t="s">
        <v>358</v>
      </c>
      <c r="D274" s="44">
        <v>-63500</v>
      </c>
      <c r="E274" s="26">
        <v>-1981.01</v>
      </c>
      <c r="F274" s="27">
        <v>-1.3079999999999999E-3</v>
      </c>
      <c r="G274" s="16"/>
    </row>
    <row r="275" spans="1:7" x14ac:dyDescent="0.35">
      <c r="A275" s="13" t="s">
        <v>2988</v>
      </c>
      <c r="B275" s="33"/>
      <c r="C275" s="33" t="s">
        <v>240</v>
      </c>
      <c r="D275" s="44">
        <v>-98500</v>
      </c>
      <c r="E275" s="26">
        <v>-1998.96</v>
      </c>
      <c r="F275" s="27">
        <v>-1.32E-3</v>
      </c>
      <c r="G275" s="16"/>
    </row>
    <row r="276" spans="1:7" x14ac:dyDescent="0.35">
      <c r="A276" s="13" t="s">
        <v>2989</v>
      </c>
      <c r="B276" s="33"/>
      <c r="C276" s="33" t="s">
        <v>266</v>
      </c>
      <c r="D276" s="44">
        <v>-110625</v>
      </c>
      <c r="E276" s="26">
        <v>-2015.03</v>
      </c>
      <c r="F276" s="27">
        <v>-1.3309999999999999E-3</v>
      </c>
      <c r="G276" s="16"/>
    </row>
    <row r="277" spans="1:7" x14ac:dyDescent="0.35">
      <c r="A277" s="13" t="s">
        <v>2990</v>
      </c>
      <c r="B277" s="33"/>
      <c r="C277" s="33" t="s">
        <v>240</v>
      </c>
      <c r="D277" s="44">
        <v>-193050</v>
      </c>
      <c r="E277" s="26">
        <v>-2028.18</v>
      </c>
      <c r="F277" s="27">
        <v>-1.3389999999999999E-3</v>
      </c>
      <c r="G277" s="16"/>
    </row>
    <row r="278" spans="1:7" x14ac:dyDescent="0.35">
      <c r="A278" s="13" t="s">
        <v>2991</v>
      </c>
      <c r="B278" s="33"/>
      <c r="C278" s="33" t="s">
        <v>266</v>
      </c>
      <c r="D278" s="44">
        <v>-220800</v>
      </c>
      <c r="E278" s="26">
        <v>-2120.12</v>
      </c>
      <c r="F278" s="27">
        <v>-1.4E-3</v>
      </c>
      <c r="G278" s="16"/>
    </row>
    <row r="279" spans="1:7" x14ac:dyDescent="0.35">
      <c r="A279" s="13" t="s">
        <v>2992</v>
      </c>
      <c r="B279" s="33"/>
      <c r="C279" s="33" t="s">
        <v>278</v>
      </c>
      <c r="D279" s="44">
        <v>-335000</v>
      </c>
      <c r="E279" s="26">
        <v>-2176.5</v>
      </c>
      <c r="F279" s="27">
        <v>-1.4369999999999999E-3</v>
      </c>
      <c r="G279" s="16"/>
    </row>
    <row r="280" spans="1:7" x14ac:dyDescent="0.35">
      <c r="A280" s="13" t="s">
        <v>2288</v>
      </c>
      <c r="B280" s="33"/>
      <c r="C280" s="33" t="s">
        <v>336</v>
      </c>
      <c r="D280" s="44">
        <v>-37000</v>
      </c>
      <c r="E280" s="26">
        <v>-2215.38</v>
      </c>
      <c r="F280" s="27">
        <v>-1.4630000000000001E-3</v>
      </c>
      <c r="G280" s="16"/>
    </row>
    <row r="281" spans="1:7" x14ac:dyDescent="0.35">
      <c r="A281" s="13" t="s">
        <v>2299</v>
      </c>
      <c r="B281" s="33"/>
      <c r="C281" s="33" t="s">
        <v>218</v>
      </c>
      <c r="D281" s="44">
        <v>-89925</v>
      </c>
      <c r="E281" s="26">
        <v>-2309.9</v>
      </c>
      <c r="F281" s="27">
        <v>-1.5250000000000001E-3</v>
      </c>
      <c r="G281" s="16"/>
    </row>
    <row r="282" spans="1:7" x14ac:dyDescent="0.35">
      <c r="A282" s="13" t="s">
        <v>2280</v>
      </c>
      <c r="B282" s="33"/>
      <c r="C282" s="33" t="s">
        <v>234</v>
      </c>
      <c r="D282" s="44">
        <v>-126600</v>
      </c>
      <c r="E282" s="26">
        <v>-2385.9</v>
      </c>
      <c r="F282" s="27">
        <v>-1.5759999999999999E-3</v>
      </c>
      <c r="G282" s="16"/>
    </row>
    <row r="283" spans="1:7" x14ac:dyDescent="0.35">
      <c r="A283" s="13" t="s">
        <v>2290</v>
      </c>
      <c r="B283" s="33"/>
      <c r="C283" s="33" t="s">
        <v>266</v>
      </c>
      <c r="D283" s="44">
        <v>-359250</v>
      </c>
      <c r="E283" s="26">
        <v>-2389.0100000000002</v>
      </c>
      <c r="F283" s="27">
        <v>-1.578E-3</v>
      </c>
      <c r="G283" s="16"/>
    </row>
    <row r="284" spans="1:7" x14ac:dyDescent="0.35">
      <c r="A284" s="13" t="s">
        <v>2311</v>
      </c>
      <c r="B284" s="33"/>
      <c r="C284" s="33" t="s">
        <v>237</v>
      </c>
      <c r="D284" s="44">
        <v>-126650</v>
      </c>
      <c r="E284" s="26">
        <v>-2488.67</v>
      </c>
      <c r="F284" s="27">
        <v>-1.6440000000000001E-3</v>
      </c>
      <c r="G284" s="16"/>
    </row>
    <row r="285" spans="1:7" x14ac:dyDescent="0.35">
      <c r="A285" s="13" t="s">
        <v>2301</v>
      </c>
      <c r="B285" s="33"/>
      <c r="C285" s="33" t="s">
        <v>240</v>
      </c>
      <c r="D285" s="44">
        <v>-962208</v>
      </c>
      <c r="E285" s="26">
        <v>-2523.39</v>
      </c>
      <c r="F285" s="27">
        <v>-1.6670000000000001E-3</v>
      </c>
      <c r="G285" s="16"/>
    </row>
    <row r="286" spans="1:7" x14ac:dyDescent="0.35">
      <c r="A286" s="13" t="s">
        <v>2277</v>
      </c>
      <c r="B286" s="33"/>
      <c r="C286" s="33" t="s">
        <v>281</v>
      </c>
      <c r="D286" s="44">
        <v>-1675600</v>
      </c>
      <c r="E286" s="26">
        <v>-2568.19</v>
      </c>
      <c r="F286" s="27">
        <v>-1.696E-3</v>
      </c>
      <c r="G286" s="16"/>
    </row>
    <row r="287" spans="1:7" x14ac:dyDescent="0.35">
      <c r="A287" s="13" t="s">
        <v>2314</v>
      </c>
      <c r="B287" s="33"/>
      <c r="C287" s="33" t="s">
        <v>269</v>
      </c>
      <c r="D287" s="44">
        <v>-156650</v>
      </c>
      <c r="E287" s="26">
        <v>-2770.67</v>
      </c>
      <c r="F287" s="27">
        <v>-1.83E-3</v>
      </c>
      <c r="G287" s="16"/>
    </row>
    <row r="288" spans="1:7" x14ac:dyDescent="0.35">
      <c r="A288" s="13" t="s">
        <v>2993</v>
      </c>
      <c r="B288" s="33"/>
      <c r="C288" s="33" t="s">
        <v>785</v>
      </c>
      <c r="D288" s="44">
        <v>-912000</v>
      </c>
      <c r="E288" s="26">
        <v>-2819.9</v>
      </c>
      <c r="F288" s="27">
        <v>-1.8619999999999999E-3</v>
      </c>
      <c r="G288" s="16"/>
    </row>
    <row r="289" spans="1:7" x14ac:dyDescent="0.35">
      <c r="A289" s="13" t="s">
        <v>2994</v>
      </c>
      <c r="B289" s="33"/>
      <c r="C289" s="33" t="s">
        <v>497</v>
      </c>
      <c r="D289" s="44">
        <v>-1195000</v>
      </c>
      <c r="E289" s="26">
        <v>-2827.61</v>
      </c>
      <c r="F289" s="27">
        <v>-1.8680000000000001E-3</v>
      </c>
      <c r="G289" s="16"/>
    </row>
    <row r="290" spans="1:7" x14ac:dyDescent="0.35">
      <c r="A290" s="13" t="s">
        <v>2995</v>
      </c>
      <c r="B290" s="33"/>
      <c r="C290" s="33" t="s">
        <v>199</v>
      </c>
      <c r="D290" s="44">
        <v>-14456000</v>
      </c>
      <c r="E290" s="26">
        <v>-3125.39</v>
      </c>
      <c r="F290" s="27">
        <v>-2.0639999999999999E-3</v>
      </c>
      <c r="G290" s="16"/>
    </row>
    <row r="291" spans="1:7" x14ac:dyDescent="0.35">
      <c r="A291" s="13" t="s">
        <v>2996</v>
      </c>
      <c r="B291" s="33"/>
      <c r="C291" s="33" t="s">
        <v>432</v>
      </c>
      <c r="D291" s="44">
        <v>-645000</v>
      </c>
      <c r="E291" s="26">
        <v>-3132.44</v>
      </c>
      <c r="F291" s="27">
        <v>-2.0690000000000001E-3</v>
      </c>
      <c r="G291" s="16"/>
    </row>
    <row r="292" spans="1:7" x14ac:dyDescent="0.35">
      <c r="A292" s="13" t="s">
        <v>2283</v>
      </c>
      <c r="B292" s="33"/>
      <c r="C292" s="33" t="s">
        <v>248</v>
      </c>
      <c r="D292" s="44">
        <v>-138900</v>
      </c>
      <c r="E292" s="26">
        <v>-3248.32</v>
      </c>
      <c r="F292" s="27">
        <v>-2.1450000000000002E-3</v>
      </c>
      <c r="G292" s="16"/>
    </row>
    <row r="293" spans="1:7" x14ac:dyDescent="0.35">
      <c r="A293" s="13" t="s">
        <v>2997</v>
      </c>
      <c r="B293" s="33"/>
      <c r="C293" s="33" t="s">
        <v>330</v>
      </c>
      <c r="D293" s="44">
        <v>-224250</v>
      </c>
      <c r="E293" s="26">
        <v>-3309.26</v>
      </c>
      <c r="F293" s="27">
        <v>-2.186E-3</v>
      </c>
      <c r="G293" s="16"/>
    </row>
    <row r="294" spans="1:7" x14ac:dyDescent="0.35">
      <c r="A294" s="13" t="s">
        <v>2998</v>
      </c>
      <c r="B294" s="33"/>
      <c r="C294" s="33" t="s">
        <v>266</v>
      </c>
      <c r="D294" s="44">
        <v>-179250</v>
      </c>
      <c r="E294" s="26">
        <v>-3366.32</v>
      </c>
      <c r="F294" s="27">
        <v>-2.2230000000000001E-3</v>
      </c>
      <c r="G294" s="16"/>
    </row>
    <row r="295" spans="1:7" x14ac:dyDescent="0.35">
      <c r="A295" s="13" t="s">
        <v>2999</v>
      </c>
      <c r="B295" s="33"/>
      <c r="C295" s="33" t="s">
        <v>380</v>
      </c>
      <c r="D295" s="44">
        <v>-1875000</v>
      </c>
      <c r="E295" s="26">
        <v>-3402.38</v>
      </c>
      <c r="F295" s="27">
        <v>-2.2469999999999999E-3</v>
      </c>
      <c r="G295" s="16"/>
    </row>
    <row r="296" spans="1:7" x14ac:dyDescent="0.35">
      <c r="A296" s="13" t="s">
        <v>2282</v>
      </c>
      <c r="B296" s="33"/>
      <c r="C296" s="33" t="s">
        <v>237</v>
      </c>
      <c r="D296" s="44">
        <v>-202300</v>
      </c>
      <c r="E296" s="26">
        <v>-3413.61</v>
      </c>
      <c r="F296" s="27">
        <v>-2.2550000000000001E-3</v>
      </c>
      <c r="G296" s="16"/>
    </row>
    <row r="297" spans="1:7" x14ac:dyDescent="0.35">
      <c r="A297" s="13" t="s">
        <v>3000</v>
      </c>
      <c r="B297" s="33"/>
      <c r="C297" s="33" t="s">
        <v>302</v>
      </c>
      <c r="D297" s="44">
        <v>-155200</v>
      </c>
      <c r="E297" s="26">
        <v>-3497.12</v>
      </c>
      <c r="F297" s="27">
        <v>-2.31E-3</v>
      </c>
      <c r="G297" s="16"/>
    </row>
    <row r="298" spans="1:7" x14ac:dyDescent="0.35">
      <c r="A298" s="13" t="s">
        <v>3001</v>
      </c>
      <c r="B298" s="33"/>
      <c r="C298" s="33" t="s">
        <v>204</v>
      </c>
      <c r="D298" s="44">
        <v>-1173600</v>
      </c>
      <c r="E298" s="26">
        <v>-3756.11</v>
      </c>
      <c r="F298" s="27">
        <v>-2.4810000000000001E-3</v>
      </c>
      <c r="G298" s="16"/>
    </row>
    <row r="299" spans="1:7" x14ac:dyDescent="0.35">
      <c r="A299" s="13" t="s">
        <v>3002</v>
      </c>
      <c r="B299" s="33"/>
      <c r="C299" s="33" t="s">
        <v>215</v>
      </c>
      <c r="D299" s="44">
        <v>-1878750</v>
      </c>
      <c r="E299" s="26">
        <v>-3770.46</v>
      </c>
      <c r="F299" s="27">
        <v>-2.49E-3</v>
      </c>
      <c r="G299" s="16"/>
    </row>
    <row r="300" spans="1:7" x14ac:dyDescent="0.35">
      <c r="A300" s="13" t="s">
        <v>2312</v>
      </c>
      <c r="B300" s="33"/>
      <c r="C300" s="33" t="s">
        <v>199</v>
      </c>
      <c r="D300" s="44">
        <v>-1870000</v>
      </c>
      <c r="E300" s="26">
        <v>-3797.22</v>
      </c>
      <c r="F300" s="27">
        <v>-2.5079999999999998E-3</v>
      </c>
      <c r="G300" s="16"/>
    </row>
    <row r="301" spans="1:7" x14ac:dyDescent="0.35">
      <c r="A301" s="13" t="s">
        <v>3003</v>
      </c>
      <c r="B301" s="33"/>
      <c r="C301" s="33" t="s">
        <v>199</v>
      </c>
      <c r="D301" s="44">
        <v>-2268000</v>
      </c>
      <c r="E301" s="26">
        <v>-3882.82</v>
      </c>
      <c r="F301" s="27">
        <v>-2.565E-3</v>
      </c>
      <c r="G301" s="16"/>
    </row>
    <row r="302" spans="1:7" x14ac:dyDescent="0.35">
      <c r="A302" s="13" t="s">
        <v>3004</v>
      </c>
      <c r="B302" s="33"/>
      <c r="C302" s="33" t="s">
        <v>237</v>
      </c>
      <c r="D302" s="44">
        <v>-637500</v>
      </c>
      <c r="E302" s="26">
        <v>-3906.28</v>
      </c>
      <c r="F302" s="27">
        <v>-2.5799999999999998E-3</v>
      </c>
      <c r="G302" s="16"/>
    </row>
    <row r="303" spans="1:7" x14ac:dyDescent="0.35">
      <c r="A303" s="13" t="s">
        <v>3005</v>
      </c>
      <c r="B303" s="33"/>
      <c r="C303" s="33" t="s">
        <v>358</v>
      </c>
      <c r="D303" s="44">
        <v>-444400</v>
      </c>
      <c r="E303" s="26">
        <v>-3908.28</v>
      </c>
      <c r="F303" s="27">
        <v>-2.581E-3</v>
      </c>
      <c r="G303" s="16"/>
    </row>
    <row r="304" spans="1:7" x14ac:dyDescent="0.35">
      <c r="A304" s="13" t="s">
        <v>3006</v>
      </c>
      <c r="B304" s="33"/>
      <c r="C304" s="33" t="s">
        <v>221</v>
      </c>
      <c r="D304" s="44">
        <v>-274500</v>
      </c>
      <c r="E304" s="26">
        <v>-3936.33</v>
      </c>
      <c r="F304" s="27">
        <v>-2.5999999999999999E-3</v>
      </c>
      <c r="G304" s="16"/>
    </row>
    <row r="305" spans="1:7" x14ac:dyDescent="0.35">
      <c r="A305" s="13" t="s">
        <v>2309</v>
      </c>
      <c r="B305" s="33"/>
      <c r="C305" s="33" t="s">
        <v>199</v>
      </c>
      <c r="D305" s="44">
        <v>-485500</v>
      </c>
      <c r="E305" s="26">
        <v>-3981.1</v>
      </c>
      <c r="F305" s="27">
        <v>-2.63E-3</v>
      </c>
      <c r="G305" s="16"/>
    </row>
    <row r="306" spans="1:7" x14ac:dyDescent="0.35">
      <c r="A306" s="13" t="s">
        <v>3007</v>
      </c>
      <c r="B306" s="33"/>
      <c r="C306" s="33" t="s">
        <v>234</v>
      </c>
      <c r="D306" s="44">
        <v>-196625</v>
      </c>
      <c r="E306" s="26">
        <v>-3982.05</v>
      </c>
      <c r="F306" s="27">
        <v>-2.63E-3</v>
      </c>
      <c r="G306" s="16"/>
    </row>
    <row r="307" spans="1:7" x14ac:dyDescent="0.35">
      <c r="A307" s="13" t="s">
        <v>2302</v>
      </c>
      <c r="B307" s="33"/>
      <c r="C307" s="33" t="s">
        <v>401</v>
      </c>
      <c r="D307" s="44">
        <v>-525000</v>
      </c>
      <c r="E307" s="26">
        <v>-3987.64</v>
      </c>
      <c r="F307" s="27">
        <v>-2.6340000000000001E-3</v>
      </c>
      <c r="G307" s="16"/>
    </row>
    <row r="308" spans="1:7" x14ac:dyDescent="0.35">
      <c r="A308" s="13" t="s">
        <v>3008</v>
      </c>
      <c r="B308" s="33"/>
      <c r="C308" s="33" t="s">
        <v>281</v>
      </c>
      <c r="D308" s="44">
        <v>-12700</v>
      </c>
      <c r="E308" s="26">
        <v>-4006.85</v>
      </c>
      <c r="F308" s="27">
        <v>-2.647E-3</v>
      </c>
      <c r="G308" s="16"/>
    </row>
    <row r="309" spans="1:7" x14ac:dyDescent="0.35">
      <c r="A309" s="13" t="s">
        <v>3009</v>
      </c>
      <c r="B309" s="33"/>
      <c r="C309" s="33" t="s">
        <v>398</v>
      </c>
      <c r="D309" s="44">
        <v>-635495</v>
      </c>
      <c r="E309" s="26">
        <v>-4009.97</v>
      </c>
      <c r="F309" s="27">
        <v>-2.6489999999999999E-3</v>
      </c>
      <c r="G309" s="16"/>
    </row>
    <row r="310" spans="1:7" x14ac:dyDescent="0.35">
      <c r="A310" s="13" t="s">
        <v>3010</v>
      </c>
      <c r="B310" s="33"/>
      <c r="C310" s="33" t="s">
        <v>204</v>
      </c>
      <c r="D310" s="44">
        <v>-2934750</v>
      </c>
      <c r="E310" s="26">
        <v>-4191.41</v>
      </c>
      <c r="F310" s="27">
        <v>-2.7680000000000001E-3</v>
      </c>
      <c r="G310" s="16"/>
    </row>
    <row r="311" spans="1:7" x14ac:dyDescent="0.35">
      <c r="A311" s="13" t="s">
        <v>3011</v>
      </c>
      <c r="B311" s="33"/>
      <c r="C311" s="33" t="s">
        <v>237</v>
      </c>
      <c r="D311" s="44">
        <v>-137500</v>
      </c>
      <c r="E311" s="26">
        <v>-4374.43</v>
      </c>
      <c r="F311" s="27">
        <v>-2.8890000000000001E-3</v>
      </c>
      <c r="G311" s="16"/>
    </row>
    <row r="312" spans="1:7" x14ac:dyDescent="0.35">
      <c r="A312" s="13" t="s">
        <v>2307</v>
      </c>
      <c r="B312" s="33"/>
      <c r="C312" s="33" t="s">
        <v>237</v>
      </c>
      <c r="D312" s="44">
        <v>-68000</v>
      </c>
      <c r="E312" s="26">
        <v>-4521.66</v>
      </c>
      <c r="F312" s="27">
        <v>-2.9870000000000001E-3</v>
      </c>
      <c r="G312" s="16"/>
    </row>
    <row r="313" spans="1:7" x14ac:dyDescent="0.35">
      <c r="A313" s="13" t="s">
        <v>3012</v>
      </c>
      <c r="B313" s="33"/>
      <c r="C313" s="33" t="s">
        <v>318</v>
      </c>
      <c r="D313" s="44">
        <v>-271500</v>
      </c>
      <c r="E313" s="26">
        <v>-4552.24</v>
      </c>
      <c r="F313" s="27">
        <v>-3.0070000000000001E-3</v>
      </c>
      <c r="G313" s="16"/>
    </row>
    <row r="314" spans="1:7" x14ac:dyDescent="0.35">
      <c r="A314" s="13" t="s">
        <v>3013</v>
      </c>
      <c r="B314" s="33"/>
      <c r="C314" s="33" t="s">
        <v>1198</v>
      </c>
      <c r="D314" s="44">
        <v>-5394375</v>
      </c>
      <c r="E314" s="26">
        <v>-4553.93</v>
      </c>
      <c r="F314" s="27">
        <v>-3.0079999999999998E-3</v>
      </c>
      <c r="G314" s="16"/>
    </row>
    <row r="315" spans="1:7" x14ac:dyDescent="0.35">
      <c r="A315" s="13" t="s">
        <v>3014</v>
      </c>
      <c r="B315" s="33"/>
      <c r="C315" s="33" t="s">
        <v>305</v>
      </c>
      <c r="D315" s="44">
        <v>-77750</v>
      </c>
      <c r="E315" s="26">
        <v>-4670.05</v>
      </c>
      <c r="F315" s="27">
        <v>-3.0850000000000001E-3</v>
      </c>
      <c r="G315" s="16"/>
    </row>
    <row r="316" spans="1:7" x14ac:dyDescent="0.35">
      <c r="A316" s="13" t="s">
        <v>2320</v>
      </c>
      <c r="B316" s="33"/>
      <c r="C316" s="33" t="s">
        <v>240</v>
      </c>
      <c r="D316" s="44">
        <v>-733500</v>
      </c>
      <c r="E316" s="26">
        <v>-4720.8100000000004</v>
      </c>
      <c r="F316" s="27">
        <v>-3.1180000000000001E-3</v>
      </c>
      <c r="G316" s="16"/>
    </row>
    <row r="317" spans="1:7" x14ac:dyDescent="0.35">
      <c r="A317" s="13" t="s">
        <v>2315</v>
      </c>
      <c r="B317" s="33"/>
      <c r="C317" s="33" t="s">
        <v>237</v>
      </c>
      <c r="D317" s="44">
        <v>-409200</v>
      </c>
      <c r="E317" s="26">
        <v>-4727.08</v>
      </c>
      <c r="F317" s="27">
        <v>-3.1220000000000002E-3</v>
      </c>
      <c r="G317" s="16"/>
    </row>
    <row r="318" spans="1:7" x14ac:dyDescent="0.35">
      <c r="A318" s="13" t="s">
        <v>2275</v>
      </c>
      <c r="B318" s="33"/>
      <c r="C318" s="33" t="s">
        <v>432</v>
      </c>
      <c r="D318" s="44">
        <v>-383500</v>
      </c>
      <c r="E318" s="26">
        <v>-4745.8100000000004</v>
      </c>
      <c r="F318" s="27">
        <v>-3.1350000000000002E-3</v>
      </c>
      <c r="G318" s="16"/>
    </row>
    <row r="319" spans="1:7" x14ac:dyDescent="0.35">
      <c r="A319" s="13" t="s">
        <v>3015</v>
      </c>
      <c r="B319" s="33"/>
      <c r="C319" s="33" t="s">
        <v>266</v>
      </c>
      <c r="D319" s="44">
        <v>-317600</v>
      </c>
      <c r="E319" s="26">
        <v>-4794.17</v>
      </c>
      <c r="F319" s="27">
        <v>-3.1670000000000001E-3</v>
      </c>
      <c r="G319" s="16"/>
    </row>
    <row r="320" spans="1:7" x14ac:dyDescent="0.35">
      <c r="A320" s="13" t="s">
        <v>2279</v>
      </c>
      <c r="B320" s="33"/>
      <c r="C320" s="33" t="s">
        <v>401</v>
      </c>
      <c r="D320" s="44">
        <v>-730000</v>
      </c>
      <c r="E320" s="26">
        <v>-4815.8100000000004</v>
      </c>
      <c r="F320" s="27">
        <v>-3.1809999999999998E-3</v>
      </c>
      <c r="G320" s="16"/>
    </row>
    <row r="321" spans="1:7" x14ac:dyDescent="0.35">
      <c r="A321" s="13" t="s">
        <v>3016</v>
      </c>
      <c r="B321" s="33"/>
      <c r="C321" s="33" t="s">
        <v>785</v>
      </c>
      <c r="D321" s="44">
        <v>-365200</v>
      </c>
      <c r="E321" s="26">
        <v>-4868.12</v>
      </c>
      <c r="F321" s="27">
        <v>-3.2160000000000001E-3</v>
      </c>
      <c r="G321" s="16"/>
    </row>
    <row r="322" spans="1:7" x14ac:dyDescent="0.35">
      <c r="A322" s="13" t="s">
        <v>3017</v>
      </c>
      <c r="B322" s="33"/>
      <c r="C322" s="33" t="s">
        <v>318</v>
      </c>
      <c r="D322" s="44">
        <v>-442320</v>
      </c>
      <c r="E322" s="26">
        <v>-4923.91</v>
      </c>
      <c r="F322" s="27">
        <v>-3.2520000000000001E-3</v>
      </c>
      <c r="G322" s="16"/>
    </row>
    <row r="323" spans="1:7" x14ac:dyDescent="0.35">
      <c r="A323" s="13" t="s">
        <v>2310</v>
      </c>
      <c r="B323" s="33"/>
      <c r="C323" s="33" t="s">
        <v>218</v>
      </c>
      <c r="D323" s="44">
        <v>-146125</v>
      </c>
      <c r="E323" s="26">
        <v>-5047.8900000000003</v>
      </c>
      <c r="F323" s="27">
        <v>-3.3340000000000002E-3</v>
      </c>
      <c r="G323" s="16"/>
    </row>
    <row r="324" spans="1:7" x14ac:dyDescent="0.35">
      <c r="A324" s="13" t="s">
        <v>3018</v>
      </c>
      <c r="B324" s="33"/>
      <c r="C324" s="33" t="s">
        <v>330</v>
      </c>
      <c r="D324" s="44">
        <v>-225675</v>
      </c>
      <c r="E324" s="26">
        <v>-5081.9799999999996</v>
      </c>
      <c r="F324" s="27">
        <v>-3.3570000000000002E-3</v>
      </c>
      <c r="G324" s="16"/>
    </row>
    <row r="325" spans="1:7" x14ac:dyDescent="0.35">
      <c r="A325" s="13" t="s">
        <v>2304</v>
      </c>
      <c r="B325" s="33"/>
      <c r="C325" s="33" t="s">
        <v>336</v>
      </c>
      <c r="D325" s="44">
        <v>-160650</v>
      </c>
      <c r="E325" s="26">
        <v>-5270.93</v>
      </c>
      <c r="F325" s="27">
        <v>-3.4819999999999999E-3</v>
      </c>
      <c r="G325" s="16"/>
    </row>
    <row r="326" spans="1:7" x14ac:dyDescent="0.35">
      <c r="A326" s="13" t="s">
        <v>2305</v>
      </c>
      <c r="B326" s="33"/>
      <c r="C326" s="33" t="s">
        <v>218</v>
      </c>
      <c r="D326" s="44">
        <v>-94400</v>
      </c>
      <c r="E326" s="26">
        <v>-5342.57</v>
      </c>
      <c r="F326" s="27">
        <v>-3.529E-3</v>
      </c>
      <c r="G326" s="16"/>
    </row>
    <row r="327" spans="1:7" x14ac:dyDescent="0.35">
      <c r="A327" s="13" t="s">
        <v>3019</v>
      </c>
      <c r="B327" s="33"/>
      <c r="C327" s="33" t="s">
        <v>358</v>
      </c>
      <c r="D327" s="44">
        <v>-188625</v>
      </c>
      <c r="E327" s="26">
        <v>-5430.89</v>
      </c>
      <c r="F327" s="27">
        <v>-3.5869999999999999E-3</v>
      </c>
      <c r="G327" s="16"/>
    </row>
    <row r="328" spans="1:7" x14ac:dyDescent="0.35">
      <c r="A328" s="13" t="s">
        <v>3020</v>
      </c>
      <c r="B328" s="33"/>
      <c r="C328" s="33" t="s">
        <v>218</v>
      </c>
      <c r="D328" s="44">
        <v>-345450</v>
      </c>
      <c r="E328" s="26">
        <v>-5687.83</v>
      </c>
      <c r="F328" s="27">
        <v>-3.7569999999999999E-3</v>
      </c>
      <c r="G328" s="16"/>
    </row>
    <row r="329" spans="1:7" x14ac:dyDescent="0.35">
      <c r="A329" s="13" t="s">
        <v>3021</v>
      </c>
      <c r="B329" s="33"/>
      <c r="C329" s="33" t="s">
        <v>245</v>
      </c>
      <c r="D329" s="44">
        <v>-656875</v>
      </c>
      <c r="E329" s="26">
        <v>-5727.95</v>
      </c>
      <c r="F329" s="27">
        <v>-3.784E-3</v>
      </c>
      <c r="G329" s="16"/>
    </row>
    <row r="330" spans="1:7" x14ac:dyDescent="0.35">
      <c r="A330" s="13" t="s">
        <v>3022</v>
      </c>
      <c r="B330" s="33"/>
      <c r="C330" s="33" t="s">
        <v>237</v>
      </c>
      <c r="D330" s="44">
        <v>-393250</v>
      </c>
      <c r="E330" s="26">
        <v>-5770.55</v>
      </c>
      <c r="F330" s="27">
        <v>-3.8119999999999999E-3</v>
      </c>
      <c r="G330" s="16"/>
    </row>
    <row r="331" spans="1:7" x14ac:dyDescent="0.35">
      <c r="A331" s="13" t="s">
        <v>2316</v>
      </c>
      <c r="B331" s="33"/>
      <c r="C331" s="33" t="s">
        <v>266</v>
      </c>
      <c r="D331" s="44">
        <v>-741400</v>
      </c>
      <c r="E331" s="26">
        <v>-5779.95</v>
      </c>
      <c r="F331" s="27">
        <v>-3.8180000000000002E-3</v>
      </c>
      <c r="G331" s="16"/>
    </row>
    <row r="332" spans="1:7" x14ac:dyDescent="0.35">
      <c r="A332" s="13" t="s">
        <v>3023</v>
      </c>
      <c r="B332" s="33"/>
      <c r="C332" s="33" t="s">
        <v>401</v>
      </c>
      <c r="D332" s="44">
        <v>-753000</v>
      </c>
      <c r="E332" s="26">
        <v>-5827.09</v>
      </c>
      <c r="F332" s="27">
        <v>-3.849E-3</v>
      </c>
      <c r="G332" s="16"/>
    </row>
    <row r="333" spans="1:7" x14ac:dyDescent="0.35">
      <c r="A333" s="13" t="s">
        <v>3024</v>
      </c>
      <c r="B333" s="33"/>
      <c r="C333" s="33" t="s">
        <v>240</v>
      </c>
      <c r="D333" s="44">
        <v>-269775</v>
      </c>
      <c r="E333" s="26">
        <v>-5991.97</v>
      </c>
      <c r="F333" s="27">
        <v>-3.9579999999999997E-3</v>
      </c>
      <c r="G333" s="16"/>
    </row>
    <row r="334" spans="1:7" x14ac:dyDescent="0.35">
      <c r="A334" s="13" t="s">
        <v>2286</v>
      </c>
      <c r="B334" s="33"/>
      <c r="C334" s="33" t="s">
        <v>245</v>
      </c>
      <c r="D334" s="44">
        <v>-1789500</v>
      </c>
      <c r="E334" s="26">
        <v>-6006.46</v>
      </c>
      <c r="F334" s="27">
        <v>-3.9680000000000002E-3</v>
      </c>
      <c r="G334" s="16"/>
    </row>
    <row r="335" spans="1:7" x14ac:dyDescent="0.35">
      <c r="A335" s="13" t="s">
        <v>3025</v>
      </c>
      <c r="B335" s="33"/>
      <c r="C335" s="33" t="s">
        <v>199</v>
      </c>
      <c r="D335" s="44">
        <v>-4438275</v>
      </c>
      <c r="E335" s="26">
        <v>-6555.78</v>
      </c>
      <c r="F335" s="27">
        <v>-4.3299999999999996E-3</v>
      </c>
      <c r="G335" s="16"/>
    </row>
    <row r="336" spans="1:7" x14ac:dyDescent="0.35">
      <c r="A336" s="13" t="s">
        <v>3026</v>
      </c>
      <c r="B336" s="33"/>
      <c r="C336" s="33" t="s">
        <v>240</v>
      </c>
      <c r="D336" s="44">
        <v>-1102000</v>
      </c>
      <c r="E336" s="26">
        <v>-6613.65</v>
      </c>
      <c r="F336" s="27">
        <v>-4.3689999999999996E-3</v>
      </c>
      <c r="G336" s="16"/>
    </row>
    <row r="337" spans="1:7" x14ac:dyDescent="0.35">
      <c r="A337" s="13" t="s">
        <v>2322</v>
      </c>
      <c r="B337" s="33"/>
      <c r="C337" s="33" t="s">
        <v>221</v>
      </c>
      <c r="D337" s="44">
        <v>-116900</v>
      </c>
      <c r="E337" s="26">
        <v>-6626.48</v>
      </c>
      <c r="F337" s="27">
        <v>-4.3769999999999998E-3</v>
      </c>
      <c r="G337" s="16"/>
    </row>
    <row r="338" spans="1:7" x14ac:dyDescent="0.35">
      <c r="A338" s="13" t="s">
        <v>2332</v>
      </c>
      <c r="B338" s="33"/>
      <c r="C338" s="33" t="s">
        <v>702</v>
      </c>
      <c r="D338" s="44">
        <v>-1687350</v>
      </c>
      <c r="E338" s="26">
        <v>-6746.03</v>
      </c>
      <c r="F338" s="27">
        <v>-4.4559999999999999E-3</v>
      </c>
      <c r="G338" s="16"/>
    </row>
    <row r="339" spans="1:7" x14ac:dyDescent="0.35">
      <c r="A339" s="13" t="s">
        <v>3027</v>
      </c>
      <c r="B339" s="33"/>
      <c r="C339" s="33" t="s">
        <v>380</v>
      </c>
      <c r="D339" s="44">
        <v>-2745400</v>
      </c>
      <c r="E339" s="26">
        <v>-6825.61</v>
      </c>
      <c r="F339" s="27">
        <v>-4.509E-3</v>
      </c>
      <c r="G339" s="16"/>
    </row>
    <row r="340" spans="1:7" x14ac:dyDescent="0.35">
      <c r="A340" s="13" t="s">
        <v>2325</v>
      </c>
      <c r="B340" s="33"/>
      <c r="C340" s="33" t="s">
        <v>231</v>
      </c>
      <c r="D340" s="44">
        <v>-234325</v>
      </c>
      <c r="E340" s="26">
        <v>-7003.97</v>
      </c>
      <c r="F340" s="27">
        <v>-4.627E-3</v>
      </c>
      <c r="G340" s="16"/>
    </row>
    <row r="341" spans="1:7" x14ac:dyDescent="0.35">
      <c r="A341" s="13" t="s">
        <v>2334</v>
      </c>
      <c r="B341" s="33"/>
      <c r="C341" s="33" t="s">
        <v>234</v>
      </c>
      <c r="D341" s="44">
        <v>-284750</v>
      </c>
      <c r="E341" s="26">
        <v>-7290.17</v>
      </c>
      <c r="F341" s="27">
        <v>-4.816E-3</v>
      </c>
      <c r="G341" s="16"/>
    </row>
    <row r="342" spans="1:7" x14ac:dyDescent="0.35">
      <c r="A342" s="13" t="s">
        <v>2327</v>
      </c>
      <c r="B342" s="33"/>
      <c r="C342" s="33" t="s">
        <v>234</v>
      </c>
      <c r="D342" s="44">
        <v>-65450</v>
      </c>
      <c r="E342" s="26">
        <v>-7372.94</v>
      </c>
      <c r="F342" s="27">
        <v>-4.8700000000000002E-3</v>
      </c>
      <c r="G342" s="16"/>
    </row>
    <row r="343" spans="1:7" x14ac:dyDescent="0.35">
      <c r="A343" s="13" t="s">
        <v>3028</v>
      </c>
      <c r="B343" s="33"/>
      <c r="C343" s="33" t="s">
        <v>785</v>
      </c>
      <c r="D343" s="44">
        <v>-3910400</v>
      </c>
      <c r="E343" s="26">
        <v>-7462.61</v>
      </c>
      <c r="F343" s="27">
        <v>-4.9300000000000004E-3</v>
      </c>
      <c r="G343" s="16"/>
    </row>
    <row r="344" spans="1:7" x14ac:dyDescent="0.35">
      <c r="A344" s="13" t="s">
        <v>2317</v>
      </c>
      <c r="B344" s="33"/>
      <c r="C344" s="33" t="s">
        <v>240</v>
      </c>
      <c r="D344" s="44">
        <v>-83500</v>
      </c>
      <c r="E344" s="26">
        <v>-7699.95</v>
      </c>
      <c r="F344" s="27">
        <v>-5.0860000000000002E-3</v>
      </c>
      <c r="G344" s="16"/>
    </row>
    <row r="345" spans="1:7" x14ac:dyDescent="0.35">
      <c r="A345" s="13" t="s">
        <v>2294</v>
      </c>
      <c r="B345" s="33"/>
      <c r="C345" s="33" t="s">
        <v>199</v>
      </c>
      <c r="D345" s="44">
        <v>-6885000</v>
      </c>
      <c r="E345" s="26">
        <v>-7940.47</v>
      </c>
      <c r="F345" s="27">
        <v>-5.2449999999999997E-3</v>
      </c>
      <c r="G345" s="16"/>
    </row>
    <row r="346" spans="1:7" x14ac:dyDescent="0.35">
      <c r="A346" s="13" t="s">
        <v>2276</v>
      </c>
      <c r="B346" s="33"/>
      <c r="C346" s="33" t="s">
        <v>199</v>
      </c>
      <c r="D346" s="44">
        <v>-3717500</v>
      </c>
      <c r="E346" s="26">
        <v>-7980.73</v>
      </c>
      <c r="F346" s="27">
        <v>-5.2719999999999998E-3</v>
      </c>
      <c r="G346" s="16"/>
    </row>
    <row r="347" spans="1:7" x14ac:dyDescent="0.35">
      <c r="A347" s="13" t="s">
        <v>3029</v>
      </c>
      <c r="B347" s="33"/>
      <c r="C347" s="33" t="s">
        <v>210</v>
      </c>
      <c r="D347" s="44">
        <v>-223500</v>
      </c>
      <c r="E347" s="26">
        <v>-8171.61</v>
      </c>
      <c r="F347" s="27">
        <v>-5.398E-3</v>
      </c>
      <c r="G347" s="16"/>
    </row>
    <row r="348" spans="1:7" x14ac:dyDescent="0.35">
      <c r="A348" s="13" t="s">
        <v>3030</v>
      </c>
      <c r="B348" s="33"/>
      <c r="C348" s="33" t="s">
        <v>278</v>
      </c>
      <c r="D348" s="44">
        <v>-750225</v>
      </c>
      <c r="E348" s="26">
        <v>-8494.7999999999993</v>
      </c>
      <c r="F348" s="27">
        <v>-5.6109999999999997E-3</v>
      </c>
      <c r="G348" s="16"/>
    </row>
    <row r="349" spans="1:7" x14ac:dyDescent="0.35">
      <c r="A349" s="13" t="s">
        <v>3031</v>
      </c>
      <c r="B349" s="33"/>
      <c r="C349" s="33" t="s">
        <v>199</v>
      </c>
      <c r="D349" s="44">
        <v>-409600</v>
      </c>
      <c r="E349" s="26">
        <v>-8553.68</v>
      </c>
      <c r="F349" s="27">
        <v>-5.6499999999999996E-3</v>
      </c>
      <c r="G349" s="16"/>
    </row>
    <row r="350" spans="1:7" x14ac:dyDescent="0.35">
      <c r="A350" s="13" t="s">
        <v>3032</v>
      </c>
      <c r="B350" s="33"/>
      <c r="C350" s="33" t="s">
        <v>1712</v>
      </c>
      <c r="D350" s="44">
        <v>-12420000</v>
      </c>
      <c r="E350" s="26">
        <v>-8874.09</v>
      </c>
      <c r="F350" s="27">
        <v>-5.862E-3</v>
      </c>
      <c r="G350" s="16"/>
    </row>
    <row r="351" spans="1:7" x14ac:dyDescent="0.35">
      <c r="A351" s="13" t="s">
        <v>3033</v>
      </c>
      <c r="B351" s="33"/>
      <c r="C351" s="33" t="s">
        <v>302</v>
      </c>
      <c r="D351" s="44">
        <v>-2557800</v>
      </c>
      <c r="E351" s="26">
        <v>-9068.68</v>
      </c>
      <c r="F351" s="27">
        <v>-5.9909999999999998E-3</v>
      </c>
      <c r="G351" s="16"/>
    </row>
    <row r="352" spans="1:7" x14ac:dyDescent="0.35">
      <c r="A352" s="13" t="s">
        <v>3034</v>
      </c>
      <c r="B352" s="33"/>
      <c r="C352" s="33" t="s">
        <v>218</v>
      </c>
      <c r="D352" s="44">
        <v>-576600</v>
      </c>
      <c r="E352" s="26">
        <v>-9135.65</v>
      </c>
      <c r="F352" s="27">
        <v>-6.0350000000000004E-3</v>
      </c>
      <c r="G352" s="16"/>
    </row>
    <row r="353" spans="1:7" x14ac:dyDescent="0.35">
      <c r="A353" s="13" t="s">
        <v>3035</v>
      </c>
      <c r="B353" s="33"/>
      <c r="C353" s="33" t="s">
        <v>215</v>
      </c>
      <c r="D353" s="44">
        <v>-137700</v>
      </c>
      <c r="E353" s="26">
        <v>-9136.4</v>
      </c>
      <c r="F353" s="27">
        <v>-6.0350000000000004E-3</v>
      </c>
      <c r="G353" s="16"/>
    </row>
    <row r="354" spans="1:7" x14ac:dyDescent="0.35">
      <c r="A354" s="13" t="s">
        <v>3036</v>
      </c>
      <c r="B354" s="33"/>
      <c r="C354" s="33" t="s">
        <v>278</v>
      </c>
      <c r="D354" s="44">
        <v>-133000</v>
      </c>
      <c r="E354" s="26">
        <v>-9212.25</v>
      </c>
      <c r="F354" s="27">
        <v>-6.0850000000000001E-3</v>
      </c>
      <c r="G354" s="16"/>
    </row>
    <row r="355" spans="1:7" x14ac:dyDescent="0.35">
      <c r="A355" s="13" t="s">
        <v>2335</v>
      </c>
      <c r="B355" s="33"/>
      <c r="C355" s="33" t="s">
        <v>1747</v>
      </c>
      <c r="D355" s="44">
        <v>-368400</v>
      </c>
      <c r="E355" s="26">
        <v>-9319.41</v>
      </c>
      <c r="F355" s="27">
        <v>-6.156E-3</v>
      </c>
      <c r="G355" s="16"/>
    </row>
    <row r="356" spans="1:7" x14ac:dyDescent="0.35">
      <c r="A356" s="13" t="s">
        <v>2285</v>
      </c>
      <c r="B356" s="33"/>
      <c r="C356" s="33" t="s">
        <v>746</v>
      </c>
      <c r="D356" s="44">
        <v>-175350</v>
      </c>
      <c r="E356" s="26">
        <v>-9404.9</v>
      </c>
      <c r="F356" s="27">
        <v>-6.2129999999999998E-3</v>
      </c>
      <c r="G356" s="16"/>
    </row>
    <row r="357" spans="1:7" x14ac:dyDescent="0.35">
      <c r="A357" s="13" t="s">
        <v>3037</v>
      </c>
      <c r="B357" s="33"/>
      <c r="C357" s="33" t="s">
        <v>240</v>
      </c>
      <c r="D357" s="44">
        <v>-3939000</v>
      </c>
      <c r="E357" s="26">
        <v>-9462.27</v>
      </c>
      <c r="F357" s="27">
        <v>-6.2509999999999996E-3</v>
      </c>
      <c r="G357" s="16"/>
    </row>
    <row r="358" spans="1:7" x14ac:dyDescent="0.35">
      <c r="A358" s="13" t="s">
        <v>2291</v>
      </c>
      <c r="B358" s="33"/>
      <c r="C358" s="33" t="s">
        <v>305</v>
      </c>
      <c r="D358" s="44">
        <v>-3693375</v>
      </c>
      <c r="E358" s="26">
        <v>-9654.85</v>
      </c>
      <c r="F358" s="27">
        <v>-6.378E-3</v>
      </c>
      <c r="G358" s="16"/>
    </row>
    <row r="359" spans="1:7" x14ac:dyDescent="0.35">
      <c r="A359" s="13" t="s">
        <v>3038</v>
      </c>
      <c r="B359" s="33"/>
      <c r="C359" s="33" t="s">
        <v>375</v>
      </c>
      <c r="D359" s="44">
        <v>-662200</v>
      </c>
      <c r="E359" s="26">
        <v>-10113.120000000001</v>
      </c>
      <c r="F359" s="27">
        <v>-6.6810000000000003E-3</v>
      </c>
      <c r="G359" s="16"/>
    </row>
    <row r="360" spans="1:7" x14ac:dyDescent="0.35">
      <c r="A360" s="13" t="s">
        <v>2313</v>
      </c>
      <c r="B360" s="33"/>
      <c r="C360" s="33" t="s">
        <v>231</v>
      </c>
      <c r="D360" s="44">
        <v>-1429450</v>
      </c>
      <c r="E360" s="26">
        <v>-10244.870000000001</v>
      </c>
      <c r="F360" s="27">
        <v>-6.7679999999999997E-3</v>
      </c>
      <c r="G360" s="16"/>
    </row>
    <row r="361" spans="1:7" x14ac:dyDescent="0.35">
      <c r="A361" s="13" t="s">
        <v>2300</v>
      </c>
      <c r="B361" s="33"/>
      <c r="C361" s="33" t="s">
        <v>231</v>
      </c>
      <c r="D361" s="44">
        <v>-369950</v>
      </c>
      <c r="E361" s="26">
        <v>-10344.91</v>
      </c>
      <c r="F361" s="27">
        <v>-6.8339999999999998E-3</v>
      </c>
      <c r="G361" s="16"/>
    </row>
    <row r="362" spans="1:7" x14ac:dyDescent="0.35">
      <c r="A362" s="13" t="s">
        <v>2328</v>
      </c>
      <c r="B362" s="33"/>
      <c r="C362" s="33" t="s">
        <v>240</v>
      </c>
      <c r="D362" s="44">
        <v>-3773550</v>
      </c>
      <c r="E362" s="26">
        <v>-10882.92</v>
      </c>
      <c r="F362" s="27">
        <v>-7.1890000000000001E-3</v>
      </c>
      <c r="G362" s="16"/>
    </row>
    <row r="363" spans="1:7" x14ac:dyDescent="0.35">
      <c r="A363" s="13" t="s">
        <v>2321</v>
      </c>
      <c r="B363" s="33"/>
      <c r="C363" s="33" t="s">
        <v>237</v>
      </c>
      <c r="D363" s="44">
        <v>-738400</v>
      </c>
      <c r="E363" s="26">
        <v>-10885.49</v>
      </c>
      <c r="F363" s="27">
        <v>-7.1910000000000003E-3</v>
      </c>
      <c r="G363" s="16"/>
    </row>
    <row r="364" spans="1:7" x14ac:dyDescent="0.35">
      <c r="A364" s="13" t="s">
        <v>2318</v>
      </c>
      <c r="B364" s="33"/>
      <c r="C364" s="33" t="s">
        <v>302</v>
      </c>
      <c r="D364" s="44">
        <v>-312200</v>
      </c>
      <c r="E364" s="26">
        <v>-11148.66</v>
      </c>
      <c r="F364" s="27">
        <v>-7.365E-3</v>
      </c>
      <c r="G364" s="16"/>
    </row>
    <row r="365" spans="1:7" x14ac:dyDescent="0.35">
      <c r="A365" s="13" t="s">
        <v>2339</v>
      </c>
      <c r="B365" s="33"/>
      <c r="C365" s="33" t="s">
        <v>207</v>
      </c>
      <c r="D365" s="44">
        <v>-164160000</v>
      </c>
      <c r="E365" s="26">
        <v>-11392.7</v>
      </c>
      <c r="F365" s="27">
        <v>-7.5259999999999997E-3</v>
      </c>
      <c r="G365" s="16"/>
    </row>
    <row r="366" spans="1:7" x14ac:dyDescent="0.35">
      <c r="A366" s="13" t="s">
        <v>2298</v>
      </c>
      <c r="B366" s="33"/>
      <c r="C366" s="33" t="s">
        <v>395</v>
      </c>
      <c r="D366" s="44">
        <v>-4874100</v>
      </c>
      <c r="E366" s="26">
        <v>-11737.81</v>
      </c>
      <c r="F366" s="27">
        <v>-7.7539999999999996E-3</v>
      </c>
      <c r="G366" s="16"/>
    </row>
    <row r="367" spans="1:7" x14ac:dyDescent="0.35">
      <c r="A367" s="13" t="s">
        <v>2284</v>
      </c>
      <c r="B367" s="33"/>
      <c r="C367" s="33" t="s">
        <v>375</v>
      </c>
      <c r="D367" s="44">
        <v>-2518250</v>
      </c>
      <c r="E367" s="26">
        <v>-12037.24</v>
      </c>
      <c r="F367" s="27">
        <v>-7.9520000000000007E-3</v>
      </c>
      <c r="G367" s="16"/>
    </row>
    <row r="368" spans="1:7" x14ac:dyDescent="0.35">
      <c r="A368" s="13" t="s">
        <v>2289</v>
      </c>
      <c r="B368" s="33"/>
      <c r="C368" s="33" t="s">
        <v>207</v>
      </c>
      <c r="D368" s="44">
        <v>-3126300</v>
      </c>
      <c r="E368" s="26">
        <v>-12078.46</v>
      </c>
      <c r="F368" s="27">
        <v>-7.979E-3</v>
      </c>
      <c r="G368" s="16"/>
    </row>
    <row r="369" spans="1:7" x14ac:dyDescent="0.35">
      <c r="A369" s="13" t="s">
        <v>2326</v>
      </c>
      <c r="B369" s="33"/>
      <c r="C369" s="33" t="s">
        <v>318</v>
      </c>
      <c r="D369" s="44">
        <v>-1706400</v>
      </c>
      <c r="E369" s="26">
        <v>-12300.58</v>
      </c>
      <c r="F369" s="27">
        <v>-8.1259999999999995E-3</v>
      </c>
      <c r="G369" s="16"/>
    </row>
    <row r="370" spans="1:7" x14ac:dyDescent="0.35">
      <c r="A370" s="13" t="s">
        <v>3039</v>
      </c>
      <c r="B370" s="33"/>
      <c r="C370" s="33" t="s">
        <v>248</v>
      </c>
      <c r="D370" s="44">
        <v>-2968000</v>
      </c>
      <c r="E370" s="26">
        <v>-12468.57</v>
      </c>
      <c r="F370" s="27">
        <v>-8.2369999999999995E-3</v>
      </c>
      <c r="G370" s="16"/>
    </row>
    <row r="371" spans="1:7" x14ac:dyDescent="0.35">
      <c r="A371" s="13" t="s">
        <v>2319</v>
      </c>
      <c r="B371" s="33"/>
      <c r="C371" s="33" t="s">
        <v>204</v>
      </c>
      <c r="D371" s="44">
        <v>-3237975</v>
      </c>
      <c r="E371" s="26">
        <v>-13393.88</v>
      </c>
      <c r="F371" s="27">
        <v>-8.848E-3</v>
      </c>
      <c r="G371" s="16"/>
    </row>
    <row r="372" spans="1:7" x14ac:dyDescent="0.35">
      <c r="A372" s="13" t="s">
        <v>2274</v>
      </c>
      <c r="B372" s="33"/>
      <c r="C372" s="33" t="s">
        <v>245</v>
      </c>
      <c r="D372" s="44">
        <v>-2805000</v>
      </c>
      <c r="E372" s="26">
        <v>-13723.46</v>
      </c>
      <c r="F372" s="27">
        <v>-9.0659999999999994E-3</v>
      </c>
      <c r="G372" s="16"/>
    </row>
    <row r="373" spans="1:7" x14ac:dyDescent="0.35">
      <c r="A373" s="13" t="s">
        <v>3040</v>
      </c>
      <c r="B373" s="33"/>
      <c r="C373" s="33" t="s">
        <v>245</v>
      </c>
      <c r="D373" s="44">
        <v>-1375125</v>
      </c>
      <c r="E373" s="26">
        <v>-14040.03</v>
      </c>
      <c r="F373" s="27">
        <v>-9.2750000000000003E-3</v>
      </c>
      <c r="G373" s="16"/>
    </row>
    <row r="374" spans="1:7" x14ac:dyDescent="0.35">
      <c r="A374" s="13" t="s">
        <v>2337</v>
      </c>
      <c r="B374" s="33"/>
      <c r="C374" s="33" t="s">
        <v>221</v>
      </c>
      <c r="D374" s="44">
        <v>-6026000</v>
      </c>
      <c r="E374" s="26">
        <v>-14456.98</v>
      </c>
      <c r="F374" s="27">
        <v>-9.5499999999999995E-3</v>
      </c>
      <c r="G374" s="16"/>
    </row>
    <row r="375" spans="1:7" x14ac:dyDescent="0.35">
      <c r="A375" s="13" t="s">
        <v>2303</v>
      </c>
      <c r="B375" s="33"/>
      <c r="C375" s="33" t="s">
        <v>240</v>
      </c>
      <c r="D375" s="44">
        <v>-3603600</v>
      </c>
      <c r="E375" s="26">
        <v>-14654.04</v>
      </c>
      <c r="F375" s="27">
        <v>-9.6799999999999994E-3</v>
      </c>
      <c r="G375" s="16"/>
    </row>
    <row r="376" spans="1:7" x14ac:dyDescent="0.35">
      <c r="A376" s="13" t="s">
        <v>3041</v>
      </c>
      <c r="B376" s="33"/>
      <c r="C376" s="33" t="s">
        <v>251</v>
      </c>
      <c r="D376" s="44">
        <v>-276900</v>
      </c>
      <c r="E376" s="26">
        <v>-15316.72</v>
      </c>
      <c r="F376" s="27">
        <v>-1.0118E-2</v>
      </c>
      <c r="G376" s="16"/>
    </row>
    <row r="377" spans="1:7" x14ac:dyDescent="0.35">
      <c r="A377" s="13" t="s">
        <v>2341</v>
      </c>
      <c r="B377" s="33"/>
      <c r="C377" s="33" t="s">
        <v>199</v>
      </c>
      <c r="D377" s="44">
        <v>-1283125</v>
      </c>
      <c r="E377" s="26">
        <v>-15398.78</v>
      </c>
      <c r="F377" s="27">
        <v>-1.0172E-2</v>
      </c>
      <c r="G377" s="16"/>
    </row>
    <row r="378" spans="1:7" x14ac:dyDescent="0.35">
      <c r="A378" s="13" t="s">
        <v>3042</v>
      </c>
      <c r="B378" s="33"/>
      <c r="C378" s="33" t="s">
        <v>240</v>
      </c>
      <c r="D378" s="44">
        <v>-3810000</v>
      </c>
      <c r="E378" s="26">
        <v>-15422.88</v>
      </c>
      <c r="F378" s="27">
        <v>-1.0187999999999999E-2</v>
      </c>
      <c r="G378" s="16"/>
    </row>
    <row r="379" spans="1:7" x14ac:dyDescent="0.35">
      <c r="A379" s="13" t="s">
        <v>2338</v>
      </c>
      <c r="B379" s="33"/>
      <c r="C379" s="33" t="s">
        <v>224</v>
      </c>
      <c r="D379" s="44">
        <v>-313500</v>
      </c>
      <c r="E379" s="26">
        <v>-15696</v>
      </c>
      <c r="F379" s="27">
        <v>-1.0369E-2</v>
      </c>
      <c r="G379" s="16"/>
    </row>
    <row r="380" spans="1:7" x14ac:dyDescent="0.35">
      <c r="A380" s="13" t="s">
        <v>2292</v>
      </c>
      <c r="B380" s="33"/>
      <c r="C380" s="33" t="s">
        <v>218</v>
      </c>
      <c r="D380" s="44">
        <v>-185700</v>
      </c>
      <c r="E380" s="26">
        <v>-15951.63</v>
      </c>
      <c r="F380" s="27">
        <v>-1.0538E-2</v>
      </c>
      <c r="G380" s="16"/>
    </row>
    <row r="381" spans="1:7" x14ac:dyDescent="0.35">
      <c r="A381" s="13" t="s">
        <v>3043</v>
      </c>
      <c r="B381" s="33"/>
      <c r="C381" s="33" t="s">
        <v>269</v>
      </c>
      <c r="D381" s="44">
        <v>-1839500</v>
      </c>
      <c r="E381" s="26">
        <v>-16442.37</v>
      </c>
      <c r="F381" s="27">
        <v>-1.0862E-2</v>
      </c>
      <c r="G381" s="16"/>
    </row>
    <row r="382" spans="1:7" x14ac:dyDescent="0.35">
      <c r="A382" s="13" t="s">
        <v>2330</v>
      </c>
      <c r="B382" s="33"/>
      <c r="C382" s="33" t="s">
        <v>224</v>
      </c>
      <c r="D382" s="44">
        <v>-4263600</v>
      </c>
      <c r="E382" s="26">
        <v>-16502.259999999998</v>
      </c>
      <c r="F382" s="27">
        <v>-1.0900999999999999E-2</v>
      </c>
      <c r="G382" s="16"/>
    </row>
    <row r="383" spans="1:7" x14ac:dyDescent="0.35">
      <c r="A383" s="13" t="s">
        <v>2296</v>
      </c>
      <c r="B383" s="33"/>
      <c r="C383" s="33" t="s">
        <v>333</v>
      </c>
      <c r="D383" s="44">
        <v>-12720000</v>
      </c>
      <c r="E383" s="26">
        <v>-16538.54</v>
      </c>
      <c r="F383" s="27">
        <v>-1.0925000000000001E-2</v>
      </c>
      <c r="G383" s="16"/>
    </row>
    <row r="384" spans="1:7" x14ac:dyDescent="0.35">
      <c r="A384" s="13" t="s">
        <v>2323</v>
      </c>
      <c r="B384" s="33"/>
      <c r="C384" s="33" t="s">
        <v>218</v>
      </c>
      <c r="D384" s="44">
        <v>-1073200</v>
      </c>
      <c r="E384" s="26">
        <v>-16836.36</v>
      </c>
      <c r="F384" s="27">
        <v>-1.1122E-2</v>
      </c>
      <c r="G384" s="16"/>
    </row>
    <row r="385" spans="1:7" x14ac:dyDescent="0.35">
      <c r="A385" s="13" t="s">
        <v>3044</v>
      </c>
      <c r="B385" s="33"/>
      <c r="C385" s="33" t="s">
        <v>199</v>
      </c>
      <c r="D385" s="44">
        <v>-28237500</v>
      </c>
      <c r="E385" s="26">
        <v>-19320.099999999999</v>
      </c>
      <c r="F385" s="27">
        <v>-1.2763E-2</v>
      </c>
      <c r="G385" s="16"/>
    </row>
    <row r="386" spans="1:7" x14ac:dyDescent="0.35">
      <c r="A386" s="13" t="s">
        <v>1555</v>
      </c>
      <c r="B386" s="33"/>
      <c r="C386" s="33" t="s">
        <v>1554</v>
      </c>
      <c r="D386" s="44">
        <v>-4899000</v>
      </c>
      <c r="E386" s="26">
        <v>-21401.279999999999</v>
      </c>
      <c r="F386" s="27">
        <v>-1.4138E-2</v>
      </c>
      <c r="G386" s="16"/>
    </row>
    <row r="387" spans="1:7" x14ac:dyDescent="0.35">
      <c r="A387" s="13" t="s">
        <v>2306</v>
      </c>
      <c r="B387" s="33"/>
      <c r="C387" s="33" t="s">
        <v>333</v>
      </c>
      <c r="D387" s="44">
        <v>-2254500</v>
      </c>
      <c r="E387" s="26">
        <v>-22524.71</v>
      </c>
      <c r="F387" s="27">
        <v>-1.4880000000000001E-2</v>
      </c>
      <c r="G387" s="16"/>
    </row>
    <row r="388" spans="1:7" x14ac:dyDescent="0.35">
      <c r="A388" s="13" t="s">
        <v>2336</v>
      </c>
      <c r="B388" s="33"/>
      <c r="C388" s="33" t="s">
        <v>207</v>
      </c>
      <c r="D388" s="44">
        <v>-1452550</v>
      </c>
      <c r="E388" s="26">
        <v>-27140.9</v>
      </c>
      <c r="F388" s="27">
        <v>-1.7930000000000001E-2</v>
      </c>
      <c r="G388" s="16"/>
    </row>
    <row r="389" spans="1:7" x14ac:dyDescent="0.35">
      <c r="A389" s="13" t="s">
        <v>2333</v>
      </c>
      <c r="B389" s="33"/>
      <c r="C389" s="33" t="s">
        <v>199</v>
      </c>
      <c r="D389" s="44">
        <v>-3943500</v>
      </c>
      <c r="E389" s="26">
        <v>-32259.8</v>
      </c>
      <c r="F389" s="27">
        <v>-2.1311E-2</v>
      </c>
      <c r="G389" s="16"/>
    </row>
    <row r="390" spans="1:7" x14ac:dyDescent="0.35">
      <c r="A390" s="13" t="s">
        <v>2331</v>
      </c>
      <c r="B390" s="33"/>
      <c r="C390" s="33" t="s">
        <v>199</v>
      </c>
      <c r="D390" s="44">
        <v>-2700600</v>
      </c>
      <c r="E390" s="26">
        <v>-39301.83</v>
      </c>
      <c r="F390" s="27">
        <v>-2.5964000000000001E-2</v>
      </c>
      <c r="G390" s="16"/>
    </row>
    <row r="391" spans="1:7" x14ac:dyDescent="0.35">
      <c r="A391" s="13" t="s">
        <v>2340</v>
      </c>
      <c r="B391" s="33"/>
      <c r="C391" s="33" t="s">
        <v>204</v>
      </c>
      <c r="D391" s="44">
        <v>-3568500</v>
      </c>
      <c r="E391" s="26">
        <v>-51011.71</v>
      </c>
      <c r="F391" s="27">
        <v>-3.3699E-2</v>
      </c>
      <c r="G391" s="16"/>
    </row>
    <row r="392" spans="1:7" x14ac:dyDescent="0.35">
      <c r="A392" s="13" t="s">
        <v>2329</v>
      </c>
      <c r="B392" s="33"/>
      <c r="C392" s="33" t="s">
        <v>199</v>
      </c>
      <c r="D392" s="44">
        <v>-3699300</v>
      </c>
      <c r="E392" s="26">
        <v>-72291.72</v>
      </c>
      <c r="F392" s="27">
        <v>-4.7758000000000002E-2</v>
      </c>
      <c r="G392" s="16"/>
    </row>
    <row r="393" spans="1:7" x14ac:dyDescent="0.35">
      <c r="A393" s="17" t="s">
        <v>139</v>
      </c>
      <c r="B393" s="34"/>
      <c r="C393" s="34"/>
      <c r="D393" s="20"/>
      <c r="E393" s="42">
        <v>-1130713.3999999999</v>
      </c>
      <c r="F393" s="43">
        <v>-0.74689300000000003</v>
      </c>
      <c r="G393" s="23"/>
    </row>
    <row r="394" spans="1:7" x14ac:dyDescent="0.35">
      <c r="A394" s="13"/>
      <c r="B394" s="33"/>
      <c r="C394" s="33"/>
      <c r="D394" s="14"/>
      <c r="E394" s="15"/>
      <c r="F394" s="16"/>
      <c r="G394" s="16"/>
    </row>
    <row r="395" spans="1:7" x14ac:dyDescent="0.35">
      <c r="A395" s="13"/>
      <c r="B395" s="33"/>
      <c r="C395" s="33"/>
      <c r="D395" s="14"/>
      <c r="E395" s="15"/>
      <c r="F395" s="16"/>
      <c r="G395" s="16"/>
    </row>
    <row r="396" spans="1:7" x14ac:dyDescent="0.35">
      <c r="A396" s="13"/>
      <c r="B396" s="33"/>
      <c r="C396" s="33"/>
      <c r="D396" s="14"/>
      <c r="E396" s="15"/>
      <c r="F396" s="16"/>
      <c r="G396" s="16"/>
    </row>
    <row r="397" spans="1:7" x14ac:dyDescent="0.35">
      <c r="A397" s="24" t="s">
        <v>155</v>
      </c>
      <c r="B397" s="35"/>
      <c r="C397" s="35"/>
      <c r="D397" s="25"/>
      <c r="E397" s="45">
        <v>-1130713.3999999999</v>
      </c>
      <c r="F397" s="46">
        <v>-0.74689300000000003</v>
      </c>
      <c r="G397" s="23"/>
    </row>
    <row r="398" spans="1:7" x14ac:dyDescent="0.35">
      <c r="A398" s="13"/>
      <c r="B398" s="33"/>
      <c r="C398" s="33"/>
      <c r="D398" s="14"/>
      <c r="E398" s="15"/>
      <c r="F398" s="16"/>
      <c r="G398" s="16"/>
    </row>
    <row r="399" spans="1:7" x14ac:dyDescent="0.35">
      <c r="A399" s="17" t="s">
        <v>137</v>
      </c>
      <c r="B399" s="33"/>
      <c r="C399" s="33"/>
      <c r="D399" s="14"/>
      <c r="E399" s="15"/>
      <c r="F399" s="16"/>
      <c r="G399" s="16"/>
    </row>
    <row r="400" spans="1:7" x14ac:dyDescent="0.35">
      <c r="A400" s="17" t="s">
        <v>521</v>
      </c>
      <c r="B400" s="33"/>
      <c r="C400" s="33"/>
      <c r="D400" s="14"/>
      <c r="E400" s="15"/>
      <c r="F400" s="16"/>
      <c r="G400" s="16"/>
    </row>
    <row r="401" spans="1:7" x14ac:dyDescent="0.35">
      <c r="A401" s="13" t="s">
        <v>1479</v>
      </c>
      <c r="B401" s="33" t="s">
        <v>1480</v>
      </c>
      <c r="C401" s="33" t="s">
        <v>535</v>
      </c>
      <c r="D401" s="14">
        <v>2500000</v>
      </c>
      <c r="E401" s="15">
        <v>2509.37</v>
      </c>
      <c r="F401" s="16">
        <v>1.6999999999999999E-3</v>
      </c>
      <c r="G401" s="16">
        <v>6.5991999999999995E-2</v>
      </c>
    </row>
    <row r="402" spans="1:7" x14ac:dyDescent="0.35">
      <c r="A402" s="13" t="s">
        <v>3045</v>
      </c>
      <c r="B402" s="33" t="s">
        <v>3046</v>
      </c>
      <c r="C402" s="33" t="s">
        <v>524</v>
      </c>
      <c r="D402" s="14">
        <v>1000000</v>
      </c>
      <c r="E402" s="15">
        <v>1002.9</v>
      </c>
      <c r="F402" s="16">
        <v>6.9999999999999999E-4</v>
      </c>
      <c r="G402" s="16">
        <v>7.0805999999999994E-2</v>
      </c>
    </row>
    <row r="403" spans="1:7" x14ac:dyDescent="0.35">
      <c r="A403" s="13" t="s">
        <v>3047</v>
      </c>
      <c r="B403" s="33" t="s">
        <v>3048</v>
      </c>
      <c r="C403" s="33" t="s">
        <v>535</v>
      </c>
      <c r="D403" s="14">
        <v>1000000</v>
      </c>
      <c r="E403" s="15">
        <v>1000.01</v>
      </c>
      <c r="F403" s="16">
        <v>6.9999999999999999E-4</v>
      </c>
      <c r="G403" s="16">
        <v>6.1948000000000003E-2</v>
      </c>
    </row>
    <row r="404" spans="1:7" x14ac:dyDescent="0.35">
      <c r="A404" s="13" t="s">
        <v>3049</v>
      </c>
      <c r="B404" s="33" t="s">
        <v>3050</v>
      </c>
      <c r="C404" s="33" t="s">
        <v>524</v>
      </c>
      <c r="D404" s="14">
        <v>750000</v>
      </c>
      <c r="E404" s="15">
        <v>749.52</v>
      </c>
      <c r="F404" s="16">
        <v>5.0000000000000001E-4</v>
      </c>
      <c r="G404" s="16">
        <v>6.5051999999999999E-2</v>
      </c>
    </row>
    <row r="405" spans="1:7" x14ac:dyDescent="0.35">
      <c r="A405" s="17" t="s">
        <v>139</v>
      </c>
      <c r="B405" s="34"/>
      <c r="C405" s="34"/>
      <c r="D405" s="20"/>
      <c r="E405" s="37">
        <v>5261.8</v>
      </c>
      <c r="F405" s="38">
        <v>3.5999999999999999E-3</v>
      </c>
      <c r="G405" s="23"/>
    </row>
    <row r="406" spans="1:7" x14ac:dyDescent="0.35">
      <c r="A406" s="13"/>
      <c r="B406" s="33"/>
      <c r="C406" s="33"/>
      <c r="D406" s="14"/>
      <c r="E406" s="15"/>
      <c r="F406" s="16"/>
      <c r="G406" s="16"/>
    </row>
    <row r="407" spans="1:7" x14ac:dyDescent="0.35">
      <c r="A407" s="17" t="s">
        <v>140</v>
      </c>
      <c r="B407" s="33"/>
      <c r="C407" s="33"/>
      <c r="D407" s="14"/>
      <c r="E407" s="15"/>
      <c r="F407" s="16"/>
      <c r="G407" s="16"/>
    </row>
    <row r="408" spans="1:7" x14ac:dyDescent="0.35">
      <c r="A408" s="13" t="s">
        <v>3051</v>
      </c>
      <c r="B408" s="33" t="s">
        <v>3052</v>
      </c>
      <c r="C408" s="33" t="s">
        <v>143</v>
      </c>
      <c r="D408" s="14">
        <v>10000000</v>
      </c>
      <c r="E408" s="15">
        <v>10242.34</v>
      </c>
      <c r="F408" s="16">
        <v>6.7999999999999996E-3</v>
      </c>
      <c r="G408" s="16">
        <v>5.7946999999999999E-2</v>
      </c>
    </row>
    <row r="409" spans="1:7" x14ac:dyDescent="0.35">
      <c r="A409" s="13" t="s">
        <v>3053</v>
      </c>
      <c r="B409" s="33" t="s">
        <v>3054</v>
      </c>
      <c r="C409" s="33" t="s">
        <v>143</v>
      </c>
      <c r="D409" s="14">
        <v>10000000</v>
      </c>
      <c r="E409" s="15">
        <v>9975.99</v>
      </c>
      <c r="F409" s="16">
        <v>6.6E-3</v>
      </c>
      <c r="G409" s="16">
        <v>5.7445000000000003E-2</v>
      </c>
    </row>
    <row r="410" spans="1:7" x14ac:dyDescent="0.35">
      <c r="A410" s="13" t="s">
        <v>3055</v>
      </c>
      <c r="B410" s="33" t="s">
        <v>3056</v>
      </c>
      <c r="C410" s="33" t="s">
        <v>143</v>
      </c>
      <c r="D410" s="14">
        <v>5000000</v>
      </c>
      <c r="E410" s="15">
        <v>5055.54</v>
      </c>
      <c r="F410" s="16">
        <v>3.3E-3</v>
      </c>
      <c r="G410" s="16">
        <v>5.7805000000000002E-2</v>
      </c>
    </row>
    <row r="411" spans="1:7" x14ac:dyDescent="0.35">
      <c r="A411" s="17" t="s">
        <v>139</v>
      </c>
      <c r="B411" s="34"/>
      <c r="C411" s="34"/>
      <c r="D411" s="20"/>
      <c r="E411" s="37">
        <v>25273.87</v>
      </c>
      <c r="F411" s="38">
        <v>1.67E-2</v>
      </c>
      <c r="G411" s="23"/>
    </row>
    <row r="412" spans="1:7" x14ac:dyDescent="0.35">
      <c r="A412" s="13"/>
      <c r="B412" s="33"/>
      <c r="C412" s="33"/>
      <c r="D412" s="14"/>
      <c r="E412" s="15"/>
      <c r="F412" s="16"/>
      <c r="G412" s="16"/>
    </row>
    <row r="413" spans="1:7" x14ac:dyDescent="0.35">
      <c r="A413" s="17" t="s">
        <v>153</v>
      </c>
      <c r="B413" s="33"/>
      <c r="C413" s="33"/>
      <c r="D413" s="14"/>
      <c r="E413" s="15"/>
      <c r="F413" s="16"/>
      <c r="G413" s="16"/>
    </row>
    <row r="414" spans="1:7" x14ac:dyDescent="0.35">
      <c r="A414" s="17" t="s">
        <v>139</v>
      </c>
      <c r="B414" s="33"/>
      <c r="C414" s="33"/>
      <c r="D414" s="14"/>
      <c r="E414" s="39" t="s">
        <v>136</v>
      </c>
      <c r="F414" s="40" t="s">
        <v>136</v>
      </c>
      <c r="G414" s="16"/>
    </row>
    <row r="415" spans="1:7" x14ac:dyDescent="0.35">
      <c r="A415" s="13"/>
      <c r="B415" s="33"/>
      <c r="C415" s="33"/>
      <c r="D415" s="14"/>
      <c r="E415" s="15"/>
      <c r="F415" s="16"/>
      <c r="G415" s="16"/>
    </row>
    <row r="416" spans="1:7" x14ac:dyDescent="0.35">
      <c r="A416" s="17" t="s">
        <v>154</v>
      </c>
      <c r="B416" s="33"/>
      <c r="C416" s="33"/>
      <c r="D416" s="14"/>
      <c r="E416" s="15"/>
      <c r="F416" s="16"/>
      <c r="G416" s="16"/>
    </row>
    <row r="417" spans="1:7" x14ac:dyDescent="0.35">
      <c r="A417" s="17" t="s">
        <v>139</v>
      </c>
      <c r="B417" s="33"/>
      <c r="C417" s="33"/>
      <c r="D417" s="14"/>
      <c r="E417" s="39" t="s">
        <v>136</v>
      </c>
      <c r="F417" s="40" t="s">
        <v>136</v>
      </c>
      <c r="G417" s="16"/>
    </row>
    <row r="418" spans="1:7" x14ac:dyDescent="0.35">
      <c r="A418" s="13"/>
      <c r="B418" s="33"/>
      <c r="C418" s="33"/>
      <c r="D418" s="14"/>
      <c r="E418" s="15"/>
      <c r="F418" s="16"/>
      <c r="G418" s="16"/>
    </row>
    <row r="419" spans="1:7" x14ac:dyDescent="0.35">
      <c r="A419" s="24" t="s">
        <v>155</v>
      </c>
      <c r="B419" s="35"/>
      <c r="C419" s="35"/>
      <c r="D419" s="25"/>
      <c r="E419" s="21">
        <v>30535.67</v>
      </c>
      <c r="F419" s="22">
        <v>2.0299999999999999E-2</v>
      </c>
      <c r="G419" s="23"/>
    </row>
    <row r="420" spans="1:7" x14ac:dyDescent="0.35">
      <c r="A420" s="13"/>
      <c r="B420" s="33"/>
      <c r="C420" s="33"/>
      <c r="D420" s="14"/>
      <c r="E420" s="15"/>
      <c r="F420" s="16"/>
      <c r="G420" s="16"/>
    </row>
    <row r="421" spans="1:7" x14ac:dyDescent="0.35">
      <c r="A421" s="17" t="s">
        <v>1245</v>
      </c>
      <c r="B421" s="33"/>
      <c r="C421" s="33"/>
      <c r="D421" s="14"/>
      <c r="E421" s="15"/>
      <c r="F421" s="16"/>
      <c r="G421" s="16"/>
    </row>
    <row r="422" spans="1:7" x14ac:dyDescent="0.35">
      <c r="A422" s="13"/>
      <c r="B422" s="33"/>
      <c r="C422" s="33"/>
      <c r="D422" s="14"/>
      <c r="E422" s="15"/>
      <c r="F422" s="16"/>
      <c r="G422" s="16"/>
    </row>
    <row r="423" spans="1:7" x14ac:dyDescent="0.35">
      <c r="A423" s="17" t="s">
        <v>1246</v>
      </c>
      <c r="B423" s="33"/>
      <c r="C423" s="33"/>
      <c r="D423" s="14"/>
      <c r="E423" s="15"/>
      <c r="F423" s="16"/>
      <c r="G423" s="16"/>
    </row>
    <row r="424" spans="1:7" x14ac:dyDescent="0.35">
      <c r="A424" s="13" t="s">
        <v>3057</v>
      </c>
      <c r="B424" s="33" t="s">
        <v>3058</v>
      </c>
      <c r="C424" s="33" t="s">
        <v>143</v>
      </c>
      <c r="D424" s="14">
        <v>5000000</v>
      </c>
      <c r="E424" s="15">
        <v>4928.05</v>
      </c>
      <c r="F424" s="16">
        <v>3.3E-3</v>
      </c>
      <c r="G424" s="16">
        <v>5.6099000000000003E-2</v>
      </c>
    </row>
    <row r="425" spans="1:7" x14ac:dyDescent="0.35">
      <c r="A425" s="13" t="s">
        <v>3059</v>
      </c>
      <c r="B425" s="33" t="s">
        <v>3060</v>
      </c>
      <c r="C425" s="33" t="s">
        <v>143</v>
      </c>
      <c r="D425" s="14">
        <v>500000</v>
      </c>
      <c r="E425" s="15">
        <v>488.16</v>
      </c>
      <c r="F425" s="16">
        <v>2.9999999999999997E-4</v>
      </c>
      <c r="G425" s="16">
        <v>5.602E-2</v>
      </c>
    </row>
    <row r="426" spans="1:7" x14ac:dyDescent="0.35">
      <c r="A426" s="17" t="s">
        <v>139</v>
      </c>
      <c r="B426" s="34"/>
      <c r="C426" s="34"/>
      <c r="D426" s="20"/>
      <c r="E426" s="37">
        <v>5416.21</v>
      </c>
      <c r="F426" s="38">
        <v>3.5999999999999999E-3</v>
      </c>
      <c r="G426" s="23"/>
    </row>
    <row r="427" spans="1:7" x14ac:dyDescent="0.35">
      <c r="A427" s="17" t="s">
        <v>1487</v>
      </c>
      <c r="B427" s="33"/>
      <c r="C427" s="33"/>
      <c r="D427" s="14"/>
      <c r="E427" s="15"/>
      <c r="F427" s="16"/>
      <c r="G427" s="16"/>
    </row>
    <row r="428" spans="1:7" x14ac:dyDescent="0.35">
      <c r="A428" s="13" t="s">
        <v>1879</v>
      </c>
      <c r="B428" s="33" t="s">
        <v>1880</v>
      </c>
      <c r="C428" s="33" t="s">
        <v>1490</v>
      </c>
      <c r="D428" s="14">
        <v>20000000</v>
      </c>
      <c r="E428" s="15">
        <v>19344.84</v>
      </c>
      <c r="F428" s="16">
        <v>1.2800000000000001E-2</v>
      </c>
      <c r="G428" s="16">
        <v>6.4049999999999996E-2</v>
      </c>
    </row>
    <row r="429" spans="1:7" x14ac:dyDescent="0.35">
      <c r="A429" s="13" t="s">
        <v>3061</v>
      </c>
      <c r="B429" s="33" t="s">
        <v>3062</v>
      </c>
      <c r="C429" s="33" t="s">
        <v>1490</v>
      </c>
      <c r="D429" s="14">
        <v>15000000</v>
      </c>
      <c r="E429" s="15">
        <v>14108.99</v>
      </c>
      <c r="F429" s="16">
        <v>9.2999999999999992E-3</v>
      </c>
      <c r="G429" s="16">
        <v>6.5299999999999997E-2</v>
      </c>
    </row>
    <row r="430" spans="1:7" x14ac:dyDescent="0.35">
      <c r="A430" s="13" t="s">
        <v>1881</v>
      </c>
      <c r="B430" s="33" t="s">
        <v>1882</v>
      </c>
      <c r="C430" s="33" t="s">
        <v>1490</v>
      </c>
      <c r="D430" s="14">
        <v>12500000</v>
      </c>
      <c r="E430" s="15">
        <v>11910.18</v>
      </c>
      <c r="F430" s="16">
        <v>7.9000000000000008E-3</v>
      </c>
      <c r="G430" s="16">
        <v>6.4099000000000003E-2</v>
      </c>
    </row>
    <row r="431" spans="1:7" x14ac:dyDescent="0.35">
      <c r="A431" s="13" t="s">
        <v>3063</v>
      </c>
      <c r="B431" s="33" t="s">
        <v>3064</v>
      </c>
      <c r="C431" s="33" t="s">
        <v>1490</v>
      </c>
      <c r="D431" s="14">
        <v>10000000</v>
      </c>
      <c r="E431" s="15">
        <v>9606.32</v>
      </c>
      <c r="F431" s="16">
        <v>6.3E-3</v>
      </c>
      <c r="G431" s="16">
        <v>6.4199000000000006E-2</v>
      </c>
    </row>
    <row r="432" spans="1:7" x14ac:dyDescent="0.35">
      <c r="A432" s="13" t="s">
        <v>1905</v>
      </c>
      <c r="B432" s="33" t="s">
        <v>1906</v>
      </c>
      <c r="C432" s="33" t="s">
        <v>1490</v>
      </c>
      <c r="D432" s="14">
        <v>10000000</v>
      </c>
      <c r="E432" s="15">
        <v>9561.41</v>
      </c>
      <c r="F432" s="16">
        <v>6.3E-3</v>
      </c>
      <c r="G432" s="16">
        <v>6.4149999999999999E-2</v>
      </c>
    </row>
    <row r="433" spans="1:7" x14ac:dyDescent="0.35">
      <c r="A433" s="13" t="s">
        <v>3065</v>
      </c>
      <c r="B433" s="33" t="s">
        <v>3066</v>
      </c>
      <c r="C433" s="33" t="s">
        <v>1498</v>
      </c>
      <c r="D433" s="14">
        <v>10000000</v>
      </c>
      <c r="E433" s="15">
        <v>9407.99</v>
      </c>
      <c r="F433" s="16">
        <v>6.1999999999999998E-3</v>
      </c>
      <c r="G433" s="16">
        <v>6.5250000000000002E-2</v>
      </c>
    </row>
    <row r="434" spans="1:7" x14ac:dyDescent="0.35">
      <c r="A434" s="13" t="s">
        <v>1909</v>
      </c>
      <c r="B434" s="33" t="s">
        <v>1910</v>
      </c>
      <c r="C434" s="33" t="s">
        <v>1490</v>
      </c>
      <c r="D434" s="14">
        <v>7500000</v>
      </c>
      <c r="E434" s="15">
        <v>7159.03</v>
      </c>
      <c r="F434" s="16">
        <v>4.7000000000000002E-3</v>
      </c>
      <c r="G434" s="16">
        <v>6.4149999999999999E-2</v>
      </c>
    </row>
    <row r="435" spans="1:7" x14ac:dyDescent="0.35">
      <c r="A435" s="13" t="s">
        <v>1889</v>
      </c>
      <c r="B435" s="33" t="s">
        <v>1890</v>
      </c>
      <c r="C435" s="33" t="s">
        <v>1490</v>
      </c>
      <c r="D435" s="14">
        <v>5000000</v>
      </c>
      <c r="E435" s="15">
        <v>4790.37</v>
      </c>
      <c r="F435" s="16">
        <v>3.2000000000000002E-3</v>
      </c>
      <c r="G435" s="16">
        <v>6.4148999999999998E-2</v>
      </c>
    </row>
    <row r="436" spans="1:7" x14ac:dyDescent="0.35">
      <c r="A436" s="13" t="s">
        <v>1891</v>
      </c>
      <c r="B436" s="33" t="s">
        <v>1892</v>
      </c>
      <c r="C436" s="33" t="s">
        <v>1490</v>
      </c>
      <c r="D436" s="14">
        <v>5000000</v>
      </c>
      <c r="E436" s="15">
        <v>4790.24</v>
      </c>
      <c r="F436" s="16">
        <v>3.2000000000000002E-3</v>
      </c>
      <c r="G436" s="16">
        <v>6.4449999999999993E-2</v>
      </c>
    </row>
    <row r="437" spans="1:7" x14ac:dyDescent="0.35">
      <c r="A437" s="13" t="s">
        <v>1895</v>
      </c>
      <c r="B437" s="33" t="s">
        <v>1896</v>
      </c>
      <c r="C437" s="33" t="s">
        <v>1490</v>
      </c>
      <c r="D437" s="14">
        <v>5000000</v>
      </c>
      <c r="E437" s="15">
        <v>4766.4799999999996</v>
      </c>
      <c r="F437" s="16">
        <v>3.0999999999999999E-3</v>
      </c>
      <c r="G437" s="16">
        <v>6.4324999999999993E-2</v>
      </c>
    </row>
    <row r="438" spans="1:7" x14ac:dyDescent="0.35">
      <c r="A438" s="13" t="s">
        <v>1488</v>
      </c>
      <c r="B438" s="33" t="s">
        <v>1489</v>
      </c>
      <c r="C438" s="33" t="s">
        <v>1490</v>
      </c>
      <c r="D438" s="14">
        <v>5000000</v>
      </c>
      <c r="E438" s="15">
        <v>4762.4799999999996</v>
      </c>
      <c r="F438" s="16">
        <v>3.0999999999999999E-3</v>
      </c>
      <c r="G438" s="16">
        <v>6.3875000000000001E-2</v>
      </c>
    </row>
    <row r="439" spans="1:7" x14ac:dyDescent="0.35">
      <c r="A439" s="13" t="s">
        <v>3067</v>
      </c>
      <c r="B439" s="33" t="s">
        <v>3068</v>
      </c>
      <c r="C439" s="33" t="s">
        <v>1490</v>
      </c>
      <c r="D439" s="14">
        <v>5000000</v>
      </c>
      <c r="E439" s="15">
        <v>4761.68</v>
      </c>
      <c r="F439" s="16">
        <v>3.0999999999999999E-3</v>
      </c>
      <c r="G439" s="16">
        <v>6.4099000000000003E-2</v>
      </c>
    </row>
    <row r="440" spans="1:7" x14ac:dyDescent="0.35">
      <c r="A440" s="13" t="s">
        <v>1899</v>
      </c>
      <c r="B440" s="33" t="s">
        <v>1900</v>
      </c>
      <c r="C440" s="33" t="s">
        <v>1490</v>
      </c>
      <c r="D440" s="14">
        <v>5000000</v>
      </c>
      <c r="E440" s="15">
        <v>4758.0600000000004</v>
      </c>
      <c r="F440" s="16">
        <v>3.0999999999999999E-3</v>
      </c>
      <c r="G440" s="16">
        <v>6.4000000000000001E-2</v>
      </c>
    </row>
    <row r="441" spans="1:7" x14ac:dyDescent="0.35">
      <c r="A441" s="13" t="s">
        <v>3069</v>
      </c>
      <c r="B441" s="33" t="s">
        <v>3070</v>
      </c>
      <c r="C441" s="33" t="s">
        <v>1490</v>
      </c>
      <c r="D441" s="14">
        <v>5000000</v>
      </c>
      <c r="E441" s="15">
        <v>4750.5200000000004</v>
      </c>
      <c r="F441" s="16">
        <v>3.0999999999999999E-3</v>
      </c>
      <c r="G441" s="16">
        <v>6.4324999999999993E-2</v>
      </c>
    </row>
    <row r="442" spans="1:7" x14ac:dyDescent="0.35">
      <c r="A442" s="13" t="s">
        <v>1883</v>
      </c>
      <c r="B442" s="33" t="s">
        <v>1884</v>
      </c>
      <c r="C442" s="33" t="s">
        <v>1490</v>
      </c>
      <c r="D442" s="14">
        <v>2500000</v>
      </c>
      <c r="E442" s="15">
        <v>2401.3200000000002</v>
      </c>
      <c r="F442" s="16">
        <v>1.6000000000000001E-3</v>
      </c>
      <c r="G442" s="16">
        <v>6.4100000000000004E-2</v>
      </c>
    </row>
    <row r="443" spans="1:7" x14ac:dyDescent="0.35">
      <c r="A443" s="13" t="s">
        <v>3071</v>
      </c>
      <c r="B443" s="33" t="s">
        <v>3072</v>
      </c>
      <c r="C443" s="33" t="s">
        <v>1498</v>
      </c>
      <c r="D443" s="14">
        <v>2500000</v>
      </c>
      <c r="E443" s="15">
        <v>2394.5300000000002</v>
      </c>
      <c r="F443" s="16">
        <v>1.6000000000000001E-3</v>
      </c>
      <c r="G443" s="16">
        <v>6.4310000000000006E-2</v>
      </c>
    </row>
    <row r="444" spans="1:7" x14ac:dyDescent="0.35">
      <c r="A444" s="13" t="s">
        <v>1496</v>
      </c>
      <c r="B444" s="33" t="s">
        <v>1497</v>
      </c>
      <c r="C444" s="33" t="s">
        <v>1498</v>
      </c>
      <c r="D444" s="14">
        <v>2500000</v>
      </c>
      <c r="E444" s="15">
        <v>2376.1</v>
      </c>
      <c r="F444" s="16">
        <v>1.6000000000000001E-3</v>
      </c>
      <c r="G444" s="16">
        <v>6.4299999999999996E-2</v>
      </c>
    </row>
    <row r="445" spans="1:7" x14ac:dyDescent="0.35">
      <c r="A445" s="17" t="s">
        <v>139</v>
      </c>
      <c r="B445" s="34"/>
      <c r="C445" s="34"/>
      <c r="D445" s="20"/>
      <c r="E445" s="37">
        <v>121650.54</v>
      </c>
      <c r="F445" s="38">
        <v>8.0199999999999994E-2</v>
      </c>
      <c r="G445" s="23"/>
    </row>
    <row r="446" spans="1:7" x14ac:dyDescent="0.35">
      <c r="A446" s="13"/>
      <c r="B446" s="33"/>
      <c r="C446" s="33"/>
      <c r="D446" s="14"/>
      <c r="E446" s="15"/>
      <c r="F446" s="16"/>
      <c r="G446" s="16"/>
    </row>
    <row r="447" spans="1:7" x14ac:dyDescent="0.35">
      <c r="A447" s="17" t="s">
        <v>1501</v>
      </c>
      <c r="B447" s="33"/>
      <c r="C447" s="33"/>
      <c r="D447" s="14"/>
      <c r="E447" s="15"/>
      <c r="F447" s="16"/>
      <c r="G447" s="16"/>
    </row>
    <row r="448" spans="1:7" x14ac:dyDescent="0.35">
      <c r="A448" s="13" t="s">
        <v>1923</v>
      </c>
      <c r="B448" s="33" t="s">
        <v>1924</v>
      </c>
      <c r="C448" s="33" t="s">
        <v>1490</v>
      </c>
      <c r="D448" s="14">
        <v>15000000</v>
      </c>
      <c r="E448" s="15">
        <v>14394.63</v>
      </c>
      <c r="F448" s="16">
        <v>9.4999999999999998E-3</v>
      </c>
      <c r="G448" s="16">
        <v>6.5600000000000006E-2</v>
      </c>
    </row>
    <row r="449" spans="1:7" x14ac:dyDescent="0.35">
      <c r="A449" s="13" t="s">
        <v>1927</v>
      </c>
      <c r="B449" s="33" t="s">
        <v>1928</v>
      </c>
      <c r="C449" s="33" t="s">
        <v>1490</v>
      </c>
      <c r="D449" s="14">
        <v>10000000</v>
      </c>
      <c r="E449" s="15">
        <v>9495.11</v>
      </c>
      <c r="F449" s="16">
        <v>6.3E-3</v>
      </c>
      <c r="G449" s="16">
        <v>6.8099999999999994E-2</v>
      </c>
    </row>
    <row r="450" spans="1:7" x14ac:dyDescent="0.35">
      <c r="A450" s="13" t="s">
        <v>1933</v>
      </c>
      <c r="B450" s="33" t="s">
        <v>1934</v>
      </c>
      <c r="C450" s="33" t="s">
        <v>1490</v>
      </c>
      <c r="D450" s="14">
        <v>10000000</v>
      </c>
      <c r="E450" s="15">
        <v>9483.49</v>
      </c>
      <c r="F450" s="16">
        <v>6.3E-3</v>
      </c>
      <c r="G450" s="16">
        <v>6.855E-2</v>
      </c>
    </row>
    <row r="451" spans="1:7" x14ac:dyDescent="0.35">
      <c r="A451" s="13" t="s">
        <v>1921</v>
      </c>
      <c r="B451" s="33" t="s">
        <v>1922</v>
      </c>
      <c r="C451" s="33" t="s">
        <v>1490</v>
      </c>
      <c r="D451" s="14">
        <v>5000000</v>
      </c>
      <c r="E451" s="15">
        <v>4802.3500000000004</v>
      </c>
      <c r="F451" s="16">
        <v>3.2000000000000002E-3</v>
      </c>
      <c r="G451" s="16">
        <v>6.5600000000000006E-2</v>
      </c>
    </row>
    <row r="452" spans="1:7" x14ac:dyDescent="0.35">
      <c r="A452" s="13" t="s">
        <v>1502</v>
      </c>
      <c r="B452" s="33" t="s">
        <v>1503</v>
      </c>
      <c r="C452" s="33" t="s">
        <v>1490</v>
      </c>
      <c r="D452" s="14">
        <v>5000000</v>
      </c>
      <c r="E452" s="15">
        <v>4750.7</v>
      </c>
      <c r="F452" s="16">
        <v>3.0999999999999999E-3</v>
      </c>
      <c r="G452" s="16">
        <v>6.8900000000000003E-2</v>
      </c>
    </row>
    <row r="453" spans="1:7" x14ac:dyDescent="0.35">
      <c r="A453" s="13" t="s">
        <v>3073</v>
      </c>
      <c r="B453" s="33" t="s">
        <v>3074</v>
      </c>
      <c r="C453" s="33" t="s">
        <v>1490</v>
      </c>
      <c r="D453" s="14">
        <v>5000000</v>
      </c>
      <c r="E453" s="15">
        <v>4692.63</v>
      </c>
      <c r="F453" s="16">
        <v>3.0999999999999999E-3</v>
      </c>
      <c r="G453" s="16">
        <v>6.8699999999999997E-2</v>
      </c>
    </row>
    <row r="454" spans="1:7" x14ac:dyDescent="0.35">
      <c r="A454" s="17" t="s">
        <v>139</v>
      </c>
      <c r="B454" s="34"/>
      <c r="C454" s="34"/>
      <c r="D454" s="20"/>
      <c r="E454" s="37">
        <v>47618.91</v>
      </c>
      <c r="F454" s="38">
        <v>3.15E-2</v>
      </c>
      <c r="G454" s="23"/>
    </row>
    <row r="455" spans="1:7" x14ac:dyDescent="0.35">
      <c r="A455" s="13"/>
      <c r="B455" s="33"/>
      <c r="C455" s="33"/>
      <c r="D455" s="14"/>
      <c r="E455" s="15"/>
      <c r="F455" s="16"/>
      <c r="G455" s="16"/>
    </row>
    <row r="456" spans="1:7" x14ac:dyDescent="0.35">
      <c r="A456" s="24" t="s">
        <v>155</v>
      </c>
      <c r="B456" s="35"/>
      <c r="C456" s="35"/>
      <c r="D456" s="25"/>
      <c r="E456" s="21">
        <v>174685.66</v>
      </c>
      <c r="F456" s="22">
        <v>0.1153</v>
      </c>
      <c r="G456" s="23"/>
    </row>
    <row r="457" spans="1:7" x14ac:dyDescent="0.35">
      <c r="A457" s="13"/>
      <c r="B457" s="33"/>
      <c r="C457" s="33"/>
      <c r="D457" s="14"/>
      <c r="E457" s="15"/>
      <c r="F457" s="16"/>
      <c r="G457" s="16"/>
    </row>
    <row r="458" spans="1:7" x14ac:dyDescent="0.35">
      <c r="A458" s="13"/>
      <c r="B458" s="33"/>
      <c r="C458" s="33"/>
      <c r="D458" s="14"/>
      <c r="E458" s="15"/>
      <c r="F458" s="16"/>
      <c r="G458" s="16"/>
    </row>
    <row r="459" spans="1:7" x14ac:dyDescent="0.35">
      <c r="A459" s="17" t="s">
        <v>839</v>
      </c>
      <c r="B459" s="33"/>
      <c r="C459" s="33"/>
      <c r="D459" s="14"/>
      <c r="E459" s="15"/>
      <c r="F459" s="16"/>
      <c r="G459" s="16"/>
    </row>
    <row r="460" spans="1:7" x14ac:dyDescent="0.35">
      <c r="A460" s="13" t="s">
        <v>840</v>
      </c>
      <c r="B460" s="33" t="s">
        <v>841</v>
      </c>
      <c r="C460" s="33"/>
      <c r="D460" s="14">
        <v>2964422.2963999999</v>
      </c>
      <c r="E460" s="15">
        <v>100497.63</v>
      </c>
      <c r="F460" s="16">
        <v>6.6400000000000001E-2</v>
      </c>
      <c r="G460" s="16"/>
    </row>
    <row r="461" spans="1:7" x14ac:dyDescent="0.35">
      <c r="A461" s="13" t="s">
        <v>3075</v>
      </c>
      <c r="B461" s="33" t="s">
        <v>3076</v>
      </c>
      <c r="C461" s="33"/>
      <c r="D461" s="14">
        <v>100824025.6065</v>
      </c>
      <c r="E461" s="15">
        <v>31476.15</v>
      </c>
      <c r="F461" s="16">
        <v>2.0799999999999999E-2</v>
      </c>
      <c r="G461" s="16"/>
    </row>
    <row r="462" spans="1:7" x14ac:dyDescent="0.35">
      <c r="A462" s="13" t="s">
        <v>3077</v>
      </c>
      <c r="B462" s="33" t="s">
        <v>3078</v>
      </c>
      <c r="C462" s="33"/>
      <c r="D462" s="14">
        <v>113377007.1979</v>
      </c>
      <c r="E462" s="15">
        <v>14742.98</v>
      </c>
      <c r="F462" s="16">
        <v>9.7000000000000003E-3</v>
      </c>
      <c r="G462" s="16"/>
    </row>
    <row r="463" spans="1:7" x14ac:dyDescent="0.35">
      <c r="A463" s="13" t="s">
        <v>3079</v>
      </c>
      <c r="B463" s="33" t="s">
        <v>3080</v>
      </c>
      <c r="C463" s="33"/>
      <c r="D463" s="14">
        <v>999950.00249999994</v>
      </c>
      <c r="E463" s="15">
        <v>10209.879999999999</v>
      </c>
      <c r="F463" s="16">
        <v>6.7000000000000002E-3</v>
      </c>
      <c r="G463" s="16"/>
    </row>
    <row r="464" spans="1:7" x14ac:dyDescent="0.35">
      <c r="A464" s="13"/>
      <c r="B464" s="33"/>
      <c r="C464" s="33"/>
      <c r="D464" s="14"/>
      <c r="E464" s="15"/>
      <c r="F464" s="16"/>
      <c r="G464" s="16"/>
    </row>
    <row r="465" spans="1:7" x14ac:dyDescent="0.35">
      <c r="A465" s="24" t="s">
        <v>155</v>
      </c>
      <c r="B465" s="35"/>
      <c r="C465" s="35"/>
      <c r="D465" s="25"/>
      <c r="E465" s="21">
        <v>156926.64000000001</v>
      </c>
      <c r="F465" s="22">
        <v>0.1036</v>
      </c>
      <c r="G465" s="23"/>
    </row>
    <row r="466" spans="1:7" x14ac:dyDescent="0.35">
      <c r="A466" s="13"/>
      <c r="B466" s="33"/>
      <c r="C466" s="33"/>
      <c r="D466" s="14"/>
      <c r="E466" s="15"/>
      <c r="F466" s="16"/>
      <c r="G466" s="16"/>
    </row>
    <row r="467" spans="1:7" x14ac:dyDescent="0.35">
      <c r="A467" s="17" t="s">
        <v>156</v>
      </c>
      <c r="B467" s="33"/>
      <c r="C467" s="33"/>
      <c r="D467" s="14"/>
      <c r="E467" s="15"/>
      <c r="F467" s="16"/>
      <c r="G467" s="16"/>
    </row>
    <row r="468" spans="1:7" x14ac:dyDescent="0.35">
      <c r="A468" s="13" t="s">
        <v>157</v>
      </c>
      <c r="B468" s="33"/>
      <c r="C468" s="33"/>
      <c r="D468" s="14"/>
      <c r="E468" s="15">
        <v>52828.84</v>
      </c>
      <c r="F468" s="16">
        <v>3.49E-2</v>
      </c>
      <c r="G468" s="16">
        <v>5.7939999999999998E-2</v>
      </c>
    </row>
    <row r="469" spans="1:7" x14ac:dyDescent="0.35">
      <c r="A469" s="17" t="s">
        <v>139</v>
      </c>
      <c r="B469" s="34"/>
      <c r="C469" s="34"/>
      <c r="D469" s="20"/>
      <c r="E469" s="37">
        <v>52828.84</v>
      </c>
      <c r="F469" s="38">
        <v>3.49E-2</v>
      </c>
      <c r="G469" s="23"/>
    </row>
    <row r="470" spans="1:7" x14ac:dyDescent="0.35">
      <c r="A470" s="13"/>
      <c r="B470" s="33"/>
      <c r="C470" s="33"/>
      <c r="D470" s="14"/>
      <c r="E470" s="15"/>
      <c r="F470" s="16"/>
      <c r="G470" s="16"/>
    </row>
    <row r="471" spans="1:7" x14ac:dyDescent="0.35">
      <c r="A471" s="24" t="s">
        <v>155</v>
      </c>
      <c r="B471" s="35"/>
      <c r="C471" s="35"/>
      <c r="D471" s="25"/>
      <c r="E471" s="21">
        <v>52828.84</v>
      </c>
      <c r="F471" s="22">
        <v>3.49E-2</v>
      </c>
      <c r="G471" s="23"/>
    </row>
    <row r="472" spans="1:7" x14ac:dyDescent="0.35">
      <c r="A472" s="13" t="s">
        <v>158</v>
      </c>
      <c r="B472" s="33"/>
      <c r="C472" s="33"/>
      <c r="D472" s="14"/>
      <c r="E472" s="15">
        <v>458.649271</v>
      </c>
      <c r="F472" s="16">
        <v>3.0200000000000002E-4</v>
      </c>
      <c r="G472" s="16"/>
    </row>
    <row r="473" spans="1:7" x14ac:dyDescent="0.35">
      <c r="A473" s="13" t="s">
        <v>159</v>
      </c>
      <c r="B473" s="33"/>
      <c r="C473" s="33"/>
      <c r="D473" s="14"/>
      <c r="E473" s="26">
        <v>-26908.769271000001</v>
      </c>
      <c r="F473" s="27">
        <v>-1.7602E-2</v>
      </c>
      <c r="G473" s="16">
        <v>5.7939999999999998E-2</v>
      </c>
    </row>
    <row r="474" spans="1:7" x14ac:dyDescent="0.35">
      <c r="A474" s="28" t="s">
        <v>160</v>
      </c>
      <c r="B474" s="36"/>
      <c r="C474" s="36"/>
      <c r="D474" s="29"/>
      <c r="E474" s="30">
        <v>1513702.32</v>
      </c>
      <c r="F474" s="31">
        <v>1</v>
      </c>
      <c r="G474" s="31"/>
    </row>
    <row r="476" spans="1:7" x14ac:dyDescent="0.35">
      <c r="A476" s="1" t="s">
        <v>848</v>
      </c>
    </row>
    <row r="477" spans="1:7" x14ac:dyDescent="0.35">
      <c r="A477" s="1" t="s">
        <v>1506</v>
      </c>
    </row>
    <row r="478" spans="1:7" x14ac:dyDescent="0.35">
      <c r="A478" s="1" t="s">
        <v>161</v>
      </c>
    </row>
    <row r="479" spans="1:7" x14ac:dyDescent="0.35">
      <c r="A479" s="1" t="s">
        <v>163</v>
      </c>
    </row>
    <row r="480" spans="1:7" x14ac:dyDescent="0.35">
      <c r="A480" s="48" t="s">
        <v>164</v>
      </c>
      <c r="B480" s="3" t="s">
        <v>136</v>
      </c>
    </row>
    <row r="481" spans="1:3" x14ac:dyDescent="0.35">
      <c r="A481" t="s">
        <v>165</v>
      </c>
    </row>
    <row r="482" spans="1:3" x14ac:dyDescent="0.35">
      <c r="A482" t="s">
        <v>166</v>
      </c>
      <c r="B482" t="s">
        <v>167</v>
      </c>
      <c r="C482" t="s">
        <v>167</v>
      </c>
    </row>
    <row r="483" spans="1:3" x14ac:dyDescent="0.35">
      <c r="B483" s="49">
        <v>45777</v>
      </c>
      <c r="C483" s="49">
        <v>45807</v>
      </c>
    </row>
    <row r="484" spans="1:3" x14ac:dyDescent="0.35">
      <c r="A484" t="s">
        <v>407</v>
      </c>
      <c r="B484">
        <v>20.586099999999998</v>
      </c>
      <c r="C484">
        <v>20.67</v>
      </c>
    </row>
    <row r="485" spans="1:3" x14ac:dyDescent="0.35">
      <c r="A485" t="s">
        <v>169</v>
      </c>
      <c r="B485">
        <v>14.7172</v>
      </c>
      <c r="C485">
        <v>14.777200000000001</v>
      </c>
    </row>
    <row r="486" spans="1:3" x14ac:dyDescent="0.35">
      <c r="A486" t="s">
        <v>1010</v>
      </c>
      <c r="B486">
        <v>16.911999999999999</v>
      </c>
      <c r="C486">
        <v>16.980899999999998</v>
      </c>
    </row>
    <row r="487" spans="1:3" x14ac:dyDescent="0.35">
      <c r="A487" t="s">
        <v>1012</v>
      </c>
      <c r="B487">
        <v>19.2501</v>
      </c>
      <c r="C487">
        <v>19.319800000000001</v>
      </c>
    </row>
    <row r="488" spans="1:3" x14ac:dyDescent="0.35">
      <c r="A488" t="s">
        <v>408</v>
      </c>
      <c r="B488">
        <v>19.205100000000002</v>
      </c>
      <c r="C488">
        <v>19.272600000000001</v>
      </c>
    </row>
    <row r="489" spans="1:3" x14ac:dyDescent="0.35">
      <c r="A489" t="s">
        <v>171</v>
      </c>
      <c r="B489">
        <v>14.093500000000001</v>
      </c>
      <c r="C489">
        <v>14.143000000000001</v>
      </c>
    </row>
    <row r="490" spans="1:3" x14ac:dyDescent="0.35">
      <c r="A490" t="s">
        <v>1014</v>
      </c>
      <c r="B490">
        <v>15.6907</v>
      </c>
      <c r="C490">
        <v>15.745900000000001</v>
      </c>
    </row>
    <row r="492" spans="1:3" x14ac:dyDescent="0.35">
      <c r="A492" t="s">
        <v>172</v>
      </c>
      <c r="B492" s="3" t="s">
        <v>136</v>
      </c>
    </row>
    <row r="493" spans="1:3" x14ac:dyDescent="0.35">
      <c r="A493" t="s">
        <v>173</v>
      </c>
      <c r="B493" s="3" t="s">
        <v>136</v>
      </c>
    </row>
    <row r="494" spans="1:3" ht="29" customHeight="1" x14ac:dyDescent="0.35">
      <c r="A494" s="48" t="s">
        <v>174</v>
      </c>
      <c r="B494" s="3" t="s">
        <v>136</v>
      </c>
    </row>
    <row r="495" spans="1:3" ht="29" customHeight="1" x14ac:dyDescent="0.35">
      <c r="A495" s="48" t="s">
        <v>175</v>
      </c>
      <c r="B495" s="3" t="s">
        <v>136</v>
      </c>
    </row>
    <row r="496" spans="1:3" x14ac:dyDescent="0.35">
      <c r="A496" t="s">
        <v>409</v>
      </c>
      <c r="B496" s="50">
        <v>14.3537</v>
      </c>
    </row>
    <row r="497" spans="1:4" ht="43.5" customHeight="1" x14ac:dyDescent="0.35">
      <c r="A497" s="48" t="s">
        <v>177</v>
      </c>
      <c r="B497" s="3">
        <v>0</v>
      </c>
    </row>
    <row r="498" spans="1:4" x14ac:dyDescent="0.35">
      <c r="B498" s="3"/>
    </row>
    <row r="499" spans="1:4" ht="29" customHeight="1" x14ac:dyDescent="0.35">
      <c r="A499" s="48" t="s">
        <v>178</v>
      </c>
      <c r="B499" s="3" t="s">
        <v>136</v>
      </c>
    </row>
    <row r="500" spans="1:4" ht="29" customHeight="1" x14ac:dyDescent="0.35">
      <c r="A500" s="48" t="s">
        <v>179</v>
      </c>
      <c r="B500" t="s">
        <v>136</v>
      </c>
    </row>
    <row r="501" spans="1:4" ht="29" customHeight="1" x14ac:dyDescent="0.35">
      <c r="A501" s="48" t="s">
        <v>180</v>
      </c>
      <c r="B501" s="3" t="s">
        <v>136</v>
      </c>
    </row>
    <row r="502" spans="1:4" ht="29" customHeight="1" x14ac:dyDescent="0.35">
      <c r="A502" s="48" t="s">
        <v>181</v>
      </c>
      <c r="B502" s="3" t="s">
        <v>136</v>
      </c>
    </row>
    <row r="504" spans="1:4" ht="70" customHeight="1" x14ac:dyDescent="0.35">
      <c r="A504" s="73" t="s">
        <v>191</v>
      </c>
      <c r="B504" s="73" t="s">
        <v>192</v>
      </c>
      <c r="C504" s="73" t="s">
        <v>5</v>
      </c>
      <c r="D504" s="73" t="s">
        <v>6</v>
      </c>
    </row>
    <row r="505" spans="1:4" ht="70" customHeight="1" x14ac:dyDescent="0.35">
      <c r="A505" s="73" t="s">
        <v>3081</v>
      </c>
      <c r="B505" s="73"/>
      <c r="C505" s="73" t="s">
        <v>107</v>
      </c>
      <c r="D505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222"/>
  <sheetViews>
    <sheetView showGridLines="0" workbookViewId="0">
      <pane ySplit="4" topLeftCell="A189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6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3082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3083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3571240</v>
      </c>
      <c r="E8" s="15">
        <v>69457.05</v>
      </c>
      <c r="F8" s="16">
        <v>5.4699999999999999E-2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4373710</v>
      </c>
      <c r="E9" s="15">
        <v>63235.1</v>
      </c>
      <c r="F9" s="16">
        <v>4.9799999999999997E-2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4000497</v>
      </c>
      <c r="E10" s="15">
        <v>56843.06</v>
      </c>
      <c r="F10" s="16">
        <v>4.48E-2</v>
      </c>
      <c r="G10" s="16"/>
    </row>
    <row r="11" spans="1:7" x14ac:dyDescent="0.35">
      <c r="A11" s="13" t="s">
        <v>205</v>
      </c>
      <c r="B11" s="33" t="s">
        <v>206</v>
      </c>
      <c r="C11" s="33" t="s">
        <v>207</v>
      </c>
      <c r="D11" s="14">
        <v>1582636</v>
      </c>
      <c r="E11" s="15">
        <v>29376.89</v>
      </c>
      <c r="F11" s="16">
        <v>2.3099999999999999E-2</v>
      </c>
      <c r="G11" s="16"/>
    </row>
    <row r="12" spans="1:7" x14ac:dyDescent="0.35">
      <c r="A12" s="13" t="s">
        <v>216</v>
      </c>
      <c r="B12" s="33" t="s">
        <v>217</v>
      </c>
      <c r="C12" s="33" t="s">
        <v>218</v>
      </c>
      <c r="D12" s="14">
        <v>1802056</v>
      </c>
      <c r="E12" s="15">
        <v>28160.73</v>
      </c>
      <c r="F12" s="16">
        <v>2.2200000000000001E-2</v>
      </c>
      <c r="G12" s="16"/>
    </row>
    <row r="13" spans="1:7" x14ac:dyDescent="0.35">
      <c r="A13" s="13" t="s">
        <v>314</v>
      </c>
      <c r="B13" s="33" t="s">
        <v>315</v>
      </c>
      <c r="C13" s="33" t="s">
        <v>240</v>
      </c>
      <c r="D13" s="14">
        <v>297803</v>
      </c>
      <c r="E13" s="15">
        <v>27339.8</v>
      </c>
      <c r="F13" s="16">
        <v>2.1499999999999998E-2</v>
      </c>
      <c r="G13" s="16"/>
    </row>
    <row r="14" spans="1:7" x14ac:dyDescent="0.35">
      <c r="A14" s="13" t="s">
        <v>208</v>
      </c>
      <c r="B14" s="33" t="s">
        <v>209</v>
      </c>
      <c r="C14" s="33" t="s">
        <v>210</v>
      </c>
      <c r="D14" s="14">
        <v>740000</v>
      </c>
      <c r="E14" s="15">
        <v>27195.74</v>
      </c>
      <c r="F14" s="16">
        <v>2.1399999999999999E-2</v>
      </c>
      <c r="G14" s="16"/>
    </row>
    <row r="15" spans="1:7" x14ac:dyDescent="0.35">
      <c r="A15" s="13" t="s">
        <v>211</v>
      </c>
      <c r="B15" s="33" t="s">
        <v>212</v>
      </c>
      <c r="C15" s="33" t="s">
        <v>199</v>
      </c>
      <c r="D15" s="14">
        <v>3345781</v>
      </c>
      <c r="E15" s="15">
        <v>27177.78</v>
      </c>
      <c r="F15" s="16">
        <v>2.1399999999999999E-2</v>
      </c>
      <c r="G15" s="16"/>
    </row>
    <row r="16" spans="1:7" x14ac:dyDescent="0.35">
      <c r="A16" s="13" t="s">
        <v>243</v>
      </c>
      <c r="B16" s="33" t="s">
        <v>244</v>
      </c>
      <c r="C16" s="33" t="s">
        <v>245</v>
      </c>
      <c r="D16" s="14">
        <v>6998028</v>
      </c>
      <c r="E16" s="15">
        <v>23366.42</v>
      </c>
      <c r="F16" s="16">
        <v>1.84E-2</v>
      </c>
      <c r="G16" s="16"/>
    </row>
    <row r="17" spans="1:7" x14ac:dyDescent="0.35">
      <c r="A17" s="13" t="s">
        <v>260</v>
      </c>
      <c r="B17" s="33" t="s">
        <v>261</v>
      </c>
      <c r="C17" s="33" t="s">
        <v>248</v>
      </c>
      <c r="D17" s="14">
        <v>5428493</v>
      </c>
      <c r="E17" s="15">
        <v>22693.81</v>
      </c>
      <c r="F17" s="16">
        <v>1.7899999999999999E-2</v>
      </c>
      <c r="G17" s="16"/>
    </row>
    <row r="18" spans="1:7" x14ac:dyDescent="0.35">
      <c r="A18" s="13" t="s">
        <v>235</v>
      </c>
      <c r="B18" s="33" t="s">
        <v>236</v>
      </c>
      <c r="C18" s="33" t="s">
        <v>237</v>
      </c>
      <c r="D18" s="14">
        <v>1349372</v>
      </c>
      <c r="E18" s="15">
        <v>22637.06</v>
      </c>
      <c r="F18" s="16">
        <v>1.78E-2</v>
      </c>
      <c r="G18" s="16"/>
    </row>
    <row r="19" spans="1:7" x14ac:dyDescent="0.35">
      <c r="A19" s="13" t="s">
        <v>225</v>
      </c>
      <c r="B19" s="33" t="s">
        <v>226</v>
      </c>
      <c r="C19" s="33" t="s">
        <v>199</v>
      </c>
      <c r="D19" s="14">
        <v>1810526</v>
      </c>
      <c r="E19" s="15">
        <v>21585.09</v>
      </c>
      <c r="F19" s="16">
        <v>1.7000000000000001E-2</v>
      </c>
      <c r="G19" s="16"/>
    </row>
    <row r="20" spans="1:7" x14ac:dyDescent="0.35">
      <c r="A20" s="13" t="s">
        <v>312</v>
      </c>
      <c r="B20" s="33" t="s">
        <v>313</v>
      </c>
      <c r="C20" s="33" t="s">
        <v>231</v>
      </c>
      <c r="D20" s="14">
        <v>729187</v>
      </c>
      <c r="E20" s="15">
        <v>20277.23</v>
      </c>
      <c r="F20" s="16">
        <v>1.6E-2</v>
      </c>
      <c r="G20" s="16"/>
    </row>
    <row r="21" spans="1:7" x14ac:dyDescent="0.35">
      <c r="A21" s="13" t="s">
        <v>258</v>
      </c>
      <c r="B21" s="33" t="s">
        <v>259</v>
      </c>
      <c r="C21" s="33" t="s">
        <v>218</v>
      </c>
      <c r="D21" s="14">
        <v>574865</v>
      </c>
      <c r="E21" s="15">
        <v>19909.87</v>
      </c>
      <c r="F21" s="16">
        <v>1.5699999999999999E-2</v>
      </c>
      <c r="G21" s="16"/>
    </row>
    <row r="22" spans="1:7" x14ac:dyDescent="0.35">
      <c r="A22" s="13" t="s">
        <v>256</v>
      </c>
      <c r="B22" s="33" t="s">
        <v>257</v>
      </c>
      <c r="C22" s="33" t="s">
        <v>215</v>
      </c>
      <c r="D22" s="14">
        <v>290000</v>
      </c>
      <c r="E22" s="15">
        <v>19145.8</v>
      </c>
      <c r="F22" s="16">
        <v>1.5100000000000001E-2</v>
      </c>
      <c r="G22" s="16"/>
    </row>
    <row r="23" spans="1:7" x14ac:dyDescent="0.35">
      <c r="A23" s="13" t="s">
        <v>867</v>
      </c>
      <c r="B23" s="33" t="s">
        <v>868</v>
      </c>
      <c r="C23" s="33" t="s">
        <v>231</v>
      </c>
      <c r="D23" s="14">
        <v>1980192</v>
      </c>
      <c r="E23" s="15">
        <v>14247.48</v>
      </c>
      <c r="F23" s="16">
        <v>1.12E-2</v>
      </c>
      <c r="G23" s="16"/>
    </row>
    <row r="24" spans="1:7" x14ac:dyDescent="0.35">
      <c r="A24" s="13" t="s">
        <v>331</v>
      </c>
      <c r="B24" s="33" t="s">
        <v>332</v>
      </c>
      <c r="C24" s="33" t="s">
        <v>333</v>
      </c>
      <c r="D24" s="14">
        <v>8831584</v>
      </c>
      <c r="E24" s="15">
        <v>14220.62</v>
      </c>
      <c r="F24" s="16">
        <v>1.12E-2</v>
      </c>
      <c r="G24" s="16"/>
    </row>
    <row r="25" spans="1:7" x14ac:dyDescent="0.35">
      <c r="A25" s="13" t="s">
        <v>1146</v>
      </c>
      <c r="B25" s="33" t="s">
        <v>1147</v>
      </c>
      <c r="C25" s="33" t="s">
        <v>251</v>
      </c>
      <c r="D25" s="14">
        <v>255129</v>
      </c>
      <c r="E25" s="15">
        <v>14058.88</v>
      </c>
      <c r="F25" s="16">
        <v>1.11E-2</v>
      </c>
      <c r="G25" s="16"/>
    </row>
    <row r="26" spans="1:7" x14ac:dyDescent="0.35">
      <c r="A26" s="13" t="s">
        <v>763</v>
      </c>
      <c r="B26" s="33" t="s">
        <v>764</v>
      </c>
      <c r="C26" s="33" t="s">
        <v>237</v>
      </c>
      <c r="D26" s="14">
        <v>2500000</v>
      </c>
      <c r="E26" s="15">
        <v>13263.75</v>
      </c>
      <c r="F26" s="16">
        <v>1.04E-2</v>
      </c>
      <c r="G26" s="16"/>
    </row>
    <row r="27" spans="1:7" x14ac:dyDescent="0.35">
      <c r="A27" s="13" t="s">
        <v>1261</v>
      </c>
      <c r="B27" s="33" t="s">
        <v>1262</v>
      </c>
      <c r="C27" s="33" t="s">
        <v>237</v>
      </c>
      <c r="D27" s="14">
        <v>898133</v>
      </c>
      <c r="E27" s="15">
        <v>13163.94</v>
      </c>
      <c r="F27" s="16">
        <v>1.04E-2</v>
      </c>
      <c r="G27" s="16"/>
    </row>
    <row r="28" spans="1:7" x14ac:dyDescent="0.35">
      <c r="A28" s="13" t="s">
        <v>252</v>
      </c>
      <c r="B28" s="33" t="s">
        <v>253</v>
      </c>
      <c r="C28" s="33" t="s">
        <v>218</v>
      </c>
      <c r="D28" s="14">
        <v>802791</v>
      </c>
      <c r="E28" s="15">
        <v>13138.48</v>
      </c>
      <c r="F28" s="16">
        <v>1.03E-2</v>
      </c>
      <c r="G28" s="16"/>
    </row>
    <row r="29" spans="1:7" x14ac:dyDescent="0.35">
      <c r="A29" s="13" t="s">
        <v>284</v>
      </c>
      <c r="B29" s="33" t="s">
        <v>285</v>
      </c>
      <c r="C29" s="33" t="s">
        <v>231</v>
      </c>
      <c r="D29" s="14">
        <v>105136</v>
      </c>
      <c r="E29" s="15">
        <v>12951.7</v>
      </c>
      <c r="F29" s="16">
        <v>1.0200000000000001E-2</v>
      </c>
      <c r="G29" s="16"/>
    </row>
    <row r="30" spans="1:7" x14ac:dyDescent="0.35">
      <c r="A30" s="13" t="s">
        <v>222</v>
      </c>
      <c r="B30" s="33" t="s">
        <v>223</v>
      </c>
      <c r="C30" s="33" t="s">
        <v>224</v>
      </c>
      <c r="D30" s="14">
        <v>3204954</v>
      </c>
      <c r="E30" s="15">
        <v>12326.25</v>
      </c>
      <c r="F30" s="16">
        <v>9.7000000000000003E-3</v>
      </c>
      <c r="G30" s="16"/>
    </row>
    <row r="31" spans="1:7" x14ac:dyDescent="0.35">
      <c r="A31" s="13" t="s">
        <v>426</v>
      </c>
      <c r="B31" s="33" t="s">
        <v>427</v>
      </c>
      <c r="C31" s="33" t="s">
        <v>215</v>
      </c>
      <c r="D31" s="14">
        <v>250534</v>
      </c>
      <c r="E31" s="15">
        <v>11983.04</v>
      </c>
      <c r="F31" s="16">
        <v>9.4000000000000004E-3</v>
      </c>
      <c r="G31" s="16"/>
    </row>
    <row r="32" spans="1:7" x14ac:dyDescent="0.35">
      <c r="A32" s="13" t="s">
        <v>232</v>
      </c>
      <c r="B32" s="33" t="s">
        <v>233</v>
      </c>
      <c r="C32" s="33" t="s">
        <v>234</v>
      </c>
      <c r="D32" s="14">
        <v>102423</v>
      </c>
      <c r="E32" s="15">
        <v>11481.62</v>
      </c>
      <c r="F32" s="16">
        <v>8.9999999999999993E-3</v>
      </c>
      <c r="G32" s="16"/>
    </row>
    <row r="33" spans="1:7" x14ac:dyDescent="0.35">
      <c r="A33" s="13" t="s">
        <v>799</v>
      </c>
      <c r="B33" s="33" t="s">
        <v>800</v>
      </c>
      <c r="C33" s="33" t="s">
        <v>240</v>
      </c>
      <c r="D33" s="14">
        <v>600387</v>
      </c>
      <c r="E33" s="15">
        <v>11204.42</v>
      </c>
      <c r="F33" s="16">
        <v>8.8000000000000005E-3</v>
      </c>
      <c r="G33" s="16"/>
    </row>
    <row r="34" spans="1:7" x14ac:dyDescent="0.35">
      <c r="A34" s="13" t="s">
        <v>751</v>
      </c>
      <c r="B34" s="33" t="s">
        <v>752</v>
      </c>
      <c r="C34" s="33" t="s">
        <v>278</v>
      </c>
      <c r="D34" s="14">
        <v>159068</v>
      </c>
      <c r="E34" s="15">
        <v>10944.67</v>
      </c>
      <c r="F34" s="16">
        <v>8.6E-3</v>
      </c>
      <c r="G34" s="16"/>
    </row>
    <row r="35" spans="1:7" x14ac:dyDescent="0.35">
      <c r="A35" s="13" t="s">
        <v>1175</v>
      </c>
      <c r="B35" s="33" t="s">
        <v>1176</v>
      </c>
      <c r="C35" s="33" t="s">
        <v>305</v>
      </c>
      <c r="D35" s="14">
        <v>1000000</v>
      </c>
      <c r="E35" s="15">
        <v>10616</v>
      </c>
      <c r="F35" s="16">
        <v>8.3999999999999995E-3</v>
      </c>
      <c r="G35" s="16"/>
    </row>
    <row r="36" spans="1:7" x14ac:dyDescent="0.35">
      <c r="A36" s="13" t="s">
        <v>424</v>
      </c>
      <c r="B36" s="33" t="s">
        <v>425</v>
      </c>
      <c r="C36" s="33" t="s">
        <v>375</v>
      </c>
      <c r="D36" s="14">
        <v>2145881</v>
      </c>
      <c r="E36" s="15">
        <v>10213.32</v>
      </c>
      <c r="F36" s="16">
        <v>8.0000000000000002E-3</v>
      </c>
      <c r="G36" s="16"/>
    </row>
    <row r="37" spans="1:7" x14ac:dyDescent="0.35">
      <c r="A37" s="13" t="s">
        <v>378</v>
      </c>
      <c r="B37" s="33" t="s">
        <v>379</v>
      </c>
      <c r="C37" s="33" t="s">
        <v>380</v>
      </c>
      <c r="D37" s="14">
        <v>1532130</v>
      </c>
      <c r="E37" s="15">
        <v>9706.0400000000009</v>
      </c>
      <c r="F37" s="16">
        <v>7.6E-3</v>
      </c>
      <c r="G37" s="16"/>
    </row>
    <row r="38" spans="1:7" x14ac:dyDescent="0.35">
      <c r="A38" s="13" t="s">
        <v>413</v>
      </c>
      <c r="B38" s="33" t="s">
        <v>414</v>
      </c>
      <c r="C38" s="33" t="s">
        <v>318</v>
      </c>
      <c r="D38" s="14">
        <v>1353503</v>
      </c>
      <c r="E38" s="15">
        <v>9697.17</v>
      </c>
      <c r="F38" s="16">
        <v>7.6E-3</v>
      </c>
      <c r="G38" s="16"/>
    </row>
    <row r="39" spans="1:7" x14ac:dyDescent="0.35">
      <c r="A39" s="13" t="s">
        <v>755</v>
      </c>
      <c r="B39" s="33" t="s">
        <v>756</v>
      </c>
      <c r="C39" s="33" t="s">
        <v>266</v>
      </c>
      <c r="D39" s="14">
        <v>1236857</v>
      </c>
      <c r="E39" s="15">
        <v>9608.52</v>
      </c>
      <c r="F39" s="16">
        <v>7.6E-3</v>
      </c>
      <c r="G39" s="16"/>
    </row>
    <row r="40" spans="1:7" x14ac:dyDescent="0.35">
      <c r="A40" s="13" t="s">
        <v>272</v>
      </c>
      <c r="B40" s="33" t="s">
        <v>273</v>
      </c>
      <c r="C40" s="33" t="s">
        <v>240</v>
      </c>
      <c r="D40" s="14">
        <v>2282196</v>
      </c>
      <c r="E40" s="15">
        <v>9264.57</v>
      </c>
      <c r="F40" s="16">
        <v>7.3000000000000001E-3</v>
      </c>
      <c r="G40" s="16"/>
    </row>
    <row r="41" spans="1:7" x14ac:dyDescent="0.35">
      <c r="A41" s="13" t="s">
        <v>298</v>
      </c>
      <c r="B41" s="33" t="s">
        <v>299</v>
      </c>
      <c r="C41" s="33" t="s">
        <v>237</v>
      </c>
      <c r="D41" s="14">
        <v>463581</v>
      </c>
      <c r="E41" s="15">
        <v>9075.5300000000007</v>
      </c>
      <c r="F41" s="16">
        <v>7.1000000000000004E-3</v>
      </c>
      <c r="G41" s="16"/>
    </row>
    <row r="42" spans="1:7" x14ac:dyDescent="0.35">
      <c r="A42" s="13" t="s">
        <v>246</v>
      </c>
      <c r="B42" s="33" t="s">
        <v>247</v>
      </c>
      <c r="C42" s="33" t="s">
        <v>248</v>
      </c>
      <c r="D42" s="14">
        <v>377569</v>
      </c>
      <c r="E42" s="15">
        <v>8866.4500000000007</v>
      </c>
      <c r="F42" s="16">
        <v>7.0000000000000001E-3</v>
      </c>
      <c r="G42" s="16"/>
    </row>
    <row r="43" spans="1:7" x14ac:dyDescent="0.35">
      <c r="A43" s="13" t="s">
        <v>274</v>
      </c>
      <c r="B43" s="33" t="s">
        <v>275</v>
      </c>
      <c r="C43" s="33" t="s">
        <v>218</v>
      </c>
      <c r="D43" s="14">
        <v>155621</v>
      </c>
      <c r="E43" s="15">
        <v>8773.91</v>
      </c>
      <c r="F43" s="16">
        <v>6.8999999999999999E-3</v>
      </c>
      <c r="G43" s="16"/>
    </row>
    <row r="44" spans="1:7" x14ac:dyDescent="0.35">
      <c r="A44" s="13" t="s">
        <v>781</v>
      </c>
      <c r="B44" s="33" t="s">
        <v>782</v>
      </c>
      <c r="C44" s="33" t="s">
        <v>281</v>
      </c>
      <c r="D44" s="14">
        <v>1639058</v>
      </c>
      <c r="E44" s="15">
        <v>8568.18</v>
      </c>
      <c r="F44" s="16">
        <v>6.7000000000000002E-3</v>
      </c>
      <c r="G44" s="16"/>
    </row>
    <row r="45" spans="1:7" x14ac:dyDescent="0.35">
      <c r="A45" s="13" t="s">
        <v>747</v>
      </c>
      <c r="B45" s="33" t="s">
        <v>748</v>
      </c>
      <c r="C45" s="33" t="s">
        <v>240</v>
      </c>
      <c r="D45" s="14">
        <v>406461</v>
      </c>
      <c r="E45" s="15">
        <v>8199.94</v>
      </c>
      <c r="F45" s="16">
        <v>6.4999999999999997E-3</v>
      </c>
      <c r="G45" s="16"/>
    </row>
    <row r="46" spans="1:7" x14ac:dyDescent="0.35">
      <c r="A46" s="13" t="s">
        <v>1710</v>
      </c>
      <c r="B46" s="33" t="s">
        <v>1711</v>
      </c>
      <c r="C46" s="33" t="s">
        <v>1712</v>
      </c>
      <c r="D46" s="14">
        <v>11176445</v>
      </c>
      <c r="E46" s="15">
        <v>7954.28</v>
      </c>
      <c r="F46" s="16">
        <v>6.3E-3</v>
      </c>
      <c r="G46" s="16"/>
    </row>
    <row r="47" spans="1:7" x14ac:dyDescent="0.35">
      <c r="A47" s="13" t="s">
        <v>690</v>
      </c>
      <c r="B47" s="33" t="s">
        <v>691</v>
      </c>
      <c r="C47" s="33" t="s">
        <v>199</v>
      </c>
      <c r="D47" s="14">
        <v>3857342</v>
      </c>
      <c r="E47" s="15">
        <v>7794.15</v>
      </c>
      <c r="F47" s="16">
        <v>6.1000000000000004E-3</v>
      </c>
      <c r="G47" s="16"/>
    </row>
    <row r="48" spans="1:7" x14ac:dyDescent="0.35">
      <c r="A48" s="13" t="s">
        <v>328</v>
      </c>
      <c r="B48" s="33" t="s">
        <v>329</v>
      </c>
      <c r="C48" s="33" t="s">
        <v>330</v>
      </c>
      <c r="D48" s="14">
        <v>700597</v>
      </c>
      <c r="E48" s="15">
        <v>7667.33</v>
      </c>
      <c r="F48" s="16">
        <v>6.0000000000000001E-3</v>
      </c>
      <c r="G48" s="16"/>
    </row>
    <row r="49" spans="1:7" x14ac:dyDescent="0.35">
      <c r="A49" s="13" t="s">
        <v>219</v>
      </c>
      <c r="B49" s="33" t="s">
        <v>220</v>
      </c>
      <c r="C49" s="33" t="s">
        <v>221</v>
      </c>
      <c r="D49" s="14">
        <v>135659</v>
      </c>
      <c r="E49" s="15">
        <v>7655.92</v>
      </c>
      <c r="F49" s="16">
        <v>6.0000000000000001E-3</v>
      </c>
      <c r="G49" s="16"/>
    </row>
    <row r="50" spans="1:7" x14ac:dyDescent="0.35">
      <c r="A50" s="13" t="s">
        <v>1782</v>
      </c>
      <c r="B50" s="33" t="s">
        <v>1783</v>
      </c>
      <c r="C50" s="33" t="s">
        <v>785</v>
      </c>
      <c r="D50" s="14">
        <v>4011412</v>
      </c>
      <c r="E50" s="15">
        <v>7613.66</v>
      </c>
      <c r="F50" s="16">
        <v>6.0000000000000001E-3</v>
      </c>
      <c r="G50" s="16"/>
    </row>
    <row r="51" spans="1:7" x14ac:dyDescent="0.35">
      <c r="A51" s="13" t="s">
        <v>292</v>
      </c>
      <c r="B51" s="33" t="s">
        <v>293</v>
      </c>
      <c r="C51" s="33" t="s">
        <v>237</v>
      </c>
      <c r="D51" s="14">
        <v>231048</v>
      </c>
      <c r="E51" s="15">
        <v>7335.08</v>
      </c>
      <c r="F51" s="16">
        <v>5.7999999999999996E-3</v>
      </c>
      <c r="G51" s="16"/>
    </row>
    <row r="52" spans="1:7" x14ac:dyDescent="0.35">
      <c r="A52" s="13" t="s">
        <v>433</v>
      </c>
      <c r="B52" s="33" t="s">
        <v>434</v>
      </c>
      <c r="C52" s="33" t="s">
        <v>398</v>
      </c>
      <c r="D52" s="14">
        <v>317624</v>
      </c>
      <c r="E52" s="15">
        <v>7271.68</v>
      </c>
      <c r="F52" s="16">
        <v>5.7000000000000002E-3</v>
      </c>
      <c r="G52" s="16"/>
    </row>
    <row r="53" spans="1:7" x14ac:dyDescent="0.35">
      <c r="A53" s="13" t="s">
        <v>435</v>
      </c>
      <c r="B53" s="33" t="s">
        <v>436</v>
      </c>
      <c r="C53" s="33" t="s">
        <v>437</v>
      </c>
      <c r="D53" s="14">
        <v>15128</v>
      </c>
      <c r="E53" s="15">
        <v>7016.37</v>
      </c>
      <c r="F53" s="16">
        <v>5.4999999999999997E-3</v>
      </c>
      <c r="G53" s="16"/>
    </row>
    <row r="54" spans="1:7" x14ac:dyDescent="0.35">
      <c r="A54" s="13" t="s">
        <v>238</v>
      </c>
      <c r="B54" s="33" t="s">
        <v>239</v>
      </c>
      <c r="C54" s="33" t="s">
        <v>240</v>
      </c>
      <c r="D54" s="14">
        <v>311554</v>
      </c>
      <c r="E54" s="15">
        <v>6902.17</v>
      </c>
      <c r="F54" s="16">
        <v>5.4000000000000003E-3</v>
      </c>
      <c r="G54" s="16"/>
    </row>
    <row r="55" spans="1:7" x14ac:dyDescent="0.35">
      <c r="A55" s="13" t="s">
        <v>254</v>
      </c>
      <c r="B55" s="33" t="s">
        <v>255</v>
      </c>
      <c r="C55" s="33" t="s">
        <v>218</v>
      </c>
      <c r="D55" s="14">
        <v>432511</v>
      </c>
      <c r="E55" s="15">
        <v>6807.29</v>
      </c>
      <c r="F55" s="16">
        <v>5.4000000000000003E-3</v>
      </c>
      <c r="G55" s="16"/>
    </row>
    <row r="56" spans="1:7" x14ac:dyDescent="0.35">
      <c r="A56" s="13" t="s">
        <v>807</v>
      </c>
      <c r="B56" s="33" t="s">
        <v>808</v>
      </c>
      <c r="C56" s="33" t="s">
        <v>207</v>
      </c>
      <c r="D56" s="14">
        <v>1716963</v>
      </c>
      <c r="E56" s="15">
        <v>6595.71</v>
      </c>
      <c r="F56" s="16">
        <v>5.1999999999999998E-3</v>
      </c>
      <c r="G56" s="16"/>
    </row>
    <row r="57" spans="1:7" x14ac:dyDescent="0.35">
      <c r="A57" s="13" t="s">
        <v>811</v>
      </c>
      <c r="B57" s="33" t="s">
        <v>812</v>
      </c>
      <c r="C57" s="33" t="s">
        <v>281</v>
      </c>
      <c r="D57" s="14">
        <v>117403</v>
      </c>
      <c r="E57" s="15">
        <v>6579.73</v>
      </c>
      <c r="F57" s="16">
        <v>5.1999999999999998E-3</v>
      </c>
      <c r="G57" s="16"/>
    </row>
    <row r="58" spans="1:7" x14ac:dyDescent="0.35">
      <c r="A58" s="13" t="s">
        <v>1550</v>
      </c>
      <c r="B58" s="33" t="s">
        <v>1551</v>
      </c>
      <c r="C58" s="33" t="s">
        <v>204</v>
      </c>
      <c r="D58" s="14">
        <v>2066189</v>
      </c>
      <c r="E58" s="15">
        <v>6578.75</v>
      </c>
      <c r="F58" s="16">
        <v>5.1999999999999998E-3</v>
      </c>
      <c r="G58" s="16"/>
    </row>
    <row r="59" spans="1:7" x14ac:dyDescent="0.35">
      <c r="A59" s="13" t="s">
        <v>303</v>
      </c>
      <c r="B59" s="33" t="s">
        <v>304</v>
      </c>
      <c r="C59" s="33" t="s">
        <v>305</v>
      </c>
      <c r="D59" s="14">
        <v>2500000</v>
      </c>
      <c r="E59" s="15">
        <v>6495.75</v>
      </c>
      <c r="F59" s="16">
        <v>5.1000000000000004E-3</v>
      </c>
      <c r="G59" s="16"/>
    </row>
    <row r="60" spans="1:7" x14ac:dyDescent="0.35">
      <c r="A60" s="13" t="s">
        <v>1786</v>
      </c>
      <c r="B60" s="33" t="s">
        <v>1787</v>
      </c>
      <c r="C60" s="33" t="s">
        <v>240</v>
      </c>
      <c r="D60" s="14">
        <v>1559441</v>
      </c>
      <c r="E60" s="15">
        <v>6273.63</v>
      </c>
      <c r="F60" s="16">
        <v>4.8999999999999998E-3</v>
      </c>
      <c r="G60" s="16"/>
    </row>
    <row r="61" spans="1:7" x14ac:dyDescent="0.35">
      <c r="A61" s="13" t="s">
        <v>698</v>
      </c>
      <c r="B61" s="33" t="s">
        <v>699</v>
      </c>
      <c r="C61" s="33" t="s">
        <v>221</v>
      </c>
      <c r="D61" s="14">
        <v>2606046</v>
      </c>
      <c r="E61" s="15">
        <v>6210.47</v>
      </c>
      <c r="F61" s="16">
        <v>4.8999999999999998E-3</v>
      </c>
      <c r="G61" s="16"/>
    </row>
    <row r="62" spans="1:7" x14ac:dyDescent="0.35">
      <c r="A62" s="13" t="s">
        <v>783</v>
      </c>
      <c r="B62" s="33" t="s">
        <v>784</v>
      </c>
      <c r="C62" s="33" t="s">
        <v>785</v>
      </c>
      <c r="D62" s="14">
        <v>2978750</v>
      </c>
      <c r="E62" s="15">
        <v>6155.88</v>
      </c>
      <c r="F62" s="16">
        <v>4.7999999999999996E-3</v>
      </c>
      <c r="G62" s="16"/>
    </row>
    <row r="63" spans="1:7" x14ac:dyDescent="0.35">
      <c r="A63" s="13" t="s">
        <v>294</v>
      </c>
      <c r="B63" s="33" t="s">
        <v>295</v>
      </c>
      <c r="C63" s="33" t="s">
        <v>199</v>
      </c>
      <c r="D63" s="14">
        <v>979127</v>
      </c>
      <c r="E63" s="15">
        <v>6037.3</v>
      </c>
      <c r="F63" s="16">
        <v>4.7999999999999996E-3</v>
      </c>
      <c r="G63" s="16"/>
    </row>
    <row r="64" spans="1:7" x14ac:dyDescent="0.35">
      <c r="A64" s="13" t="s">
        <v>700</v>
      </c>
      <c r="B64" s="33" t="s">
        <v>701</v>
      </c>
      <c r="C64" s="33" t="s">
        <v>702</v>
      </c>
      <c r="D64" s="14">
        <v>1481567</v>
      </c>
      <c r="E64" s="15">
        <v>5886.27</v>
      </c>
      <c r="F64" s="16">
        <v>4.5999999999999999E-3</v>
      </c>
      <c r="G64" s="16"/>
    </row>
    <row r="65" spans="1:7" x14ac:dyDescent="0.35">
      <c r="A65" s="13" t="s">
        <v>2467</v>
      </c>
      <c r="B65" s="33" t="s">
        <v>2468</v>
      </c>
      <c r="C65" s="33" t="s">
        <v>358</v>
      </c>
      <c r="D65" s="14">
        <v>1250000</v>
      </c>
      <c r="E65" s="15">
        <v>5865.63</v>
      </c>
      <c r="F65" s="16">
        <v>4.5999999999999999E-3</v>
      </c>
      <c r="G65" s="16"/>
    </row>
    <row r="66" spans="1:7" x14ac:dyDescent="0.35">
      <c r="A66" s="13" t="s">
        <v>775</v>
      </c>
      <c r="B66" s="33" t="s">
        <v>776</v>
      </c>
      <c r="C66" s="33" t="s">
        <v>375</v>
      </c>
      <c r="D66" s="14">
        <v>384528</v>
      </c>
      <c r="E66" s="15">
        <v>5845.21</v>
      </c>
      <c r="F66" s="16">
        <v>4.5999999999999999E-3</v>
      </c>
      <c r="G66" s="16"/>
    </row>
    <row r="67" spans="1:7" x14ac:dyDescent="0.35">
      <c r="A67" s="13" t="s">
        <v>869</v>
      </c>
      <c r="B67" s="33" t="s">
        <v>870</v>
      </c>
      <c r="C67" s="33" t="s">
        <v>218</v>
      </c>
      <c r="D67" s="14">
        <v>421913</v>
      </c>
      <c r="E67" s="15">
        <v>5644.35</v>
      </c>
      <c r="F67" s="16">
        <v>4.4000000000000003E-3</v>
      </c>
      <c r="G67" s="16"/>
    </row>
    <row r="68" spans="1:7" x14ac:dyDescent="0.35">
      <c r="A68" s="13" t="s">
        <v>322</v>
      </c>
      <c r="B68" s="33" t="s">
        <v>323</v>
      </c>
      <c r="C68" s="33" t="s">
        <v>237</v>
      </c>
      <c r="D68" s="14">
        <v>18128</v>
      </c>
      <c r="E68" s="15">
        <v>5520.88</v>
      </c>
      <c r="F68" s="16">
        <v>4.3E-3</v>
      </c>
      <c r="G68" s="16"/>
    </row>
    <row r="69" spans="1:7" x14ac:dyDescent="0.35">
      <c r="A69" s="13" t="s">
        <v>771</v>
      </c>
      <c r="B69" s="33" t="s">
        <v>772</v>
      </c>
      <c r="C69" s="33" t="s">
        <v>199</v>
      </c>
      <c r="D69" s="14">
        <v>3526550</v>
      </c>
      <c r="E69" s="15">
        <v>5176.62</v>
      </c>
      <c r="F69" s="16">
        <v>4.1000000000000003E-3</v>
      </c>
      <c r="G69" s="16"/>
    </row>
    <row r="70" spans="1:7" x14ac:dyDescent="0.35">
      <c r="A70" s="13" t="s">
        <v>696</v>
      </c>
      <c r="B70" s="33" t="s">
        <v>697</v>
      </c>
      <c r="C70" s="33" t="s">
        <v>278</v>
      </c>
      <c r="D70" s="14">
        <v>724702</v>
      </c>
      <c r="E70" s="15">
        <v>5118.57</v>
      </c>
      <c r="F70" s="16">
        <v>4.0000000000000001E-3</v>
      </c>
      <c r="G70" s="16"/>
    </row>
    <row r="71" spans="1:7" x14ac:dyDescent="0.35">
      <c r="A71" s="13" t="s">
        <v>276</v>
      </c>
      <c r="B71" s="33" t="s">
        <v>277</v>
      </c>
      <c r="C71" s="33" t="s">
        <v>278</v>
      </c>
      <c r="D71" s="14">
        <v>449302</v>
      </c>
      <c r="E71" s="15">
        <v>5055.55</v>
      </c>
      <c r="F71" s="16">
        <v>4.0000000000000001E-3</v>
      </c>
      <c r="G71" s="16"/>
    </row>
    <row r="72" spans="1:7" x14ac:dyDescent="0.35">
      <c r="A72" s="13" t="s">
        <v>711</v>
      </c>
      <c r="B72" s="33" t="s">
        <v>712</v>
      </c>
      <c r="C72" s="33" t="s">
        <v>401</v>
      </c>
      <c r="D72" s="14">
        <v>636211</v>
      </c>
      <c r="E72" s="15">
        <v>4897.87</v>
      </c>
      <c r="F72" s="16">
        <v>3.8999999999999998E-3</v>
      </c>
      <c r="G72" s="16"/>
    </row>
    <row r="73" spans="1:7" x14ac:dyDescent="0.35">
      <c r="A73" s="13" t="s">
        <v>1144</v>
      </c>
      <c r="B73" s="33" t="s">
        <v>1145</v>
      </c>
      <c r="C73" s="33" t="s">
        <v>251</v>
      </c>
      <c r="D73" s="14">
        <v>203452</v>
      </c>
      <c r="E73" s="15">
        <v>4875.12</v>
      </c>
      <c r="F73" s="16">
        <v>3.8E-3</v>
      </c>
      <c r="G73" s="16"/>
    </row>
    <row r="74" spans="1:7" x14ac:dyDescent="0.35">
      <c r="A74" s="13" t="s">
        <v>793</v>
      </c>
      <c r="B74" s="33" t="s">
        <v>794</v>
      </c>
      <c r="C74" s="33" t="s">
        <v>245</v>
      </c>
      <c r="D74" s="14">
        <v>1681664</v>
      </c>
      <c r="E74" s="15">
        <v>4872.62</v>
      </c>
      <c r="F74" s="16">
        <v>3.8E-3</v>
      </c>
      <c r="G74" s="16"/>
    </row>
    <row r="75" spans="1:7" x14ac:dyDescent="0.35">
      <c r="A75" s="13" t="s">
        <v>385</v>
      </c>
      <c r="B75" s="33" t="s">
        <v>386</v>
      </c>
      <c r="C75" s="33" t="s">
        <v>302</v>
      </c>
      <c r="D75" s="14">
        <v>32550</v>
      </c>
      <c r="E75" s="15">
        <v>4782.25</v>
      </c>
      <c r="F75" s="16">
        <v>3.8E-3</v>
      </c>
      <c r="G75" s="16"/>
    </row>
    <row r="76" spans="1:7" x14ac:dyDescent="0.35">
      <c r="A76" s="13" t="s">
        <v>1548</v>
      </c>
      <c r="B76" s="33" t="s">
        <v>1549</v>
      </c>
      <c r="C76" s="33" t="s">
        <v>266</v>
      </c>
      <c r="D76" s="14">
        <v>248501</v>
      </c>
      <c r="E76" s="15">
        <v>4660.3900000000003</v>
      </c>
      <c r="F76" s="16">
        <v>3.7000000000000002E-3</v>
      </c>
      <c r="G76" s="16"/>
    </row>
    <row r="77" spans="1:7" x14ac:dyDescent="0.35">
      <c r="A77" s="13" t="s">
        <v>262</v>
      </c>
      <c r="B77" s="33" t="s">
        <v>263</v>
      </c>
      <c r="C77" s="33" t="s">
        <v>240</v>
      </c>
      <c r="D77" s="14">
        <v>290004</v>
      </c>
      <c r="E77" s="15">
        <v>4642.96</v>
      </c>
      <c r="F77" s="16">
        <v>3.7000000000000002E-3</v>
      </c>
      <c r="G77" s="16"/>
    </row>
    <row r="78" spans="1:7" x14ac:dyDescent="0.35">
      <c r="A78" s="13" t="s">
        <v>438</v>
      </c>
      <c r="B78" s="33" t="s">
        <v>439</v>
      </c>
      <c r="C78" s="33" t="s">
        <v>336</v>
      </c>
      <c r="D78" s="14">
        <v>141141</v>
      </c>
      <c r="E78" s="15">
        <v>4612.63</v>
      </c>
      <c r="F78" s="16">
        <v>3.5999999999999999E-3</v>
      </c>
      <c r="G78" s="16"/>
    </row>
    <row r="79" spans="1:7" x14ac:dyDescent="0.35">
      <c r="A79" s="13" t="s">
        <v>353</v>
      </c>
      <c r="B79" s="33" t="s">
        <v>354</v>
      </c>
      <c r="C79" s="33" t="s">
        <v>355</v>
      </c>
      <c r="D79" s="14">
        <v>352828</v>
      </c>
      <c r="E79" s="15">
        <v>4571.24</v>
      </c>
      <c r="F79" s="16">
        <v>3.5999999999999999E-3</v>
      </c>
      <c r="G79" s="16"/>
    </row>
    <row r="80" spans="1:7" x14ac:dyDescent="0.35">
      <c r="A80" s="13" t="s">
        <v>1788</v>
      </c>
      <c r="B80" s="33" t="s">
        <v>1789</v>
      </c>
      <c r="C80" s="33" t="s">
        <v>240</v>
      </c>
      <c r="D80" s="14">
        <v>1891110</v>
      </c>
      <c r="E80" s="15">
        <v>4562.1099999999997</v>
      </c>
      <c r="F80" s="16">
        <v>3.5999999999999999E-3</v>
      </c>
      <c r="G80" s="16"/>
    </row>
    <row r="81" spans="1:7" x14ac:dyDescent="0.35">
      <c r="A81" s="13" t="s">
        <v>1814</v>
      </c>
      <c r="B81" s="33" t="s">
        <v>1815</v>
      </c>
      <c r="C81" s="33" t="s">
        <v>199</v>
      </c>
      <c r="D81" s="14">
        <v>4293194</v>
      </c>
      <c r="E81" s="15">
        <v>4543.0600000000004</v>
      </c>
      <c r="F81" s="16">
        <v>3.5999999999999999E-3</v>
      </c>
      <c r="G81" s="16"/>
    </row>
    <row r="82" spans="1:7" x14ac:dyDescent="0.35">
      <c r="A82" s="13" t="s">
        <v>761</v>
      </c>
      <c r="B82" s="33" t="s">
        <v>762</v>
      </c>
      <c r="C82" s="33" t="s">
        <v>305</v>
      </c>
      <c r="D82" s="14">
        <v>6353001</v>
      </c>
      <c r="E82" s="15">
        <v>4541.13</v>
      </c>
      <c r="F82" s="16">
        <v>3.5999999999999999E-3</v>
      </c>
      <c r="G82" s="16"/>
    </row>
    <row r="83" spans="1:7" x14ac:dyDescent="0.35">
      <c r="A83" s="13" t="s">
        <v>264</v>
      </c>
      <c r="B83" s="33" t="s">
        <v>265</v>
      </c>
      <c r="C83" s="33" t="s">
        <v>266</v>
      </c>
      <c r="D83" s="14">
        <v>245737</v>
      </c>
      <c r="E83" s="15">
        <v>4453.25</v>
      </c>
      <c r="F83" s="16">
        <v>3.5000000000000001E-3</v>
      </c>
      <c r="G83" s="16"/>
    </row>
    <row r="84" spans="1:7" x14ac:dyDescent="0.35">
      <c r="A84" s="13" t="s">
        <v>1704</v>
      </c>
      <c r="B84" s="33" t="s">
        <v>1705</v>
      </c>
      <c r="C84" s="33" t="s">
        <v>245</v>
      </c>
      <c r="D84" s="14">
        <v>320287</v>
      </c>
      <c r="E84" s="15">
        <v>4400.74</v>
      </c>
      <c r="F84" s="16">
        <v>3.5000000000000001E-3</v>
      </c>
      <c r="G84" s="16"/>
    </row>
    <row r="85" spans="1:7" x14ac:dyDescent="0.35">
      <c r="A85" s="13" t="s">
        <v>753</v>
      </c>
      <c r="B85" s="33" t="s">
        <v>754</v>
      </c>
      <c r="C85" s="33" t="s">
        <v>221</v>
      </c>
      <c r="D85" s="14">
        <v>109123</v>
      </c>
      <c r="E85" s="15">
        <v>4367.21</v>
      </c>
      <c r="F85" s="16">
        <v>3.3999999999999998E-3</v>
      </c>
      <c r="G85" s="16"/>
    </row>
    <row r="86" spans="1:7" x14ac:dyDescent="0.35">
      <c r="A86" s="13" t="s">
        <v>229</v>
      </c>
      <c r="B86" s="33" t="s">
        <v>230</v>
      </c>
      <c r="C86" s="33" t="s">
        <v>231</v>
      </c>
      <c r="D86" s="14">
        <v>140976</v>
      </c>
      <c r="E86" s="15">
        <v>4196.57</v>
      </c>
      <c r="F86" s="16">
        <v>3.3E-3</v>
      </c>
      <c r="G86" s="16"/>
    </row>
    <row r="87" spans="1:7" x14ac:dyDescent="0.35">
      <c r="A87" s="13" t="s">
        <v>227</v>
      </c>
      <c r="B87" s="33" t="s">
        <v>228</v>
      </c>
      <c r="C87" s="33" t="s">
        <v>199</v>
      </c>
      <c r="D87" s="14">
        <v>188521</v>
      </c>
      <c r="E87" s="15">
        <v>3911.25</v>
      </c>
      <c r="F87" s="16">
        <v>3.0999999999999999E-3</v>
      </c>
      <c r="G87" s="16"/>
    </row>
    <row r="88" spans="1:7" x14ac:dyDescent="0.35">
      <c r="A88" s="13" t="s">
        <v>1692</v>
      </c>
      <c r="B88" s="33" t="s">
        <v>1693</v>
      </c>
      <c r="C88" s="33" t="s">
        <v>281</v>
      </c>
      <c r="D88" s="14">
        <v>303030</v>
      </c>
      <c r="E88" s="15">
        <v>3760.3</v>
      </c>
      <c r="F88" s="16">
        <v>3.0000000000000001E-3</v>
      </c>
      <c r="G88" s="16"/>
    </row>
    <row r="89" spans="1:7" x14ac:dyDescent="0.35">
      <c r="A89" s="13" t="s">
        <v>789</v>
      </c>
      <c r="B89" s="33" t="s">
        <v>790</v>
      </c>
      <c r="C89" s="33" t="s">
        <v>785</v>
      </c>
      <c r="D89" s="14">
        <v>249355</v>
      </c>
      <c r="E89" s="15">
        <v>3304.45</v>
      </c>
      <c r="F89" s="16">
        <v>2.5999999999999999E-3</v>
      </c>
      <c r="G89" s="16"/>
    </row>
    <row r="90" spans="1:7" x14ac:dyDescent="0.35">
      <c r="A90" s="13" t="s">
        <v>1518</v>
      </c>
      <c r="B90" s="33" t="s">
        <v>1519</v>
      </c>
      <c r="C90" s="33" t="s">
        <v>380</v>
      </c>
      <c r="D90" s="14">
        <v>687714</v>
      </c>
      <c r="E90" s="15">
        <v>3151.11</v>
      </c>
      <c r="F90" s="16">
        <v>2.5000000000000001E-3</v>
      </c>
      <c r="G90" s="16"/>
    </row>
    <row r="91" spans="1:7" x14ac:dyDescent="0.35">
      <c r="A91" s="13" t="s">
        <v>402</v>
      </c>
      <c r="B91" s="33" t="s">
        <v>403</v>
      </c>
      <c r="C91" s="33" t="s">
        <v>221</v>
      </c>
      <c r="D91" s="14">
        <v>2497808</v>
      </c>
      <c r="E91" s="15">
        <v>3113.77</v>
      </c>
      <c r="F91" s="16">
        <v>2.5000000000000001E-3</v>
      </c>
      <c r="G91" s="16"/>
    </row>
    <row r="92" spans="1:7" x14ac:dyDescent="0.35">
      <c r="A92" s="13" t="s">
        <v>817</v>
      </c>
      <c r="B92" s="33" t="s">
        <v>818</v>
      </c>
      <c r="C92" s="33" t="s">
        <v>330</v>
      </c>
      <c r="D92" s="14">
        <v>987600</v>
      </c>
      <c r="E92" s="15">
        <v>3021.46</v>
      </c>
      <c r="F92" s="16">
        <v>2.3999999999999998E-3</v>
      </c>
      <c r="G92" s="16"/>
    </row>
    <row r="93" spans="1:7" x14ac:dyDescent="0.35">
      <c r="A93" s="13" t="s">
        <v>779</v>
      </c>
      <c r="B93" s="33" t="s">
        <v>780</v>
      </c>
      <c r="C93" s="33" t="s">
        <v>302</v>
      </c>
      <c r="D93" s="14">
        <v>383049</v>
      </c>
      <c r="E93" s="15">
        <v>2955.03</v>
      </c>
      <c r="F93" s="16">
        <v>2.3E-3</v>
      </c>
      <c r="G93" s="16"/>
    </row>
    <row r="94" spans="1:7" x14ac:dyDescent="0.35">
      <c r="A94" s="13" t="s">
        <v>1177</v>
      </c>
      <c r="B94" s="33" t="s">
        <v>1178</v>
      </c>
      <c r="C94" s="33" t="s">
        <v>321</v>
      </c>
      <c r="D94" s="14">
        <v>5210000</v>
      </c>
      <c r="E94" s="15">
        <v>2059.5100000000002</v>
      </c>
      <c r="F94" s="16">
        <v>1.6000000000000001E-3</v>
      </c>
      <c r="G94" s="16"/>
    </row>
    <row r="95" spans="1:7" x14ac:dyDescent="0.35">
      <c r="A95" s="13" t="s">
        <v>376</v>
      </c>
      <c r="B95" s="33" t="s">
        <v>377</v>
      </c>
      <c r="C95" s="33" t="s">
        <v>245</v>
      </c>
      <c r="D95" s="14">
        <v>1489442</v>
      </c>
      <c r="E95" s="15">
        <v>1657.15</v>
      </c>
      <c r="F95" s="16">
        <v>1.2999999999999999E-3</v>
      </c>
      <c r="G95" s="16"/>
    </row>
    <row r="96" spans="1:7" x14ac:dyDescent="0.35">
      <c r="A96" s="13" t="s">
        <v>1227</v>
      </c>
      <c r="B96" s="33" t="s">
        <v>1228</v>
      </c>
      <c r="C96" s="33" t="s">
        <v>281</v>
      </c>
      <c r="D96" s="14">
        <v>277890</v>
      </c>
      <c r="E96" s="15">
        <v>1269.96</v>
      </c>
      <c r="F96" s="16">
        <v>1E-3</v>
      </c>
      <c r="G96" s="16"/>
    </row>
    <row r="97" spans="1:7" x14ac:dyDescent="0.35">
      <c r="A97" s="13" t="s">
        <v>717</v>
      </c>
      <c r="B97" s="33" t="s">
        <v>718</v>
      </c>
      <c r="C97" s="33" t="s">
        <v>240</v>
      </c>
      <c r="D97" s="14">
        <v>281672</v>
      </c>
      <c r="E97" s="15">
        <v>735.45</v>
      </c>
      <c r="F97" s="16">
        <v>5.9999999999999995E-4</v>
      </c>
      <c r="G97" s="16"/>
    </row>
    <row r="98" spans="1:7" x14ac:dyDescent="0.35">
      <c r="A98" s="13" t="s">
        <v>739</v>
      </c>
      <c r="B98" s="33" t="s">
        <v>740</v>
      </c>
      <c r="C98" s="33" t="s">
        <v>240</v>
      </c>
      <c r="D98" s="14">
        <v>34250</v>
      </c>
      <c r="E98" s="15">
        <v>22.98</v>
      </c>
      <c r="F98" s="16">
        <v>0</v>
      </c>
      <c r="G98" s="16"/>
    </row>
    <row r="99" spans="1:7" x14ac:dyDescent="0.35">
      <c r="A99" s="13" t="s">
        <v>1537</v>
      </c>
      <c r="B99" s="33" t="s">
        <v>1538</v>
      </c>
      <c r="C99" s="33" t="s">
        <v>221</v>
      </c>
      <c r="D99" s="14">
        <v>2437</v>
      </c>
      <c r="E99" s="15">
        <v>4.95</v>
      </c>
      <c r="F99" s="16">
        <v>0</v>
      </c>
      <c r="G99" s="16"/>
    </row>
    <row r="100" spans="1:7" x14ac:dyDescent="0.35">
      <c r="A100" s="13" t="s">
        <v>1514</v>
      </c>
      <c r="B100" s="33" t="s">
        <v>1515</v>
      </c>
      <c r="C100" s="33" t="s">
        <v>199</v>
      </c>
      <c r="D100" s="14">
        <v>550</v>
      </c>
      <c r="E100" s="15">
        <v>3.81</v>
      </c>
      <c r="F100" s="16">
        <v>0</v>
      </c>
      <c r="G100" s="16"/>
    </row>
    <row r="101" spans="1:7" x14ac:dyDescent="0.35">
      <c r="A101" s="13" t="s">
        <v>819</v>
      </c>
      <c r="B101" s="33" t="s">
        <v>820</v>
      </c>
      <c r="C101" s="33" t="s">
        <v>245</v>
      </c>
      <c r="D101" s="14">
        <v>289</v>
      </c>
      <c r="E101" s="15">
        <v>0.28000000000000003</v>
      </c>
      <c r="F101" s="16">
        <v>0</v>
      </c>
      <c r="G101" s="16"/>
    </row>
    <row r="102" spans="1:7" x14ac:dyDescent="0.35">
      <c r="A102" s="17" t="s">
        <v>139</v>
      </c>
      <c r="B102" s="34"/>
      <c r="C102" s="34"/>
      <c r="D102" s="20"/>
      <c r="E102" s="37">
        <v>1000984.75</v>
      </c>
      <c r="F102" s="38">
        <v>0.78800000000000003</v>
      </c>
      <c r="G102" s="23"/>
    </row>
    <row r="103" spans="1:7" x14ac:dyDescent="0.35">
      <c r="A103" s="17" t="s">
        <v>404</v>
      </c>
      <c r="B103" s="33"/>
      <c r="C103" s="33"/>
      <c r="D103" s="14"/>
      <c r="E103" s="15"/>
      <c r="F103" s="16"/>
      <c r="G103" s="16"/>
    </row>
    <row r="104" spans="1:7" x14ac:dyDescent="0.35">
      <c r="A104" s="17" t="s">
        <v>139</v>
      </c>
      <c r="B104" s="33"/>
      <c r="C104" s="33"/>
      <c r="D104" s="14"/>
      <c r="E104" s="39" t="s">
        <v>136</v>
      </c>
      <c r="F104" s="40" t="s">
        <v>136</v>
      </c>
      <c r="G104" s="16"/>
    </row>
    <row r="105" spans="1:7" x14ac:dyDescent="0.35">
      <c r="A105" s="17" t="s">
        <v>3084</v>
      </c>
      <c r="B105" s="33"/>
      <c r="C105" s="33"/>
      <c r="D105" s="14"/>
      <c r="E105" s="52"/>
      <c r="F105" s="53"/>
      <c r="G105" s="16"/>
    </row>
    <row r="106" spans="1:7" x14ac:dyDescent="0.35">
      <c r="A106" s="13" t="s">
        <v>3085</v>
      </c>
      <c r="B106" s="33" t="s">
        <v>3086</v>
      </c>
      <c r="C106" s="33"/>
      <c r="D106" s="14">
        <v>9000</v>
      </c>
      <c r="E106" s="15">
        <v>10325.11</v>
      </c>
      <c r="F106" s="16">
        <v>8.0999999999999996E-3</v>
      </c>
      <c r="G106" s="16">
        <v>7.3950000000000002E-2</v>
      </c>
    </row>
    <row r="107" spans="1:7" x14ac:dyDescent="0.35">
      <c r="A107" s="13" t="s">
        <v>3087</v>
      </c>
      <c r="B107" s="33" t="s">
        <v>3088</v>
      </c>
      <c r="C107" s="33"/>
      <c r="D107" s="14">
        <v>4880</v>
      </c>
      <c r="E107" s="15">
        <v>4010.65</v>
      </c>
      <c r="F107" s="16">
        <v>3.2000000000000002E-3</v>
      </c>
      <c r="G107" s="16">
        <v>0.163246</v>
      </c>
    </row>
    <row r="108" spans="1:7" x14ac:dyDescent="0.35">
      <c r="A108" s="17" t="s">
        <v>139</v>
      </c>
      <c r="B108" s="33"/>
      <c r="C108" s="33"/>
      <c r="D108" s="14"/>
      <c r="E108" s="37">
        <f>SUM(E106:E107)</f>
        <v>14335.76</v>
      </c>
      <c r="F108" s="38">
        <f>SUM(F106:F107)</f>
        <v>1.1299999999999999E-2</v>
      </c>
      <c r="G108" s="23"/>
    </row>
    <row r="109" spans="1:7" x14ac:dyDescent="0.35">
      <c r="A109" s="17"/>
      <c r="B109" s="33"/>
      <c r="C109" s="33"/>
      <c r="D109" s="14"/>
      <c r="E109" s="52"/>
      <c r="F109" s="53"/>
      <c r="G109" s="16"/>
    </row>
    <row r="110" spans="1:7" x14ac:dyDescent="0.35">
      <c r="A110" s="24" t="s">
        <v>155</v>
      </c>
      <c r="B110" s="35"/>
      <c r="C110" s="35"/>
      <c r="D110" s="25"/>
      <c r="E110" s="30">
        <f>+E102+E108</f>
        <v>1015320.51</v>
      </c>
      <c r="F110" s="31">
        <f>+F102+F108</f>
        <v>0.79930000000000001</v>
      </c>
      <c r="G110" s="23"/>
    </row>
    <row r="111" spans="1:7" x14ac:dyDescent="0.35">
      <c r="A111" s="13"/>
      <c r="B111" s="33"/>
      <c r="C111" s="33"/>
      <c r="D111" s="14"/>
      <c r="E111" s="15"/>
      <c r="F111" s="16"/>
      <c r="G111" s="16"/>
    </row>
    <row r="112" spans="1:7" x14ac:dyDescent="0.35">
      <c r="A112" s="17" t="s">
        <v>821</v>
      </c>
      <c r="B112" s="33"/>
      <c r="C112" s="33"/>
      <c r="D112" s="14"/>
      <c r="E112" s="15"/>
      <c r="F112" s="16"/>
      <c r="G112" s="16"/>
    </row>
    <row r="113" spans="1:7" x14ac:dyDescent="0.35">
      <c r="A113" s="17" t="s">
        <v>822</v>
      </c>
      <c r="B113" s="33"/>
      <c r="C113" s="33"/>
      <c r="D113" s="14"/>
      <c r="E113" s="15"/>
      <c r="F113" s="16"/>
      <c r="G113" s="16"/>
    </row>
    <row r="114" spans="1:7" x14ac:dyDescent="0.35">
      <c r="A114" s="13" t="s">
        <v>1539</v>
      </c>
      <c r="B114" s="33"/>
      <c r="C114" s="33" t="s">
        <v>221</v>
      </c>
      <c r="D114" s="14">
        <v>3292200</v>
      </c>
      <c r="E114" s="15">
        <v>6602.51</v>
      </c>
      <c r="F114" s="16">
        <v>5.1999999999999998E-3</v>
      </c>
      <c r="G114" s="16"/>
    </row>
    <row r="115" spans="1:7" x14ac:dyDescent="0.35">
      <c r="A115" s="13" t="s">
        <v>824</v>
      </c>
      <c r="B115" s="33"/>
      <c r="C115" s="33" t="s">
        <v>245</v>
      </c>
      <c r="D115" s="14">
        <v>5485725</v>
      </c>
      <c r="E115" s="15">
        <v>5235.03</v>
      </c>
      <c r="F115" s="16">
        <v>4.1229999999999999E-3</v>
      </c>
      <c r="G115" s="16"/>
    </row>
    <row r="116" spans="1:7" x14ac:dyDescent="0.35">
      <c r="A116" s="13" t="s">
        <v>1540</v>
      </c>
      <c r="B116" s="33"/>
      <c r="C116" s="33" t="s">
        <v>240</v>
      </c>
      <c r="D116" s="14">
        <v>135625</v>
      </c>
      <c r="E116" s="15">
        <v>2182.75</v>
      </c>
      <c r="F116" s="16">
        <v>1.719E-3</v>
      </c>
      <c r="G116" s="16"/>
    </row>
    <row r="117" spans="1:7" x14ac:dyDescent="0.35">
      <c r="A117" s="13" t="s">
        <v>2301</v>
      </c>
      <c r="B117" s="33"/>
      <c r="C117" s="33" t="s">
        <v>240</v>
      </c>
      <c r="D117" s="44">
        <v>-281672</v>
      </c>
      <c r="E117" s="26">
        <v>-738.68</v>
      </c>
      <c r="F117" s="27">
        <v>-5.8100000000000003E-4</v>
      </c>
      <c r="G117" s="16"/>
    </row>
    <row r="118" spans="1:7" x14ac:dyDescent="0.35">
      <c r="A118" s="13" t="s">
        <v>1243</v>
      </c>
      <c r="B118" s="33"/>
      <c r="C118" s="33" t="s">
        <v>1244</v>
      </c>
      <c r="D118" s="44">
        <v>-38100</v>
      </c>
      <c r="E118" s="26">
        <v>-9475.93</v>
      </c>
      <c r="F118" s="27">
        <v>-7.463E-3</v>
      </c>
      <c r="G118" s="16"/>
    </row>
    <row r="119" spans="1:7" x14ac:dyDescent="0.35">
      <c r="A119" s="17" t="s">
        <v>139</v>
      </c>
      <c r="B119" s="34"/>
      <c r="C119" s="34"/>
      <c r="D119" s="20"/>
      <c r="E119" s="37">
        <v>3805.68</v>
      </c>
      <c r="F119" s="38">
        <v>2.9979999999999998E-3</v>
      </c>
      <c r="G119" s="23"/>
    </row>
    <row r="120" spans="1:7" x14ac:dyDescent="0.35">
      <c r="A120" s="13"/>
      <c r="B120" s="33"/>
      <c r="C120" s="33"/>
      <c r="D120" s="14"/>
      <c r="E120" s="15"/>
      <c r="F120" s="16"/>
      <c r="G120" s="16"/>
    </row>
    <row r="121" spans="1:7" x14ac:dyDescent="0.35">
      <c r="A121" s="13"/>
      <c r="B121" s="33"/>
      <c r="C121" s="33"/>
      <c r="D121" s="14"/>
      <c r="E121" s="15"/>
      <c r="F121" s="16"/>
      <c r="G121" s="16"/>
    </row>
    <row r="122" spans="1:7" x14ac:dyDescent="0.35">
      <c r="A122" s="17" t="s">
        <v>3089</v>
      </c>
      <c r="B122" s="34"/>
      <c r="C122" s="34"/>
      <c r="D122" s="20"/>
      <c r="E122" s="41"/>
      <c r="F122" s="23"/>
      <c r="G122" s="23"/>
    </row>
    <row r="123" spans="1:7" x14ac:dyDescent="0.35">
      <c r="A123" s="13" t="s">
        <v>3090</v>
      </c>
      <c r="B123" s="33"/>
      <c r="C123" s="33" t="s">
        <v>3091</v>
      </c>
      <c r="D123" s="44">
        <v>-250000</v>
      </c>
      <c r="E123" s="26">
        <v>-19.75</v>
      </c>
      <c r="F123" s="16">
        <v>0</v>
      </c>
      <c r="G123" s="16"/>
    </row>
    <row r="124" spans="1:7" x14ac:dyDescent="0.35">
      <c r="A124" s="13" t="s">
        <v>3092</v>
      </c>
      <c r="B124" s="33"/>
      <c r="C124" s="33" t="s">
        <v>3091</v>
      </c>
      <c r="D124" s="44">
        <v>-15600</v>
      </c>
      <c r="E124" s="26">
        <v>-27.9</v>
      </c>
      <c r="F124" s="16">
        <v>0</v>
      </c>
      <c r="G124" s="16"/>
    </row>
    <row r="125" spans="1:7" x14ac:dyDescent="0.35">
      <c r="A125" s="13" t="s">
        <v>3093</v>
      </c>
      <c r="B125" s="33"/>
      <c r="C125" s="33" t="s">
        <v>3091</v>
      </c>
      <c r="D125" s="44">
        <v>-90300</v>
      </c>
      <c r="E125" s="26">
        <v>-34.58</v>
      </c>
      <c r="F125" s="16">
        <v>0</v>
      </c>
      <c r="G125" s="16"/>
    </row>
    <row r="126" spans="1:7" x14ac:dyDescent="0.35">
      <c r="A126" s="13" t="s">
        <v>3094</v>
      </c>
      <c r="B126" s="33"/>
      <c r="C126" s="33" t="s">
        <v>3091</v>
      </c>
      <c r="D126" s="44">
        <v>-250000</v>
      </c>
      <c r="E126" s="26">
        <v>-120.75</v>
      </c>
      <c r="F126" s="27">
        <v>-1E-4</v>
      </c>
      <c r="G126" s="16"/>
    </row>
    <row r="127" spans="1:7" x14ac:dyDescent="0.35">
      <c r="A127" s="17" t="s">
        <v>139</v>
      </c>
      <c r="B127" s="34"/>
      <c r="C127" s="34"/>
      <c r="D127" s="20"/>
      <c r="E127" s="42">
        <v>-202.98</v>
      </c>
      <c r="F127" s="43">
        <v>-1E-4</v>
      </c>
      <c r="G127" s="23"/>
    </row>
    <row r="128" spans="1:7" x14ac:dyDescent="0.35">
      <c r="A128" s="13"/>
      <c r="B128" s="33"/>
      <c r="C128" s="33"/>
      <c r="D128" s="14"/>
      <c r="E128" s="15"/>
      <c r="F128" s="16"/>
      <c r="G128" s="16"/>
    </row>
    <row r="129" spans="1:7" x14ac:dyDescent="0.35">
      <c r="A129" s="24" t="s">
        <v>155</v>
      </c>
      <c r="B129" s="35"/>
      <c r="C129" s="35"/>
      <c r="D129" s="25"/>
      <c r="E129" s="45">
        <v>-202.98</v>
      </c>
      <c r="F129" s="46">
        <v>-1E-4</v>
      </c>
      <c r="G129" s="23"/>
    </row>
    <row r="130" spans="1:7" x14ac:dyDescent="0.35">
      <c r="A130" s="17" t="s">
        <v>137</v>
      </c>
      <c r="B130" s="33"/>
      <c r="C130" s="33"/>
      <c r="D130" s="14"/>
      <c r="E130" s="15"/>
      <c r="F130" s="16"/>
      <c r="G130" s="16"/>
    </row>
    <row r="131" spans="1:7" x14ac:dyDescent="0.35">
      <c r="A131" s="17" t="s">
        <v>521</v>
      </c>
      <c r="B131" s="33"/>
      <c r="C131" s="33"/>
      <c r="D131" s="14"/>
      <c r="E131" s="15"/>
      <c r="F131" s="16"/>
      <c r="G131" s="16"/>
    </row>
    <row r="132" spans="1:7" x14ac:dyDescent="0.35">
      <c r="A132" s="13" t="s">
        <v>3095</v>
      </c>
      <c r="B132" s="33" t="s">
        <v>3096</v>
      </c>
      <c r="C132" s="33" t="s">
        <v>524</v>
      </c>
      <c r="D132" s="14">
        <v>17500000</v>
      </c>
      <c r="E132" s="15">
        <v>17676.87</v>
      </c>
      <c r="F132" s="16">
        <v>1.3899999999999999E-2</v>
      </c>
      <c r="G132" s="16">
        <v>6.5500000000000003E-2</v>
      </c>
    </row>
    <row r="133" spans="1:7" x14ac:dyDescent="0.35">
      <c r="A133" s="13" t="s">
        <v>829</v>
      </c>
      <c r="B133" s="33" t="s">
        <v>830</v>
      </c>
      <c r="C133" s="33" t="s">
        <v>524</v>
      </c>
      <c r="D133" s="14">
        <v>16000000</v>
      </c>
      <c r="E133" s="15">
        <v>16103.49</v>
      </c>
      <c r="F133" s="16">
        <v>1.2699999999999999E-2</v>
      </c>
      <c r="G133" s="16">
        <v>7.3050000000000004E-2</v>
      </c>
    </row>
    <row r="134" spans="1:7" x14ac:dyDescent="0.35">
      <c r="A134" s="13" t="s">
        <v>827</v>
      </c>
      <c r="B134" s="33" t="s">
        <v>828</v>
      </c>
      <c r="C134" s="33" t="s">
        <v>524</v>
      </c>
      <c r="D134" s="14">
        <v>15000000</v>
      </c>
      <c r="E134" s="15">
        <v>15060.92</v>
      </c>
      <c r="F134" s="16">
        <v>1.1900000000000001E-2</v>
      </c>
      <c r="G134" s="16">
        <v>6.6000000000000003E-2</v>
      </c>
    </row>
    <row r="135" spans="1:7" x14ac:dyDescent="0.35">
      <c r="A135" s="13" t="s">
        <v>3097</v>
      </c>
      <c r="B135" s="33" t="s">
        <v>3098</v>
      </c>
      <c r="C135" s="33" t="s">
        <v>524</v>
      </c>
      <c r="D135" s="14">
        <v>10000000</v>
      </c>
      <c r="E135" s="15">
        <v>10237.02</v>
      </c>
      <c r="F135" s="16">
        <v>8.0999999999999996E-3</v>
      </c>
      <c r="G135" s="16">
        <v>6.5605999999999998E-2</v>
      </c>
    </row>
    <row r="136" spans="1:7" x14ac:dyDescent="0.35">
      <c r="A136" s="13" t="s">
        <v>2208</v>
      </c>
      <c r="B136" s="33" t="s">
        <v>2209</v>
      </c>
      <c r="C136" s="33" t="s">
        <v>524</v>
      </c>
      <c r="D136" s="14">
        <v>10000000</v>
      </c>
      <c r="E136" s="15">
        <v>10209.370000000001</v>
      </c>
      <c r="F136" s="16">
        <v>8.0000000000000002E-3</v>
      </c>
      <c r="G136" s="16">
        <v>6.5692E-2</v>
      </c>
    </row>
    <row r="137" spans="1:7" x14ac:dyDescent="0.35">
      <c r="A137" s="13" t="s">
        <v>3099</v>
      </c>
      <c r="B137" s="33" t="s">
        <v>3100</v>
      </c>
      <c r="C137" s="33" t="s">
        <v>524</v>
      </c>
      <c r="D137" s="14">
        <v>10000000</v>
      </c>
      <c r="E137" s="15">
        <v>10052.799999999999</v>
      </c>
      <c r="F137" s="16">
        <v>7.9000000000000008E-3</v>
      </c>
      <c r="G137" s="16">
        <v>7.1623000000000006E-2</v>
      </c>
    </row>
    <row r="138" spans="1:7" x14ac:dyDescent="0.35">
      <c r="A138" s="13" t="s">
        <v>3101</v>
      </c>
      <c r="B138" s="33" t="s">
        <v>3102</v>
      </c>
      <c r="C138" s="33" t="s">
        <v>524</v>
      </c>
      <c r="D138" s="14">
        <v>7500000</v>
      </c>
      <c r="E138" s="15">
        <v>7605.14</v>
      </c>
      <c r="F138" s="16">
        <v>6.0000000000000001E-3</v>
      </c>
      <c r="G138" s="16">
        <v>6.5500000000000003E-2</v>
      </c>
    </row>
    <row r="139" spans="1:7" x14ac:dyDescent="0.35">
      <c r="A139" s="13" t="s">
        <v>3103</v>
      </c>
      <c r="B139" s="33" t="s">
        <v>3104</v>
      </c>
      <c r="C139" s="33" t="s">
        <v>524</v>
      </c>
      <c r="D139" s="14">
        <v>2500000</v>
      </c>
      <c r="E139" s="15">
        <v>2612.61</v>
      </c>
      <c r="F139" s="16">
        <v>2.0999999999999999E-3</v>
      </c>
      <c r="G139" s="16">
        <v>7.2349999999999998E-2</v>
      </c>
    </row>
    <row r="140" spans="1:7" x14ac:dyDescent="0.35">
      <c r="A140" s="13" t="s">
        <v>831</v>
      </c>
      <c r="B140" s="33" t="s">
        <v>832</v>
      </c>
      <c r="C140" s="33" t="s">
        <v>535</v>
      </c>
      <c r="D140" s="14">
        <v>2500000</v>
      </c>
      <c r="E140" s="15">
        <v>2551.41</v>
      </c>
      <c r="F140" s="16">
        <v>2E-3</v>
      </c>
      <c r="G140" s="16">
        <v>7.1400000000000005E-2</v>
      </c>
    </row>
    <row r="141" spans="1:7" x14ac:dyDescent="0.35">
      <c r="A141" s="13" t="s">
        <v>3105</v>
      </c>
      <c r="B141" s="33" t="s">
        <v>3106</v>
      </c>
      <c r="C141" s="33" t="s">
        <v>554</v>
      </c>
      <c r="D141" s="14">
        <v>2500000</v>
      </c>
      <c r="E141" s="15">
        <v>2502.75</v>
      </c>
      <c r="F141" s="16">
        <v>2E-3</v>
      </c>
      <c r="G141" s="16">
        <v>6.8525000000000003E-2</v>
      </c>
    </row>
    <row r="142" spans="1:7" x14ac:dyDescent="0.35">
      <c r="A142" s="13" t="s">
        <v>2887</v>
      </c>
      <c r="B142" s="33" t="s">
        <v>2888</v>
      </c>
      <c r="C142" s="33" t="s">
        <v>573</v>
      </c>
      <c r="D142" s="14">
        <v>1000000</v>
      </c>
      <c r="E142" s="15">
        <v>1019.61</v>
      </c>
      <c r="F142" s="16">
        <v>8.0000000000000004E-4</v>
      </c>
      <c r="G142" s="16">
        <v>7.2753999999999999E-2</v>
      </c>
    </row>
    <row r="143" spans="1:7" x14ac:dyDescent="0.35">
      <c r="A143" s="17" t="s">
        <v>139</v>
      </c>
      <c r="B143" s="34"/>
      <c r="C143" s="34"/>
      <c r="D143" s="20"/>
      <c r="E143" s="37">
        <f>SUM(E132:E142)</f>
        <v>95631.99</v>
      </c>
      <c r="F143" s="38">
        <f>SUM(F132:F142)</f>
        <v>7.5400000000000009E-2</v>
      </c>
      <c r="G143" s="23"/>
    </row>
    <row r="144" spans="1:7" x14ac:dyDescent="0.35">
      <c r="A144" s="13"/>
      <c r="B144" s="33"/>
      <c r="C144" s="33"/>
      <c r="D144" s="14"/>
      <c r="E144" s="15"/>
      <c r="F144" s="16"/>
      <c r="G144" s="16"/>
    </row>
    <row r="145" spans="1:7" x14ac:dyDescent="0.35">
      <c r="A145" s="17" t="s">
        <v>140</v>
      </c>
      <c r="B145" s="33"/>
      <c r="C145" s="33"/>
      <c r="D145" s="14"/>
      <c r="E145" s="15"/>
      <c r="F145" s="16"/>
      <c r="G145" s="16"/>
    </row>
    <row r="146" spans="1:7" x14ac:dyDescent="0.35">
      <c r="A146" s="13" t="s">
        <v>999</v>
      </c>
      <c r="B146" s="33" t="s">
        <v>1000</v>
      </c>
      <c r="C146" s="33" t="s">
        <v>143</v>
      </c>
      <c r="D146" s="14">
        <v>28500000</v>
      </c>
      <c r="E146" s="15">
        <v>30044.13</v>
      </c>
      <c r="F146" s="16">
        <v>2.3699999999999999E-2</v>
      </c>
      <c r="G146" s="16">
        <v>6.3896999999999995E-2</v>
      </c>
    </row>
    <row r="147" spans="1:7" x14ac:dyDescent="0.35">
      <c r="A147" s="13" t="s">
        <v>677</v>
      </c>
      <c r="B147" s="33" t="s">
        <v>678</v>
      </c>
      <c r="C147" s="33" t="s">
        <v>143</v>
      </c>
      <c r="D147" s="14">
        <v>14000000</v>
      </c>
      <c r="E147" s="15">
        <v>14611.95</v>
      </c>
      <c r="F147" s="16">
        <v>1.15E-2</v>
      </c>
      <c r="G147" s="16">
        <v>5.9074000000000002E-2</v>
      </c>
    </row>
    <row r="148" spans="1:7" x14ac:dyDescent="0.35">
      <c r="A148" s="13" t="s">
        <v>837</v>
      </c>
      <c r="B148" s="33" t="s">
        <v>838</v>
      </c>
      <c r="C148" s="33" t="s">
        <v>143</v>
      </c>
      <c r="D148" s="14">
        <v>7500000</v>
      </c>
      <c r="E148" s="15">
        <v>7684.28</v>
      </c>
      <c r="F148" s="16">
        <v>6.1000000000000004E-3</v>
      </c>
      <c r="G148" s="16">
        <v>6.1747999999999997E-2</v>
      </c>
    </row>
    <row r="149" spans="1:7" x14ac:dyDescent="0.35">
      <c r="A149" s="13" t="s">
        <v>3107</v>
      </c>
      <c r="B149" s="33" t="s">
        <v>3108</v>
      </c>
      <c r="C149" s="33" t="s">
        <v>143</v>
      </c>
      <c r="D149" s="14">
        <v>500000</v>
      </c>
      <c r="E149" s="15">
        <v>500.3</v>
      </c>
      <c r="F149" s="16">
        <v>4.0000000000000002E-4</v>
      </c>
      <c r="G149" s="16">
        <v>5.7750000000000003E-2</v>
      </c>
    </row>
    <row r="150" spans="1:7" x14ac:dyDescent="0.35">
      <c r="A150" s="17" t="s">
        <v>139</v>
      </c>
      <c r="B150" s="34"/>
      <c r="C150" s="34"/>
      <c r="D150" s="20"/>
      <c r="E150" s="37">
        <v>52840.66</v>
      </c>
      <c r="F150" s="38">
        <v>4.1700000000000001E-2</v>
      </c>
      <c r="G150" s="23"/>
    </row>
    <row r="151" spans="1:7" x14ac:dyDescent="0.35">
      <c r="A151" s="13"/>
      <c r="B151" s="33"/>
      <c r="C151" s="33"/>
      <c r="D151" s="14"/>
      <c r="E151" s="15"/>
      <c r="F151" s="16"/>
      <c r="G151" s="16"/>
    </row>
    <row r="152" spans="1:7" x14ac:dyDescent="0.35">
      <c r="A152" s="17" t="s">
        <v>153</v>
      </c>
      <c r="B152" s="33"/>
      <c r="C152" s="33"/>
      <c r="D152" s="14"/>
      <c r="E152" s="15"/>
      <c r="F152" s="16"/>
      <c r="G152" s="16"/>
    </row>
    <row r="153" spans="1:7" x14ac:dyDescent="0.35">
      <c r="A153" s="17" t="s">
        <v>139</v>
      </c>
      <c r="B153" s="33"/>
      <c r="C153" s="33"/>
      <c r="D153" s="14"/>
      <c r="E153" s="39" t="s">
        <v>136</v>
      </c>
      <c r="F153" s="40" t="s">
        <v>136</v>
      </c>
      <c r="G153" s="16"/>
    </row>
    <row r="154" spans="1:7" x14ac:dyDescent="0.35">
      <c r="A154" s="13"/>
      <c r="B154" s="33"/>
      <c r="C154" s="33"/>
      <c r="D154" s="14"/>
      <c r="E154" s="15"/>
      <c r="F154" s="16"/>
      <c r="G154" s="16"/>
    </row>
    <row r="155" spans="1:7" x14ac:dyDescent="0.35">
      <c r="A155" s="17" t="s">
        <v>154</v>
      </c>
      <c r="B155" s="33"/>
      <c r="C155" s="33"/>
      <c r="D155" s="14"/>
      <c r="E155" s="15"/>
      <c r="F155" s="16"/>
      <c r="G155" s="16"/>
    </row>
    <row r="156" spans="1:7" x14ac:dyDescent="0.35">
      <c r="A156" s="17" t="s">
        <v>139</v>
      </c>
      <c r="B156" s="33"/>
      <c r="C156" s="33"/>
      <c r="D156" s="14"/>
      <c r="E156" s="39" t="s">
        <v>136</v>
      </c>
      <c r="F156" s="40" t="s">
        <v>136</v>
      </c>
      <c r="G156" s="16"/>
    </row>
    <row r="157" spans="1:7" x14ac:dyDescent="0.35">
      <c r="A157" s="13"/>
      <c r="B157" s="33"/>
      <c r="C157" s="33"/>
      <c r="D157" s="14"/>
      <c r="E157" s="15"/>
      <c r="F157" s="16"/>
      <c r="G157" s="16"/>
    </row>
    <row r="158" spans="1:7" x14ac:dyDescent="0.35">
      <c r="A158" s="24" t="s">
        <v>155</v>
      </c>
      <c r="B158" s="35"/>
      <c r="C158" s="35"/>
      <c r="D158" s="25"/>
      <c r="E158" s="21">
        <f>+E143+E150</f>
        <v>148472.65000000002</v>
      </c>
      <c r="F158" s="22">
        <f>+F143+F150</f>
        <v>0.11710000000000001</v>
      </c>
      <c r="G158" s="23"/>
    </row>
    <row r="159" spans="1:7" x14ac:dyDescent="0.35">
      <c r="A159" s="13"/>
      <c r="B159" s="33"/>
      <c r="C159" s="33"/>
      <c r="D159" s="14"/>
      <c r="E159" s="15"/>
      <c r="F159" s="16"/>
      <c r="G159" s="16"/>
    </row>
    <row r="160" spans="1:7" x14ac:dyDescent="0.35">
      <c r="A160" s="17" t="s">
        <v>1245</v>
      </c>
      <c r="B160" s="33"/>
      <c r="C160" s="33"/>
      <c r="D160" s="14"/>
      <c r="E160" s="15"/>
      <c r="F160" s="16"/>
      <c r="G160" s="16"/>
    </row>
    <row r="161" spans="1:7" x14ac:dyDescent="0.35">
      <c r="A161" s="13"/>
      <c r="B161" s="33"/>
      <c r="C161" s="33"/>
      <c r="D161" s="14"/>
      <c r="E161" s="15"/>
      <c r="F161" s="16"/>
      <c r="G161" s="16"/>
    </row>
    <row r="162" spans="1:7" x14ac:dyDescent="0.35">
      <c r="A162" s="17" t="s">
        <v>1246</v>
      </c>
      <c r="B162" s="33"/>
      <c r="C162" s="33"/>
      <c r="D162" s="14"/>
      <c r="E162" s="15"/>
      <c r="F162" s="16"/>
      <c r="G162" s="16"/>
    </row>
    <row r="163" spans="1:7" x14ac:dyDescent="0.35">
      <c r="A163" s="13" t="s">
        <v>1595</v>
      </c>
      <c r="B163" s="33" t="s">
        <v>1596</v>
      </c>
      <c r="C163" s="33" t="s">
        <v>143</v>
      </c>
      <c r="D163" s="14">
        <v>20000000</v>
      </c>
      <c r="E163" s="15">
        <v>19965.7</v>
      </c>
      <c r="F163" s="16">
        <v>1.5699999999999999E-2</v>
      </c>
      <c r="G163" s="16">
        <v>5.7005E-2</v>
      </c>
    </row>
    <row r="164" spans="1:7" x14ac:dyDescent="0.35">
      <c r="A164" s="13" t="s">
        <v>3109</v>
      </c>
      <c r="B164" s="33" t="s">
        <v>3110</v>
      </c>
      <c r="C164" s="33" t="s">
        <v>143</v>
      </c>
      <c r="D164" s="14">
        <v>12500000</v>
      </c>
      <c r="E164" s="15">
        <v>12492.03</v>
      </c>
      <c r="F164" s="16">
        <v>9.7999999999999997E-3</v>
      </c>
      <c r="G164" s="16">
        <v>5.8255000000000001E-2</v>
      </c>
    </row>
    <row r="165" spans="1:7" x14ac:dyDescent="0.35">
      <c r="A165" s="13" t="s">
        <v>3111</v>
      </c>
      <c r="B165" s="33" t="s">
        <v>3112</v>
      </c>
      <c r="C165" s="33" t="s">
        <v>143</v>
      </c>
      <c r="D165" s="14">
        <v>12500000</v>
      </c>
      <c r="E165" s="15">
        <v>12464.35</v>
      </c>
      <c r="F165" s="16">
        <v>9.7999999999999997E-3</v>
      </c>
      <c r="G165" s="16">
        <v>5.7998000000000001E-2</v>
      </c>
    </row>
    <row r="166" spans="1:7" x14ac:dyDescent="0.35">
      <c r="A166" s="13" t="s">
        <v>1247</v>
      </c>
      <c r="B166" s="33" t="s">
        <v>1248</v>
      </c>
      <c r="C166" s="33" t="s">
        <v>143</v>
      </c>
      <c r="D166" s="14">
        <v>10000000</v>
      </c>
      <c r="E166" s="15">
        <v>9993.6200000000008</v>
      </c>
      <c r="F166" s="16">
        <v>7.9000000000000008E-3</v>
      </c>
      <c r="G166" s="16">
        <v>5.8255000000000001E-2</v>
      </c>
    </row>
    <row r="167" spans="1:7" x14ac:dyDescent="0.35">
      <c r="A167" s="13" t="s">
        <v>3113</v>
      </c>
      <c r="B167" s="33" t="s">
        <v>3114</v>
      </c>
      <c r="C167" s="33" t="s">
        <v>143</v>
      </c>
      <c r="D167" s="14">
        <v>2000000</v>
      </c>
      <c r="E167" s="15">
        <v>1994.3</v>
      </c>
      <c r="F167" s="16">
        <v>1.6000000000000001E-3</v>
      </c>
      <c r="G167" s="16">
        <v>5.7998000000000001E-2</v>
      </c>
    </row>
    <row r="168" spans="1:7" x14ac:dyDescent="0.35">
      <c r="A168" s="13" t="s">
        <v>2727</v>
      </c>
      <c r="B168" s="33" t="s">
        <v>2728</v>
      </c>
      <c r="C168" s="33" t="s">
        <v>143</v>
      </c>
      <c r="D168" s="14">
        <v>500000</v>
      </c>
      <c r="E168" s="15">
        <v>495.43</v>
      </c>
      <c r="F168" s="16">
        <v>4.0000000000000002E-4</v>
      </c>
      <c r="G168" s="16">
        <v>5.6127000000000003E-2</v>
      </c>
    </row>
    <row r="169" spans="1:7" x14ac:dyDescent="0.35">
      <c r="A169" s="17" t="s">
        <v>139</v>
      </c>
      <c r="B169" s="34"/>
      <c r="C169" s="34"/>
      <c r="D169" s="20"/>
      <c r="E169" s="37">
        <v>57405.43</v>
      </c>
      <c r="F169" s="38">
        <v>4.5199999999999997E-2</v>
      </c>
      <c r="G169" s="23"/>
    </row>
    <row r="170" spans="1:7" x14ac:dyDescent="0.35">
      <c r="A170" s="13"/>
      <c r="B170" s="33"/>
      <c r="C170" s="33"/>
      <c r="D170" s="14"/>
      <c r="E170" s="15"/>
      <c r="F170" s="16"/>
      <c r="G170" s="16"/>
    </row>
    <row r="171" spans="1:7" x14ac:dyDescent="0.35">
      <c r="A171" s="24" t="s">
        <v>155</v>
      </c>
      <c r="B171" s="35"/>
      <c r="C171" s="35"/>
      <c r="D171" s="25"/>
      <c r="E171" s="21">
        <v>57405.43</v>
      </c>
      <c r="F171" s="22">
        <v>4.5199999999999997E-2</v>
      </c>
      <c r="G171" s="23"/>
    </row>
    <row r="172" spans="1:7" x14ac:dyDescent="0.35">
      <c r="A172" s="13"/>
      <c r="B172" s="33"/>
      <c r="C172" s="33"/>
      <c r="D172" s="14"/>
      <c r="E172" s="15"/>
      <c r="F172" s="16"/>
      <c r="G172" s="16"/>
    </row>
    <row r="173" spans="1:7" x14ac:dyDescent="0.35">
      <c r="A173" s="13"/>
      <c r="B173" s="33"/>
      <c r="C173" s="33"/>
      <c r="D173" s="14"/>
      <c r="E173" s="15"/>
      <c r="F173" s="16"/>
      <c r="G173" s="16"/>
    </row>
    <row r="174" spans="1:7" x14ac:dyDescent="0.35">
      <c r="A174" s="17" t="s">
        <v>839</v>
      </c>
      <c r="B174" s="33"/>
      <c r="C174" s="33"/>
      <c r="D174" s="14"/>
      <c r="E174" s="15"/>
      <c r="F174" s="16"/>
      <c r="G174" s="16"/>
    </row>
    <row r="175" spans="1:7" x14ac:dyDescent="0.35">
      <c r="A175" s="13" t="s">
        <v>3075</v>
      </c>
      <c r="B175" s="33" t="s">
        <v>3076</v>
      </c>
      <c r="C175" s="33"/>
      <c r="D175" s="14">
        <v>16502350.0932</v>
      </c>
      <c r="E175" s="15">
        <v>5151.8500000000004</v>
      </c>
      <c r="F175" s="16">
        <v>4.1000000000000003E-3</v>
      </c>
      <c r="G175" s="16"/>
    </row>
    <row r="176" spans="1:7" x14ac:dyDescent="0.35">
      <c r="A176" s="13" t="s">
        <v>844</v>
      </c>
      <c r="B176" s="33" t="s">
        <v>845</v>
      </c>
      <c r="C176" s="33"/>
      <c r="D176" s="14">
        <v>19909407.715300001</v>
      </c>
      <c r="E176" s="15">
        <v>2095.86</v>
      </c>
      <c r="F176" s="16">
        <v>1.6999999999999999E-3</v>
      </c>
      <c r="G176" s="16"/>
    </row>
    <row r="177" spans="1:7" x14ac:dyDescent="0.35">
      <c r="A177" s="13"/>
      <c r="B177" s="33"/>
      <c r="C177" s="33"/>
      <c r="D177" s="14"/>
      <c r="E177" s="15"/>
      <c r="F177" s="16"/>
      <c r="G177" s="16"/>
    </row>
    <row r="178" spans="1:7" x14ac:dyDescent="0.35">
      <c r="A178" s="24" t="s">
        <v>155</v>
      </c>
      <c r="B178" s="35"/>
      <c r="C178" s="35"/>
      <c r="D178" s="25"/>
      <c r="E178" s="21">
        <v>7247.71</v>
      </c>
      <c r="F178" s="22">
        <v>5.7999999999999996E-3</v>
      </c>
      <c r="G178" s="23"/>
    </row>
    <row r="179" spans="1:7" x14ac:dyDescent="0.35">
      <c r="A179" s="13"/>
      <c r="B179" s="33"/>
      <c r="C179" s="33"/>
      <c r="D179" s="14"/>
      <c r="E179" s="15"/>
      <c r="F179" s="16"/>
      <c r="G179" s="16"/>
    </row>
    <row r="180" spans="1:7" x14ac:dyDescent="0.35">
      <c r="A180" s="17" t="s">
        <v>156</v>
      </c>
      <c r="B180" s="33"/>
      <c r="C180" s="33"/>
      <c r="D180" s="14"/>
      <c r="E180" s="15"/>
      <c r="F180" s="16"/>
      <c r="G180" s="16"/>
    </row>
    <row r="181" spans="1:7" x14ac:dyDescent="0.35">
      <c r="A181" s="13" t="s">
        <v>157</v>
      </c>
      <c r="B181" s="33"/>
      <c r="C181" s="33"/>
      <c r="D181" s="14"/>
      <c r="E181" s="15">
        <v>31488</v>
      </c>
      <c r="F181" s="16">
        <v>2.4799999999999999E-2</v>
      </c>
      <c r="G181" s="16">
        <v>5.7939999999999998E-2</v>
      </c>
    </row>
    <row r="182" spans="1:7" x14ac:dyDescent="0.35">
      <c r="A182" s="17" t="s">
        <v>139</v>
      </c>
      <c r="B182" s="34"/>
      <c r="C182" s="34"/>
      <c r="D182" s="20"/>
      <c r="E182" s="37">
        <v>31488</v>
      </c>
      <c r="F182" s="38">
        <v>2.4799999999999999E-2</v>
      </c>
      <c r="G182" s="23"/>
    </row>
    <row r="183" spans="1:7" x14ac:dyDescent="0.35">
      <c r="A183" s="13"/>
      <c r="B183" s="33"/>
      <c r="C183" s="33"/>
      <c r="D183" s="14"/>
      <c r="E183" s="15"/>
      <c r="F183" s="16"/>
      <c r="G183" s="16"/>
    </row>
    <row r="184" spans="1:7" x14ac:dyDescent="0.35">
      <c r="A184" s="24" t="s">
        <v>155</v>
      </c>
      <c r="B184" s="35"/>
      <c r="C184" s="35"/>
      <c r="D184" s="25"/>
      <c r="E184" s="21">
        <v>31488</v>
      </c>
      <c r="F184" s="22">
        <v>2.4799999999999999E-2</v>
      </c>
      <c r="G184" s="23"/>
    </row>
    <row r="185" spans="1:7" x14ac:dyDescent="0.35">
      <c r="A185" s="13" t="s">
        <v>158</v>
      </c>
      <c r="B185" s="33"/>
      <c r="C185" s="33"/>
      <c r="D185" s="14"/>
      <c r="E185" s="15">
        <v>4719.4909659000004</v>
      </c>
      <c r="F185" s="16">
        <v>3.7169999999999998E-3</v>
      </c>
      <c r="G185" s="16"/>
    </row>
    <row r="186" spans="1:7" x14ac:dyDescent="0.35">
      <c r="A186" s="13" t="s">
        <v>159</v>
      </c>
      <c r="B186" s="33"/>
      <c r="C186" s="33"/>
      <c r="D186" s="14"/>
      <c r="E186" s="15">
        <v>5152.8190341</v>
      </c>
      <c r="F186" s="16">
        <v>4.1830000000000001E-3</v>
      </c>
      <c r="G186" s="16">
        <v>5.7939999999999998E-2</v>
      </c>
    </row>
    <row r="187" spans="1:7" x14ac:dyDescent="0.35">
      <c r="A187" s="28" t="s">
        <v>160</v>
      </c>
      <c r="B187" s="36"/>
      <c r="C187" s="36"/>
      <c r="D187" s="29"/>
      <c r="E187" s="30">
        <v>1269603.6299999999</v>
      </c>
      <c r="F187" s="31">
        <v>1</v>
      </c>
      <c r="G187" s="31"/>
    </row>
    <row r="189" spans="1:7" x14ac:dyDescent="0.35">
      <c r="A189" s="1" t="s">
        <v>848</v>
      </c>
    </row>
    <row r="190" spans="1:7" x14ac:dyDescent="0.35">
      <c r="A190" s="1" t="s">
        <v>161</v>
      </c>
    </row>
    <row r="192" spans="1:7" x14ac:dyDescent="0.35">
      <c r="A192" s="1" t="s">
        <v>163</v>
      </c>
    </row>
    <row r="193" spans="1:4" x14ac:dyDescent="0.35">
      <c r="A193" s="48" t="s">
        <v>164</v>
      </c>
      <c r="B193" s="3" t="s">
        <v>136</v>
      </c>
    </row>
    <row r="194" spans="1:4" x14ac:dyDescent="0.35">
      <c r="A194" t="s">
        <v>165</v>
      </c>
    </row>
    <row r="195" spans="1:4" x14ac:dyDescent="0.35">
      <c r="A195" t="s">
        <v>166</v>
      </c>
      <c r="B195" t="s">
        <v>167</v>
      </c>
      <c r="C195" t="s">
        <v>167</v>
      </c>
    </row>
    <row r="196" spans="1:4" x14ac:dyDescent="0.35">
      <c r="B196" s="49">
        <v>45777</v>
      </c>
      <c r="C196" s="49">
        <v>45807</v>
      </c>
    </row>
    <row r="197" spans="1:4" x14ac:dyDescent="0.35">
      <c r="A197" t="s">
        <v>3115</v>
      </c>
      <c r="B197">
        <v>27.75</v>
      </c>
      <c r="C197">
        <v>28.35</v>
      </c>
    </row>
    <row r="198" spans="1:4" x14ac:dyDescent="0.35">
      <c r="A198" t="s">
        <v>407</v>
      </c>
      <c r="B198">
        <v>55.63</v>
      </c>
      <c r="C198">
        <v>56.84</v>
      </c>
    </row>
    <row r="199" spans="1:4" x14ac:dyDescent="0.35">
      <c r="A199" t="s">
        <v>1010</v>
      </c>
      <c r="B199">
        <v>26.45</v>
      </c>
      <c r="C199">
        <v>26.84</v>
      </c>
    </row>
    <row r="200" spans="1:4" x14ac:dyDescent="0.35">
      <c r="A200" t="s">
        <v>3116</v>
      </c>
      <c r="B200">
        <v>20.71</v>
      </c>
      <c r="C200">
        <v>21.14</v>
      </c>
    </row>
    <row r="201" spans="1:4" x14ac:dyDescent="0.35">
      <c r="A201" t="s">
        <v>408</v>
      </c>
      <c r="B201">
        <v>49.05</v>
      </c>
      <c r="C201">
        <v>50.06</v>
      </c>
    </row>
    <row r="202" spans="1:4" x14ac:dyDescent="0.35">
      <c r="A202" t="s">
        <v>1014</v>
      </c>
      <c r="B202">
        <v>21.63</v>
      </c>
      <c r="C202">
        <v>21.89</v>
      </c>
    </row>
    <row r="204" spans="1:4" x14ac:dyDescent="0.35">
      <c r="A204" t="s">
        <v>851</v>
      </c>
    </row>
    <row r="206" spans="1:4" x14ac:dyDescent="0.35">
      <c r="A206" s="51" t="s">
        <v>852</v>
      </c>
      <c r="B206" s="51" t="s">
        <v>853</v>
      </c>
      <c r="C206" s="51" t="s">
        <v>854</v>
      </c>
      <c r="D206" s="51" t="s">
        <v>855</v>
      </c>
    </row>
    <row r="207" spans="1:4" x14ac:dyDescent="0.35">
      <c r="A207" s="51" t="s">
        <v>3117</v>
      </c>
      <c r="B207" s="51"/>
      <c r="C207" s="51">
        <v>0.18</v>
      </c>
      <c r="D207" s="51">
        <v>0.18</v>
      </c>
    </row>
    <row r="208" spans="1:4" x14ac:dyDescent="0.35">
      <c r="A208" s="51" t="s">
        <v>3118</v>
      </c>
      <c r="B208" s="51"/>
      <c r="C208" s="51">
        <v>0.18</v>
      </c>
      <c r="D208" s="51">
        <v>0.18</v>
      </c>
    </row>
    <row r="210" spans="1:4" x14ac:dyDescent="0.35">
      <c r="A210" t="s">
        <v>173</v>
      </c>
      <c r="B210" s="3" t="s">
        <v>136</v>
      </c>
    </row>
    <row r="211" spans="1:4" ht="29" customHeight="1" x14ac:dyDescent="0.35">
      <c r="A211" s="48" t="s">
        <v>174</v>
      </c>
      <c r="B211" s="3" t="s">
        <v>136</v>
      </c>
    </row>
    <row r="212" spans="1:4" ht="29" customHeight="1" x14ac:dyDescent="0.35">
      <c r="A212" s="48" t="s">
        <v>175</v>
      </c>
      <c r="B212" s="3" t="s">
        <v>136</v>
      </c>
    </row>
    <row r="213" spans="1:4" x14ac:dyDescent="0.35">
      <c r="A213" t="s">
        <v>409</v>
      </c>
      <c r="B213" s="50">
        <v>2.2915999999999999</v>
      </c>
    </row>
    <row r="214" spans="1:4" ht="43.5" customHeight="1" x14ac:dyDescent="0.35">
      <c r="A214" s="48" t="s">
        <v>177</v>
      </c>
      <c r="B214" s="3">
        <v>14020.2832175</v>
      </c>
    </row>
    <row r="215" spans="1:4" x14ac:dyDescent="0.35">
      <c r="B215" s="3"/>
    </row>
    <row r="216" spans="1:4" ht="29" customHeight="1" x14ac:dyDescent="0.35">
      <c r="A216" s="48" t="s">
        <v>178</v>
      </c>
      <c r="B216" s="3" t="s">
        <v>136</v>
      </c>
    </row>
    <row r="217" spans="1:4" ht="29" customHeight="1" x14ac:dyDescent="0.35">
      <c r="A217" s="48" t="s">
        <v>179</v>
      </c>
      <c r="B217" t="s">
        <v>136</v>
      </c>
    </row>
    <row r="218" spans="1:4" ht="29" customHeight="1" x14ac:dyDescent="0.35">
      <c r="A218" s="48" t="s">
        <v>180</v>
      </c>
      <c r="B218" s="3" t="s">
        <v>136</v>
      </c>
    </row>
    <row r="219" spans="1:4" ht="29" customHeight="1" x14ac:dyDescent="0.35">
      <c r="A219" s="48" t="s">
        <v>181</v>
      </c>
      <c r="B219" s="3" t="s">
        <v>136</v>
      </c>
    </row>
    <row r="221" spans="1:4" ht="70" customHeight="1" x14ac:dyDescent="0.35">
      <c r="A221" s="73" t="s">
        <v>191</v>
      </c>
      <c r="B221" s="73" t="s">
        <v>192</v>
      </c>
      <c r="C221" s="73" t="s">
        <v>5</v>
      </c>
      <c r="D221" s="73" t="s">
        <v>6</v>
      </c>
    </row>
    <row r="222" spans="1:4" ht="70" customHeight="1" x14ac:dyDescent="0.35">
      <c r="A222" s="73" t="s">
        <v>3119</v>
      </c>
      <c r="B222" s="73"/>
      <c r="C222" s="73" t="s">
        <v>109</v>
      </c>
      <c r="D222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63"/>
  <sheetViews>
    <sheetView showGridLines="0" workbookViewId="0">
      <pane ySplit="4" topLeftCell="A39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7265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3120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3121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264</v>
      </c>
      <c r="B8" s="33" t="s">
        <v>265</v>
      </c>
      <c r="C8" s="33" t="s">
        <v>266</v>
      </c>
      <c r="D8" s="14">
        <v>8421</v>
      </c>
      <c r="E8" s="15">
        <v>152.66</v>
      </c>
      <c r="F8" s="16">
        <v>0.1013</v>
      </c>
      <c r="G8" s="16"/>
    </row>
    <row r="9" spans="1:7" x14ac:dyDescent="0.35">
      <c r="A9" s="13" t="s">
        <v>426</v>
      </c>
      <c r="B9" s="33" t="s">
        <v>427</v>
      </c>
      <c r="C9" s="33" t="s">
        <v>215</v>
      </c>
      <c r="D9" s="14">
        <v>3167</v>
      </c>
      <c r="E9" s="15">
        <v>151.51</v>
      </c>
      <c r="F9" s="16">
        <v>0.10050000000000001</v>
      </c>
      <c r="G9" s="16"/>
    </row>
    <row r="10" spans="1:7" x14ac:dyDescent="0.35">
      <c r="A10" s="13" t="s">
        <v>755</v>
      </c>
      <c r="B10" s="33" t="s">
        <v>756</v>
      </c>
      <c r="C10" s="33" t="s">
        <v>266</v>
      </c>
      <c r="D10" s="14">
        <v>18829</v>
      </c>
      <c r="E10" s="15">
        <v>146.35</v>
      </c>
      <c r="F10" s="16">
        <v>9.7100000000000006E-2</v>
      </c>
      <c r="G10" s="16"/>
    </row>
    <row r="11" spans="1:7" x14ac:dyDescent="0.35">
      <c r="A11" s="13" t="s">
        <v>1548</v>
      </c>
      <c r="B11" s="33" t="s">
        <v>1549</v>
      </c>
      <c r="C11" s="33" t="s">
        <v>266</v>
      </c>
      <c r="D11" s="14">
        <v>7114</v>
      </c>
      <c r="E11" s="15">
        <v>133.4</v>
      </c>
      <c r="F11" s="16">
        <v>8.8499999999999995E-2</v>
      </c>
      <c r="G11" s="16"/>
    </row>
    <row r="12" spans="1:7" x14ac:dyDescent="0.35">
      <c r="A12" s="13" t="s">
        <v>692</v>
      </c>
      <c r="B12" s="33" t="s">
        <v>693</v>
      </c>
      <c r="C12" s="33" t="s">
        <v>266</v>
      </c>
      <c r="D12" s="14">
        <v>8359</v>
      </c>
      <c r="E12" s="15">
        <v>125.55</v>
      </c>
      <c r="F12" s="16">
        <v>8.3299999999999999E-2</v>
      </c>
      <c r="G12" s="16"/>
    </row>
    <row r="13" spans="1:7" x14ac:dyDescent="0.35">
      <c r="A13" s="13" t="s">
        <v>256</v>
      </c>
      <c r="B13" s="33" t="s">
        <v>257</v>
      </c>
      <c r="C13" s="33" t="s">
        <v>215</v>
      </c>
      <c r="D13" s="14">
        <v>1643</v>
      </c>
      <c r="E13" s="15">
        <v>108.42</v>
      </c>
      <c r="F13" s="16">
        <v>7.1900000000000006E-2</v>
      </c>
      <c r="G13" s="16"/>
    </row>
    <row r="14" spans="1:7" x14ac:dyDescent="0.35">
      <c r="A14" s="13" t="s">
        <v>1835</v>
      </c>
      <c r="B14" s="33" t="s">
        <v>1836</v>
      </c>
      <c r="C14" s="33" t="s">
        <v>266</v>
      </c>
      <c r="D14" s="14">
        <v>12613</v>
      </c>
      <c r="E14" s="15">
        <v>83.53</v>
      </c>
      <c r="F14" s="16">
        <v>5.5399999999999998E-2</v>
      </c>
      <c r="G14" s="16"/>
    </row>
    <row r="15" spans="1:7" x14ac:dyDescent="0.35">
      <c r="A15" s="13" t="s">
        <v>452</v>
      </c>
      <c r="B15" s="33" t="s">
        <v>453</v>
      </c>
      <c r="C15" s="33" t="s">
        <v>215</v>
      </c>
      <c r="D15" s="14">
        <v>1558</v>
      </c>
      <c r="E15" s="15">
        <v>61.73</v>
      </c>
      <c r="F15" s="16">
        <v>4.0899999999999999E-2</v>
      </c>
      <c r="G15" s="16"/>
    </row>
    <row r="16" spans="1:7" x14ac:dyDescent="0.35">
      <c r="A16" s="13" t="s">
        <v>1842</v>
      </c>
      <c r="B16" s="33" t="s">
        <v>1843</v>
      </c>
      <c r="C16" s="33" t="s">
        <v>266</v>
      </c>
      <c r="D16" s="14">
        <v>6139</v>
      </c>
      <c r="E16" s="15">
        <v>58.54</v>
      </c>
      <c r="F16" s="16">
        <v>3.8800000000000001E-2</v>
      </c>
      <c r="G16" s="16"/>
    </row>
    <row r="17" spans="1:7" x14ac:dyDescent="0.35">
      <c r="A17" s="13" t="s">
        <v>2388</v>
      </c>
      <c r="B17" s="33" t="s">
        <v>2389</v>
      </c>
      <c r="C17" s="33" t="s">
        <v>215</v>
      </c>
      <c r="D17" s="14">
        <v>1705</v>
      </c>
      <c r="E17" s="15">
        <v>51.75</v>
      </c>
      <c r="F17" s="16">
        <v>3.4299999999999997E-2</v>
      </c>
      <c r="G17" s="16"/>
    </row>
    <row r="18" spans="1:7" x14ac:dyDescent="0.35">
      <c r="A18" s="13" t="s">
        <v>446</v>
      </c>
      <c r="B18" s="33" t="s">
        <v>447</v>
      </c>
      <c r="C18" s="33" t="s">
        <v>215</v>
      </c>
      <c r="D18" s="14">
        <v>5148</v>
      </c>
      <c r="E18" s="15">
        <v>51.35</v>
      </c>
      <c r="F18" s="16">
        <v>3.4099999999999998E-2</v>
      </c>
      <c r="G18" s="16"/>
    </row>
    <row r="19" spans="1:7" x14ac:dyDescent="0.35">
      <c r="A19" s="13" t="s">
        <v>2394</v>
      </c>
      <c r="B19" s="33" t="s">
        <v>2395</v>
      </c>
      <c r="C19" s="33" t="s">
        <v>215</v>
      </c>
      <c r="D19" s="14">
        <v>24651</v>
      </c>
      <c r="E19" s="15">
        <v>49.54</v>
      </c>
      <c r="F19" s="16">
        <v>3.2899999999999999E-2</v>
      </c>
      <c r="G19" s="16"/>
    </row>
    <row r="20" spans="1:7" x14ac:dyDescent="0.35">
      <c r="A20" s="13" t="s">
        <v>1778</v>
      </c>
      <c r="B20" s="33" t="s">
        <v>1779</v>
      </c>
      <c r="C20" s="33" t="s">
        <v>266</v>
      </c>
      <c r="D20" s="14">
        <v>10206</v>
      </c>
      <c r="E20" s="15">
        <v>41.98</v>
      </c>
      <c r="F20" s="16">
        <v>2.7799999999999998E-2</v>
      </c>
      <c r="G20" s="16"/>
    </row>
    <row r="21" spans="1:7" x14ac:dyDescent="0.35">
      <c r="A21" s="13" t="s">
        <v>463</v>
      </c>
      <c r="B21" s="33" t="s">
        <v>464</v>
      </c>
      <c r="C21" s="33" t="s">
        <v>215</v>
      </c>
      <c r="D21" s="14">
        <v>5508</v>
      </c>
      <c r="E21" s="15">
        <v>40.89</v>
      </c>
      <c r="F21" s="16">
        <v>2.7099999999999999E-2</v>
      </c>
      <c r="G21" s="16"/>
    </row>
    <row r="22" spans="1:7" x14ac:dyDescent="0.35">
      <c r="A22" s="13" t="s">
        <v>389</v>
      </c>
      <c r="B22" s="33" t="s">
        <v>390</v>
      </c>
      <c r="C22" s="33" t="s">
        <v>215</v>
      </c>
      <c r="D22" s="14">
        <v>3728</v>
      </c>
      <c r="E22" s="15">
        <v>40.229999999999997</v>
      </c>
      <c r="F22" s="16">
        <v>2.6700000000000002E-2</v>
      </c>
      <c r="G22" s="16"/>
    </row>
    <row r="23" spans="1:7" x14ac:dyDescent="0.35">
      <c r="A23" s="13" t="s">
        <v>456</v>
      </c>
      <c r="B23" s="33" t="s">
        <v>457</v>
      </c>
      <c r="C23" s="33" t="s">
        <v>215</v>
      </c>
      <c r="D23" s="14">
        <v>4841</v>
      </c>
      <c r="E23" s="15">
        <v>39.21</v>
      </c>
      <c r="F23" s="16">
        <v>2.5999999999999999E-2</v>
      </c>
      <c r="G23" s="16"/>
    </row>
    <row r="24" spans="1:7" x14ac:dyDescent="0.35">
      <c r="A24" s="13" t="s">
        <v>2441</v>
      </c>
      <c r="B24" s="33" t="s">
        <v>2442</v>
      </c>
      <c r="C24" s="33" t="s">
        <v>215</v>
      </c>
      <c r="D24" s="14">
        <v>525</v>
      </c>
      <c r="E24" s="15">
        <v>37.729999999999997</v>
      </c>
      <c r="F24" s="16">
        <v>2.5000000000000001E-2</v>
      </c>
      <c r="G24" s="16"/>
    </row>
    <row r="25" spans="1:7" x14ac:dyDescent="0.35">
      <c r="A25" s="13" t="s">
        <v>1798</v>
      </c>
      <c r="B25" s="33" t="s">
        <v>1799</v>
      </c>
      <c r="C25" s="33" t="s">
        <v>266</v>
      </c>
      <c r="D25" s="14">
        <v>7384</v>
      </c>
      <c r="E25" s="15">
        <v>35.25</v>
      </c>
      <c r="F25" s="16">
        <v>2.3400000000000001E-2</v>
      </c>
      <c r="G25" s="16"/>
    </row>
    <row r="26" spans="1:7" x14ac:dyDescent="0.35">
      <c r="A26" s="13" t="s">
        <v>1173</v>
      </c>
      <c r="B26" s="33" t="s">
        <v>1174</v>
      </c>
      <c r="C26" s="33" t="s">
        <v>266</v>
      </c>
      <c r="D26" s="14">
        <v>8053</v>
      </c>
      <c r="E26" s="15">
        <v>27.73</v>
      </c>
      <c r="F26" s="16">
        <v>1.84E-2</v>
      </c>
      <c r="G26" s="16"/>
    </row>
    <row r="27" spans="1:7" x14ac:dyDescent="0.35">
      <c r="A27" s="13" t="s">
        <v>2527</v>
      </c>
      <c r="B27" s="33" t="s">
        <v>2528</v>
      </c>
      <c r="C27" s="33" t="s">
        <v>215</v>
      </c>
      <c r="D27" s="14">
        <v>1119</v>
      </c>
      <c r="E27" s="15">
        <v>20.97</v>
      </c>
      <c r="F27" s="16">
        <v>1.3899999999999999E-2</v>
      </c>
      <c r="G27" s="16"/>
    </row>
    <row r="28" spans="1:7" x14ac:dyDescent="0.35">
      <c r="A28" s="13" t="s">
        <v>2563</v>
      </c>
      <c r="B28" s="33" t="s">
        <v>2564</v>
      </c>
      <c r="C28" s="33" t="s">
        <v>215</v>
      </c>
      <c r="D28" s="14">
        <v>2343</v>
      </c>
      <c r="E28" s="15">
        <v>17.52</v>
      </c>
      <c r="F28" s="16">
        <v>1.1599999999999999E-2</v>
      </c>
      <c r="G28" s="16"/>
    </row>
    <row r="29" spans="1:7" x14ac:dyDescent="0.35">
      <c r="A29" s="13" t="s">
        <v>504</v>
      </c>
      <c r="B29" s="33" t="s">
        <v>505</v>
      </c>
      <c r="C29" s="33" t="s">
        <v>215</v>
      </c>
      <c r="D29" s="14">
        <v>1326</v>
      </c>
      <c r="E29" s="15">
        <v>15.79</v>
      </c>
      <c r="F29" s="16">
        <v>1.0500000000000001E-2</v>
      </c>
      <c r="G29" s="16"/>
    </row>
    <row r="30" spans="1:7" x14ac:dyDescent="0.35">
      <c r="A30" s="13" t="s">
        <v>1846</v>
      </c>
      <c r="B30" s="33" t="s">
        <v>1847</v>
      </c>
      <c r="C30" s="33" t="s">
        <v>266</v>
      </c>
      <c r="D30" s="14">
        <v>8002</v>
      </c>
      <c r="E30" s="15">
        <v>14.9</v>
      </c>
      <c r="F30" s="16">
        <v>9.9000000000000008E-3</v>
      </c>
      <c r="G30" s="16"/>
    </row>
    <row r="31" spans="1:7" x14ac:dyDescent="0.35">
      <c r="A31" s="17" t="s">
        <v>139</v>
      </c>
      <c r="B31" s="34"/>
      <c r="C31" s="34"/>
      <c r="D31" s="20"/>
      <c r="E31" s="37">
        <v>1506.53</v>
      </c>
      <c r="F31" s="38">
        <v>0.99929999999999997</v>
      </c>
      <c r="G31" s="23"/>
    </row>
    <row r="32" spans="1:7" x14ac:dyDescent="0.35">
      <c r="A32" s="17" t="s">
        <v>404</v>
      </c>
      <c r="B32" s="33"/>
      <c r="C32" s="33"/>
      <c r="D32" s="14"/>
      <c r="E32" s="15"/>
      <c r="F32" s="16"/>
      <c r="G32" s="16"/>
    </row>
    <row r="33" spans="1:7" x14ac:dyDescent="0.35">
      <c r="A33" s="17" t="s">
        <v>139</v>
      </c>
      <c r="B33" s="33"/>
      <c r="C33" s="33"/>
      <c r="D33" s="14"/>
      <c r="E33" s="39" t="s">
        <v>136</v>
      </c>
      <c r="F33" s="40" t="s">
        <v>136</v>
      </c>
      <c r="G33" s="16"/>
    </row>
    <row r="34" spans="1:7" x14ac:dyDescent="0.35">
      <c r="A34" s="24" t="s">
        <v>155</v>
      </c>
      <c r="B34" s="35"/>
      <c r="C34" s="35"/>
      <c r="D34" s="25"/>
      <c r="E34" s="30">
        <v>1506.53</v>
      </c>
      <c r="F34" s="31">
        <v>0.99929999999999997</v>
      </c>
      <c r="G34" s="23"/>
    </row>
    <row r="35" spans="1:7" x14ac:dyDescent="0.35">
      <c r="A35" s="13"/>
      <c r="B35" s="33"/>
      <c r="C35" s="33"/>
      <c r="D35" s="14"/>
      <c r="E35" s="15"/>
      <c r="F35" s="16"/>
      <c r="G35" s="16"/>
    </row>
    <row r="36" spans="1:7" x14ac:dyDescent="0.35">
      <c r="A36" s="13" t="s">
        <v>158</v>
      </c>
      <c r="B36" s="33"/>
      <c r="C36" s="33"/>
      <c r="D36" s="14"/>
      <c r="E36" s="15">
        <v>0</v>
      </c>
      <c r="F36" s="16">
        <v>0</v>
      </c>
      <c r="G36" s="16"/>
    </row>
    <row r="37" spans="1:7" x14ac:dyDescent="0.35">
      <c r="A37" s="13" t="s">
        <v>159</v>
      </c>
      <c r="B37" s="33"/>
      <c r="C37" s="33"/>
      <c r="D37" s="14"/>
      <c r="E37" s="15">
        <v>1.07</v>
      </c>
      <c r="F37" s="16">
        <v>6.9999999999999999E-4</v>
      </c>
      <c r="G37" s="16"/>
    </row>
    <row r="38" spans="1:7" x14ac:dyDescent="0.35">
      <c r="A38" s="28" t="s">
        <v>160</v>
      </c>
      <c r="B38" s="36"/>
      <c r="C38" s="36"/>
      <c r="D38" s="29"/>
      <c r="E38" s="30">
        <v>1507.6</v>
      </c>
      <c r="F38" s="31">
        <v>1</v>
      </c>
      <c r="G38" s="31"/>
    </row>
    <row r="43" spans="1:7" x14ac:dyDescent="0.35">
      <c r="A43" s="1" t="s">
        <v>163</v>
      </c>
    </row>
    <row r="44" spans="1:7" x14ac:dyDescent="0.35">
      <c r="A44" s="48" t="s">
        <v>164</v>
      </c>
      <c r="B44" s="3" t="s">
        <v>136</v>
      </c>
    </row>
    <row r="45" spans="1:7" x14ac:dyDescent="0.35">
      <c r="A45" t="s">
        <v>165</v>
      </c>
    </row>
    <row r="46" spans="1:7" x14ac:dyDescent="0.35">
      <c r="A46" t="s">
        <v>166</v>
      </c>
      <c r="B46" t="s">
        <v>167</v>
      </c>
      <c r="C46" t="s">
        <v>167</v>
      </c>
    </row>
    <row r="47" spans="1:7" x14ac:dyDescent="0.35">
      <c r="B47" s="49">
        <v>45777</v>
      </c>
      <c r="C47" s="49">
        <v>45807</v>
      </c>
    </row>
    <row r="48" spans="1:7" x14ac:dyDescent="0.35">
      <c r="A48" t="s">
        <v>170</v>
      </c>
      <c r="B48">
        <v>20.6309</v>
      </c>
      <c r="C48">
        <v>22.3123</v>
      </c>
    </row>
    <row r="50" spans="1:4" x14ac:dyDescent="0.35">
      <c r="A50" t="s">
        <v>172</v>
      </c>
      <c r="B50" s="3" t="s">
        <v>136</v>
      </c>
    </row>
    <row r="51" spans="1:4" x14ac:dyDescent="0.35">
      <c r="A51" t="s">
        <v>173</v>
      </c>
      <c r="B51" s="3" t="s">
        <v>136</v>
      </c>
    </row>
    <row r="52" spans="1:4" ht="29" customHeight="1" x14ac:dyDescent="0.35">
      <c r="A52" s="48" t="s">
        <v>174</v>
      </c>
      <c r="B52" s="3" t="s">
        <v>136</v>
      </c>
    </row>
    <row r="53" spans="1:4" ht="29" customHeight="1" x14ac:dyDescent="0.35">
      <c r="A53" s="48" t="s">
        <v>175</v>
      </c>
      <c r="B53" s="3" t="s">
        <v>136</v>
      </c>
    </row>
    <row r="54" spans="1:4" x14ac:dyDescent="0.35">
      <c r="A54" t="s">
        <v>409</v>
      </c>
      <c r="B54" s="50">
        <v>0.20050000000000001</v>
      </c>
    </row>
    <row r="55" spans="1:4" ht="43.5" customHeight="1" x14ac:dyDescent="0.35">
      <c r="A55" s="48" t="s">
        <v>177</v>
      </c>
      <c r="B55" s="3" t="s">
        <v>136</v>
      </c>
    </row>
    <row r="56" spans="1:4" x14ac:dyDescent="0.35">
      <c r="B56" s="3"/>
    </row>
    <row r="57" spans="1:4" ht="29" customHeight="1" x14ac:dyDescent="0.35">
      <c r="A57" s="48" t="s">
        <v>178</v>
      </c>
      <c r="B57" s="3" t="s">
        <v>136</v>
      </c>
    </row>
    <row r="58" spans="1:4" ht="29" customHeight="1" x14ac:dyDescent="0.35">
      <c r="A58" s="48" t="s">
        <v>179</v>
      </c>
      <c r="B58" t="s">
        <v>136</v>
      </c>
    </row>
    <row r="59" spans="1:4" ht="29" customHeight="1" x14ac:dyDescent="0.35">
      <c r="A59" s="48" t="s">
        <v>180</v>
      </c>
      <c r="B59" s="3" t="s">
        <v>136</v>
      </c>
    </row>
    <row r="60" spans="1:4" ht="29" customHeight="1" x14ac:dyDescent="0.35">
      <c r="A60" s="48" t="s">
        <v>181</v>
      </c>
      <c r="B60" s="3" t="s">
        <v>136</v>
      </c>
    </row>
    <row r="62" spans="1:4" ht="70" customHeight="1" x14ac:dyDescent="0.35">
      <c r="A62" s="73" t="s">
        <v>191</v>
      </c>
      <c r="B62" s="73" t="s">
        <v>192</v>
      </c>
      <c r="C62" s="73" t="s">
        <v>5</v>
      </c>
      <c r="D62" s="73" t="s">
        <v>6</v>
      </c>
    </row>
    <row r="63" spans="1:4" ht="70" customHeight="1" x14ac:dyDescent="0.35">
      <c r="A63" s="73" t="s">
        <v>3122</v>
      </c>
      <c r="B63" s="73"/>
      <c r="C63" s="73" t="s">
        <v>111</v>
      </c>
      <c r="D63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69"/>
  <sheetViews>
    <sheetView showGridLines="0" workbookViewId="0">
      <pane ySplit="4" topLeftCell="A48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3123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3124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698</v>
      </c>
      <c r="B8" s="33" t="s">
        <v>699</v>
      </c>
      <c r="C8" s="33" t="s">
        <v>221</v>
      </c>
      <c r="D8" s="14">
        <v>180641</v>
      </c>
      <c r="E8" s="15">
        <v>430.49</v>
      </c>
      <c r="F8" s="16">
        <v>0.14460000000000001</v>
      </c>
      <c r="G8" s="16"/>
    </row>
    <row r="9" spans="1:7" x14ac:dyDescent="0.35">
      <c r="A9" s="13" t="s">
        <v>205</v>
      </c>
      <c r="B9" s="33" t="s">
        <v>206</v>
      </c>
      <c r="C9" s="33" t="s">
        <v>207</v>
      </c>
      <c r="D9" s="14">
        <v>22608</v>
      </c>
      <c r="E9" s="15">
        <v>419.65</v>
      </c>
      <c r="F9" s="16">
        <v>0.14099999999999999</v>
      </c>
      <c r="G9" s="16"/>
    </row>
    <row r="10" spans="1:7" x14ac:dyDescent="0.35">
      <c r="A10" s="13" t="s">
        <v>267</v>
      </c>
      <c r="B10" s="33" t="s">
        <v>268</v>
      </c>
      <c r="C10" s="33" t="s">
        <v>269</v>
      </c>
      <c r="D10" s="14">
        <v>19541</v>
      </c>
      <c r="E10" s="15">
        <v>344.23</v>
      </c>
      <c r="F10" s="16">
        <v>0.11559999999999999</v>
      </c>
      <c r="G10" s="16"/>
    </row>
    <row r="11" spans="1:7" x14ac:dyDescent="0.35">
      <c r="A11" s="13" t="s">
        <v>1766</v>
      </c>
      <c r="B11" s="33" t="s">
        <v>1767</v>
      </c>
      <c r="C11" s="33" t="s">
        <v>221</v>
      </c>
      <c r="D11" s="14">
        <v>22907</v>
      </c>
      <c r="E11" s="15">
        <v>327</v>
      </c>
      <c r="F11" s="16">
        <v>0.1099</v>
      </c>
      <c r="G11" s="16"/>
    </row>
    <row r="12" spans="1:7" x14ac:dyDescent="0.35">
      <c r="A12" s="13" t="s">
        <v>256</v>
      </c>
      <c r="B12" s="33" t="s">
        <v>257</v>
      </c>
      <c r="C12" s="33" t="s">
        <v>215</v>
      </c>
      <c r="D12" s="14">
        <v>3009</v>
      </c>
      <c r="E12" s="15">
        <v>198.65</v>
      </c>
      <c r="F12" s="16">
        <v>6.6699999999999995E-2</v>
      </c>
      <c r="G12" s="16"/>
    </row>
    <row r="13" spans="1:7" x14ac:dyDescent="0.35">
      <c r="A13" s="13" t="s">
        <v>1696</v>
      </c>
      <c r="B13" s="33" t="s">
        <v>1697</v>
      </c>
      <c r="C13" s="33" t="s">
        <v>269</v>
      </c>
      <c r="D13" s="14">
        <v>18812</v>
      </c>
      <c r="E13" s="15">
        <v>167.51</v>
      </c>
      <c r="F13" s="16">
        <v>5.6300000000000003E-2</v>
      </c>
      <c r="G13" s="16"/>
    </row>
    <row r="14" spans="1:7" x14ac:dyDescent="0.35">
      <c r="A14" s="13" t="s">
        <v>1537</v>
      </c>
      <c r="B14" s="33" t="s">
        <v>1538</v>
      </c>
      <c r="C14" s="33" t="s">
        <v>221</v>
      </c>
      <c r="D14" s="14">
        <v>80995</v>
      </c>
      <c r="E14" s="15">
        <v>164.63</v>
      </c>
      <c r="F14" s="16">
        <v>5.5300000000000002E-2</v>
      </c>
      <c r="G14" s="16"/>
    </row>
    <row r="15" spans="1:7" x14ac:dyDescent="0.35">
      <c r="A15" s="13" t="s">
        <v>1156</v>
      </c>
      <c r="B15" s="33" t="s">
        <v>1157</v>
      </c>
      <c r="C15" s="33" t="s">
        <v>401</v>
      </c>
      <c r="D15" s="14">
        <v>17932</v>
      </c>
      <c r="E15" s="15">
        <v>135.57</v>
      </c>
      <c r="F15" s="16">
        <v>4.5499999999999999E-2</v>
      </c>
      <c r="G15" s="16"/>
    </row>
    <row r="16" spans="1:7" x14ac:dyDescent="0.35">
      <c r="A16" s="13" t="s">
        <v>1727</v>
      </c>
      <c r="B16" s="33" t="s">
        <v>1728</v>
      </c>
      <c r="C16" s="33" t="s">
        <v>207</v>
      </c>
      <c r="D16" s="14">
        <v>6897</v>
      </c>
      <c r="E16" s="15">
        <v>115.61</v>
      </c>
      <c r="F16" s="16">
        <v>3.8800000000000001E-2</v>
      </c>
      <c r="G16" s="16"/>
    </row>
    <row r="17" spans="1:7" x14ac:dyDescent="0.35">
      <c r="A17" s="13" t="s">
        <v>452</v>
      </c>
      <c r="B17" s="33" t="s">
        <v>453</v>
      </c>
      <c r="C17" s="33" t="s">
        <v>215</v>
      </c>
      <c r="D17" s="14">
        <v>2826</v>
      </c>
      <c r="E17" s="15">
        <v>111.94</v>
      </c>
      <c r="F17" s="16">
        <v>3.7600000000000001E-2</v>
      </c>
      <c r="G17" s="16"/>
    </row>
    <row r="18" spans="1:7" x14ac:dyDescent="0.35">
      <c r="A18" s="13" t="s">
        <v>2388</v>
      </c>
      <c r="B18" s="33" t="s">
        <v>2389</v>
      </c>
      <c r="C18" s="33" t="s">
        <v>215</v>
      </c>
      <c r="D18" s="14">
        <v>3141</v>
      </c>
      <c r="E18" s="15">
        <v>95.35</v>
      </c>
      <c r="F18" s="16">
        <v>3.2000000000000001E-2</v>
      </c>
      <c r="G18" s="16"/>
    </row>
    <row r="19" spans="1:7" x14ac:dyDescent="0.35">
      <c r="A19" s="13" t="s">
        <v>2394</v>
      </c>
      <c r="B19" s="33" t="s">
        <v>2395</v>
      </c>
      <c r="C19" s="33" t="s">
        <v>215</v>
      </c>
      <c r="D19" s="14">
        <v>45029</v>
      </c>
      <c r="E19" s="15">
        <v>90.31</v>
      </c>
      <c r="F19" s="16">
        <v>3.0300000000000001E-2</v>
      </c>
      <c r="G19" s="16"/>
    </row>
    <row r="20" spans="1:7" x14ac:dyDescent="0.35">
      <c r="A20" s="13" t="s">
        <v>721</v>
      </c>
      <c r="B20" s="33" t="s">
        <v>722</v>
      </c>
      <c r="C20" s="33" t="s">
        <v>207</v>
      </c>
      <c r="D20" s="14">
        <v>4417</v>
      </c>
      <c r="E20" s="15">
        <v>80.86</v>
      </c>
      <c r="F20" s="16">
        <v>2.7199999999999998E-2</v>
      </c>
      <c r="G20" s="16"/>
    </row>
    <row r="21" spans="1:7" x14ac:dyDescent="0.35">
      <c r="A21" s="13" t="s">
        <v>389</v>
      </c>
      <c r="B21" s="33" t="s">
        <v>390</v>
      </c>
      <c r="C21" s="33" t="s">
        <v>215</v>
      </c>
      <c r="D21" s="14">
        <v>6805</v>
      </c>
      <c r="E21" s="15">
        <v>73.41</v>
      </c>
      <c r="F21" s="16">
        <v>2.47E-2</v>
      </c>
      <c r="G21" s="16"/>
    </row>
    <row r="22" spans="1:7" x14ac:dyDescent="0.35">
      <c r="A22" s="13" t="s">
        <v>456</v>
      </c>
      <c r="B22" s="33" t="s">
        <v>457</v>
      </c>
      <c r="C22" s="33" t="s">
        <v>215</v>
      </c>
      <c r="D22" s="14">
        <v>8835</v>
      </c>
      <c r="E22" s="15">
        <v>71.55</v>
      </c>
      <c r="F22" s="16">
        <v>2.4E-2</v>
      </c>
      <c r="G22" s="16"/>
    </row>
    <row r="23" spans="1:7" x14ac:dyDescent="0.35">
      <c r="A23" s="13" t="s">
        <v>2515</v>
      </c>
      <c r="B23" s="33" t="s">
        <v>2516</v>
      </c>
      <c r="C23" s="33" t="s">
        <v>221</v>
      </c>
      <c r="D23" s="14">
        <v>1807</v>
      </c>
      <c r="E23" s="15">
        <v>42.15</v>
      </c>
      <c r="F23" s="16">
        <v>1.4200000000000001E-2</v>
      </c>
      <c r="G23" s="16"/>
    </row>
    <row r="24" spans="1:7" x14ac:dyDescent="0.35">
      <c r="A24" s="13" t="s">
        <v>871</v>
      </c>
      <c r="B24" s="33" t="s">
        <v>872</v>
      </c>
      <c r="C24" s="33" t="s">
        <v>873</v>
      </c>
      <c r="D24" s="14">
        <v>4664</v>
      </c>
      <c r="E24" s="15">
        <v>33.49</v>
      </c>
      <c r="F24" s="16">
        <v>1.12E-2</v>
      </c>
      <c r="G24" s="16"/>
    </row>
    <row r="25" spans="1:7" x14ac:dyDescent="0.35">
      <c r="A25" s="13" t="s">
        <v>498</v>
      </c>
      <c r="B25" s="33" t="s">
        <v>499</v>
      </c>
      <c r="C25" s="33" t="s">
        <v>401</v>
      </c>
      <c r="D25" s="14">
        <v>7044</v>
      </c>
      <c r="E25" s="15">
        <v>28.64</v>
      </c>
      <c r="F25" s="16">
        <v>9.5999999999999992E-3</v>
      </c>
      <c r="G25" s="16"/>
    </row>
    <row r="26" spans="1:7" x14ac:dyDescent="0.35">
      <c r="A26" s="13" t="s">
        <v>737</v>
      </c>
      <c r="B26" s="33" t="s">
        <v>738</v>
      </c>
      <c r="C26" s="33" t="s">
        <v>401</v>
      </c>
      <c r="D26" s="14">
        <v>1538</v>
      </c>
      <c r="E26" s="15">
        <v>20.07</v>
      </c>
      <c r="F26" s="16">
        <v>6.7000000000000002E-3</v>
      </c>
      <c r="G26" s="16"/>
    </row>
    <row r="27" spans="1:7" x14ac:dyDescent="0.35">
      <c r="A27" s="13" t="s">
        <v>2655</v>
      </c>
      <c r="B27" s="33" t="s">
        <v>2656</v>
      </c>
      <c r="C27" s="33" t="s">
        <v>873</v>
      </c>
      <c r="D27" s="14">
        <v>5668</v>
      </c>
      <c r="E27" s="15">
        <v>19.649999999999999</v>
      </c>
      <c r="F27" s="16">
        <v>6.6E-3</v>
      </c>
      <c r="G27" s="16"/>
    </row>
    <row r="28" spans="1:7" x14ac:dyDescent="0.35">
      <c r="A28" s="17" t="s">
        <v>139</v>
      </c>
      <c r="B28" s="34"/>
      <c r="C28" s="34"/>
      <c r="D28" s="20"/>
      <c r="E28" s="37">
        <v>2970.76</v>
      </c>
      <c r="F28" s="38">
        <v>0.99780000000000002</v>
      </c>
      <c r="G28" s="23"/>
    </row>
    <row r="29" spans="1:7" x14ac:dyDescent="0.35">
      <c r="A29" s="17" t="s">
        <v>404</v>
      </c>
      <c r="B29" s="33"/>
      <c r="C29" s="33"/>
      <c r="D29" s="14"/>
      <c r="E29" s="15"/>
      <c r="F29" s="16"/>
      <c r="G29" s="16"/>
    </row>
    <row r="30" spans="1:7" x14ac:dyDescent="0.35">
      <c r="A30" s="17" t="s">
        <v>139</v>
      </c>
      <c r="B30" s="33"/>
      <c r="C30" s="33"/>
      <c r="D30" s="14"/>
      <c r="E30" s="39" t="s">
        <v>136</v>
      </c>
      <c r="F30" s="40" t="s">
        <v>136</v>
      </c>
      <c r="G30" s="16"/>
    </row>
    <row r="31" spans="1:7" x14ac:dyDescent="0.35">
      <c r="A31" s="24" t="s">
        <v>155</v>
      </c>
      <c r="B31" s="35"/>
      <c r="C31" s="35"/>
      <c r="D31" s="25"/>
      <c r="E31" s="30">
        <v>2970.76</v>
      </c>
      <c r="F31" s="31">
        <v>0.99780000000000002</v>
      </c>
      <c r="G31" s="23"/>
    </row>
    <row r="32" spans="1:7" x14ac:dyDescent="0.35">
      <c r="A32" s="13"/>
      <c r="B32" s="33"/>
      <c r="C32" s="33"/>
      <c r="D32" s="14"/>
      <c r="E32" s="15"/>
      <c r="F32" s="16"/>
      <c r="G32" s="16"/>
    </row>
    <row r="33" spans="1:7" x14ac:dyDescent="0.35">
      <c r="A33" s="13"/>
      <c r="B33" s="33"/>
      <c r="C33" s="33"/>
      <c r="D33" s="14"/>
      <c r="E33" s="15"/>
      <c r="F33" s="16"/>
      <c r="G33" s="16"/>
    </row>
    <row r="34" spans="1:7" x14ac:dyDescent="0.35">
      <c r="A34" s="17" t="s">
        <v>156</v>
      </c>
      <c r="B34" s="33"/>
      <c r="C34" s="33"/>
      <c r="D34" s="14"/>
      <c r="E34" s="15"/>
      <c r="F34" s="16"/>
      <c r="G34" s="16"/>
    </row>
    <row r="35" spans="1:7" x14ac:dyDescent="0.35">
      <c r="A35" s="13" t="s">
        <v>157</v>
      </c>
      <c r="B35" s="33"/>
      <c r="C35" s="33"/>
      <c r="D35" s="14"/>
      <c r="E35" s="15">
        <v>19.989999999999998</v>
      </c>
      <c r="F35" s="16">
        <v>6.7000000000000002E-3</v>
      </c>
      <c r="G35" s="16">
        <v>5.7939999999999998E-2</v>
      </c>
    </row>
    <row r="36" spans="1:7" x14ac:dyDescent="0.35">
      <c r="A36" s="17" t="s">
        <v>139</v>
      </c>
      <c r="B36" s="34"/>
      <c r="C36" s="34"/>
      <c r="D36" s="20"/>
      <c r="E36" s="37">
        <v>19.989999999999998</v>
      </c>
      <c r="F36" s="38">
        <v>6.7000000000000002E-3</v>
      </c>
      <c r="G36" s="23"/>
    </row>
    <row r="37" spans="1:7" x14ac:dyDescent="0.35">
      <c r="A37" s="13"/>
      <c r="B37" s="33"/>
      <c r="C37" s="33"/>
      <c r="D37" s="14"/>
      <c r="E37" s="15"/>
      <c r="F37" s="16"/>
      <c r="G37" s="16"/>
    </row>
    <row r="38" spans="1:7" x14ac:dyDescent="0.35">
      <c r="A38" s="24" t="s">
        <v>155</v>
      </c>
      <c r="B38" s="35"/>
      <c r="C38" s="35"/>
      <c r="D38" s="25"/>
      <c r="E38" s="21">
        <v>19.989999999999998</v>
      </c>
      <c r="F38" s="22">
        <v>6.7000000000000002E-3</v>
      </c>
      <c r="G38" s="23"/>
    </row>
    <row r="39" spans="1:7" x14ac:dyDescent="0.35">
      <c r="A39" s="13" t="s">
        <v>158</v>
      </c>
      <c r="B39" s="33"/>
      <c r="C39" s="33"/>
      <c r="D39" s="14"/>
      <c r="E39" s="15">
        <v>6.3466E-3</v>
      </c>
      <c r="F39" s="16">
        <v>1.9999999999999999E-6</v>
      </c>
      <c r="G39" s="16"/>
    </row>
    <row r="40" spans="1:7" x14ac:dyDescent="0.35">
      <c r="A40" s="13" t="s">
        <v>159</v>
      </c>
      <c r="B40" s="33"/>
      <c r="C40" s="33"/>
      <c r="D40" s="14"/>
      <c r="E40" s="26">
        <v>-14.166346600000001</v>
      </c>
      <c r="F40" s="27">
        <v>-4.5019999999999999E-3</v>
      </c>
      <c r="G40" s="16">
        <v>5.7939999999999998E-2</v>
      </c>
    </row>
    <row r="41" spans="1:7" x14ac:dyDescent="0.35">
      <c r="A41" s="28" t="s">
        <v>160</v>
      </c>
      <c r="B41" s="36"/>
      <c r="C41" s="36"/>
      <c r="D41" s="29"/>
      <c r="E41" s="30">
        <v>2976.59</v>
      </c>
      <c r="F41" s="31">
        <v>1</v>
      </c>
      <c r="G41" s="31"/>
    </row>
    <row r="46" spans="1:7" x14ac:dyDescent="0.35">
      <c r="A46" s="1" t="s">
        <v>163</v>
      </c>
    </row>
    <row r="47" spans="1:7" x14ac:dyDescent="0.35">
      <c r="A47" s="48" t="s">
        <v>164</v>
      </c>
      <c r="B47" s="3" t="s">
        <v>136</v>
      </c>
    </row>
    <row r="48" spans="1:7" x14ac:dyDescent="0.35">
      <c r="A48" t="s">
        <v>165</v>
      </c>
    </row>
    <row r="49" spans="1:3" x14ac:dyDescent="0.35">
      <c r="A49" t="s">
        <v>166</v>
      </c>
      <c r="B49" t="s">
        <v>167</v>
      </c>
      <c r="C49" t="s">
        <v>167</v>
      </c>
    </row>
    <row r="50" spans="1:3" x14ac:dyDescent="0.35">
      <c r="B50" s="49">
        <v>45777</v>
      </c>
      <c r="C50" s="49">
        <v>45807</v>
      </c>
    </row>
    <row r="51" spans="1:3" x14ac:dyDescent="0.35">
      <c r="A51" t="s">
        <v>168</v>
      </c>
      <c r="B51" s="3" t="s">
        <v>3125</v>
      </c>
      <c r="C51">
        <v>10.097300000000001</v>
      </c>
    </row>
    <row r="52" spans="1:3" x14ac:dyDescent="0.35">
      <c r="A52" t="s">
        <v>169</v>
      </c>
      <c r="B52" s="3" t="s">
        <v>3125</v>
      </c>
      <c r="C52">
        <v>10.097300000000001</v>
      </c>
    </row>
    <row r="53" spans="1:3" x14ac:dyDescent="0.35">
      <c r="A53" t="s">
        <v>170</v>
      </c>
      <c r="B53" s="3" t="s">
        <v>3125</v>
      </c>
      <c r="C53">
        <v>10.094099999999999</v>
      </c>
    </row>
    <row r="54" spans="1:3" x14ac:dyDescent="0.35">
      <c r="A54" t="s">
        <v>171</v>
      </c>
      <c r="B54" s="3" t="s">
        <v>3125</v>
      </c>
      <c r="C54">
        <v>10.094099999999999</v>
      </c>
    </row>
    <row r="56" spans="1:3" x14ac:dyDescent="0.35">
      <c r="A56" t="s">
        <v>172</v>
      </c>
      <c r="B56" s="3" t="s">
        <v>136</v>
      </c>
    </row>
    <row r="57" spans="1:3" x14ac:dyDescent="0.35">
      <c r="A57" t="s">
        <v>173</v>
      </c>
      <c r="B57" s="3" t="s">
        <v>136</v>
      </c>
    </row>
    <row r="58" spans="1:3" ht="29" customHeight="1" x14ac:dyDescent="0.35">
      <c r="A58" s="48" t="s">
        <v>174</v>
      </c>
      <c r="B58" s="3" t="s">
        <v>136</v>
      </c>
    </row>
    <row r="59" spans="1:3" ht="29" customHeight="1" x14ac:dyDescent="0.35">
      <c r="A59" s="48" t="s">
        <v>175</v>
      </c>
      <c r="B59" s="3" t="s">
        <v>136</v>
      </c>
    </row>
    <row r="60" spans="1:3" x14ac:dyDescent="0.35">
      <c r="A60" t="s">
        <v>409</v>
      </c>
      <c r="B60" s="50">
        <v>3.6700000000000003E-2</v>
      </c>
    </row>
    <row r="61" spans="1:3" ht="43.5" customHeight="1" x14ac:dyDescent="0.35">
      <c r="A61" s="48" t="s">
        <v>177</v>
      </c>
      <c r="B61" s="3" t="s">
        <v>136</v>
      </c>
    </row>
    <row r="62" spans="1:3" x14ac:dyDescent="0.35">
      <c r="B62" s="3"/>
    </row>
    <row r="63" spans="1:3" ht="29" customHeight="1" x14ac:dyDescent="0.35">
      <c r="A63" s="48" t="s">
        <v>178</v>
      </c>
      <c r="B63" s="3" t="s">
        <v>136</v>
      </c>
    </row>
    <row r="64" spans="1:3" ht="29" customHeight="1" x14ac:dyDescent="0.35">
      <c r="A64" s="48" t="s">
        <v>179</v>
      </c>
      <c r="B64" t="s">
        <v>136</v>
      </c>
    </row>
    <row r="65" spans="1:4" ht="29" customHeight="1" x14ac:dyDescent="0.35">
      <c r="A65" s="48" t="s">
        <v>180</v>
      </c>
      <c r="B65" s="3" t="s">
        <v>136</v>
      </c>
    </row>
    <row r="66" spans="1:4" ht="29" customHeight="1" x14ac:dyDescent="0.35">
      <c r="A66" s="48" t="s">
        <v>181</v>
      </c>
      <c r="B66" s="3" t="s">
        <v>136</v>
      </c>
    </row>
    <row r="68" spans="1:4" ht="70" customHeight="1" x14ac:dyDescent="0.35">
      <c r="A68" s="73" t="s">
        <v>191</v>
      </c>
      <c r="B68" s="73" t="s">
        <v>192</v>
      </c>
      <c r="C68" s="73" t="s">
        <v>5</v>
      </c>
      <c r="D68" s="73" t="s">
        <v>6</v>
      </c>
    </row>
    <row r="69" spans="1:4" ht="70" customHeight="1" x14ac:dyDescent="0.35">
      <c r="A69" s="73" t="s">
        <v>3126</v>
      </c>
      <c r="B69" s="73"/>
      <c r="C69" s="73" t="s">
        <v>113</v>
      </c>
      <c r="D69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267"/>
  <sheetViews>
    <sheetView showGridLines="0" workbookViewId="0">
      <pane ySplit="4" topLeftCell="A235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3127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3128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202</v>
      </c>
      <c r="B8" s="33" t="s">
        <v>203</v>
      </c>
      <c r="C8" s="33" t="s">
        <v>204</v>
      </c>
      <c r="D8" s="14">
        <v>310000</v>
      </c>
      <c r="E8" s="15">
        <v>4404.79</v>
      </c>
      <c r="F8" s="16">
        <v>6.8900000000000003E-2</v>
      </c>
      <c r="G8" s="16"/>
    </row>
    <row r="9" spans="1:7" x14ac:dyDescent="0.35">
      <c r="A9" s="13" t="s">
        <v>197</v>
      </c>
      <c r="B9" s="33" t="s">
        <v>198</v>
      </c>
      <c r="C9" s="33" t="s">
        <v>199</v>
      </c>
      <c r="D9" s="14">
        <v>172250</v>
      </c>
      <c r="E9" s="15">
        <v>3350.09</v>
      </c>
      <c r="F9" s="16">
        <v>5.2400000000000002E-2</v>
      </c>
      <c r="G9" s="16"/>
    </row>
    <row r="10" spans="1:7" x14ac:dyDescent="0.35">
      <c r="A10" s="13" t="s">
        <v>205</v>
      </c>
      <c r="B10" s="33" t="s">
        <v>206</v>
      </c>
      <c r="C10" s="33" t="s">
        <v>207</v>
      </c>
      <c r="D10" s="14">
        <v>118773</v>
      </c>
      <c r="E10" s="15">
        <v>2204.66</v>
      </c>
      <c r="F10" s="16">
        <v>3.4500000000000003E-2</v>
      </c>
      <c r="G10" s="16"/>
    </row>
    <row r="11" spans="1:7" x14ac:dyDescent="0.35">
      <c r="A11" s="13" t="s">
        <v>200</v>
      </c>
      <c r="B11" s="33" t="s">
        <v>201</v>
      </c>
      <c r="C11" s="33" t="s">
        <v>199</v>
      </c>
      <c r="D11" s="14">
        <v>130000</v>
      </c>
      <c r="E11" s="15">
        <v>1879.54</v>
      </c>
      <c r="F11" s="16">
        <v>2.9399999999999999E-2</v>
      </c>
      <c r="G11" s="16"/>
    </row>
    <row r="12" spans="1:7" x14ac:dyDescent="0.35">
      <c r="A12" s="13" t="s">
        <v>1534</v>
      </c>
      <c r="B12" s="33" t="s">
        <v>1535</v>
      </c>
      <c r="C12" s="33" t="s">
        <v>398</v>
      </c>
      <c r="D12" s="14">
        <v>363140</v>
      </c>
      <c r="E12" s="15">
        <v>1488.33</v>
      </c>
      <c r="F12" s="16">
        <v>2.3300000000000001E-2</v>
      </c>
      <c r="G12" s="16"/>
    </row>
    <row r="13" spans="1:7" x14ac:dyDescent="0.35">
      <c r="A13" s="13" t="s">
        <v>1812</v>
      </c>
      <c r="B13" s="33" t="s">
        <v>1813</v>
      </c>
      <c r="C13" s="33" t="s">
        <v>234</v>
      </c>
      <c r="D13" s="14">
        <v>186300</v>
      </c>
      <c r="E13" s="15">
        <v>1031.17</v>
      </c>
      <c r="F13" s="16">
        <v>1.61E-2</v>
      </c>
      <c r="G13" s="16"/>
    </row>
    <row r="14" spans="1:7" x14ac:dyDescent="0.35">
      <c r="A14" s="13" t="s">
        <v>1706</v>
      </c>
      <c r="B14" s="33" t="s">
        <v>1707</v>
      </c>
      <c r="C14" s="33" t="s">
        <v>1198</v>
      </c>
      <c r="D14" s="14">
        <v>69600</v>
      </c>
      <c r="E14" s="15">
        <v>997.23</v>
      </c>
      <c r="F14" s="16">
        <v>1.5599999999999999E-2</v>
      </c>
      <c r="G14" s="16"/>
    </row>
    <row r="15" spans="1:7" x14ac:dyDescent="0.35">
      <c r="A15" s="13" t="s">
        <v>698</v>
      </c>
      <c r="B15" s="33" t="s">
        <v>699</v>
      </c>
      <c r="C15" s="33" t="s">
        <v>221</v>
      </c>
      <c r="D15" s="14">
        <v>408000</v>
      </c>
      <c r="E15" s="15">
        <v>972.3</v>
      </c>
      <c r="F15" s="16">
        <v>1.52E-2</v>
      </c>
      <c r="G15" s="16"/>
    </row>
    <row r="16" spans="1:7" x14ac:dyDescent="0.35">
      <c r="A16" s="13" t="s">
        <v>216</v>
      </c>
      <c r="B16" s="33" t="s">
        <v>217</v>
      </c>
      <c r="C16" s="33" t="s">
        <v>218</v>
      </c>
      <c r="D16" s="14">
        <v>62000</v>
      </c>
      <c r="E16" s="15">
        <v>968.87</v>
      </c>
      <c r="F16" s="16">
        <v>1.52E-2</v>
      </c>
      <c r="G16" s="16"/>
    </row>
    <row r="17" spans="1:7" x14ac:dyDescent="0.35">
      <c r="A17" s="13" t="s">
        <v>243</v>
      </c>
      <c r="B17" s="33" t="s">
        <v>244</v>
      </c>
      <c r="C17" s="33" t="s">
        <v>245</v>
      </c>
      <c r="D17" s="14">
        <v>264832</v>
      </c>
      <c r="E17" s="15">
        <v>884.27</v>
      </c>
      <c r="F17" s="16">
        <v>1.38E-2</v>
      </c>
      <c r="G17" s="16"/>
    </row>
    <row r="18" spans="1:7" x14ac:dyDescent="0.35">
      <c r="A18" s="13" t="s">
        <v>700</v>
      </c>
      <c r="B18" s="33" t="s">
        <v>701</v>
      </c>
      <c r="C18" s="33" t="s">
        <v>702</v>
      </c>
      <c r="D18" s="14">
        <v>206850</v>
      </c>
      <c r="E18" s="15">
        <v>821.82</v>
      </c>
      <c r="F18" s="16">
        <v>1.29E-2</v>
      </c>
      <c r="G18" s="16"/>
    </row>
    <row r="19" spans="1:7" x14ac:dyDescent="0.35">
      <c r="A19" s="13" t="s">
        <v>211</v>
      </c>
      <c r="B19" s="33" t="s">
        <v>212</v>
      </c>
      <c r="C19" s="33" t="s">
        <v>199</v>
      </c>
      <c r="D19" s="14">
        <v>100237</v>
      </c>
      <c r="E19" s="15">
        <v>814.23</v>
      </c>
      <c r="F19" s="16">
        <v>1.2699999999999999E-2</v>
      </c>
      <c r="G19" s="16"/>
    </row>
    <row r="20" spans="1:7" x14ac:dyDescent="0.35">
      <c r="A20" s="13" t="s">
        <v>208</v>
      </c>
      <c r="B20" s="33" t="s">
        <v>209</v>
      </c>
      <c r="C20" s="33" t="s">
        <v>210</v>
      </c>
      <c r="D20" s="14">
        <v>20000</v>
      </c>
      <c r="E20" s="15">
        <v>735.02</v>
      </c>
      <c r="F20" s="16">
        <v>1.15E-2</v>
      </c>
      <c r="G20" s="16"/>
    </row>
    <row r="21" spans="1:7" x14ac:dyDescent="0.35">
      <c r="A21" s="13" t="s">
        <v>1729</v>
      </c>
      <c r="B21" s="33" t="s">
        <v>1730</v>
      </c>
      <c r="C21" s="33" t="s">
        <v>207</v>
      </c>
      <c r="D21" s="14">
        <v>8840000</v>
      </c>
      <c r="E21" s="15">
        <v>611.73</v>
      </c>
      <c r="F21" s="16">
        <v>9.5999999999999992E-3</v>
      </c>
      <c r="G21" s="16"/>
    </row>
    <row r="22" spans="1:7" x14ac:dyDescent="0.35">
      <c r="A22" s="13" t="s">
        <v>225</v>
      </c>
      <c r="B22" s="33" t="s">
        <v>226</v>
      </c>
      <c r="C22" s="33" t="s">
        <v>199</v>
      </c>
      <c r="D22" s="14">
        <v>50176</v>
      </c>
      <c r="E22" s="15">
        <v>598.20000000000005</v>
      </c>
      <c r="F22" s="16">
        <v>9.4000000000000004E-3</v>
      </c>
      <c r="G22" s="16"/>
    </row>
    <row r="23" spans="1:7" x14ac:dyDescent="0.35">
      <c r="A23" s="13" t="s">
        <v>232</v>
      </c>
      <c r="B23" s="33" t="s">
        <v>233</v>
      </c>
      <c r="C23" s="33" t="s">
        <v>234</v>
      </c>
      <c r="D23" s="14">
        <v>5306</v>
      </c>
      <c r="E23" s="15">
        <v>594.79999999999995</v>
      </c>
      <c r="F23" s="16">
        <v>9.2999999999999992E-3</v>
      </c>
      <c r="G23" s="16"/>
    </row>
    <row r="24" spans="1:7" x14ac:dyDescent="0.35">
      <c r="A24" s="13" t="s">
        <v>314</v>
      </c>
      <c r="B24" s="33" t="s">
        <v>315</v>
      </c>
      <c r="C24" s="33" t="s">
        <v>240</v>
      </c>
      <c r="D24" s="14">
        <v>6297</v>
      </c>
      <c r="E24" s="15">
        <v>578.1</v>
      </c>
      <c r="F24" s="16">
        <v>8.9999999999999993E-3</v>
      </c>
      <c r="G24" s="16"/>
    </row>
    <row r="25" spans="1:7" x14ac:dyDescent="0.35">
      <c r="A25" s="13" t="s">
        <v>690</v>
      </c>
      <c r="B25" s="33" t="s">
        <v>691</v>
      </c>
      <c r="C25" s="33" t="s">
        <v>199</v>
      </c>
      <c r="D25" s="14">
        <v>280000</v>
      </c>
      <c r="E25" s="15">
        <v>565.77</v>
      </c>
      <c r="F25" s="16">
        <v>8.8999999999999999E-3</v>
      </c>
      <c r="G25" s="16"/>
    </row>
    <row r="26" spans="1:7" x14ac:dyDescent="0.35">
      <c r="A26" s="13" t="s">
        <v>222</v>
      </c>
      <c r="B26" s="33" t="s">
        <v>223</v>
      </c>
      <c r="C26" s="33" t="s">
        <v>224</v>
      </c>
      <c r="D26" s="14">
        <v>142617</v>
      </c>
      <c r="E26" s="15">
        <v>548.5</v>
      </c>
      <c r="F26" s="16">
        <v>8.6E-3</v>
      </c>
      <c r="G26" s="16"/>
    </row>
    <row r="27" spans="1:7" x14ac:dyDescent="0.35">
      <c r="A27" s="13" t="s">
        <v>3129</v>
      </c>
      <c r="B27" s="33" t="s">
        <v>3130</v>
      </c>
      <c r="C27" s="33" t="s">
        <v>234</v>
      </c>
      <c r="D27" s="14">
        <v>150000</v>
      </c>
      <c r="E27" s="15">
        <v>525.45000000000005</v>
      </c>
      <c r="F27" s="16">
        <v>8.2000000000000007E-3</v>
      </c>
      <c r="G27" s="16"/>
    </row>
    <row r="28" spans="1:7" x14ac:dyDescent="0.35">
      <c r="A28" s="13" t="s">
        <v>235</v>
      </c>
      <c r="B28" s="33" t="s">
        <v>236</v>
      </c>
      <c r="C28" s="33" t="s">
        <v>237</v>
      </c>
      <c r="D28" s="14">
        <v>31019</v>
      </c>
      <c r="E28" s="15">
        <v>520.37</v>
      </c>
      <c r="F28" s="16">
        <v>8.0999999999999996E-3</v>
      </c>
      <c r="G28" s="16"/>
    </row>
    <row r="29" spans="1:7" x14ac:dyDescent="0.35">
      <c r="A29" s="13" t="s">
        <v>2272</v>
      </c>
      <c r="B29" s="33" t="s">
        <v>2273</v>
      </c>
      <c r="C29" s="33" t="s">
        <v>199</v>
      </c>
      <c r="D29" s="14">
        <v>240000</v>
      </c>
      <c r="E29" s="15">
        <v>511.37</v>
      </c>
      <c r="F29" s="16">
        <v>8.0000000000000002E-3</v>
      </c>
      <c r="G29" s="16"/>
    </row>
    <row r="30" spans="1:7" x14ac:dyDescent="0.35">
      <c r="A30" s="13" t="s">
        <v>1713</v>
      </c>
      <c r="B30" s="33" t="s">
        <v>1714</v>
      </c>
      <c r="C30" s="33" t="s">
        <v>234</v>
      </c>
      <c r="D30" s="14">
        <v>19750</v>
      </c>
      <c r="E30" s="15">
        <v>502.8</v>
      </c>
      <c r="F30" s="16">
        <v>7.9000000000000008E-3</v>
      </c>
      <c r="G30" s="16"/>
    </row>
    <row r="31" spans="1:7" x14ac:dyDescent="0.35">
      <c r="A31" s="13" t="s">
        <v>260</v>
      </c>
      <c r="B31" s="33" t="s">
        <v>261</v>
      </c>
      <c r="C31" s="33" t="s">
        <v>248</v>
      </c>
      <c r="D31" s="14">
        <v>116508</v>
      </c>
      <c r="E31" s="15">
        <v>487.06</v>
      </c>
      <c r="F31" s="16">
        <v>7.6E-3</v>
      </c>
      <c r="G31" s="16"/>
    </row>
    <row r="32" spans="1:7" x14ac:dyDescent="0.35">
      <c r="A32" s="13" t="s">
        <v>1616</v>
      </c>
      <c r="B32" s="33" t="s">
        <v>1617</v>
      </c>
      <c r="C32" s="33" t="s">
        <v>245</v>
      </c>
      <c r="D32" s="14">
        <v>121500</v>
      </c>
      <c r="E32" s="15">
        <v>477.25</v>
      </c>
      <c r="F32" s="16">
        <v>7.4999999999999997E-3</v>
      </c>
      <c r="G32" s="16"/>
    </row>
    <row r="33" spans="1:7" x14ac:dyDescent="0.35">
      <c r="A33" s="13" t="s">
        <v>867</v>
      </c>
      <c r="B33" s="33" t="s">
        <v>868</v>
      </c>
      <c r="C33" s="33" t="s">
        <v>231</v>
      </c>
      <c r="D33" s="14">
        <v>65000</v>
      </c>
      <c r="E33" s="15">
        <v>467.68</v>
      </c>
      <c r="F33" s="16">
        <v>7.3000000000000001E-3</v>
      </c>
      <c r="G33" s="16"/>
    </row>
    <row r="34" spans="1:7" x14ac:dyDescent="0.35">
      <c r="A34" s="13" t="s">
        <v>420</v>
      </c>
      <c r="B34" s="33" t="s">
        <v>421</v>
      </c>
      <c r="C34" s="33" t="s">
        <v>224</v>
      </c>
      <c r="D34" s="14">
        <v>9000</v>
      </c>
      <c r="E34" s="15">
        <v>447.67</v>
      </c>
      <c r="F34" s="16">
        <v>7.0000000000000001E-3</v>
      </c>
      <c r="G34" s="16"/>
    </row>
    <row r="35" spans="1:7" x14ac:dyDescent="0.35">
      <c r="A35" s="13" t="s">
        <v>258</v>
      </c>
      <c r="B35" s="33" t="s">
        <v>259</v>
      </c>
      <c r="C35" s="33" t="s">
        <v>218</v>
      </c>
      <c r="D35" s="14">
        <v>12000</v>
      </c>
      <c r="E35" s="15">
        <v>415.61</v>
      </c>
      <c r="F35" s="16">
        <v>6.4999999999999997E-3</v>
      </c>
      <c r="G35" s="16"/>
    </row>
    <row r="36" spans="1:7" x14ac:dyDescent="0.35">
      <c r="A36" s="13" t="s">
        <v>1552</v>
      </c>
      <c r="B36" s="33" t="s">
        <v>1553</v>
      </c>
      <c r="C36" s="33" t="s">
        <v>1554</v>
      </c>
      <c r="D36" s="14">
        <v>94300</v>
      </c>
      <c r="E36" s="15">
        <v>410.72</v>
      </c>
      <c r="F36" s="16">
        <v>6.4000000000000003E-3</v>
      </c>
      <c r="G36" s="16"/>
    </row>
    <row r="37" spans="1:7" x14ac:dyDescent="0.35">
      <c r="A37" s="13" t="s">
        <v>347</v>
      </c>
      <c r="B37" s="33" t="s">
        <v>348</v>
      </c>
      <c r="C37" s="33" t="s">
        <v>333</v>
      </c>
      <c r="D37" s="14">
        <v>40500</v>
      </c>
      <c r="E37" s="15">
        <v>402.37</v>
      </c>
      <c r="F37" s="16">
        <v>6.3E-3</v>
      </c>
      <c r="G37" s="16"/>
    </row>
    <row r="38" spans="1:7" x14ac:dyDescent="0.35">
      <c r="A38" s="13" t="s">
        <v>227</v>
      </c>
      <c r="B38" s="33" t="s">
        <v>228</v>
      </c>
      <c r="C38" s="33" t="s">
        <v>199</v>
      </c>
      <c r="D38" s="14">
        <v>18672</v>
      </c>
      <c r="E38" s="15">
        <v>387.39</v>
      </c>
      <c r="F38" s="16">
        <v>6.1000000000000004E-3</v>
      </c>
      <c r="G38" s="16"/>
    </row>
    <row r="39" spans="1:7" x14ac:dyDescent="0.35">
      <c r="A39" s="13" t="s">
        <v>1745</v>
      </c>
      <c r="B39" s="33" t="s">
        <v>1746</v>
      </c>
      <c r="C39" s="33" t="s">
        <v>1747</v>
      </c>
      <c r="D39" s="14">
        <v>13200</v>
      </c>
      <c r="E39" s="15">
        <v>332.63</v>
      </c>
      <c r="F39" s="16">
        <v>5.1999999999999998E-3</v>
      </c>
      <c r="G39" s="16"/>
    </row>
    <row r="40" spans="1:7" x14ac:dyDescent="0.35">
      <c r="A40" s="13" t="s">
        <v>256</v>
      </c>
      <c r="B40" s="33" t="s">
        <v>257</v>
      </c>
      <c r="C40" s="33" t="s">
        <v>215</v>
      </c>
      <c r="D40" s="14">
        <v>5000</v>
      </c>
      <c r="E40" s="15">
        <v>330.1</v>
      </c>
      <c r="F40" s="16">
        <v>5.1999999999999998E-3</v>
      </c>
      <c r="G40" s="16"/>
    </row>
    <row r="41" spans="1:7" x14ac:dyDescent="0.35">
      <c r="A41" s="13" t="s">
        <v>424</v>
      </c>
      <c r="B41" s="33" t="s">
        <v>425</v>
      </c>
      <c r="C41" s="33" t="s">
        <v>375</v>
      </c>
      <c r="D41" s="14">
        <v>68660</v>
      </c>
      <c r="E41" s="15">
        <v>326.79000000000002</v>
      </c>
      <c r="F41" s="16">
        <v>5.1000000000000004E-3</v>
      </c>
      <c r="G41" s="16"/>
    </row>
    <row r="42" spans="1:7" x14ac:dyDescent="0.35">
      <c r="A42" s="13" t="s">
        <v>272</v>
      </c>
      <c r="B42" s="33" t="s">
        <v>273</v>
      </c>
      <c r="C42" s="33" t="s">
        <v>240</v>
      </c>
      <c r="D42" s="14">
        <v>76361</v>
      </c>
      <c r="E42" s="15">
        <v>309.99</v>
      </c>
      <c r="F42" s="16">
        <v>4.8999999999999998E-3</v>
      </c>
      <c r="G42" s="16"/>
    </row>
    <row r="43" spans="1:7" x14ac:dyDescent="0.35">
      <c r="A43" s="13" t="s">
        <v>765</v>
      </c>
      <c r="B43" s="33" t="s">
        <v>766</v>
      </c>
      <c r="C43" s="33" t="s">
        <v>497</v>
      </c>
      <c r="D43" s="14">
        <v>130000</v>
      </c>
      <c r="E43" s="15">
        <v>306.83999999999997</v>
      </c>
      <c r="F43" s="16">
        <v>4.7999999999999996E-3</v>
      </c>
      <c r="G43" s="16"/>
    </row>
    <row r="44" spans="1:7" x14ac:dyDescent="0.35">
      <c r="A44" s="13" t="s">
        <v>1261</v>
      </c>
      <c r="B44" s="33" t="s">
        <v>1262</v>
      </c>
      <c r="C44" s="33" t="s">
        <v>237</v>
      </c>
      <c r="D44" s="14">
        <v>20468</v>
      </c>
      <c r="E44" s="15">
        <v>300</v>
      </c>
      <c r="F44" s="16">
        <v>4.7000000000000002E-3</v>
      </c>
      <c r="G44" s="16"/>
    </row>
    <row r="45" spans="1:7" x14ac:dyDescent="0.35">
      <c r="A45" s="13" t="s">
        <v>727</v>
      </c>
      <c r="B45" s="33" t="s">
        <v>728</v>
      </c>
      <c r="C45" s="33" t="s">
        <v>358</v>
      </c>
      <c r="D45" s="14">
        <v>40000</v>
      </c>
      <c r="E45" s="15">
        <v>298.06</v>
      </c>
      <c r="F45" s="16">
        <v>4.7000000000000002E-3</v>
      </c>
      <c r="G45" s="16"/>
    </row>
    <row r="46" spans="1:7" x14ac:dyDescent="0.35">
      <c r="A46" s="13" t="s">
        <v>1651</v>
      </c>
      <c r="B46" s="33" t="s">
        <v>1652</v>
      </c>
      <c r="C46" s="33" t="s">
        <v>281</v>
      </c>
      <c r="D46" s="14">
        <v>45000</v>
      </c>
      <c r="E46" s="15">
        <v>296.35000000000002</v>
      </c>
      <c r="F46" s="16">
        <v>4.5999999999999999E-3</v>
      </c>
      <c r="G46" s="16"/>
    </row>
    <row r="47" spans="1:7" x14ac:dyDescent="0.35">
      <c r="A47" s="13" t="s">
        <v>771</v>
      </c>
      <c r="B47" s="33" t="s">
        <v>772</v>
      </c>
      <c r="C47" s="33" t="s">
        <v>199</v>
      </c>
      <c r="D47" s="14">
        <v>200000</v>
      </c>
      <c r="E47" s="15">
        <v>293.58</v>
      </c>
      <c r="F47" s="16">
        <v>4.5999999999999999E-3</v>
      </c>
      <c r="G47" s="16"/>
    </row>
    <row r="48" spans="1:7" x14ac:dyDescent="0.35">
      <c r="A48" s="13" t="s">
        <v>1221</v>
      </c>
      <c r="B48" s="33" t="s">
        <v>1222</v>
      </c>
      <c r="C48" s="33" t="s">
        <v>437</v>
      </c>
      <c r="D48" s="14">
        <v>63000</v>
      </c>
      <c r="E48" s="15">
        <v>292.95</v>
      </c>
      <c r="F48" s="16">
        <v>4.5999999999999999E-3</v>
      </c>
      <c r="G48" s="16"/>
    </row>
    <row r="49" spans="1:7" x14ac:dyDescent="0.35">
      <c r="A49" s="13" t="s">
        <v>723</v>
      </c>
      <c r="B49" s="33" t="s">
        <v>724</v>
      </c>
      <c r="C49" s="33" t="s">
        <v>199</v>
      </c>
      <c r="D49" s="14">
        <v>114075</v>
      </c>
      <c r="E49" s="15">
        <v>284.67</v>
      </c>
      <c r="F49" s="16">
        <v>4.4999999999999997E-3</v>
      </c>
      <c r="G49" s="16"/>
    </row>
    <row r="50" spans="1:7" x14ac:dyDescent="0.35">
      <c r="A50" s="13" t="s">
        <v>312</v>
      </c>
      <c r="B50" s="33" t="s">
        <v>313</v>
      </c>
      <c r="C50" s="33" t="s">
        <v>231</v>
      </c>
      <c r="D50" s="14">
        <v>10081</v>
      </c>
      <c r="E50" s="15">
        <v>280.33</v>
      </c>
      <c r="F50" s="16">
        <v>4.4000000000000003E-3</v>
      </c>
      <c r="G50" s="16"/>
    </row>
    <row r="51" spans="1:7" x14ac:dyDescent="0.35">
      <c r="A51" s="13" t="s">
        <v>751</v>
      </c>
      <c r="B51" s="33" t="s">
        <v>752</v>
      </c>
      <c r="C51" s="33" t="s">
        <v>278</v>
      </c>
      <c r="D51" s="14">
        <v>3933</v>
      </c>
      <c r="E51" s="15">
        <v>270.61</v>
      </c>
      <c r="F51" s="16">
        <v>4.1999999999999997E-3</v>
      </c>
      <c r="G51" s="16"/>
    </row>
    <row r="52" spans="1:7" x14ac:dyDescent="0.35">
      <c r="A52" s="13" t="s">
        <v>749</v>
      </c>
      <c r="B52" s="33" t="s">
        <v>750</v>
      </c>
      <c r="C52" s="33" t="s">
        <v>237</v>
      </c>
      <c r="D52" s="14">
        <v>17550</v>
      </c>
      <c r="E52" s="15">
        <v>255.72</v>
      </c>
      <c r="F52" s="16">
        <v>4.0000000000000001E-3</v>
      </c>
      <c r="G52" s="16"/>
    </row>
    <row r="53" spans="1:7" x14ac:dyDescent="0.35">
      <c r="A53" s="13" t="s">
        <v>252</v>
      </c>
      <c r="B53" s="33" t="s">
        <v>253</v>
      </c>
      <c r="C53" s="33" t="s">
        <v>218</v>
      </c>
      <c r="D53" s="14">
        <v>15060</v>
      </c>
      <c r="E53" s="15">
        <v>246.47</v>
      </c>
      <c r="F53" s="16">
        <v>3.8999999999999998E-3</v>
      </c>
      <c r="G53" s="16"/>
    </row>
    <row r="54" spans="1:7" x14ac:dyDescent="0.35">
      <c r="A54" s="13" t="s">
        <v>1710</v>
      </c>
      <c r="B54" s="33" t="s">
        <v>1711</v>
      </c>
      <c r="C54" s="33" t="s">
        <v>1712</v>
      </c>
      <c r="D54" s="14">
        <v>338195</v>
      </c>
      <c r="E54" s="15">
        <v>240.69</v>
      </c>
      <c r="F54" s="16">
        <v>3.8E-3</v>
      </c>
      <c r="G54" s="16"/>
    </row>
    <row r="55" spans="1:7" x14ac:dyDescent="0.35">
      <c r="A55" s="13" t="s">
        <v>1225</v>
      </c>
      <c r="B55" s="33" t="s">
        <v>1226</v>
      </c>
      <c r="C55" s="33" t="s">
        <v>215</v>
      </c>
      <c r="D55" s="14">
        <v>88402</v>
      </c>
      <c r="E55" s="15">
        <v>237.57</v>
      </c>
      <c r="F55" s="16">
        <v>3.7000000000000002E-3</v>
      </c>
      <c r="G55" s="16"/>
    </row>
    <row r="56" spans="1:7" x14ac:dyDescent="0.35">
      <c r="A56" s="13" t="s">
        <v>1209</v>
      </c>
      <c r="B56" s="33" t="s">
        <v>1210</v>
      </c>
      <c r="C56" s="33" t="s">
        <v>478</v>
      </c>
      <c r="D56" s="14">
        <v>59955</v>
      </c>
      <c r="E56" s="15">
        <v>233.16</v>
      </c>
      <c r="F56" s="16">
        <v>3.5999999999999999E-3</v>
      </c>
      <c r="G56" s="16"/>
    </row>
    <row r="57" spans="1:7" x14ac:dyDescent="0.35">
      <c r="A57" s="13" t="s">
        <v>303</v>
      </c>
      <c r="B57" s="33" t="s">
        <v>304</v>
      </c>
      <c r="C57" s="33" t="s">
        <v>305</v>
      </c>
      <c r="D57" s="14">
        <v>89250</v>
      </c>
      <c r="E57" s="15">
        <v>231.9</v>
      </c>
      <c r="F57" s="16">
        <v>3.5999999999999999E-3</v>
      </c>
      <c r="G57" s="16"/>
    </row>
    <row r="58" spans="1:7" x14ac:dyDescent="0.35">
      <c r="A58" s="13" t="s">
        <v>773</v>
      </c>
      <c r="B58" s="33" t="s">
        <v>774</v>
      </c>
      <c r="C58" s="33" t="s">
        <v>395</v>
      </c>
      <c r="D58" s="14">
        <v>94325</v>
      </c>
      <c r="E58" s="15">
        <v>225.81</v>
      </c>
      <c r="F58" s="16">
        <v>3.5000000000000001E-3</v>
      </c>
      <c r="G58" s="16"/>
    </row>
    <row r="59" spans="1:7" x14ac:dyDescent="0.35">
      <c r="A59" s="13" t="s">
        <v>450</v>
      </c>
      <c r="B59" s="33" t="s">
        <v>451</v>
      </c>
      <c r="C59" s="33" t="s">
        <v>336</v>
      </c>
      <c r="D59" s="14">
        <v>3750</v>
      </c>
      <c r="E59" s="15">
        <v>224.66</v>
      </c>
      <c r="F59" s="16">
        <v>3.5000000000000001E-3</v>
      </c>
      <c r="G59" s="16"/>
    </row>
    <row r="60" spans="1:7" x14ac:dyDescent="0.35">
      <c r="A60" s="13" t="s">
        <v>262</v>
      </c>
      <c r="B60" s="33" t="s">
        <v>263</v>
      </c>
      <c r="C60" s="33" t="s">
        <v>240</v>
      </c>
      <c r="D60" s="14">
        <v>13990</v>
      </c>
      <c r="E60" s="15">
        <v>223.98</v>
      </c>
      <c r="F60" s="16">
        <v>3.5000000000000001E-3</v>
      </c>
      <c r="G60" s="16"/>
    </row>
    <row r="61" spans="1:7" x14ac:dyDescent="0.35">
      <c r="A61" s="13" t="s">
        <v>1835</v>
      </c>
      <c r="B61" s="33" t="s">
        <v>1836</v>
      </c>
      <c r="C61" s="33" t="s">
        <v>266</v>
      </c>
      <c r="D61" s="14">
        <v>33750</v>
      </c>
      <c r="E61" s="15">
        <v>223.56</v>
      </c>
      <c r="F61" s="16">
        <v>3.5000000000000001E-3</v>
      </c>
      <c r="G61" s="16"/>
    </row>
    <row r="62" spans="1:7" x14ac:dyDescent="0.35">
      <c r="A62" s="13" t="s">
        <v>3131</v>
      </c>
      <c r="B62" s="33" t="s">
        <v>3132</v>
      </c>
      <c r="C62" s="33" t="s">
        <v>432</v>
      </c>
      <c r="D62" s="14">
        <v>1645</v>
      </c>
      <c r="E62" s="15">
        <v>223.46</v>
      </c>
      <c r="F62" s="16">
        <v>3.5000000000000001E-3</v>
      </c>
      <c r="G62" s="16"/>
    </row>
    <row r="63" spans="1:7" x14ac:dyDescent="0.35">
      <c r="A63" s="13" t="s">
        <v>229</v>
      </c>
      <c r="B63" s="33" t="s">
        <v>230</v>
      </c>
      <c r="C63" s="33" t="s">
        <v>231</v>
      </c>
      <c r="D63" s="14">
        <v>7350</v>
      </c>
      <c r="E63" s="15">
        <v>218.79</v>
      </c>
      <c r="F63" s="16">
        <v>3.3999999999999998E-3</v>
      </c>
      <c r="G63" s="16"/>
    </row>
    <row r="64" spans="1:7" x14ac:dyDescent="0.35">
      <c r="A64" s="13" t="s">
        <v>1146</v>
      </c>
      <c r="B64" s="33" t="s">
        <v>1147</v>
      </c>
      <c r="C64" s="33" t="s">
        <v>251</v>
      </c>
      <c r="D64" s="14">
        <v>3970</v>
      </c>
      <c r="E64" s="15">
        <v>218.77</v>
      </c>
      <c r="F64" s="16">
        <v>3.3999999999999998E-3</v>
      </c>
      <c r="G64" s="16"/>
    </row>
    <row r="65" spans="1:7" x14ac:dyDescent="0.35">
      <c r="A65" s="13" t="s">
        <v>435</v>
      </c>
      <c r="B65" s="33" t="s">
        <v>436</v>
      </c>
      <c r="C65" s="33" t="s">
        <v>437</v>
      </c>
      <c r="D65" s="14">
        <v>468</v>
      </c>
      <c r="E65" s="15">
        <v>217.06</v>
      </c>
      <c r="F65" s="16">
        <v>3.3999999999999998E-3</v>
      </c>
      <c r="G65" s="16"/>
    </row>
    <row r="66" spans="1:7" x14ac:dyDescent="0.35">
      <c r="A66" s="13" t="s">
        <v>711</v>
      </c>
      <c r="B66" s="33" t="s">
        <v>712</v>
      </c>
      <c r="C66" s="33" t="s">
        <v>401</v>
      </c>
      <c r="D66" s="14">
        <v>27578</v>
      </c>
      <c r="E66" s="15">
        <v>212.31</v>
      </c>
      <c r="F66" s="16">
        <v>3.3E-3</v>
      </c>
      <c r="G66" s="16"/>
    </row>
    <row r="67" spans="1:7" x14ac:dyDescent="0.35">
      <c r="A67" s="13" t="s">
        <v>284</v>
      </c>
      <c r="B67" s="33" t="s">
        <v>285</v>
      </c>
      <c r="C67" s="33" t="s">
        <v>231</v>
      </c>
      <c r="D67" s="14">
        <v>1645</v>
      </c>
      <c r="E67" s="15">
        <v>202.65</v>
      </c>
      <c r="F67" s="16">
        <v>3.2000000000000002E-3</v>
      </c>
      <c r="G67" s="16"/>
    </row>
    <row r="68" spans="1:7" x14ac:dyDescent="0.35">
      <c r="A68" s="13" t="s">
        <v>433</v>
      </c>
      <c r="B68" s="33" t="s">
        <v>434</v>
      </c>
      <c r="C68" s="33" t="s">
        <v>398</v>
      </c>
      <c r="D68" s="14">
        <v>8774</v>
      </c>
      <c r="E68" s="15">
        <v>200.87</v>
      </c>
      <c r="F68" s="16">
        <v>3.0999999999999999E-3</v>
      </c>
      <c r="G68" s="16"/>
    </row>
    <row r="69" spans="1:7" x14ac:dyDescent="0.35">
      <c r="A69" s="13" t="s">
        <v>246</v>
      </c>
      <c r="B69" s="33" t="s">
        <v>247</v>
      </c>
      <c r="C69" s="33" t="s">
        <v>248</v>
      </c>
      <c r="D69" s="14">
        <v>8462</v>
      </c>
      <c r="E69" s="15">
        <v>198.71</v>
      </c>
      <c r="F69" s="16">
        <v>3.0999999999999999E-3</v>
      </c>
      <c r="G69" s="16"/>
    </row>
    <row r="70" spans="1:7" x14ac:dyDescent="0.35">
      <c r="A70" s="13" t="s">
        <v>1144</v>
      </c>
      <c r="B70" s="33" t="s">
        <v>1145</v>
      </c>
      <c r="C70" s="33" t="s">
        <v>251</v>
      </c>
      <c r="D70" s="14">
        <v>8245</v>
      </c>
      <c r="E70" s="15">
        <v>197.57</v>
      </c>
      <c r="F70" s="16">
        <v>3.0999999999999999E-3</v>
      </c>
      <c r="G70" s="16"/>
    </row>
    <row r="71" spans="1:7" x14ac:dyDescent="0.35">
      <c r="A71" s="13" t="s">
        <v>294</v>
      </c>
      <c r="B71" s="33" t="s">
        <v>295</v>
      </c>
      <c r="C71" s="33" t="s">
        <v>199</v>
      </c>
      <c r="D71" s="14">
        <v>30188</v>
      </c>
      <c r="E71" s="15">
        <v>186.14</v>
      </c>
      <c r="F71" s="16">
        <v>2.8999999999999998E-3</v>
      </c>
      <c r="G71" s="16"/>
    </row>
    <row r="72" spans="1:7" x14ac:dyDescent="0.35">
      <c r="A72" s="13" t="s">
        <v>385</v>
      </c>
      <c r="B72" s="33" t="s">
        <v>386</v>
      </c>
      <c r="C72" s="33" t="s">
        <v>302</v>
      </c>
      <c r="D72" s="14">
        <v>1260</v>
      </c>
      <c r="E72" s="15">
        <v>185.12</v>
      </c>
      <c r="F72" s="16">
        <v>2.8999999999999998E-3</v>
      </c>
      <c r="G72" s="16"/>
    </row>
    <row r="73" spans="1:7" x14ac:dyDescent="0.35">
      <c r="A73" s="13" t="s">
        <v>1175</v>
      </c>
      <c r="B73" s="33" t="s">
        <v>1176</v>
      </c>
      <c r="C73" s="33" t="s">
        <v>305</v>
      </c>
      <c r="D73" s="14">
        <v>16691</v>
      </c>
      <c r="E73" s="15">
        <v>177.19</v>
      </c>
      <c r="F73" s="16">
        <v>2.8E-3</v>
      </c>
      <c r="G73" s="16"/>
    </row>
    <row r="74" spans="1:7" x14ac:dyDescent="0.35">
      <c r="A74" s="13" t="s">
        <v>1265</v>
      </c>
      <c r="B74" s="33" t="s">
        <v>1266</v>
      </c>
      <c r="C74" s="33" t="s">
        <v>237</v>
      </c>
      <c r="D74" s="14">
        <v>14850</v>
      </c>
      <c r="E74" s="15">
        <v>170.45</v>
      </c>
      <c r="F74" s="16">
        <v>2.7000000000000001E-3</v>
      </c>
      <c r="G74" s="16"/>
    </row>
    <row r="75" spans="1:7" x14ac:dyDescent="0.35">
      <c r="A75" s="13" t="s">
        <v>286</v>
      </c>
      <c r="B75" s="33" t="s">
        <v>287</v>
      </c>
      <c r="C75" s="33" t="s">
        <v>218</v>
      </c>
      <c r="D75" s="14">
        <v>1969</v>
      </c>
      <c r="E75" s="15">
        <v>168.36</v>
      </c>
      <c r="F75" s="16">
        <v>2.5999999999999999E-3</v>
      </c>
      <c r="G75" s="16"/>
    </row>
    <row r="76" spans="1:7" x14ac:dyDescent="0.35">
      <c r="A76" s="13" t="s">
        <v>1698</v>
      </c>
      <c r="B76" s="33" t="s">
        <v>1699</v>
      </c>
      <c r="C76" s="33" t="s">
        <v>1198</v>
      </c>
      <c r="D76" s="14">
        <v>185625</v>
      </c>
      <c r="E76" s="15">
        <v>156.07</v>
      </c>
      <c r="F76" s="16">
        <v>2.3999999999999998E-3</v>
      </c>
      <c r="G76" s="16"/>
    </row>
    <row r="77" spans="1:7" x14ac:dyDescent="0.35">
      <c r="A77" s="13" t="s">
        <v>1164</v>
      </c>
      <c r="B77" s="33" t="s">
        <v>1165</v>
      </c>
      <c r="C77" s="33" t="s">
        <v>237</v>
      </c>
      <c r="D77" s="14">
        <v>16690</v>
      </c>
      <c r="E77" s="15">
        <v>155.22</v>
      </c>
      <c r="F77" s="16">
        <v>2.3999999999999998E-3</v>
      </c>
      <c r="G77" s="16"/>
    </row>
    <row r="78" spans="1:7" x14ac:dyDescent="0.35">
      <c r="A78" s="13" t="s">
        <v>761</v>
      </c>
      <c r="B78" s="33" t="s">
        <v>762</v>
      </c>
      <c r="C78" s="33" t="s">
        <v>305</v>
      </c>
      <c r="D78" s="14">
        <v>215976</v>
      </c>
      <c r="E78" s="15">
        <v>154.38</v>
      </c>
      <c r="F78" s="16">
        <v>2.3999999999999998E-3</v>
      </c>
      <c r="G78" s="16"/>
    </row>
    <row r="79" spans="1:7" x14ac:dyDescent="0.35">
      <c r="A79" s="13" t="s">
        <v>1522</v>
      </c>
      <c r="B79" s="33" t="s">
        <v>1523</v>
      </c>
      <c r="C79" s="33" t="s">
        <v>278</v>
      </c>
      <c r="D79" s="14">
        <v>27356</v>
      </c>
      <c r="E79" s="15">
        <v>153</v>
      </c>
      <c r="F79" s="16">
        <v>2.3999999999999998E-3</v>
      </c>
      <c r="G79" s="16"/>
    </row>
    <row r="80" spans="1:7" x14ac:dyDescent="0.35">
      <c r="A80" s="13" t="s">
        <v>2467</v>
      </c>
      <c r="B80" s="33" t="s">
        <v>2468</v>
      </c>
      <c r="C80" s="33" t="s">
        <v>358</v>
      </c>
      <c r="D80" s="14">
        <v>31000</v>
      </c>
      <c r="E80" s="15">
        <v>145.47</v>
      </c>
      <c r="F80" s="16">
        <v>2.3E-3</v>
      </c>
      <c r="G80" s="16"/>
    </row>
    <row r="81" spans="1:7" x14ac:dyDescent="0.35">
      <c r="A81" s="13" t="s">
        <v>755</v>
      </c>
      <c r="B81" s="33" t="s">
        <v>756</v>
      </c>
      <c r="C81" s="33" t="s">
        <v>266</v>
      </c>
      <c r="D81" s="14">
        <v>18446</v>
      </c>
      <c r="E81" s="15">
        <v>143.30000000000001</v>
      </c>
      <c r="F81" s="16">
        <v>2.2000000000000001E-3</v>
      </c>
      <c r="G81" s="16"/>
    </row>
    <row r="82" spans="1:7" x14ac:dyDescent="0.35">
      <c r="A82" s="13" t="s">
        <v>1518</v>
      </c>
      <c r="B82" s="33" t="s">
        <v>1519</v>
      </c>
      <c r="C82" s="33" t="s">
        <v>380</v>
      </c>
      <c r="D82" s="14">
        <v>30876</v>
      </c>
      <c r="E82" s="15">
        <v>141.47</v>
      </c>
      <c r="F82" s="16">
        <v>2.2000000000000001E-3</v>
      </c>
      <c r="G82" s="16"/>
    </row>
    <row r="83" spans="1:7" x14ac:dyDescent="0.35">
      <c r="A83" s="13" t="s">
        <v>1814</v>
      </c>
      <c r="B83" s="33" t="s">
        <v>1815</v>
      </c>
      <c r="C83" s="33" t="s">
        <v>199</v>
      </c>
      <c r="D83" s="14">
        <v>130077</v>
      </c>
      <c r="E83" s="15">
        <v>137.65</v>
      </c>
      <c r="F83" s="16">
        <v>2.2000000000000001E-3</v>
      </c>
      <c r="G83" s="16"/>
    </row>
    <row r="84" spans="1:7" x14ac:dyDescent="0.35">
      <c r="A84" s="13" t="s">
        <v>1788</v>
      </c>
      <c r="B84" s="33" t="s">
        <v>1789</v>
      </c>
      <c r="C84" s="33" t="s">
        <v>240</v>
      </c>
      <c r="D84" s="14">
        <v>56734</v>
      </c>
      <c r="E84" s="15">
        <v>136.87</v>
      </c>
      <c r="F84" s="16">
        <v>2.0999999999999999E-3</v>
      </c>
      <c r="G84" s="16"/>
    </row>
    <row r="85" spans="1:7" x14ac:dyDescent="0.35">
      <c r="A85" s="13" t="s">
        <v>292</v>
      </c>
      <c r="B85" s="33" t="s">
        <v>293</v>
      </c>
      <c r="C85" s="33" t="s">
        <v>237</v>
      </c>
      <c r="D85" s="14">
        <v>4252</v>
      </c>
      <c r="E85" s="15">
        <v>134.99</v>
      </c>
      <c r="F85" s="16">
        <v>2.0999999999999999E-3</v>
      </c>
      <c r="G85" s="16"/>
    </row>
    <row r="86" spans="1:7" x14ac:dyDescent="0.35">
      <c r="A86" s="13" t="s">
        <v>463</v>
      </c>
      <c r="B86" s="33" t="s">
        <v>464</v>
      </c>
      <c r="C86" s="33" t="s">
        <v>215</v>
      </c>
      <c r="D86" s="14">
        <v>18000</v>
      </c>
      <c r="E86" s="15">
        <v>133.37</v>
      </c>
      <c r="F86" s="16">
        <v>2.0999999999999999E-3</v>
      </c>
      <c r="G86" s="16"/>
    </row>
    <row r="87" spans="1:7" x14ac:dyDescent="0.35">
      <c r="A87" s="13" t="s">
        <v>1169</v>
      </c>
      <c r="B87" s="33" t="s">
        <v>1170</v>
      </c>
      <c r="C87" s="33" t="s">
        <v>240</v>
      </c>
      <c r="D87" s="14">
        <v>30000</v>
      </c>
      <c r="E87" s="15">
        <v>133.28</v>
      </c>
      <c r="F87" s="16">
        <v>2.0999999999999999E-3</v>
      </c>
      <c r="G87" s="16"/>
    </row>
    <row r="88" spans="1:7" x14ac:dyDescent="0.35">
      <c r="A88" s="13" t="s">
        <v>322</v>
      </c>
      <c r="B88" s="33" t="s">
        <v>323</v>
      </c>
      <c r="C88" s="33" t="s">
        <v>237</v>
      </c>
      <c r="D88" s="14">
        <v>389</v>
      </c>
      <c r="E88" s="15">
        <v>118.47</v>
      </c>
      <c r="F88" s="16">
        <v>1.9E-3</v>
      </c>
      <c r="G88" s="16"/>
    </row>
    <row r="89" spans="1:7" x14ac:dyDescent="0.35">
      <c r="A89" s="13" t="s">
        <v>298</v>
      </c>
      <c r="B89" s="33" t="s">
        <v>299</v>
      </c>
      <c r="C89" s="33" t="s">
        <v>237</v>
      </c>
      <c r="D89" s="14">
        <v>6018</v>
      </c>
      <c r="E89" s="15">
        <v>117.81</v>
      </c>
      <c r="F89" s="16">
        <v>1.8E-3</v>
      </c>
      <c r="G89" s="16"/>
    </row>
    <row r="90" spans="1:7" x14ac:dyDescent="0.35">
      <c r="A90" s="13" t="s">
        <v>817</v>
      </c>
      <c r="B90" s="33" t="s">
        <v>818</v>
      </c>
      <c r="C90" s="33" t="s">
        <v>330</v>
      </c>
      <c r="D90" s="14">
        <v>37400</v>
      </c>
      <c r="E90" s="15">
        <v>114.42</v>
      </c>
      <c r="F90" s="16">
        <v>1.8E-3</v>
      </c>
      <c r="G90" s="16"/>
    </row>
    <row r="91" spans="1:7" x14ac:dyDescent="0.35">
      <c r="A91" s="13" t="s">
        <v>791</v>
      </c>
      <c r="B91" s="33" t="s">
        <v>792</v>
      </c>
      <c r="C91" s="33" t="s">
        <v>318</v>
      </c>
      <c r="D91" s="14">
        <v>12624</v>
      </c>
      <c r="E91" s="15">
        <v>111.62</v>
      </c>
      <c r="F91" s="16">
        <v>1.6999999999999999E-3</v>
      </c>
      <c r="G91" s="16"/>
    </row>
    <row r="92" spans="1:7" x14ac:dyDescent="0.35">
      <c r="A92" s="13" t="s">
        <v>1534</v>
      </c>
      <c r="B92" s="33" t="s">
        <v>1536</v>
      </c>
      <c r="C92" s="33" t="s">
        <v>398</v>
      </c>
      <c r="D92" s="14">
        <v>17615</v>
      </c>
      <c r="E92" s="15">
        <v>110.6</v>
      </c>
      <c r="F92" s="16">
        <v>1.6999999999999999E-3</v>
      </c>
      <c r="G92" s="16"/>
    </row>
    <row r="93" spans="1:7" x14ac:dyDescent="0.35">
      <c r="A93" s="13" t="s">
        <v>426</v>
      </c>
      <c r="B93" s="33" t="s">
        <v>427</v>
      </c>
      <c r="C93" s="33" t="s">
        <v>215</v>
      </c>
      <c r="D93" s="14">
        <v>2302</v>
      </c>
      <c r="E93" s="15">
        <v>110.1</v>
      </c>
      <c r="F93" s="16">
        <v>1.6999999999999999E-3</v>
      </c>
      <c r="G93" s="16"/>
    </row>
    <row r="94" spans="1:7" x14ac:dyDescent="0.35">
      <c r="A94" s="13" t="s">
        <v>801</v>
      </c>
      <c r="B94" s="33" t="s">
        <v>802</v>
      </c>
      <c r="C94" s="33" t="s">
        <v>478</v>
      </c>
      <c r="D94" s="14">
        <v>16765</v>
      </c>
      <c r="E94" s="15">
        <v>108.07</v>
      </c>
      <c r="F94" s="16">
        <v>1.6999999999999999E-3</v>
      </c>
      <c r="G94" s="16"/>
    </row>
    <row r="95" spans="1:7" x14ac:dyDescent="0.35">
      <c r="A95" s="13" t="s">
        <v>1786</v>
      </c>
      <c r="B95" s="33" t="s">
        <v>1787</v>
      </c>
      <c r="C95" s="33" t="s">
        <v>240</v>
      </c>
      <c r="D95" s="14">
        <v>26000</v>
      </c>
      <c r="E95" s="15">
        <v>104.6</v>
      </c>
      <c r="F95" s="16">
        <v>1.6000000000000001E-3</v>
      </c>
      <c r="G95" s="16"/>
    </row>
    <row r="96" spans="1:7" x14ac:dyDescent="0.35">
      <c r="A96" s="13" t="s">
        <v>781</v>
      </c>
      <c r="B96" s="33" t="s">
        <v>782</v>
      </c>
      <c r="C96" s="33" t="s">
        <v>281</v>
      </c>
      <c r="D96" s="14">
        <v>19708</v>
      </c>
      <c r="E96" s="15">
        <v>103.02</v>
      </c>
      <c r="F96" s="16">
        <v>1.6000000000000001E-3</v>
      </c>
      <c r="G96" s="16"/>
    </row>
    <row r="97" spans="1:7" x14ac:dyDescent="0.35">
      <c r="A97" s="13" t="s">
        <v>276</v>
      </c>
      <c r="B97" s="33" t="s">
        <v>277</v>
      </c>
      <c r="C97" s="33" t="s">
        <v>278</v>
      </c>
      <c r="D97" s="14">
        <v>8988</v>
      </c>
      <c r="E97" s="15">
        <v>101.13</v>
      </c>
      <c r="F97" s="16">
        <v>1.6000000000000001E-3</v>
      </c>
      <c r="G97" s="16"/>
    </row>
    <row r="98" spans="1:7" x14ac:dyDescent="0.35">
      <c r="A98" s="13" t="s">
        <v>799</v>
      </c>
      <c r="B98" s="33" t="s">
        <v>800</v>
      </c>
      <c r="C98" s="33" t="s">
        <v>240</v>
      </c>
      <c r="D98" s="14">
        <v>5323</v>
      </c>
      <c r="E98" s="15">
        <v>99.34</v>
      </c>
      <c r="F98" s="16">
        <v>1.6000000000000001E-3</v>
      </c>
      <c r="G98" s="16"/>
    </row>
    <row r="99" spans="1:7" x14ac:dyDescent="0.35">
      <c r="A99" s="13" t="s">
        <v>1548</v>
      </c>
      <c r="B99" s="33" t="s">
        <v>1549</v>
      </c>
      <c r="C99" s="33" t="s">
        <v>266</v>
      </c>
      <c r="D99" s="14">
        <v>4716</v>
      </c>
      <c r="E99" s="15">
        <v>88.44</v>
      </c>
      <c r="F99" s="16">
        <v>1.4E-3</v>
      </c>
      <c r="G99" s="16"/>
    </row>
    <row r="100" spans="1:7" x14ac:dyDescent="0.35">
      <c r="A100" s="13" t="s">
        <v>737</v>
      </c>
      <c r="B100" s="33" t="s">
        <v>738</v>
      </c>
      <c r="C100" s="33" t="s">
        <v>401</v>
      </c>
      <c r="D100" s="14">
        <v>6538</v>
      </c>
      <c r="E100" s="15">
        <v>85.3</v>
      </c>
      <c r="F100" s="16">
        <v>1.2999999999999999E-3</v>
      </c>
      <c r="G100" s="16"/>
    </row>
    <row r="101" spans="1:7" x14ac:dyDescent="0.35">
      <c r="A101" s="13" t="s">
        <v>3133</v>
      </c>
      <c r="B101" s="33" t="s">
        <v>3134</v>
      </c>
      <c r="C101" s="33" t="s">
        <v>302</v>
      </c>
      <c r="D101" s="14">
        <v>5178</v>
      </c>
      <c r="E101" s="15">
        <v>84.85</v>
      </c>
      <c r="F101" s="16">
        <v>1.2999999999999999E-3</v>
      </c>
      <c r="G101" s="16"/>
    </row>
    <row r="102" spans="1:7" x14ac:dyDescent="0.35">
      <c r="A102" s="13" t="s">
        <v>328</v>
      </c>
      <c r="B102" s="33" t="s">
        <v>329</v>
      </c>
      <c r="C102" s="33" t="s">
        <v>330</v>
      </c>
      <c r="D102" s="14">
        <v>7432</v>
      </c>
      <c r="E102" s="15">
        <v>81.34</v>
      </c>
      <c r="F102" s="16">
        <v>1.2999999999999999E-3</v>
      </c>
      <c r="G102" s="16"/>
    </row>
    <row r="103" spans="1:7" x14ac:dyDescent="0.35">
      <c r="A103" s="13" t="s">
        <v>1550</v>
      </c>
      <c r="B103" s="33" t="s">
        <v>1551</v>
      </c>
      <c r="C103" s="33" t="s">
        <v>204</v>
      </c>
      <c r="D103" s="14">
        <v>25200</v>
      </c>
      <c r="E103" s="15">
        <v>80.239999999999995</v>
      </c>
      <c r="F103" s="16">
        <v>1.2999999999999999E-3</v>
      </c>
      <c r="G103" s="16"/>
    </row>
    <row r="104" spans="1:7" x14ac:dyDescent="0.35">
      <c r="A104" s="13" t="s">
        <v>861</v>
      </c>
      <c r="B104" s="33" t="s">
        <v>862</v>
      </c>
      <c r="C104" s="33" t="s">
        <v>321</v>
      </c>
      <c r="D104" s="14">
        <v>5400</v>
      </c>
      <c r="E104" s="15">
        <v>72.73</v>
      </c>
      <c r="F104" s="16">
        <v>1.1000000000000001E-3</v>
      </c>
      <c r="G104" s="16"/>
    </row>
    <row r="105" spans="1:7" x14ac:dyDescent="0.35">
      <c r="A105" s="13" t="s">
        <v>343</v>
      </c>
      <c r="B105" s="33" t="s">
        <v>344</v>
      </c>
      <c r="C105" s="33" t="s">
        <v>237</v>
      </c>
      <c r="D105" s="14">
        <v>900</v>
      </c>
      <c r="E105" s="15">
        <v>59.51</v>
      </c>
      <c r="F105" s="16">
        <v>8.9999999999999998E-4</v>
      </c>
      <c r="G105" s="16"/>
    </row>
    <row r="106" spans="1:7" x14ac:dyDescent="0.35">
      <c r="A106" s="13" t="s">
        <v>1271</v>
      </c>
      <c r="B106" s="33" t="s">
        <v>1272</v>
      </c>
      <c r="C106" s="33" t="s">
        <v>237</v>
      </c>
      <c r="D106" s="14">
        <v>17500</v>
      </c>
      <c r="E106" s="15">
        <v>58.77</v>
      </c>
      <c r="F106" s="16">
        <v>8.9999999999999998E-4</v>
      </c>
      <c r="G106" s="16"/>
    </row>
    <row r="107" spans="1:7" x14ac:dyDescent="0.35">
      <c r="A107" s="13" t="s">
        <v>725</v>
      </c>
      <c r="B107" s="33" t="s">
        <v>726</v>
      </c>
      <c r="C107" s="33" t="s">
        <v>302</v>
      </c>
      <c r="D107" s="14">
        <v>819</v>
      </c>
      <c r="E107" s="15">
        <v>52.1</v>
      </c>
      <c r="F107" s="16">
        <v>8.0000000000000004E-4</v>
      </c>
      <c r="G107" s="16"/>
    </row>
    <row r="108" spans="1:7" x14ac:dyDescent="0.35">
      <c r="A108" s="13" t="s">
        <v>3135</v>
      </c>
      <c r="B108" s="33" t="s">
        <v>3136</v>
      </c>
      <c r="C108" s="33" t="s">
        <v>330</v>
      </c>
      <c r="D108" s="14">
        <v>12000</v>
      </c>
      <c r="E108" s="15">
        <v>47.4</v>
      </c>
      <c r="F108" s="16">
        <v>6.9999999999999999E-4</v>
      </c>
      <c r="G108" s="16"/>
    </row>
    <row r="109" spans="1:7" x14ac:dyDescent="0.35">
      <c r="A109" s="13" t="s">
        <v>1782</v>
      </c>
      <c r="B109" s="33" t="s">
        <v>1783</v>
      </c>
      <c r="C109" s="33" t="s">
        <v>785</v>
      </c>
      <c r="D109" s="14">
        <v>18800</v>
      </c>
      <c r="E109" s="15">
        <v>35.68</v>
      </c>
      <c r="F109" s="16">
        <v>5.9999999999999995E-4</v>
      </c>
      <c r="G109" s="16"/>
    </row>
    <row r="110" spans="1:7" x14ac:dyDescent="0.35">
      <c r="A110" s="13" t="s">
        <v>797</v>
      </c>
      <c r="B110" s="33" t="s">
        <v>798</v>
      </c>
      <c r="C110" s="33" t="s">
        <v>278</v>
      </c>
      <c r="D110" s="14">
        <v>6324</v>
      </c>
      <c r="E110" s="15">
        <v>21.41</v>
      </c>
      <c r="F110" s="16">
        <v>2.9999999999999997E-4</v>
      </c>
      <c r="G110" s="16"/>
    </row>
    <row r="111" spans="1:7" x14ac:dyDescent="0.35">
      <c r="A111" s="13" t="s">
        <v>359</v>
      </c>
      <c r="B111" s="33" t="s">
        <v>360</v>
      </c>
      <c r="C111" s="33" t="s">
        <v>330</v>
      </c>
      <c r="D111" s="14">
        <v>675</v>
      </c>
      <c r="E111" s="15">
        <v>15.15</v>
      </c>
      <c r="F111" s="16">
        <v>2.0000000000000001E-4</v>
      </c>
      <c r="G111" s="16"/>
    </row>
    <row r="112" spans="1:7" x14ac:dyDescent="0.35">
      <c r="A112" s="13" t="s">
        <v>378</v>
      </c>
      <c r="B112" s="33" t="s">
        <v>379</v>
      </c>
      <c r="C112" s="33" t="s">
        <v>380</v>
      </c>
      <c r="D112" s="14">
        <v>1400</v>
      </c>
      <c r="E112" s="15">
        <v>8.8699999999999992</v>
      </c>
      <c r="F112" s="16">
        <v>1E-4</v>
      </c>
      <c r="G112" s="16"/>
    </row>
    <row r="113" spans="1:7" x14ac:dyDescent="0.35">
      <c r="A113" s="13" t="s">
        <v>819</v>
      </c>
      <c r="B113" s="33" t="s">
        <v>820</v>
      </c>
      <c r="C113" s="33" t="s">
        <v>245</v>
      </c>
      <c r="D113" s="14">
        <v>3895</v>
      </c>
      <c r="E113" s="15">
        <v>3.75</v>
      </c>
      <c r="F113" s="16">
        <v>1E-4</v>
      </c>
      <c r="G113" s="16"/>
    </row>
    <row r="114" spans="1:7" x14ac:dyDescent="0.35">
      <c r="A114" s="13" t="s">
        <v>1537</v>
      </c>
      <c r="B114" s="33" t="s">
        <v>1538</v>
      </c>
      <c r="C114" s="33" t="s">
        <v>221</v>
      </c>
      <c r="D114" s="14">
        <v>1337</v>
      </c>
      <c r="E114" s="15">
        <v>2.72</v>
      </c>
      <c r="F114" s="16">
        <v>0</v>
      </c>
      <c r="G114" s="16"/>
    </row>
    <row r="115" spans="1:7" x14ac:dyDescent="0.35">
      <c r="A115" s="13" t="s">
        <v>1514</v>
      </c>
      <c r="B115" s="33" t="s">
        <v>1515</v>
      </c>
      <c r="C115" s="33" t="s">
        <v>199</v>
      </c>
      <c r="D115" s="14">
        <v>291</v>
      </c>
      <c r="E115" s="15">
        <v>2.02</v>
      </c>
      <c r="F115" s="16">
        <v>0</v>
      </c>
      <c r="G115" s="16"/>
    </row>
    <row r="116" spans="1:7" x14ac:dyDescent="0.35">
      <c r="A116" s="13" t="s">
        <v>274</v>
      </c>
      <c r="B116" s="33" t="s">
        <v>275</v>
      </c>
      <c r="C116" s="33" t="s">
        <v>218</v>
      </c>
      <c r="D116" s="14">
        <v>1</v>
      </c>
      <c r="E116" s="15">
        <v>0.06</v>
      </c>
      <c r="F116" s="16">
        <v>0</v>
      </c>
      <c r="G116" s="16"/>
    </row>
    <row r="117" spans="1:7" x14ac:dyDescent="0.35">
      <c r="A117" s="13" t="s">
        <v>238</v>
      </c>
      <c r="B117" s="33" t="s">
        <v>239</v>
      </c>
      <c r="C117" s="33" t="s">
        <v>240</v>
      </c>
      <c r="D117" s="14">
        <v>2</v>
      </c>
      <c r="E117" s="15">
        <v>0.04</v>
      </c>
      <c r="F117" s="16">
        <v>0</v>
      </c>
      <c r="G117" s="16"/>
    </row>
    <row r="118" spans="1:7" x14ac:dyDescent="0.35">
      <c r="A118" s="17" t="s">
        <v>139</v>
      </c>
      <c r="B118" s="34"/>
      <c r="C118" s="34"/>
      <c r="D118" s="20"/>
      <c r="E118" s="37">
        <v>42373.66</v>
      </c>
      <c r="F118" s="38">
        <v>0.66259999999999997</v>
      </c>
      <c r="G118" s="23"/>
    </row>
    <row r="119" spans="1:7" x14ac:dyDescent="0.35">
      <c r="A119" s="17" t="s">
        <v>404</v>
      </c>
      <c r="B119" s="33"/>
      <c r="C119" s="33"/>
      <c r="D119" s="14"/>
      <c r="E119" s="15"/>
      <c r="F119" s="16"/>
      <c r="G119" s="16"/>
    </row>
    <row r="120" spans="1:7" x14ac:dyDescent="0.35">
      <c r="A120" s="17" t="s">
        <v>139</v>
      </c>
      <c r="B120" s="33"/>
      <c r="C120" s="33"/>
      <c r="D120" s="14"/>
      <c r="E120" s="39" t="s">
        <v>136</v>
      </c>
      <c r="F120" s="40" t="s">
        <v>136</v>
      </c>
      <c r="G120" s="16"/>
    </row>
    <row r="121" spans="1:7" x14ac:dyDescent="0.35">
      <c r="A121" s="24" t="s">
        <v>155</v>
      </c>
      <c r="B121" s="35"/>
      <c r="C121" s="35"/>
      <c r="D121" s="25"/>
      <c r="E121" s="30">
        <v>42373.66</v>
      </c>
      <c r="F121" s="31">
        <v>0.66259999999999997</v>
      </c>
      <c r="G121" s="23"/>
    </row>
    <row r="122" spans="1:7" x14ac:dyDescent="0.35">
      <c r="A122" s="13"/>
      <c r="B122" s="33"/>
      <c r="C122" s="33"/>
      <c r="D122" s="14"/>
      <c r="E122" s="15"/>
      <c r="F122" s="16"/>
      <c r="G122" s="16"/>
    </row>
    <row r="123" spans="1:7" x14ac:dyDescent="0.35">
      <c r="A123" s="17" t="s">
        <v>821</v>
      </c>
      <c r="B123" s="33"/>
      <c r="C123" s="33"/>
      <c r="D123" s="14"/>
      <c r="E123" s="15"/>
      <c r="F123" s="16"/>
      <c r="G123" s="16"/>
    </row>
    <row r="124" spans="1:7" x14ac:dyDescent="0.35">
      <c r="A124" s="17" t="s">
        <v>822</v>
      </c>
      <c r="B124" s="33"/>
      <c r="C124" s="33"/>
      <c r="D124" s="14"/>
      <c r="E124" s="15"/>
      <c r="F124" s="16"/>
      <c r="G124" s="16"/>
    </row>
    <row r="125" spans="1:7" x14ac:dyDescent="0.35">
      <c r="A125" s="13" t="s">
        <v>824</v>
      </c>
      <c r="B125" s="33"/>
      <c r="C125" s="33" t="s">
        <v>245</v>
      </c>
      <c r="D125" s="14">
        <v>236250</v>
      </c>
      <c r="E125" s="15">
        <v>225.45</v>
      </c>
      <c r="F125" s="16">
        <v>3.5279999999999999E-3</v>
      </c>
      <c r="G125" s="16"/>
    </row>
    <row r="126" spans="1:7" x14ac:dyDescent="0.35">
      <c r="A126" s="13" t="s">
        <v>1539</v>
      </c>
      <c r="B126" s="33"/>
      <c r="C126" s="33" t="s">
        <v>221</v>
      </c>
      <c r="D126" s="14">
        <v>112100</v>
      </c>
      <c r="E126" s="15">
        <v>224.82</v>
      </c>
      <c r="F126" s="16">
        <v>3.5179999999999999E-3</v>
      </c>
      <c r="G126" s="16"/>
    </row>
    <row r="127" spans="1:7" x14ac:dyDescent="0.35">
      <c r="A127" s="13" t="s">
        <v>2931</v>
      </c>
      <c r="B127" s="33"/>
      <c r="C127" s="33" t="s">
        <v>199</v>
      </c>
      <c r="D127" s="14">
        <v>5000</v>
      </c>
      <c r="E127" s="15">
        <v>34.869999999999997</v>
      </c>
      <c r="F127" s="16">
        <v>5.4500000000000002E-4</v>
      </c>
      <c r="G127" s="16"/>
    </row>
    <row r="128" spans="1:7" x14ac:dyDescent="0.35">
      <c r="A128" s="13" t="s">
        <v>2937</v>
      </c>
      <c r="B128" s="33"/>
      <c r="C128" s="33" t="s">
        <v>231</v>
      </c>
      <c r="D128" s="14">
        <v>100</v>
      </c>
      <c r="E128" s="15">
        <v>12.33</v>
      </c>
      <c r="F128" s="16">
        <v>1.92E-4</v>
      </c>
      <c r="G128" s="16"/>
    </row>
    <row r="129" spans="1:7" x14ac:dyDescent="0.35">
      <c r="A129" s="13" t="s">
        <v>2324</v>
      </c>
      <c r="B129" s="33"/>
      <c r="C129" s="33" t="s">
        <v>380</v>
      </c>
      <c r="D129" s="44">
        <v>-1400</v>
      </c>
      <c r="E129" s="26">
        <v>-8.93</v>
      </c>
      <c r="F129" s="27">
        <v>-1.3899999999999999E-4</v>
      </c>
      <c r="G129" s="16"/>
    </row>
    <row r="130" spans="1:7" x14ac:dyDescent="0.35">
      <c r="A130" s="13" t="s">
        <v>3020</v>
      </c>
      <c r="B130" s="33"/>
      <c r="C130" s="33" t="s">
        <v>218</v>
      </c>
      <c r="D130" s="44">
        <v>-700</v>
      </c>
      <c r="E130" s="26">
        <v>-11.53</v>
      </c>
      <c r="F130" s="27">
        <v>-1.8000000000000001E-4</v>
      </c>
      <c r="G130" s="16"/>
    </row>
    <row r="131" spans="1:7" x14ac:dyDescent="0.35">
      <c r="A131" s="13" t="s">
        <v>2955</v>
      </c>
      <c r="B131" s="33"/>
      <c r="C131" s="33" t="s">
        <v>215</v>
      </c>
      <c r="D131" s="44">
        <v>-300</v>
      </c>
      <c r="E131" s="26">
        <v>-14.44</v>
      </c>
      <c r="F131" s="27">
        <v>-2.2599999999999999E-4</v>
      </c>
      <c r="G131" s="16"/>
    </row>
    <row r="132" spans="1:7" x14ac:dyDescent="0.35">
      <c r="A132" s="13" t="s">
        <v>3018</v>
      </c>
      <c r="B132" s="33"/>
      <c r="C132" s="33" t="s">
        <v>330</v>
      </c>
      <c r="D132" s="44">
        <v>-675</v>
      </c>
      <c r="E132" s="26">
        <v>-15.2</v>
      </c>
      <c r="F132" s="27">
        <v>-2.3699999999999999E-4</v>
      </c>
      <c r="G132" s="16"/>
    </row>
    <row r="133" spans="1:7" x14ac:dyDescent="0.35">
      <c r="A133" s="13" t="s">
        <v>3028</v>
      </c>
      <c r="B133" s="33"/>
      <c r="C133" s="33" t="s">
        <v>785</v>
      </c>
      <c r="D133" s="44">
        <v>-18800</v>
      </c>
      <c r="E133" s="26">
        <v>-35.880000000000003</v>
      </c>
      <c r="F133" s="27">
        <v>-5.6099999999999998E-4</v>
      </c>
      <c r="G133" s="16"/>
    </row>
    <row r="134" spans="1:7" x14ac:dyDescent="0.35">
      <c r="A134" s="13" t="s">
        <v>2282</v>
      </c>
      <c r="B134" s="33"/>
      <c r="C134" s="33" t="s">
        <v>237</v>
      </c>
      <c r="D134" s="44">
        <v>-2800</v>
      </c>
      <c r="E134" s="26">
        <v>-47.25</v>
      </c>
      <c r="F134" s="27">
        <v>-7.3899999999999997E-4</v>
      </c>
      <c r="G134" s="16"/>
    </row>
    <row r="135" spans="1:7" x14ac:dyDescent="0.35">
      <c r="A135" s="13" t="s">
        <v>2297</v>
      </c>
      <c r="B135" s="33"/>
      <c r="C135" s="33" t="s">
        <v>237</v>
      </c>
      <c r="D135" s="44">
        <v>-17500</v>
      </c>
      <c r="E135" s="26">
        <v>-58.98</v>
      </c>
      <c r="F135" s="27">
        <v>-9.2299999999999999E-4</v>
      </c>
      <c r="G135" s="16"/>
    </row>
    <row r="136" spans="1:7" x14ac:dyDescent="0.35">
      <c r="A136" s="13" t="s">
        <v>2307</v>
      </c>
      <c r="B136" s="33"/>
      <c r="C136" s="33" t="s">
        <v>237</v>
      </c>
      <c r="D136" s="44">
        <v>-900</v>
      </c>
      <c r="E136" s="26">
        <v>-59.85</v>
      </c>
      <c r="F136" s="27">
        <v>-9.3599999999999998E-4</v>
      </c>
      <c r="G136" s="16"/>
    </row>
    <row r="137" spans="1:7" x14ac:dyDescent="0.35">
      <c r="A137" s="13" t="s">
        <v>2310</v>
      </c>
      <c r="B137" s="33"/>
      <c r="C137" s="33" t="s">
        <v>218</v>
      </c>
      <c r="D137" s="44">
        <v>-1925</v>
      </c>
      <c r="E137" s="26">
        <v>-66.5</v>
      </c>
      <c r="F137" s="27">
        <v>-1.0399999999999999E-3</v>
      </c>
      <c r="G137" s="16"/>
    </row>
    <row r="138" spans="1:7" x14ac:dyDescent="0.35">
      <c r="A138" s="13" t="s">
        <v>2321</v>
      </c>
      <c r="B138" s="33"/>
      <c r="C138" s="33" t="s">
        <v>237</v>
      </c>
      <c r="D138" s="44">
        <v>-4875</v>
      </c>
      <c r="E138" s="26">
        <v>-71.87</v>
      </c>
      <c r="F138" s="27">
        <v>-1.124E-3</v>
      </c>
      <c r="G138" s="16"/>
    </row>
    <row r="139" spans="1:7" x14ac:dyDescent="0.35">
      <c r="A139" s="13" t="s">
        <v>2980</v>
      </c>
      <c r="B139" s="33"/>
      <c r="C139" s="33" t="s">
        <v>321</v>
      </c>
      <c r="D139" s="44">
        <v>-5400</v>
      </c>
      <c r="E139" s="26">
        <v>-72.27</v>
      </c>
      <c r="F139" s="27">
        <v>-1.1310000000000001E-3</v>
      </c>
      <c r="G139" s="16"/>
    </row>
    <row r="140" spans="1:7" x14ac:dyDescent="0.35">
      <c r="A140" s="13" t="s">
        <v>3001</v>
      </c>
      <c r="B140" s="33"/>
      <c r="C140" s="33" t="s">
        <v>204</v>
      </c>
      <c r="D140" s="44">
        <v>-25200</v>
      </c>
      <c r="E140" s="26">
        <v>-80.650000000000006</v>
      </c>
      <c r="F140" s="27">
        <v>-1.2620000000000001E-3</v>
      </c>
      <c r="G140" s="16"/>
    </row>
    <row r="141" spans="1:7" x14ac:dyDescent="0.35">
      <c r="A141" s="13" t="s">
        <v>1540</v>
      </c>
      <c r="B141" s="33"/>
      <c r="C141" s="33" t="s">
        <v>240</v>
      </c>
      <c r="D141" s="44">
        <v>-6250</v>
      </c>
      <c r="E141" s="26">
        <v>-100.59</v>
      </c>
      <c r="F141" s="27">
        <v>-1.5740000000000001E-3</v>
      </c>
      <c r="G141" s="16"/>
    </row>
    <row r="142" spans="1:7" x14ac:dyDescent="0.35">
      <c r="A142" s="13" t="s">
        <v>3042</v>
      </c>
      <c r="B142" s="33"/>
      <c r="C142" s="33" t="s">
        <v>240</v>
      </c>
      <c r="D142" s="44">
        <v>-26000</v>
      </c>
      <c r="E142" s="26">
        <v>-105.25</v>
      </c>
      <c r="F142" s="27">
        <v>-1.647E-3</v>
      </c>
      <c r="G142" s="16"/>
    </row>
    <row r="143" spans="1:7" x14ac:dyDescent="0.35">
      <c r="A143" s="13" t="s">
        <v>3032</v>
      </c>
      <c r="B143" s="33"/>
      <c r="C143" s="33" t="s">
        <v>1712</v>
      </c>
      <c r="D143" s="44">
        <v>-148500</v>
      </c>
      <c r="E143" s="26">
        <v>-106.1</v>
      </c>
      <c r="F143" s="27">
        <v>-1.66E-3</v>
      </c>
      <c r="G143" s="16"/>
    </row>
    <row r="144" spans="1:7" x14ac:dyDescent="0.35">
      <c r="A144" s="13" t="s">
        <v>3023</v>
      </c>
      <c r="B144" s="33"/>
      <c r="C144" s="33" t="s">
        <v>401</v>
      </c>
      <c r="D144" s="44">
        <v>-15000</v>
      </c>
      <c r="E144" s="26">
        <v>-116.08</v>
      </c>
      <c r="F144" s="27">
        <v>-1.8159999999999999E-3</v>
      </c>
      <c r="G144" s="16"/>
    </row>
    <row r="145" spans="1:7" x14ac:dyDescent="0.35">
      <c r="A145" s="13" t="s">
        <v>2300</v>
      </c>
      <c r="B145" s="33"/>
      <c r="C145" s="33" t="s">
        <v>231</v>
      </c>
      <c r="D145" s="44">
        <v>-4200</v>
      </c>
      <c r="E145" s="26">
        <v>-117.44</v>
      </c>
      <c r="F145" s="27">
        <v>-1.838E-3</v>
      </c>
      <c r="G145" s="16"/>
    </row>
    <row r="146" spans="1:7" x14ac:dyDescent="0.35">
      <c r="A146" s="13" t="s">
        <v>2283</v>
      </c>
      <c r="B146" s="33"/>
      <c r="C146" s="33" t="s">
        <v>248</v>
      </c>
      <c r="D146" s="44">
        <v>-5700</v>
      </c>
      <c r="E146" s="26">
        <v>-133.30000000000001</v>
      </c>
      <c r="F146" s="27">
        <v>-2.0860000000000002E-3</v>
      </c>
      <c r="G146" s="16"/>
    </row>
    <row r="147" spans="1:7" x14ac:dyDescent="0.35">
      <c r="A147" s="13" t="s">
        <v>2284</v>
      </c>
      <c r="B147" s="33"/>
      <c r="C147" s="33" t="s">
        <v>375</v>
      </c>
      <c r="D147" s="44">
        <v>-29750</v>
      </c>
      <c r="E147" s="26">
        <v>-142.21</v>
      </c>
      <c r="F147" s="27">
        <v>-2.225E-3</v>
      </c>
      <c r="G147" s="16"/>
    </row>
    <row r="148" spans="1:7" x14ac:dyDescent="0.35">
      <c r="A148" s="13" t="s">
        <v>3013</v>
      </c>
      <c r="B148" s="33"/>
      <c r="C148" s="33" t="s">
        <v>1198</v>
      </c>
      <c r="D148" s="44">
        <v>-185625</v>
      </c>
      <c r="E148" s="26">
        <v>-156.69999999999999</v>
      </c>
      <c r="F148" s="27">
        <v>-2.4520000000000002E-3</v>
      </c>
      <c r="G148" s="16"/>
    </row>
    <row r="149" spans="1:7" x14ac:dyDescent="0.35">
      <c r="A149" s="13" t="s">
        <v>2315</v>
      </c>
      <c r="B149" s="33"/>
      <c r="C149" s="33" t="s">
        <v>237</v>
      </c>
      <c r="D149" s="44">
        <v>-14850</v>
      </c>
      <c r="E149" s="26">
        <v>-171.55</v>
      </c>
      <c r="F149" s="27">
        <v>-2.6840000000000002E-3</v>
      </c>
      <c r="G149" s="16"/>
    </row>
    <row r="150" spans="1:7" x14ac:dyDescent="0.35">
      <c r="A150" s="13" t="s">
        <v>2303</v>
      </c>
      <c r="B150" s="33"/>
      <c r="C150" s="33" t="s">
        <v>240</v>
      </c>
      <c r="D150" s="44">
        <v>-44200</v>
      </c>
      <c r="E150" s="26">
        <v>-179.74</v>
      </c>
      <c r="F150" s="27">
        <v>-2.813E-3</v>
      </c>
      <c r="G150" s="16"/>
    </row>
    <row r="151" spans="1:7" x14ac:dyDescent="0.35">
      <c r="A151" s="13" t="s">
        <v>2325</v>
      </c>
      <c r="B151" s="33"/>
      <c r="C151" s="33" t="s">
        <v>231</v>
      </c>
      <c r="D151" s="44">
        <v>-7350</v>
      </c>
      <c r="E151" s="26">
        <v>-219.69</v>
      </c>
      <c r="F151" s="27">
        <v>-3.4380000000000001E-3</v>
      </c>
      <c r="G151" s="16"/>
    </row>
    <row r="152" spans="1:7" x14ac:dyDescent="0.35">
      <c r="A152" s="13" t="s">
        <v>2290</v>
      </c>
      <c r="B152" s="33"/>
      <c r="C152" s="33" t="s">
        <v>266</v>
      </c>
      <c r="D152" s="44">
        <v>-33750</v>
      </c>
      <c r="E152" s="26">
        <v>-224.44</v>
      </c>
      <c r="F152" s="27">
        <v>-3.5119999999999999E-3</v>
      </c>
      <c r="G152" s="16"/>
    </row>
    <row r="153" spans="1:7" x14ac:dyDescent="0.35">
      <c r="A153" s="13" t="s">
        <v>2288</v>
      </c>
      <c r="B153" s="33"/>
      <c r="C153" s="33" t="s">
        <v>336</v>
      </c>
      <c r="D153" s="44">
        <v>-3750</v>
      </c>
      <c r="E153" s="26">
        <v>-224.53</v>
      </c>
      <c r="F153" s="27">
        <v>-3.5140000000000002E-3</v>
      </c>
      <c r="G153" s="16"/>
    </row>
    <row r="154" spans="1:7" x14ac:dyDescent="0.35">
      <c r="A154" s="13" t="s">
        <v>3031</v>
      </c>
      <c r="B154" s="33"/>
      <c r="C154" s="33" t="s">
        <v>199</v>
      </c>
      <c r="D154" s="44">
        <v>-10800</v>
      </c>
      <c r="E154" s="26">
        <v>-225.54</v>
      </c>
      <c r="F154" s="27">
        <v>-3.529E-3</v>
      </c>
      <c r="G154" s="16"/>
    </row>
    <row r="155" spans="1:7" x14ac:dyDescent="0.35">
      <c r="A155" s="13" t="s">
        <v>2298</v>
      </c>
      <c r="B155" s="33"/>
      <c r="C155" s="33" t="s">
        <v>395</v>
      </c>
      <c r="D155" s="44">
        <v>-94325</v>
      </c>
      <c r="E155" s="26">
        <v>-227.15</v>
      </c>
      <c r="F155" s="27">
        <v>-3.555E-3</v>
      </c>
      <c r="G155" s="16"/>
    </row>
    <row r="156" spans="1:7" x14ac:dyDescent="0.35">
      <c r="A156" s="13" t="s">
        <v>2330</v>
      </c>
      <c r="B156" s="33"/>
      <c r="C156" s="33" t="s">
        <v>224</v>
      </c>
      <c r="D156" s="44">
        <v>-59850</v>
      </c>
      <c r="E156" s="26">
        <v>-231.65</v>
      </c>
      <c r="F156" s="27">
        <v>-3.6250000000000002E-3</v>
      </c>
      <c r="G156" s="16"/>
    </row>
    <row r="157" spans="1:7" x14ac:dyDescent="0.35">
      <c r="A157" s="13" t="s">
        <v>2291</v>
      </c>
      <c r="B157" s="33"/>
      <c r="C157" s="33" t="s">
        <v>305</v>
      </c>
      <c r="D157" s="44">
        <v>-89250</v>
      </c>
      <c r="E157" s="26">
        <v>-233.31</v>
      </c>
      <c r="F157" s="27">
        <v>-3.6510000000000002E-3</v>
      </c>
      <c r="G157" s="16"/>
    </row>
    <row r="158" spans="1:7" x14ac:dyDescent="0.35">
      <c r="A158" s="13" t="s">
        <v>3022</v>
      </c>
      <c r="B158" s="33"/>
      <c r="C158" s="33" t="s">
        <v>237</v>
      </c>
      <c r="D158" s="44">
        <v>-17550</v>
      </c>
      <c r="E158" s="26">
        <v>-257.52999999999997</v>
      </c>
      <c r="F158" s="27">
        <v>-4.0299999999999997E-3</v>
      </c>
      <c r="G158" s="16"/>
    </row>
    <row r="159" spans="1:7" x14ac:dyDescent="0.35">
      <c r="A159" s="13" t="s">
        <v>3029</v>
      </c>
      <c r="B159" s="33"/>
      <c r="C159" s="33" t="s">
        <v>210</v>
      </c>
      <c r="D159" s="44">
        <v>-7050</v>
      </c>
      <c r="E159" s="26">
        <v>-257.76</v>
      </c>
      <c r="F159" s="27">
        <v>-4.0340000000000003E-3</v>
      </c>
      <c r="G159" s="16"/>
    </row>
    <row r="160" spans="1:7" x14ac:dyDescent="0.35">
      <c r="A160" s="13" t="s">
        <v>2969</v>
      </c>
      <c r="B160" s="33"/>
      <c r="C160" s="33" t="s">
        <v>199</v>
      </c>
      <c r="D160" s="44">
        <v>-114075</v>
      </c>
      <c r="E160" s="26">
        <v>-286.8</v>
      </c>
      <c r="F160" s="27">
        <v>-4.4879999999999998E-3</v>
      </c>
      <c r="G160" s="16"/>
    </row>
    <row r="161" spans="1:7" x14ac:dyDescent="0.35">
      <c r="A161" s="13" t="s">
        <v>3039</v>
      </c>
      <c r="B161" s="33"/>
      <c r="C161" s="33" t="s">
        <v>248</v>
      </c>
      <c r="D161" s="44">
        <v>-70400</v>
      </c>
      <c r="E161" s="26">
        <v>-295.75</v>
      </c>
      <c r="F161" s="27">
        <v>-4.6280000000000002E-3</v>
      </c>
      <c r="G161" s="16"/>
    </row>
    <row r="162" spans="1:7" x14ac:dyDescent="0.35">
      <c r="A162" s="13" t="s">
        <v>2994</v>
      </c>
      <c r="B162" s="33"/>
      <c r="C162" s="33" t="s">
        <v>497</v>
      </c>
      <c r="D162" s="44">
        <v>-130000</v>
      </c>
      <c r="E162" s="26">
        <v>-307.61</v>
      </c>
      <c r="F162" s="27">
        <v>-4.8139999999999997E-3</v>
      </c>
      <c r="G162" s="16"/>
    </row>
    <row r="163" spans="1:7" x14ac:dyDescent="0.35">
      <c r="A163" s="13" t="s">
        <v>2335</v>
      </c>
      <c r="B163" s="33"/>
      <c r="C163" s="33" t="s">
        <v>1747</v>
      </c>
      <c r="D163" s="44">
        <v>-13200</v>
      </c>
      <c r="E163" s="26">
        <v>-333.92</v>
      </c>
      <c r="F163" s="27">
        <v>-5.2259999999999997E-3</v>
      </c>
      <c r="G163" s="16"/>
    </row>
    <row r="164" spans="1:7" x14ac:dyDescent="0.35">
      <c r="A164" s="13" t="s">
        <v>2333</v>
      </c>
      <c r="B164" s="33"/>
      <c r="C164" s="33" t="s">
        <v>199</v>
      </c>
      <c r="D164" s="44">
        <v>-46500</v>
      </c>
      <c r="E164" s="26">
        <v>-380.39</v>
      </c>
      <c r="F164" s="27">
        <v>-5.953E-3</v>
      </c>
      <c r="G164" s="16"/>
    </row>
    <row r="165" spans="1:7" x14ac:dyDescent="0.35">
      <c r="A165" s="13" t="s">
        <v>2341</v>
      </c>
      <c r="B165" s="33"/>
      <c r="C165" s="33" t="s">
        <v>199</v>
      </c>
      <c r="D165" s="44">
        <v>-33125</v>
      </c>
      <c r="E165" s="26">
        <v>-397.53</v>
      </c>
      <c r="F165" s="27">
        <v>-6.221E-3</v>
      </c>
      <c r="G165" s="16"/>
    </row>
    <row r="166" spans="1:7" x14ac:dyDescent="0.35">
      <c r="A166" s="13" t="s">
        <v>2306</v>
      </c>
      <c r="B166" s="33"/>
      <c r="C166" s="33" t="s">
        <v>333</v>
      </c>
      <c r="D166" s="44">
        <v>-40500</v>
      </c>
      <c r="E166" s="26">
        <v>-404.64</v>
      </c>
      <c r="F166" s="27">
        <v>-6.3330000000000001E-3</v>
      </c>
      <c r="G166" s="16"/>
    </row>
    <row r="167" spans="1:7" x14ac:dyDescent="0.35">
      <c r="A167" s="13" t="s">
        <v>1555</v>
      </c>
      <c r="B167" s="33"/>
      <c r="C167" s="33" t="s">
        <v>1554</v>
      </c>
      <c r="D167" s="44">
        <v>-94300</v>
      </c>
      <c r="E167" s="26">
        <v>-411.95</v>
      </c>
      <c r="F167" s="27">
        <v>-6.4469999999999996E-3</v>
      </c>
      <c r="G167" s="16"/>
    </row>
    <row r="168" spans="1:7" x14ac:dyDescent="0.35">
      <c r="A168" s="13" t="s">
        <v>2313</v>
      </c>
      <c r="B168" s="33"/>
      <c r="C168" s="33" t="s">
        <v>231</v>
      </c>
      <c r="D168" s="44">
        <v>-58850</v>
      </c>
      <c r="E168" s="26">
        <v>-421.78</v>
      </c>
      <c r="F168" s="27">
        <v>-6.6010000000000001E-3</v>
      </c>
      <c r="G168" s="16"/>
    </row>
    <row r="169" spans="1:7" x14ac:dyDescent="0.35">
      <c r="A169" s="13" t="s">
        <v>2338</v>
      </c>
      <c r="B169" s="33"/>
      <c r="C169" s="33" t="s">
        <v>224</v>
      </c>
      <c r="D169" s="44">
        <v>-9000</v>
      </c>
      <c r="E169" s="26">
        <v>-450.6</v>
      </c>
      <c r="F169" s="27">
        <v>-7.0520000000000001E-3</v>
      </c>
      <c r="G169" s="16"/>
    </row>
    <row r="170" spans="1:7" x14ac:dyDescent="0.35">
      <c r="A170" s="13" t="s">
        <v>2327</v>
      </c>
      <c r="B170" s="33"/>
      <c r="C170" s="33" t="s">
        <v>234</v>
      </c>
      <c r="D170" s="44">
        <v>-4100</v>
      </c>
      <c r="E170" s="26">
        <v>-461.87</v>
      </c>
      <c r="F170" s="27">
        <v>-7.228E-3</v>
      </c>
      <c r="G170" s="16"/>
    </row>
    <row r="171" spans="1:7" x14ac:dyDescent="0.35">
      <c r="A171" s="13" t="s">
        <v>2982</v>
      </c>
      <c r="B171" s="33"/>
      <c r="C171" s="33" t="s">
        <v>245</v>
      </c>
      <c r="D171" s="44">
        <v>-121500</v>
      </c>
      <c r="E171" s="26">
        <v>-476.34</v>
      </c>
      <c r="F171" s="27">
        <v>-7.4549999999999998E-3</v>
      </c>
      <c r="G171" s="16"/>
    </row>
    <row r="172" spans="1:7" x14ac:dyDescent="0.35">
      <c r="A172" s="13" t="s">
        <v>2334</v>
      </c>
      <c r="B172" s="33"/>
      <c r="C172" s="33" t="s">
        <v>234</v>
      </c>
      <c r="D172" s="44">
        <v>-19750</v>
      </c>
      <c r="E172" s="26">
        <v>-505.64</v>
      </c>
      <c r="F172" s="27">
        <v>-7.9129999999999999E-3</v>
      </c>
      <c r="G172" s="16"/>
    </row>
    <row r="173" spans="1:7" x14ac:dyDescent="0.35">
      <c r="A173" s="13" t="s">
        <v>2286</v>
      </c>
      <c r="B173" s="33"/>
      <c r="C173" s="33" t="s">
        <v>245</v>
      </c>
      <c r="D173" s="44">
        <v>-151500</v>
      </c>
      <c r="E173" s="26">
        <v>-508.51</v>
      </c>
      <c r="F173" s="27">
        <v>-7.9579999999999998E-3</v>
      </c>
      <c r="G173" s="16"/>
    </row>
    <row r="174" spans="1:7" x14ac:dyDescent="0.35">
      <c r="A174" s="13" t="s">
        <v>2276</v>
      </c>
      <c r="B174" s="33"/>
      <c r="C174" s="33" t="s">
        <v>199</v>
      </c>
      <c r="D174" s="44">
        <v>-240000</v>
      </c>
      <c r="E174" s="26">
        <v>-515.23</v>
      </c>
      <c r="F174" s="27">
        <v>-8.064E-3</v>
      </c>
      <c r="G174" s="16"/>
    </row>
    <row r="175" spans="1:7" x14ac:dyDescent="0.35">
      <c r="A175" s="13" t="s">
        <v>2312</v>
      </c>
      <c r="B175" s="33"/>
      <c r="C175" s="33" t="s">
        <v>199</v>
      </c>
      <c r="D175" s="44">
        <v>-280000</v>
      </c>
      <c r="E175" s="26">
        <v>-568.57000000000005</v>
      </c>
      <c r="F175" s="27">
        <v>-8.8979999999999997E-3</v>
      </c>
      <c r="G175" s="16"/>
    </row>
    <row r="176" spans="1:7" x14ac:dyDescent="0.35">
      <c r="A176" s="13" t="s">
        <v>2339</v>
      </c>
      <c r="B176" s="33"/>
      <c r="C176" s="33" t="s">
        <v>207</v>
      </c>
      <c r="D176" s="44">
        <v>-8840000</v>
      </c>
      <c r="E176" s="26">
        <v>-613.5</v>
      </c>
      <c r="F176" s="27">
        <v>-9.6010000000000002E-3</v>
      </c>
      <c r="G176" s="16"/>
    </row>
    <row r="177" spans="1:7" x14ac:dyDescent="0.35">
      <c r="A177" s="13" t="s">
        <v>2323</v>
      </c>
      <c r="B177" s="33"/>
      <c r="C177" s="33" t="s">
        <v>218</v>
      </c>
      <c r="D177" s="44">
        <v>-40400</v>
      </c>
      <c r="E177" s="26">
        <v>-633.79999999999995</v>
      </c>
      <c r="F177" s="27">
        <v>-9.9190000000000007E-3</v>
      </c>
      <c r="G177" s="16"/>
    </row>
    <row r="178" spans="1:7" x14ac:dyDescent="0.35">
      <c r="A178" s="13" t="s">
        <v>2331</v>
      </c>
      <c r="B178" s="33"/>
      <c r="C178" s="33" t="s">
        <v>199</v>
      </c>
      <c r="D178" s="44">
        <v>-47600</v>
      </c>
      <c r="E178" s="26">
        <v>-692.72</v>
      </c>
      <c r="F178" s="27">
        <v>-1.0841E-2</v>
      </c>
      <c r="G178" s="16"/>
    </row>
    <row r="179" spans="1:7" x14ac:dyDescent="0.35">
      <c r="A179" s="13" t="s">
        <v>2332</v>
      </c>
      <c r="B179" s="33"/>
      <c r="C179" s="33" t="s">
        <v>702</v>
      </c>
      <c r="D179" s="44">
        <v>-206850</v>
      </c>
      <c r="E179" s="26">
        <v>-826.99</v>
      </c>
      <c r="F179" s="27">
        <v>-1.2943E-2</v>
      </c>
      <c r="G179" s="16"/>
    </row>
    <row r="180" spans="1:7" x14ac:dyDescent="0.35">
      <c r="A180" s="13" t="s">
        <v>2337</v>
      </c>
      <c r="B180" s="33"/>
      <c r="C180" s="33" t="s">
        <v>221</v>
      </c>
      <c r="D180" s="44">
        <v>-408000</v>
      </c>
      <c r="E180" s="26">
        <v>-978.83</v>
      </c>
      <c r="F180" s="27">
        <v>-1.5318999999999999E-2</v>
      </c>
      <c r="G180" s="16"/>
    </row>
    <row r="181" spans="1:7" x14ac:dyDescent="0.35">
      <c r="A181" s="13" t="s">
        <v>2293</v>
      </c>
      <c r="B181" s="33"/>
      <c r="C181" s="33" t="s">
        <v>1198</v>
      </c>
      <c r="D181" s="44">
        <v>-69600</v>
      </c>
      <c r="E181" s="26">
        <v>-996.88</v>
      </c>
      <c r="F181" s="27">
        <v>-1.5602E-2</v>
      </c>
      <c r="G181" s="16"/>
    </row>
    <row r="182" spans="1:7" x14ac:dyDescent="0.35">
      <c r="A182" s="13" t="s">
        <v>2278</v>
      </c>
      <c r="B182" s="33"/>
      <c r="C182" s="33" t="s">
        <v>234</v>
      </c>
      <c r="D182" s="44">
        <v>-186300</v>
      </c>
      <c r="E182" s="26">
        <v>-1032.6600000000001</v>
      </c>
      <c r="F182" s="27">
        <v>-1.6161999999999999E-2</v>
      </c>
      <c r="G182" s="16"/>
    </row>
    <row r="183" spans="1:7" x14ac:dyDescent="0.35">
      <c r="A183" s="13" t="s">
        <v>2336</v>
      </c>
      <c r="B183" s="33"/>
      <c r="C183" s="33" t="s">
        <v>207</v>
      </c>
      <c r="D183" s="44">
        <v>-99275</v>
      </c>
      <c r="E183" s="26">
        <v>-1854.95</v>
      </c>
      <c r="F183" s="27">
        <v>-2.9031999999999999E-2</v>
      </c>
      <c r="G183" s="16"/>
    </row>
    <row r="184" spans="1:7" x14ac:dyDescent="0.35">
      <c r="A184" s="13" t="s">
        <v>2329</v>
      </c>
      <c r="B184" s="33"/>
      <c r="C184" s="33" t="s">
        <v>199</v>
      </c>
      <c r="D184" s="44">
        <v>-112200</v>
      </c>
      <c r="E184" s="26">
        <v>-2192.61</v>
      </c>
      <c r="F184" s="27">
        <v>-3.4317E-2</v>
      </c>
      <c r="G184" s="16"/>
    </row>
    <row r="185" spans="1:7" x14ac:dyDescent="0.35">
      <c r="A185" s="13" t="s">
        <v>3009</v>
      </c>
      <c r="B185" s="33"/>
      <c r="C185" s="33" t="s">
        <v>398</v>
      </c>
      <c r="D185" s="44">
        <v>-380755</v>
      </c>
      <c r="E185" s="26">
        <v>-2402.56</v>
      </c>
      <c r="F185" s="27">
        <v>-3.7602999999999998E-2</v>
      </c>
      <c r="G185" s="16"/>
    </row>
    <row r="186" spans="1:7" x14ac:dyDescent="0.35">
      <c r="A186" s="13" t="s">
        <v>2340</v>
      </c>
      <c r="B186" s="33"/>
      <c r="C186" s="33" t="s">
        <v>204</v>
      </c>
      <c r="D186" s="44">
        <v>-245500</v>
      </c>
      <c r="E186" s="26">
        <v>-3509.42</v>
      </c>
      <c r="F186" s="27">
        <v>-5.4926000000000003E-2</v>
      </c>
      <c r="G186" s="16"/>
    </row>
    <row r="187" spans="1:7" x14ac:dyDescent="0.35">
      <c r="A187" s="17" t="s">
        <v>139</v>
      </c>
      <c r="B187" s="34"/>
      <c r="C187" s="34"/>
      <c r="D187" s="20"/>
      <c r="E187" s="42">
        <v>-25938.49</v>
      </c>
      <c r="F187" s="43">
        <v>-0.40594200000000003</v>
      </c>
      <c r="G187" s="23"/>
    </row>
    <row r="188" spans="1:7" x14ac:dyDescent="0.35">
      <c r="A188" s="13"/>
      <c r="B188" s="33"/>
      <c r="C188" s="33"/>
      <c r="D188" s="14"/>
      <c r="E188" s="15"/>
      <c r="F188" s="16"/>
      <c r="G188" s="16"/>
    </row>
    <row r="189" spans="1:7" x14ac:dyDescent="0.35">
      <c r="A189" s="13"/>
      <c r="B189" s="33"/>
      <c r="C189" s="33"/>
      <c r="D189" s="14"/>
      <c r="E189" s="15"/>
      <c r="F189" s="16"/>
      <c r="G189" s="16"/>
    </row>
    <row r="190" spans="1:7" x14ac:dyDescent="0.35">
      <c r="A190" s="13"/>
      <c r="B190" s="33"/>
      <c r="C190" s="33"/>
      <c r="D190" s="14"/>
      <c r="E190" s="15"/>
      <c r="F190" s="16"/>
      <c r="G190" s="16"/>
    </row>
    <row r="191" spans="1:7" x14ac:dyDescent="0.35">
      <c r="A191" s="24" t="s">
        <v>155</v>
      </c>
      <c r="B191" s="35"/>
      <c r="C191" s="35"/>
      <c r="D191" s="25"/>
      <c r="E191" s="45">
        <v>-25938.49</v>
      </c>
      <c r="F191" s="46">
        <v>-0.40594200000000003</v>
      </c>
      <c r="G191" s="23"/>
    </row>
    <row r="192" spans="1:7" x14ac:dyDescent="0.35">
      <c r="A192" s="13"/>
      <c r="B192" s="33"/>
      <c r="C192" s="33"/>
      <c r="D192" s="14"/>
      <c r="E192" s="15"/>
      <c r="F192" s="16"/>
      <c r="G192" s="16"/>
    </row>
    <row r="193" spans="1:7" x14ac:dyDescent="0.35">
      <c r="A193" s="17" t="s">
        <v>137</v>
      </c>
      <c r="B193" s="33"/>
      <c r="C193" s="33"/>
      <c r="D193" s="14"/>
      <c r="E193" s="15"/>
      <c r="F193" s="16"/>
      <c r="G193" s="16"/>
    </row>
    <row r="194" spans="1:7" x14ac:dyDescent="0.35">
      <c r="A194" s="17" t="s">
        <v>521</v>
      </c>
      <c r="B194" s="33"/>
      <c r="C194" s="33"/>
      <c r="D194" s="14"/>
      <c r="E194" s="15"/>
      <c r="F194" s="16"/>
      <c r="G194" s="16"/>
    </row>
    <row r="195" spans="1:7" x14ac:dyDescent="0.35">
      <c r="A195" s="13" t="s">
        <v>829</v>
      </c>
      <c r="B195" s="33" t="s">
        <v>830</v>
      </c>
      <c r="C195" s="33" t="s">
        <v>524</v>
      </c>
      <c r="D195" s="14">
        <v>2500000</v>
      </c>
      <c r="E195" s="15">
        <v>2516.17</v>
      </c>
      <c r="F195" s="16">
        <v>3.9399999999999998E-2</v>
      </c>
      <c r="G195" s="16">
        <v>7.3050000000000004E-2</v>
      </c>
    </row>
    <row r="196" spans="1:7" x14ac:dyDescent="0.35">
      <c r="A196" s="13" t="s">
        <v>827</v>
      </c>
      <c r="B196" s="33" t="s">
        <v>828</v>
      </c>
      <c r="C196" s="33" t="s">
        <v>524</v>
      </c>
      <c r="D196" s="14">
        <v>1000000</v>
      </c>
      <c r="E196" s="15">
        <v>1004.06</v>
      </c>
      <c r="F196" s="16">
        <v>1.5699999999999999E-2</v>
      </c>
      <c r="G196" s="16">
        <v>6.6000000000000003E-2</v>
      </c>
    </row>
    <row r="197" spans="1:7" x14ac:dyDescent="0.35">
      <c r="A197" s="13" t="s">
        <v>835</v>
      </c>
      <c r="B197" s="33" t="s">
        <v>836</v>
      </c>
      <c r="C197" s="33" t="s">
        <v>524</v>
      </c>
      <c r="D197" s="14">
        <v>500000</v>
      </c>
      <c r="E197" s="15">
        <v>501.02</v>
      </c>
      <c r="F197" s="16">
        <v>7.7999999999999996E-3</v>
      </c>
      <c r="G197" s="16">
        <v>6.3448000000000004E-2</v>
      </c>
    </row>
    <row r="198" spans="1:7" x14ac:dyDescent="0.35">
      <c r="A198" s="17" t="s">
        <v>139</v>
      </c>
      <c r="B198" s="34"/>
      <c r="C198" s="34"/>
      <c r="D198" s="20"/>
      <c r="E198" s="37">
        <v>4021.25</v>
      </c>
      <c r="F198" s="38">
        <v>6.2899999999999998E-2</v>
      </c>
      <c r="G198" s="23"/>
    </row>
    <row r="199" spans="1:7" x14ac:dyDescent="0.35">
      <c r="A199" s="13"/>
      <c r="B199" s="33"/>
      <c r="C199" s="33"/>
      <c r="D199" s="14"/>
      <c r="E199" s="15"/>
      <c r="F199" s="16"/>
      <c r="G199" s="16"/>
    </row>
    <row r="200" spans="1:7" x14ac:dyDescent="0.35">
      <c r="A200" s="17" t="s">
        <v>140</v>
      </c>
      <c r="B200" s="33"/>
      <c r="C200" s="33"/>
      <c r="D200" s="14"/>
      <c r="E200" s="15"/>
      <c r="F200" s="16"/>
      <c r="G200" s="16"/>
    </row>
    <row r="201" spans="1:7" x14ac:dyDescent="0.35">
      <c r="A201" s="13" t="s">
        <v>997</v>
      </c>
      <c r="B201" s="33" t="s">
        <v>998</v>
      </c>
      <c r="C201" s="33" t="s">
        <v>143</v>
      </c>
      <c r="D201" s="14">
        <v>2500000</v>
      </c>
      <c r="E201" s="15">
        <v>2645.09</v>
      </c>
      <c r="F201" s="16">
        <v>4.1399999999999999E-2</v>
      </c>
      <c r="G201" s="16">
        <v>6.3603999999999994E-2</v>
      </c>
    </row>
    <row r="202" spans="1:7" x14ac:dyDescent="0.35">
      <c r="A202" s="13" t="s">
        <v>999</v>
      </c>
      <c r="B202" s="33" t="s">
        <v>1000</v>
      </c>
      <c r="C202" s="33" t="s">
        <v>143</v>
      </c>
      <c r="D202" s="14">
        <v>1500000</v>
      </c>
      <c r="E202" s="15">
        <v>1581.27</v>
      </c>
      <c r="F202" s="16">
        <v>2.47E-2</v>
      </c>
      <c r="G202" s="16">
        <v>6.3896999999999995E-2</v>
      </c>
    </row>
    <row r="203" spans="1:7" x14ac:dyDescent="0.35">
      <c r="A203" s="13" t="s">
        <v>677</v>
      </c>
      <c r="B203" s="33" t="s">
        <v>678</v>
      </c>
      <c r="C203" s="33" t="s">
        <v>143</v>
      </c>
      <c r="D203" s="14">
        <v>1000000</v>
      </c>
      <c r="E203" s="15">
        <v>1043.71</v>
      </c>
      <c r="F203" s="16">
        <v>1.6299999999999999E-2</v>
      </c>
      <c r="G203" s="16">
        <v>5.9074000000000002E-2</v>
      </c>
    </row>
    <row r="204" spans="1:7" x14ac:dyDescent="0.35">
      <c r="A204" s="17" t="s">
        <v>139</v>
      </c>
      <c r="B204" s="34"/>
      <c r="C204" s="34"/>
      <c r="D204" s="20"/>
      <c r="E204" s="37">
        <v>5270.07</v>
      </c>
      <c r="F204" s="38">
        <v>8.2400000000000001E-2</v>
      </c>
      <c r="G204" s="23"/>
    </row>
    <row r="205" spans="1:7" x14ac:dyDescent="0.35">
      <c r="A205" s="13"/>
      <c r="B205" s="33"/>
      <c r="C205" s="33"/>
      <c r="D205" s="14"/>
      <c r="E205" s="15"/>
      <c r="F205" s="16"/>
      <c r="G205" s="16"/>
    </row>
    <row r="206" spans="1:7" x14ac:dyDescent="0.35">
      <c r="A206" s="17" t="s">
        <v>153</v>
      </c>
      <c r="B206" s="33"/>
      <c r="C206" s="33"/>
      <c r="D206" s="14"/>
      <c r="E206" s="15"/>
      <c r="F206" s="16"/>
      <c r="G206" s="16"/>
    </row>
    <row r="207" spans="1:7" x14ac:dyDescent="0.35">
      <c r="A207" s="17" t="s">
        <v>139</v>
      </c>
      <c r="B207" s="33"/>
      <c r="C207" s="33"/>
      <c r="D207" s="14"/>
      <c r="E207" s="39" t="s">
        <v>136</v>
      </c>
      <c r="F207" s="40" t="s">
        <v>136</v>
      </c>
      <c r="G207" s="16"/>
    </row>
    <row r="208" spans="1:7" x14ac:dyDescent="0.35">
      <c r="A208" s="13"/>
      <c r="B208" s="33"/>
      <c r="C208" s="33"/>
      <c r="D208" s="14"/>
      <c r="E208" s="15"/>
      <c r="F208" s="16"/>
      <c r="G208" s="16"/>
    </row>
    <row r="209" spans="1:7" x14ac:dyDescent="0.35">
      <c r="A209" s="17" t="s">
        <v>154</v>
      </c>
      <c r="B209" s="33"/>
      <c r="C209" s="33"/>
      <c r="D209" s="14"/>
      <c r="E209" s="15"/>
      <c r="F209" s="16"/>
      <c r="G209" s="16"/>
    </row>
    <row r="210" spans="1:7" x14ac:dyDescent="0.35">
      <c r="A210" s="17" t="s">
        <v>139</v>
      </c>
      <c r="B210" s="33"/>
      <c r="C210" s="33"/>
      <c r="D210" s="14"/>
      <c r="E210" s="39" t="s">
        <v>136</v>
      </c>
      <c r="F210" s="40" t="s">
        <v>136</v>
      </c>
      <c r="G210" s="16"/>
    </row>
    <row r="211" spans="1:7" x14ac:dyDescent="0.35">
      <c r="A211" s="13"/>
      <c r="B211" s="33"/>
      <c r="C211" s="33"/>
      <c r="D211" s="14"/>
      <c r="E211" s="15"/>
      <c r="F211" s="16"/>
      <c r="G211" s="16"/>
    </row>
    <row r="212" spans="1:7" x14ac:dyDescent="0.35">
      <c r="A212" s="24" t="s">
        <v>155</v>
      </c>
      <c r="B212" s="35"/>
      <c r="C212" s="35"/>
      <c r="D212" s="25"/>
      <c r="E212" s="21">
        <v>9291.32</v>
      </c>
      <c r="F212" s="22">
        <v>0.14530000000000001</v>
      </c>
      <c r="G212" s="23"/>
    </row>
    <row r="213" spans="1:7" x14ac:dyDescent="0.35">
      <c r="A213" s="13"/>
      <c r="B213" s="33"/>
      <c r="C213" s="33"/>
      <c r="D213" s="14"/>
      <c r="E213" s="15"/>
      <c r="F213" s="16"/>
      <c r="G213" s="16"/>
    </row>
    <row r="214" spans="1:7" x14ac:dyDescent="0.35">
      <c r="A214" s="17" t="s">
        <v>1245</v>
      </c>
      <c r="B214" s="33"/>
      <c r="C214" s="33"/>
      <c r="D214" s="14"/>
      <c r="E214" s="15"/>
      <c r="F214" s="16"/>
      <c r="G214" s="16"/>
    </row>
    <row r="215" spans="1:7" x14ac:dyDescent="0.35">
      <c r="A215" s="17" t="s">
        <v>1487</v>
      </c>
      <c r="B215" s="33"/>
      <c r="C215" s="33"/>
      <c r="D215" s="14"/>
      <c r="E215" s="15"/>
      <c r="F215" s="16"/>
      <c r="G215" s="16"/>
    </row>
    <row r="216" spans="1:7" x14ac:dyDescent="0.35">
      <c r="A216" s="13" t="s">
        <v>1893</v>
      </c>
      <c r="B216" s="33" t="s">
        <v>1894</v>
      </c>
      <c r="C216" s="33" t="s">
        <v>1490</v>
      </c>
      <c r="D216" s="14">
        <v>5000000</v>
      </c>
      <c r="E216" s="15">
        <v>4767.0200000000004</v>
      </c>
      <c r="F216" s="16">
        <v>7.46E-2</v>
      </c>
      <c r="G216" s="16">
        <v>6.4399999999999999E-2</v>
      </c>
    </row>
    <row r="217" spans="1:7" x14ac:dyDescent="0.35">
      <c r="A217" s="17" t="s">
        <v>139</v>
      </c>
      <c r="B217" s="34"/>
      <c r="C217" s="34"/>
      <c r="D217" s="20"/>
      <c r="E217" s="37">
        <v>4767.0200000000004</v>
      </c>
      <c r="F217" s="38">
        <v>7.46E-2</v>
      </c>
      <c r="G217" s="23"/>
    </row>
    <row r="218" spans="1:7" x14ac:dyDescent="0.35">
      <c r="A218" s="13"/>
      <c r="B218" s="33"/>
      <c r="C218" s="33"/>
      <c r="D218" s="14"/>
      <c r="E218" s="15"/>
      <c r="F218" s="16"/>
      <c r="G218" s="16"/>
    </row>
    <row r="219" spans="1:7" x14ac:dyDescent="0.35">
      <c r="A219" s="24" t="s">
        <v>155</v>
      </c>
      <c r="B219" s="35"/>
      <c r="C219" s="35"/>
      <c r="D219" s="25"/>
      <c r="E219" s="21">
        <v>4767.0200000000004</v>
      </c>
      <c r="F219" s="22">
        <v>7.46E-2</v>
      </c>
      <c r="G219" s="23"/>
    </row>
    <row r="220" spans="1:7" x14ac:dyDescent="0.35">
      <c r="A220" s="13"/>
      <c r="B220" s="33"/>
      <c r="C220" s="33"/>
      <c r="D220" s="14"/>
      <c r="E220" s="15"/>
      <c r="F220" s="16"/>
      <c r="G220" s="16"/>
    </row>
    <row r="221" spans="1:7" x14ac:dyDescent="0.35">
      <c r="A221" s="13"/>
      <c r="B221" s="33"/>
      <c r="C221" s="33"/>
      <c r="D221" s="14"/>
      <c r="E221" s="15"/>
      <c r="F221" s="16"/>
      <c r="G221" s="16"/>
    </row>
    <row r="222" spans="1:7" x14ac:dyDescent="0.35">
      <c r="A222" s="17" t="s">
        <v>156</v>
      </c>
      <c r="B222" s="33"/>
      <c r="C222" s="33"/>
      <c r="D222" s="14"/>
      <c r="E222" s="15"/>
      <c r="F222" s="16"/>
      <c r="G222" s="16"/>
    </row>
    <row r="223" spans="1:7" x14ac:dyDescent="0.35">
      <c r="A223" s="13" t="s">
        <v>157</v>
      </c>
      <c r="B223" s="33"/>
      <c r="C223" s="33"/>
      <c r="D223" s="14"/>
      <c r="E223" s="15">
        <v>6614.85</v>
      </c>
      <c r="F223" s="16">
        <v>0.10349999999999999</v>
      </c>
      <c r="G223" s="16">
        <v>5.7939999999999998E-2</v>
      </c>
    </row>
    <row r="224" spans="1:7" x14ac:dyDescent="0.35">
      <c r="A224" s="17" t="s">
        <v>139</v>
      </c>
      <c r="B224" s="34"/>
      <c r="C224" s="34"/>
      <c r="D224" s="20"/>
      <c r="E224" s="37">
        <v>6614.85</v>
      </c>
      <c r="F224" s="38">
        <v>0.10349999999999999</v>
      </c>
      <c r="G224" s="23"/>
    </row>
    <row r="225" spans="1:7" x14ac:dyDescent="0.35">
      <c r="A225" s="13"/>
      <c r="B225" s="33"/>
      <c r="C225" s="33"/>
      <c r="D225" s="14"/>
      <c r="E225" s="15"/>
      <c r="F225" s="16"/>
      <c r="G225" s="16"/>
    </row>
    <row r="226" spans="1:7" x14ac:dyDescent="0.35">
      <c r="A226" s="24" t="s">
        <v>155</v>
      </c>
      <c r="B226" s="35"/>
      <c r="C226" s="35"/>
      <c r="D226" s="25"/>
      <c r="E226" s="21">
        <v>6614.85</v>
      </c>
      <c r="F226" s="22">
        <v>0.10349999999999999</v>
      </c>
      <c r="G226" s="23"/>
    </row>
    <row r="227" spans="1:7" x14ac:dyDescent="0.35">
      <c r="A227" s="13" t="s">
        <v>158</v>
      </c>
      <c r="B227" s="33"/>
      <c r="C227" s="33"/>
      <c r="D227" s="14"/>
      <c r="E227" s="15">
        <v>277.72297090000001</v>
      </c>
      <c r="F227" s="16">
        <v>4.346E-3</v>
      </c>
      <c r="G227" s="16"/>
    </row>
    <row r="228" spans="1:7" x14ac:dyDescent="0.35">
      <c r="A228" s="13" t="s">
        <v>159</v>
      </c>
      <c r="B228" s="33"/>
      <c r="C228" s="33"/>
      <c r="D228" s="14"/>
      <c r="E228" s="15">
        <v>568.09702909999999</v>
      </c>
      <c r="F228" s="16">
        <v>9.6539999999999994E-3</v>
      </c>
      <c r="G228" s="16">
        <v>5.7939999999999998E-2</v>
      </c>
    </row>
    <row r="229" spans="1:7" x14ac:dyDescent="0.35">
      <c r="A229" s="28" t="s">
        <v>160</v>
      </c>
      <c r="B229" s="36"/>
      <c r="C229" s="36"/>
      <c r="D229" s="29"/>
      <c r="E229" s="30">
        <v>63892.67</v>
      </c>
      <c r="F229" s="31">
        <v>1</v>
      </c>
      <c r="G229" s="31"/>
    </row>
    <row r="231" spans="1:7" x14ac:dyDescent="0.35">
      <c r="A231" s="1" t="s">
        <v>848</v>
      </c>
    </row>
    <row r="232" spans="1:7" x14ac:dyDescent="0.35">
      <c r="A232" s="1" t="s">
        <v>1506</v>
      </c>
    </row>
    <row r="233" spans="1:7" x14ac:dyDescent="0.35">
      <c r="A233" s="1" t="s">
        <v>161</v>
      </c>
    </row>
    <row r="234" spans="1:7" x14ac:dyDescent="0.35">
      <c r="A234" s="1" t="s">
        <v>163</v>
      </c>
    </row>
    <row r="235" spans="1:7" x14ac:dyDescent="0.35">
      <c r="A235" s="48" t="s">
        <v>164</v>
      </c>
      <c r="B235" s="3" t="s">
        <v>136</v>
      </c>
    </row>
    <row r="236" spans="1:7" x14ac:dyDescent="0.35">
      <c r="A236" t="s">
        <v>165</v>
      </c>
    </row>
    <row r="237" spans="1:7" x14ac:dyDescent="0.35">
      <c r="A237" t="s">
        <v>166</v>
      </c>
      <c r="B237" t="s">
        <v>167</v>
      </c>
      <c r="C237" t="s">
        <v>167</v>
      </c>
    </row>
    <row r="238" spans="1:7" x14ac:dyDescent="0.35">
      <c r="B238" s="49">
        <v>45777</v>
      </c>
      <c r="C238" s="49">
        <v>45807</v>
      </c>
    </row>
    <row r="239" spans="1:7" x14ac:dyDescent="0.35">
      <c r="A239" t="s">
        <v>1006</v>
      </c>
      <c r="B239">
        <v>26.968399999999999</v>
      </c>
      <c r="C239">
        <v>27.3322</v>
      </c>
    </row>
    <row r="240" spans="1:7" x14ac:dyDescent="0.35">
      <c r="A240" t="s">
        <v>407</v>
      </c>
      <c r="B240">
        <v>26.957100000000001</v>
      </c>
      <c r="C240">
        <v>27.320599999999999</v>
      </c>
    </row>
    <row r="241" spans="1:4" x14ac:dyDescent="0.35">
      <c r="A241" t="s">
        <v>169</v>
      </c>
      <c r="B241">
        <v>19.595500000000001</v>
      </c>
      <c r="C241">
        <v>19.8598</v>
      </c>
    </row>
    <row r="242" spans="1:4" x14ac:dyDescent="0.35">
      <c r="A242" t="s">
        <v>1010</v>
      </c>
      <c r="B242">
        <v>16.013000000000002</v>
      </c>
      <c r="C242">
        <v>16.149000000000001</v>
      </c>
    </row>
    <row r="243" spans="1:4" x14ac:dyDescent="0.35">
      <c r="A243" t="s">
        <v>1012</v>
      </c>
      <c r="B243" t="s">
        <v>1007</v>
      </c>
      <c r="C243" t="s">
        <v>1008</v>
      </c>
    </row>
    <row r="244" spans="1:4" x14ac:dyDescent="0.35">
      <c r="A244" t="s">
        <v>408</v>
      </c>
      <c r="B244">
        <v>24.474299999999999</v>
      </c>
      <c r="C244">
        <v>24.784099999999999</v>
      </c>
    </row>
    <row r="245" spans="1:4" x14ac:dyDescent="0.35">
      <c r="A245" t="s">
        <v>171</v>
      </c>
      <c r="B245">
        <v>16.915199999999999</v>
      </c>
      <c r="C245">
        <v>17.129300000000001</v>
      </c>
    </row>
    <row r="246" spans="1:4" x14ac:dyDescent="0.35">
      <c r="A246" t="s">
        <v>1014</v>
      </c>
      <c r="B246">
        <v>14.192500000000001</v>
      </c>
      <c r="C246">
        <v>14.292199999999999</v>
      </c>
    </row>
    <row r="247" spans="1:4" x14ac:dyDescent="0.35">
      <c r="A247" t="s">
        <v>1016</v>
      </c>
    </row>
    <row r="249" spans="1:4" x14ac:dyDescent="0.35">
      <c r="A249" t="s">
        <v>851</v>
      </c>
    </row>
    <row r="251" spans="1:4" x14ac:dyDescent="0.35">
      <c r="A251" s="51" t="s">
        <v>852</v>
      </c>
      <c r="B251" s="51" t="s">
        <v>853</v>
      </c>
      <c r="C251" s="51" t="s">
        <v>854</v>
      </c>
      <c r="D251" s="51" t="s">
        <v>855</v>
      </c>
    </row>
    <row r="252" spans="1:4" x14ac:dyDescent="0.35">
      <c r="A252" s="51" t="s">
        <v>1019</v>
      </c>
      <c r="B252" s="51"/>
      <c r="C252" s="51">
        <v>0.08</v>
      </c>
      <c r="D252" s="51">
        <v>0.08</v>
      </c>
    </row>
    <row r="253" spans="1:4" x14ac:dyDescent="0.35">
      <c r="A253" s="51" t="s">
        <v>1022</v>
      </c>
      <c r="B253" s="51"/>
      <c r="C253" s="51">
        <v>0.08</v>
      </c>
      <c r="D253" s="51">
        <v>0.08</v>
      </c>
    </row>
    <row r="255" spans="1:4" x14ac:dyDescent="0.35">
      <c r="A255" t="s">
        <v>173</v>
      </c>
      <c r="B255" s="3" t="s">
        <v>136</v>
      </c>
    </row>
    <row r="256" spans="1:4" ht="29" customHeight="1" x14ac:dyDescent="0.35">
      <c r="A256" s="48" t="s">
        <v>174</v>
      </c>
      <c r="B256" s="3" t="s">
        <v>136</v>
      </c>
    </row>
    <row r="257" spans="1:4" ht="29" customHeight="1" x14ac:dyDescent="0.35">
      <c r="A257" s="48" t="s">
        <v>175</v>
      </c>
      <c r="B257" s="3" t="s">
        <v>136</v>
      </c>
    </row>
    <row r="258" spans="1:4" x14ac:dyDescent="0.35">
      <c r="A258" t="s">
        <v>409</v>
      </c>
      <c r="B258" s="50">
        <v>6.6390000000000002</v>
      </c>
    </row>
    <row r="259" spans="1:4" ht="43.5" customHeight="1" x14ac:dyDescent="0.35">
      <c r="A259" s="48" t="s">
        <v>177</v>
      </c>
      <c r="B259" s="3">
        <v>497.46492499999999</v>
      </c>
    </row>
    <row r="260" spans="1:4" x14ac:dyDescent="0.35">
      <c r="B260" s="3"/>
    </row>
    <row r="261" spans="1:4" ht="29" customHeight="1" x14ac:dyDescent="0.35">
      <c r="A261" s="48" t="s">
        <v>178</v>
      </c>
      <c r="B261" s="3" t="s">
        <v>136</v>
      </c>
    </row>
    <row r="262" spans="1:4" ht="29" customHeight="1" x14ac:dyDescent="0.35">
      <c r="A262" s="48" t="s">
        <v>179</v>
      </c>
      <c r="B262" t="s">
        <v>136</v>
      </c>
    </row>
    <row r="263" spans="1:4" ht="29" customHeight="1" x14ac:dyDescent="0.35">
      <c r="A263" s="48" t="s">
        <v>180</v>
      </c>
      <c r="B263" s="3" t="s">
        <v>136</v>
      </c>
    </row>
    <row r="264" spans="1:4" ht="29" customHeight="1" x14ac:dyDescent="0.35">
      <c r="A264" s="48" t="s">
        <v>181</v>
      </c>
      <c r="B264" s="3" t="s">
        <v>136</v>
      </c>
    </row>
    <row r="266" spans="1:4" ht="70" customHeight="1" x14ac:dyDescent="0.35">
      <c r="A266" s="73" t="s">
        <v>191</v>
      </c>
      <c r="B266" s="73" t="s">
        <v>192</v>
      </c>
      <c r="C266" s="73" t="s">
        <v>5</v>
      </c>
      <c r="D266" s="73" t="s">
        <v>6</v>
      </c>
    </row>
    <row r="267" spans="1:4" ht="70" customHeight="1" x14ac:dyDescent="0.35">
      <c r="A267" s="73" t="s">
        <v>3137</v>
      </c>
      <c r="B267" s="73"/>
      <c r="C267" s="73" t="s">
        <v>115</v>
      </c>
      <c r="D267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144"/>
  <sheetViews>
    <sheetView showGridLines="0" workbookViewId="0">
      <pane ySplit="4" topLeftCell="A121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3138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3139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810455</v>
      </c>
      <c r="E8" s="15">
        <v>15762.54</v>
      </c>
      <c r="F8" s="16">
        <v>5.6500000000000002E-2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766949</v>
      </c>
      <c r="E9" s="15">
        <v>11088.55</v>
      </c>
      <c r="F9" s="16">
        <v>3.9699999999999999E-2</v>
      </c>
      <c r="G9" s="16"/>
    </row>
    <row r="10" spans="1:7" x14ac:dyDescent="0.35">
      <c r="A10" s="13" t="s">
        <v>208</v>
      </c>
      <c r="B10" s="33" t="s">
        <v>209</v>
      </c>
      <c r="C10" s="33" t="s">
        <v>210</v>
      </c>
      <c r="D10" s="14">
        <v>180067</v>
      </c>
      <c r="E10" s="15">
        <v>6617.64</v>
      </c>
      <c r="F10" s="16">
        <v>2.3699999999999999E-2</v>
      </c>
      <c r="G10" s="16"/>
    </row>
    <row r="11" spans="1:7" x14ac:dyDescent="0.35">
      <c r="A11" s="13" t="s">
        <v>216</v>
      </c>
      <c r="B11" s="33" t="s">
        <v>217</v>
      </c>
      <c r="C11" s="33" t="s">
        <v>218</v>
      </c>
      <c r="D11" s="14">
        <v>417468</v>
      </c>
      <c r="E11" s="15">
        <v>6523.77</v>
      </c>
      <c r="F11" s="16">
        <v>2.3400000000000001E-2</v>
      </c>
      <c r="G11" s="16"/>
    </row>
    <row r="12" spans="1:7" x14ac:dyDescent="0.35">
      <c r="A12" s="13" t="s">
        <v>373</v>
      </c>
      <c r="B12" s="33" t="s">
        <v>374</v>
      </c>
      <c r="C12" s="33" t="s">
        <v>375</v>
      </c>
      <c r="D12" s="14">
        <v>248897</v>
      </c>
      <c r="E12" s="15">
        <v>6304.06</v>
      </c>
      <c r="F12" s="16">
        <v>2.2599999999999999E-2</v>
      </c>
      <c r="G12" s="16"/>
    </row>
    <row r="13" spans="1:7" x14ac:dyDescent="0.35">
      <c r="A13" s="13" t="s">
        <v>256</v>
      </c>
      <c r="B13" s="33" t="s">
        <v>257</v>
      </c>
      <c r="C13" s="33" t="s">
        <v>215</v>
      </c>
      <c r="D13" s="14">
        <v>91724</v>
      </c>
      <c r="E13" s="15">
        <v>6055.62</v>
      </c>
      <c r="F13" s="16">
        <v>2.1700000000000001E-2</v>
      </c>
      <c r="G13" s="16"/>
    </row>
    <row r="14" spans="1:7" x14ac:dyDescent="0.35">
      <c r="A14" s="13" t="s">
        <v>243</v>
      </c>
      <c r="B14" s="33" t="s">
        <v>244</v>
      </c>
      <c r="C14" s="33" t="s">
        <v>245</v>
      </c>
      <c r="D14" s="14">
        <v>1804639</v>
      </c>
      <c r="E14" s="15">
        <v>6025.69</v>
      </c>
      <c r="F14" s="16">
        <v>2.1600000000000001E-2</v>
      </c>
      <c r="G14" s="16"/>
    </row>
    <row r="15" spans="1:7" x14ac:dyDescent="0.35">
      <c r="A15" s="13" t="s">
        <v>202</v>
      </c>
      <c r="B15" s="33" t="s">
        <v>203</v>
      </c>
      <c r="C15" s="33" t="s">
        <v>204</v>
      </c>
      <c r="D15" s="14">
        <v>403376</v>
      </c>
      <c r="E15" s="15">
        <v>5731.57</v>
      </c>
      <c r="F15" s="16">
        <v>2.0500000000000001E-2</v>
      </c>
      <c r="G15" s="16"/>
    </row>
    <row r="16" spans="1:7" x14ac:dyDescent="0.35">
      <c r="A16" s="13" t="s">
        <v>249</v>
      </c>
      <c r="B16" s="33" t="s">
        <v>250</v>
      </c>
      <c r="C16" s="33" t="s">
        <v>251</v>
      </c>
      <c r="D16" s="14">
        <v>654168</v>
      </c>
      <c r="E16" s="15">
        <v>5007</v>
      </c>
      <c r="F16" s="16">
        <v>1.7899999999999999E-2</v>
      </c>
      <c r="G16" s="16"/>
    </row>
    <row r="17" spans="1:7" x14ac:dyDescent="0.35">
      <c r="A17" s="13" t="s">
        <v>308</v>
      </c>
      <c r="B17" s="33" t="s">
        <v>309</v>
      </c>
      <c r="C17" s="33" t="s">
        <v>240</v>
      </c>
      <c r="D17" s="14">
        <v>387751</v>
      </c>
      <c r="E17" s="15">
        <v>4943.05</v>
      </c>
      <c r="F17" s="16">
        <v>1.77E-2</v>
      </c>
      <c r="G17" s="16"/>
    </row>
    <row r="18" spans="1:7" x14ac:dyDescent="0.35">
      <c r="A18" s="13" t="s">
        <v>1633</v>
      </c>
      <c r="B18" s="33" t="s">
        <v>1634</v>
      </c>
      <c r="C18" s="33" t="s">
        <v>358</v>
      </c>
      <c r="D18" s="14">
        <v>110229</v>
      </c>
      <c r="E18" s="15">
        <v>4697.08</v>
      </c>
      <c r="F18" s="16">
        <v>1.6799999999999999E-2</v>
      </c>
      <c r="G18" s="16"/>
    </row>
    <row r="19" spans="1:7" x14ac:dyDescent="0.35">
      <c r="A19" s="13" t="s">
        <v>205</v>
      </c>
      <c r="B19" s="33" t="s">
        <v>206</v>
      </c>
      <c r="C19" s="33" t="s">
        <v>207</v>
      </c>
      <c r="D19" s="14">
        <v>251398</v>
      </c>
      <c r="E19" s="15">
        <v>4666.45</v>
      </c>
      <c r="F19" s="16">
        <v>1.67E-2</v>
      </c>
      <c r="G19" s="16"/>
    </row>
    <row r="20" spans="1:7" x14ac:dyDescent="0.35">
      <c r="A20" s="13" t="s">
        <v>314</v>
      </c>
      <c r="B20" s="33" t="s">
        <v>315</v>
      </c>
      <c r="C20" s="33" t="s">
        <v>240</v>
      </c>
      <c r="D20" s="14">
        <v>49653</v>
      </c>
      <c r="E20" s="15">
        <v>4558.3900000000003</v>
      </c>
      <c r="F20" s="16">
        <v>1.6299999999999999E-2</v>
      </c>
      <c r="G20" s="16"/>
    </row>
    <row r="21" spans="1:7" x14ac:dyDescent="0.35">
      <c r="A21" s="13" t="s">
        <v>2499</v>
      </c>
      <c r="B21" s="33" t="s">
        <v>2500</v>
      </c>
      <c r="C21" s="33" t="s">
        <v>281</v>
      </c>
      <c r="D21" s="14">
        <v>115726</v>
      </c>
      <c r="E21" s="15">
        <v>4372.9399999999996</v>
      </c>
      <c r="F21" s="16">
        <v>1.5699999999999999E-2</v>
      </c>
      <c r="G21" s="16"/>
    </row>
    <row r="22" spans="1:7" x14ac:dyDescent="0.35">
      <c r="A22" s="13" t="s">
        <v>345</v>
      </c>
      <c r="B22" s="33" t="s">
        <v>346</v>
      </c>
      <c r="C22" s="33" t="s">
        <v>278</v>
      </c>
      <c r="D22" s="14">
        <v>621988</v>
      </c>
      <c r="E22" s="15">
        <v>4255.95</v>
      </c>
      <c r="F22" s="16">
        <v>1.52E-2</v>
      </c>
      <c r="G22" s="16"/>
    </row>
    <row r="23" spans="1:7" x14ac:dyDescent="0.35">
      <c r="A23" s="13" t="s">
        <v>428</v>
      </c>
      <c r="B23" s="33" t="s">
        <v>429</v>
      </c>
      <c r="C23" s="33" t="s">
        <v>358</v>
      </c>
      <c r="D23" s="14">
        <v>25889</v>
      </c>
      <c r="E23" s="15">
        <v>4169.16</v>
      </c>
      <c r="F23" s="16">
        <v>1.49E-2</v>
      </c>
      <c r="G23" s="16"/>
    </row>
    <row r="24" spans="1:7" x14ac:dyDescent="0.35">
      <c r="A24" s="13" t="s">
        <v>393</v>
      </c>
      <c r="B24" s="33" t="s">
        <v>394</v>
      </c>
      <c r="C24" s="33" t="s">
        <v>395</v>
      </c>
      <c r="D24" s="14">
        <v>895291</v>
      </c>
      <c r="E24" s="15">
        <v>3821.1</v>
      </c>
      <c r="F24" s="16">
        <v>1.37E-2</v>
      </c>
      <c r="G24" s="16"/>
    </row>
    <row r="25" spans="1:7" x14ac:dyDescent="0.35">
      <c r="A25" s="13" t="s">
        <v>286</v>
      </c>
      <c r="B25" s="33" t="s">
        <v>287</v>
      </c>
      <c r="C25" s="33" t="s">
        <v>218</v>
      </c>
      <c r="D25" s="14">
        <v>44666</v>
      </c>
      <c r="E25" s="15">
        <v>3819.17</v>
      </c>
      <c r="F25" s="16">
        <v>1.37E-2</v>
      </c>
      <c r="G25" s="16"/>
    </row>
    <row r="26" spans="1:7" x14ac:dyDescent="0.35">
      <c r="A26" s="13" t="s">
        <v>219</v>
      </c>
      <c r="B26" s="33" t="s">
        <v>220</v>
      </c>
      <c r="C26" s="33" t="s">
        <v>221</v>
      </c>
      <c r="D26" s="14">
        <v>65738</v>
      </c>
      <c r="E26" s="15">
        <v>3709.92</v>
      </c>
      <c r="F26" s="16">
        <v>1.3299999999999999E-2</v>
      </c>
      <c r="G26" s="16"/>
    </row>
    <row r="27" spans="1:7" x14ac:dyDescent="0.35">
      <c r="A27" s="13" t="s">
        <v>343</v>
      </c>
      <c r="B27" s="33" t="s">
        <v>344</v>
      </c>
      <c r="C27" s="33" t="s">
        <v>237</v>
      </c>
      <c r="D27" s="14">
        <v>55707</v>
      </c>
      <c r="E27" s="15">
        <v>3683.35</v>
      </c>
      <c r="F27" s="16">
        <v>1.32E-2</v>
      </c>
      <c r="G27" s="16"/>
    </row>
    <row r="28" spans="1:7" x14ac:dyDescent="0.35">
      <c r="A28" s="13" t="s">
        <v>786</v>
      </c>
      <c r="B28" s="33" t="s">
        <v>787</v>
      </c>
      <c r="C28" s="33" t="s">
        <v>355</v>
      </c>
      <c r="D28" s="14">
        <v>61149</v>
      </c>
      <c r="E28" s="15">
        <v>3656.71</v>
      </c>
      <c r="F28" s="16">
        <v>1.3100000000000001E-2</v>
      </c>
      <c r="G28" s="16"/>
    </row>
    <row r="29" spans="1:7" x14ac:dyDescent="0.35">
      <c r="A29" s="13" t="s">
        <v>270</v>
      </c>
      <c r="B29" s="33" t="s">
        <v>271</v>
      </c>
      <c r="C29" s="33" t="s">
        <v>240</v>
      </c>
      <c r="D29" s="14">
        <v>563720</v>
      </c>
      <c r="E29" s="15">
        <v>3604.14</v>
      </c>
      <c r="F29" s="16">
        <v>1.29E-2</v>
      </c>
      <c r="G29" s="16"/>
    </row>
    <row r="30" spans="1:7" x14ac:dyDescent="0.35">
      <c r="A30" s="13" t="s">
        <v>227</v>
      </c>
      <c r="B30" s="33" t="s">
        <v>228</v>
      </c>
      <c r="C30" s="33" t="s">
        <v>199</v>
      </c>
      <c r="D30" s="14">
        <v>172146</v>
      </c>
      <c r="E30" s="15">
        <v>3571.51</v>
      </c>
      <c r="F30" s="16">
        <v>1.2800000000000001E-2</v>
      </c>
      <c r="G30" s="16"/>
    </row>
    <row r="31" spans="1:7" x14ac:dyDescent="0.35">
      <c r="A31" s="13" t="s">
        <v>300</v>
      </c>
      <c r="B31" s="33" t="s">
        <v>301</v>
      </c>
      <c r="C31" s="33" t="s">
        <v>302</v>
      </c>
      <c r="D31" s="14">
        <v>99175</v>
      </c>
      <c r="E31" s="15">
        <v>3525.67</v>
      </c>
      <c r="F31" s="16">
        <v>1.26E-2</v>
      </c>
      <c r="G31" s="16"/>
    </row>
    <row r="32" spans="1:7" x14ac:dyDescent="0.35">
      <c r="A32" s="13" t="s">
        <v>694</v>
      </c>
      <c r="B32" s="33" t="s">
        <v>695</v>
      </c>
      <c r="C32" s="33" t="s">
        <v>240</v>
      </c>
      <c r="D32" s="14">
        <v>67027</v>
      </c>
      <c r="E32" s="15">
        <v>3442.84</v>
      </c>
      <c r="F32" s="16">
        <v>1.23E-2</v>
      </c>
      <c r="G32" s="16"/>
    </row>
    <row r="33" spans="1:7" x14ac:dyDescent="0.35">
      <c r="A33" s="13" t="s">
        <v>235</v>
      </c>
      <c r="B33" s="33" t="s">
        <v>236</v>
      </c>
      <c r="C33" s="33" t="s">
        <v>237</v>
      </c>
      <c r="D33" s="14">
        <v>192950</v>
      </c>
      <c r="E33" s="15">
        <v>3236.93</v>
      </c>
      <c r="F33" s="16">
        <v>1.1599999999999999E-2</v>
      </c>
      <c r="G33" s="16"/>
    </row>
    <row r="34" spans="1:7" x14ac:dyDescent="0.35">
      <c r="A34" s="13" t="s">
        <v>282</v>
      </c>
      <c r="B34" s="33" t="s">
        <v>283</v>
      </c>
      <c r="C34" s="33" t="s">
        <v>199</v>
      </c>
      <c r="D34" s="14">
        <v>1459855</v>
      </c>
      <c r="E34" s="15">
        <v>3236.35</v>
      </c>
      <c r="F34" s="16">
        <v>1.1599999999999999E-2</v>
      </c>
      <c r="G34" s="16"/>
    </row>
    <row r="35" spans="1:7" x14ac:dyDescent="0.35">
      <c r="A35" s="13" t="s">
        <v>1624</v>
      </c>
      <c r="B35" s="33" t="s">
        <v>1625</v>
      </c>
      <c r="C35" s="33" t="s">
        <v>401</v>
      </c>
      <c r="D35" s="14">
        <v>352326</v>
      </c>
      <c r="E35" s="15">
        <v>3233.3</v>
      </c>
      <c r="F35" s="16">
        <v>1.1599999999999999E-2</v>
      </c>
      <c r="G35" s="16"/>
    </row>
    <row r="36" spans="1:7" x14ac:dyDescent="0.35">
      <c r="A36" s="13" t="s">
        <v>252</v>
      </c>
      <c r="B36" s="33" t="s">
        <v>253</v>
      </c>
      <c r="C36" s="33" t="s">
        <v>218</v>
      </c>
      <c r="D36" s="14">
        <v>196532</v>
      </c>
      <c r="E36" s="15">
        <v>3216.44</v>
      </c>
      <c r="F36" s="16">
        <v>1.15E-2</v>
      </c>
      <c r="G36" s="16"/>
    </row>
    <row r="37" spans="1:7" x14ac:dyDescent="0.35">
      <c r="A37" s="13" t="s">
        <v>385</v>
      </c>
      <c r="B37" s="33" t="s">
        <v>386</v>
      </c>
      <c r="C37" s="33" t="s">
        <v>302</v>
      </c>
      <c r="D37" s="14">
        <v>20999</v>
      </c>
      <c r="E37" s="15">
        <v>3085.17</v>
      </c>
      <c r="F37" s="16">
        <v>1.11E-2</v>
      </c>
      <c r="G37" s="16"/>
    </row>
    <row r="38" spans="1:7" x14ac:dyDescent="0.35">
      <c r="A38" s="13" t="s">
        <v>274</v>
      </c>
      <c r="B38" s="33" t="s">
        <v>275</v>
      </c>
      <c r="C38" s="33" t="s">
        <v>218</v>
      </c>
      <c r="D38" s="14">
        <v>53354</v>
      </c>
      <c r="E38" s="15">
        <v>3008.1</v>
      </c>
      <c r="F38" s="16">
        <v>1.0800000000000001E-2</v>
      </c>
      <c r="G38" s="16"/>
    </row>
    <row r="39" spans="1:7" x14ac:dyDescent="0.35">
      <c r="A39" s="13" t="s">
        <v>229</v>
      </c>
      <c r="B39" s="33" t="s">
        <v>230</v>
      </c>
      <c r="C39" s="33" t="s">
        <v>231</v>
      </c>
      <c r="D39" s="14">
        <v>97024</v>
      </c>
      <c r="E39" s="15">
        <v>2888.21</v>
      </c>
      <c r="F39" s="16">
        <v>1.03E-2</v>
      </c>
      <c r="G39" s="16"/>
    </row>
    <row r="40" spans="1:7" x14ac:dyDescent="0.35">
      <c r="A40" s="13" t="s">
        <v>1631</v>
      </c>
      <c r="B40" s="33" t="s">
        <v>1632</v>
      </c>
      <c r="C40" s="33" t="s">
        <v>199</v>
      </c>
      <c r="D40" s="14">
        <v>1461100</v>
      </c>
      <c r="E40" s="15">
        <v>2859.37</v>
      </c>
      <c r="F40" s="16">
        <v>1.0200000000000001E-2</v>
      </c>
      <c r="G40" s="16"/>
    </row>
    <row r="41" spans="1:7" x14ac:dyDescent="0.35">
      <c r="A41" s="13" t="s">
        <v>331</v>
      </c>
      <c r="B41" s="33" t="s">
        <v>332</v>
      </c>
      <c r="C41" s="33" t="s">
        <v>333</v>
      </c>
      <c r="D41" s="14">
        <v>1754573</v>
      </c>
      <c r="E41" s="15">
        <v>2825.21</v>
      </c>
      <c r="F41" s="16">
        <v>1.01E-2</v>
      </c>
      <c r="G41" s="16"/>
    </row>
    <row r="42" spans="1:7" x14ac:dyDescent="0.35">
      <c r="A42" s="13" t="s">
        <v>426</v>
      </c>
      <c r="B42" s="33" t="s">
        <v>427</v>
      </c>
      <c r="C42" s="33" t="s">
        <v>215</v>
      </c>
      <c r="D42" s="14">
        <v>58894</v>
      </c>
      <c r="E42" s="15">
        <v>2816.9</v>
      </c>
      <c r="F42" s="16">
        <v>1.01E-2</v>
      </c>
      <c r="G42" s="16"/>
    </row>
    <row r="43" spans="1:7" x14ac:dyDescent="0.35">
      <c r="A43" s="13" t="s">
        <v>267</v>
      </c>
      <c r="B43" s="33" t="s">
        <v>268</v>
      </c>
      <c r="C43" s="33" t="s">
        <v>269</v>
      </c>
      <c r="D43" s="14">
        <v>158618</v>
      </c>
      <c r="E43" s="15">
        <v>2794.21</v>
      </c>
      <c r="F43" s="16">
        <v>0.01</v>
      </c>
      <c r="G43" s="16"/>
    </row>
    <row r="44" spans="1:7" x14ac:dyDescent="0.35">
      <c r="A44" s="13" t="s">
        <v>312</v>
      </c>
      <c r="B44" s="33" t="s">
        <v>313</v>
      </c>
      <c r="C44" s="33" t="s">
        <v>231</v>
      </c>
      <c r="D44" s="14">
        <v>99245</v>
      </c>
      <c r="E44" s="15">
        <v>2759.8</v>
      </c>
      <c r="F44" s="16">
        <v>9.9000000000000008E-3</v>
      </c>
      <c r="G44" s="16"/>
    </row>
    <row r="45" spans="1:7" x14ac:dyDescent="0.35">
      <c r="A45" s="13" t="s">
        <v>413</v>
      </c>
      <c r="B45" s="33" t="s">
        <v>414</v>
      </c>
      <c r="C45" s="33" t="s">
        <v>318</v>
      </c>
      <c r="D45" s="14">
        <v>373603</v>
      </c>
      <c r="E45" s="15">
        <v>2676.68</v>
      </c>
      <c r="F45" s="16">
        <v>9.5999999999999992E-3</v>
      </c>
      <c r="G45" s="16"/>
    </row>
    <row r="46" spans="1:7" x14ac:dyDescent="0.35">
      <c r="A46" s="13" t="s">
        <v>262</v>
      </c>
      <c r="B46" s="33" t="s">
        <v>263</v>
      </c>
      <c r="C46" s="33" t="s">
        <v>240</v>
      </c>
      <c r="D46" s="14">
        <v>159103</v>
      </c>
      <c r="E46" s="15">
        <v>2547.2399999999998</v>
      </c>
      <c r="F46" s="16">
        <v>9.1000000000000004E-3</v>
      </c>
      <c r="G46" s="16"/>
    </row>
    <row r="47" spans="1:7" x14ac:dyDescent="0.35">
      <c r="A47" s="13" t="s">
        <v>284</v>
      </c>
      <c r="B47" s="33" t="s">
        <v>285</v>
      </c>
      <c r="C47" s="33" t="s">
        <v>231</v>
      </c>
      <c r="D47" s="14">
        <v>20353</v>
      </c>
      <c r="E47" s="15">
        <v>2507.29</v>
      </c>
      <c r="F47" s="16">
        <v>8.9999999999999993E-3</v>
      </c>
      <c r="G47" s="16"/>
    </row>
    <row r="48" spans="1:7" x14ac:dyDescent="0.35">
      <c r="A48" s="13" t="s">
        <v>367</v>
      </c>
      <c r="B48" s="33" t="s">
        <v>368</v>
      </c>
      <c r="C48" s="33" t="s">
        <v>305</v>
      </c>
      <c r="D48" s="14">
        <v>360786</v>
      </c>
      <c r="E48" s="15">
        <v>2477.52</v>
      </c>
      <c r="F48" s="16">
        <v>8.8999999999999999E-3</v>
      </c>
      <c r="G48" s="16"/>
    </row>
    <row r="49" spans="1:7" x14ac:dyDescent="0.35">
      <c r="A49" s="13" t="s">
        <v>222</v>
      </c>
      <c r="B49" s="33" t="s">
        <v>223</v>
      </c>
      <c r="C49" s="33" t="s">
        <v>224</v>
      </c>
      <c r="D49" s="14">
        <v>642113</v>
      </c>
      <c r="E49" s="15">
        <v>2469.5700000000002</v>
      </c>
      <c r="F49" s="16">
        <v>8.8000000000000005E-3</v>
      </c>
      <c r="G49" s="16"/>
    </row>
    <row r="50" spans="1:7" x14ac:dyDescent="0.35">
      <c r="A50" s="13" t="s">
        <v>690</v>
      </c>
      <c r="B50" s="33" t="s">
        <v>691</v>
      </c>
      <c r="C50" s="33" t="s">
        <v>199</v>
      </c>
      <c r="D50" s="14">
        <v>1214957</v>
      </c>
      <c r="E50" s="15">
        <v>2454.94</v>
      </c>
      <c r="F50" s="16">
        <v>8.8000000000000005E-3</v>
      </c>
      <c r="G50" s="16"/>
    </row>
    <row r="51" spans="1:7" x14ac:dyDescent="0.35">
      <c r="A51" s="13" t="s">
        <v>211</v>
      </c>
      <c r="B51" s="33" t="s">
        <v>212</v>
      </c>
      <c r="C51" s="33" t="s">
        <v>199</v>
      </c>
      <c r="D51" s="14">
        <v>296491</v>
      </c>
      <c r="E51" s="15">
        <v>2408.4</v>
      </c>
      <c r="F51" s="16">
        <v>8.6E-3</v>
      </c>
      <c r="G51" s="16"/>
    </row>
    <row r="52" spans="1:7" x14ac:dyDescent="0.35">
      <c r="A52" s="13" t="s">
        <v>692</v>
      </c>
      <c r="B52" s="33" t="s">
        <v>693</v>
      </c>
      <c r="C52" s="33" t="s">
        <v>266</v>
      </c>
      <c r="D52" s="14">
        <v>157885</v>
      </c>
      <c r="E52" s="15">
        <v>2372.54</v>
      </c>
      <c r="F52" s="16">
        <v>8.5000000000000006E-3</v>
      </c>
      <c r="G52" s="16"/>
    </row>
    <row r="53" spans="1:7" x14ac:dyDescent="0.35">
      <c r="A53" s="13" t="s">
        <v>361</v>
      </c>
      <c r="B53" s="33" t="s">
        <v>362</v>
      </c>
      <c r="C53" s="33" t="s">
        <v>237</v>
      </c>
      <c r="D53" s="14">
        <v>232711</v>
      </c>
      <c r="E53" s="15">
        <v>2369.11</v>
      </c>
      <c r="F53" s="16">
        <v>8.5000000000000006E-3</v>
      </c>
      <c r="G53" s="16"/>
    </row>
    <row r="54" spans="1:7" x14ac:dyDescent="0.35">
      <c r="A54" s="13" t="s">
        <v>448</v>
      </c>
      <c r="B54" s="33" t="s">
        <v>449</v>
      </c>
      <c r="C54" s="33" t="s">
        <v>237</v>
      </c>
      <c r="D54" s="14">
        <v>222573</v>
      </c>
      <c r="E54" s="15">
        <v>2331.9</v>
      </c>
      <c r="F54" s="16">
        <v>8.3999999999999995E-3</v>
      </c>
      <c r="G54" s="16"/>
    </row>
    <row r="55" spans="1:7" x14ac:dyDescent="0.35">
      <c r="A55" s="13" t="s">
        <v>298</v>
      </c>
      <c r="B55" s="33" t="s">
        <v>299</v>
      </c>
      <c r="C55" s="33" t="s">
        <v>237</v>
      </c>
      <c r="D55" s="14">
        <v>119113</v>
      </c>
      <c r="E55" s="15">
        <v>2331.88</v>
      </c>
      <c r="F55" s="16">
        <v>8.3999999999999995E-3</v>
      </c>
      <c r="G55" s="16"/>
    </row>
    <row r="56" spans="1:7" x14ac:dyDescent="0.35">
      <c r="A56" s="13" t="s">
        <v>1766</v>
      </c>
      <c r="B56" s="33" t="s">
        <v>1767</v>
      </c>
      <c r="C56" s="33" t="s">
        <v>221</v>
      </c>
      <c r="D56" s="14">
        <v>161825</v>
      </c>
      <c r="E56" s="15">
        <v>2310.0500000000002</v>
      </c>
      <c r="F56" s="16">
        <v>8.3000000000000001E-3</v>
      </c>
      <c r="G56" s="16"/>
    </row>
    <row r="57" spans="1:7" x14ac:dyDescent="0.35">
      <c r="A57" s="13" t="s">
        <v>711</v>
      </c>
      <c r="B57" s="33" t="s">
        <v>712</v>
      </c>
      <c r="C57" s="33" t="s">
        <v>401</v>
      </c>
      <c r="D57" s="14">
        <v>299738</v>
      </c>
      <c r="E57" s="15">
        <v>2307.5300000000002</v>
      </c>
      <c r="F57" s="16">
        <v>8.3000000000000001E-3</v>
      </c>
      <c r="G57" s="16"/>
    </row>
    <row r="58" spans="1:7" x14ac:dyDescent="0.35">
      <c r="A58" s="13" t="s">
        <v>334</v>
      </c>
      <c r="B58" s="33" t="s">
        <v>335</v>
      </c>
      <c r="C58" s="33" t="s">
        <v>336</v>
      </c>
      <c r="D58" s="14">
        <v>61469</v>
      </c>
      <c r="E58" s="15">
        <v>2219.15</v>
      </c>
      <c r="F58" s="16">
        <v>8.0000000000000002E-3</v>
      </c>
      <c r="G58" s="16"/>
    </row>
    <row r="59" spans="1:7" x14ac:dyDescent="0.35">
      <c r="A59" s="13" t="s">
        <v>294</v>
      </c>
      <c r="B59" s="33" t="s">
        <v>295</v>
      </c>
      <c r="C59" s="33" t="s">
        <v>199</v>
      </c>
      <c r="D59" s="14">
        <v>354136</v>
      </c>
      <c r="E59" s="15">
        <v>2183.6</v>
      </c>
      <c r="F59" s="16">
        <v>7.7999999999999996E-3</v>
      </c>
      <c r="G59" s="16"/>
    </row>
    <row r="60" spans="1:7" x14ac:dyDescent="0.35">
      <c r="A60" s="13" t="s">
        <v>328</v>
      </c>
      <c r="B60" s="33" t="s">
        <v>329</v>
      </c>
      <c r="C60" s="33" t="s">
        <v>330</v>
      </c>
      <c r="D60" s="14">
        <v>198670</v>
      </c>
      <c r="E60" s="15">
        <v>2174.2399999999998</v>
      </c>
      <c r="F60" s="16">
        <v>7.7999999999999996E-3</v>
      </c>
      <c r="G60" s="16"/>
    </row>
    <row r="61" spans="1:7" x14ac:dyDescent="0.35">
      <c r="A61" s="13" t="s">
        <v>479</v>
      </c>
      <c r="B61" s="33" t="s">
        <v>480</v>
      </c>
      <c r="C61" s="33" t="s">
        <v>237</v>
      </c>
      <c r="D61" s="14">
        <v>86455</v>
      </c>
      <c r="E61" s="15">
        <v>2170.71</v>
      </c>
      <c r="F61" s="16">
        <v>7.7999999999999996E-3</v>
      </c>
      <c r="G61" s="16"/>
    </row>
    <row r="62" spans="1:7" x14ac:dyDescent="0.35">
      <c r="A62" s="13" t="s">
        <v>1655</v>
      </c>
      <c r="B62" s="33" t="s">
        <v>1656</v>
      </c>
      <c r="C62" s="33" t="s">
        <v>398</v>
      </c>
      <c r="D62" s="14">
        <v>422182</v>
      </c>
      <c r="E62" s="15">
        <v>2139.41</v>
      </c>
      <c r="F62" s="16">
        <v>7.7000000000000002E-3</v>
      </c>
      <c r="G62" s="16"/>
    </row>
    <row r="63" spans="1:7" x14ac:dyDescent="0.35">
      <c r="A63" s="13" t="s">
        <v>232</v>
      </c>
      <c r="B63" s="33" t="s">
        <v>233</v>
      </c>
      <c r="C63" s="33" t="s">
        <v>234</v>
      </c>
      <c r="D63" s="14">
        <v>18638</v>
      </c>
      <c r="E63" s="15">
        <v>2089.3200000000002</v>
      </c>
      <c r="F63" s="16">
        <v>7.4999999999999997E-3</v>
      </c>
      <c r="G63" s="16"/>
    </row>
    <row r="64" spans="1:7" x14ac:dyDescent="0.35">
      <c r="A64" s="13" t="s">
        <v>696</v>
      </c>
      <c r="B64" s="33" t="s">
        <v>697</v>
      </c>
      <c r="C64" s="33" t="s">
        <v>278</v>
      </c>
      <c r="D64" s="14">
        <v>293414</v>
      </c>
      <c r="E64" s="15">
        <v>2072.38</v>
      </c>
      <c r="F64" s="16">
        <v>7.4000000000000003E-3</v>
      </c>
      <c r="G64" s="16"/>
    </row>
    <row r="65" spans="1:7" x14ac:dyDescent="0.35">
      <c r="A65" s="13" t="s">
        <v>276</v>
      </c>
      <c r="B65" s="33" t="s">
        <v>277</v>
      </c>
      <c r="C65" s="33" t="s">
        <v>278</v>
      </c>
      <c r="D65" s="14">
        <v>179837</v>
      </c>
      <c r="E65" s="15">
        <v>2023.53</v>
      </c>
      <c r="F65" s="16">
        <v>7.3000000000000001E-3</v>
      </c>
      <c r="G65" s="16"/>
    </row>
    <row r="66" spans="1:7" x14ac:dyDescent="0.35">
      <c r="A66" s="13" t="s">
        <v>246</v>
      </c>
      <c r="B66" s="33" t="s">
        <v>247</v>
      </c>
      <c r="C66" s="33" t="s">
        <v>248</v>
      </c>
      <c r="D66" s="14">
        <v>83499</v>
      </c>
      <c r="E66" s="15">
        <v>1960.81</v>
      </c>
      <c r="F66" s="16">
        <v>7.0000000000000001E-3</v>
      </c>
      <c r="G66" s="16"/>
    </row>
    <row r="67" spans="1:7" x14ac:dyDescent="0.35">
      <c r="A67" s="13" t="s">
        <v>383</v>
      </c>
      <c r="B67" s="33" t="s">
        <v>384</v>
      </c>
      <c r="C67" s="33" t="s">
        <v>330</v>
      </c>
      <c r="D67" s="14">
        <v>118968</v>
      </c>
      <c r="E67" s="15">
        <v>1828.66</v>
      </c>
      <c r="F67" s="16">
        <v>6.6E-3</v>
      </c>
      <c r="G67" s="16"/>
    </row>
    <row r="68" spans="1:7" x14ac:dyDescent="0.35">
      <c r="A68" s="13" t="s">
        <v>326</v>
      </c>
      <c r="B68" s="33" t="s">
        <v>327</v>
      </c>
      <c r="C68" s="33" t="s">
        <v>237</v>
      </c>
      <c r="D68" s="14">
        <v>126975</v>
      </c>
      <c r="E68" s="15">
        <v>1809.14</v>
      </c>
      <c r="F68" s="16">
        <v>6.4999999999999997E-3</v>
      </c>
      <c r="G68" s="16"/>
    </row>
    <row r="69" spans="1:7" x14ac:dyDescent="0.35">
      <c r="A69" s="13" t="s">
        <v>213</v>
      </c>
      <c r="B69" s="33" t="s">
        <v>214</v>
      </c>
      <c r="C69" s="33" t="s">
        <v>215</v>
      </c>
      <c r="D69" s="14">
        <v>63231</v>
      </c>
      <c r="E69" s="15">
        <v>1690.8</v>
      </c>
      <c r="F69" s="16">
        <v>6.1000000000000004E-3</v>
      </c>
      <c r="G69" s="16"/>
    </row>
    <row r="70" spans="1:7" x14ac:dyDescent="0.35">
      <c r="A70" s="13" t="s">
        <v>799</v>
      </c>
      <c r="B70" s="33" t="s">
        <v>800</v>
      </c>
      <c r="C70" s="33" t="s">
        <v>240</v>
      </c>
      <c r="D70" s="14">
        <v>90268</v>
      </c>
      <c r="E70" s="15">
        <v>1684.58</v>
      </c>
      <c r="F70" s="16">
        <v>6.0000000000000001E-3</v>
      </c>
      <c r="G70" s="16"/>
    </row>
    <row r="71" spans="1:7" x14ac:dyDescent="0.35">
      <c r="A71" s="13" t="s">
        <v>254</v>
      </c>
      <c r="B71" s="33" t="s">
        <v>255</v>
      </c>
      <c r="C71" s="33" t="s">
        <v>218</v>
      </c>
      <c r="D71" s="14">
        <v>106271</v>
      </c>
      <c r="E71" s="15">
        <v>1672.6</v>
      </c>
      <c r="F71" s="16">
        <v>6.0000000000000001E-3</v>
      </c>
      <c r="G71" s="16"/>
    </row>
    <row r="72" spans="1:7" x14ac:dyDescent="0.35">
      <c r="A72" s="13" t="s">
        <v>359</v>
      </c>
      <c r="B72" s="33" t="s">
        <v>360</v>
      </c>
      <c r="C72" s="33" t="s">
        <v>330</v>
      </c>
      <c r="D72" s="14">
        <v>71962</v>
      </c>
      <c r="E72" s="15">
        <v>1614.68</v>
      </c>
      <c r="F72" s="16">
        <v>5.7999999999999996E-3</v>
      </c>
      <c r="G72" s="16"/>
    </row>
    <row r="73" spans="1:7" x14ac:dyDescent="0.35">
      <c r="A73" s="13" t="s">
        <v>337</v>
      </c>
      <c r="B73" s="33" t="s">
        <v>338</v>
      </c>
      <c r="C73" s="33" t="s">
        <v>281</v>
      </c>
      <c r="D73" s="14">
        <v>63376</v>
      </c>
      <c r="E73" s="15">
        <v>1541.18</v>
      </c>
      <c r="F73" s="16">
        <v>5.4999999999999997E-3</v>
      </c>
      <c r="G73" s="16"/>
    </row>
    <row r="74" spans="1:7" x14ac:dyDescent="0.35">
      <c r="A74" s="13" t="s">
        <v>1618</v>
      </c>
      <c r="B74" s="33" t="s">
        <v>1619</v>
      </c>
      <c r="C74" s="33" t="s">
        <v>437</v>
      </c>
      <c r="D74" s="14">
        <v>134700</v>
      </c>
      <c r="E74" s="15">
        <v>1517.4</v>
      </c>
      <c r="F74" s="16">
        <v>5.4000000000000003E-3</v>
      </c>
      <c r="G74" s="16"/>
    </row>
    <row r="75" spans="1:7" x14ac:dyDescent="0.35">
      <c r="A75" s="13" t="s">
        <v>415</v>
      </c>
      <c r="B75" s="33" t="s">
        <v>416</v>
      </c>
      <c r="C75" s="33" t="s">
        <v>305</v>
      </c>
      <c r="D75" s="14">
        <v>24653</v>
      </c>
      <c r="E75" s="15">
        <v>1472.03</v>
      </c>
      <c r="F75" s="16">
        <v>5.3E-3</v>
      </c>
      <c r="G75" s="16"/>
    </row>
    <row r="76" spans="1:7" x14ac:dyDescent="0.35">
      <c r="A76" s="13" t="s">
        <v>306</v>
      </c>
      <c r="B76" s="33" t="s">
        <v>307</v>
      </c>
      <c r="C76" s="33" t="s">
        <v>218</v>
      </c>
      <c r="D76" s="14">
        <v>57176</v>
      </c>
      <c r="E76" s="15">
        <v>1463.02</v>
      </c>
      <c r="F76" s="16">
        <v>5.1999999999999998E-3</v>
      </c>
      <c r="G76" s="16"/>
    </row>
    <row r="77" spans="1:7" x14ac:dyDescent="0.35">
      <c r="A77" s="13" t="s">
        <v>737</v>
      </c>
      <c r="B77" s="33" t="s">
        <v>738</v>
      </c>
      <c r="C77" s="33" t="s">
        <v>401</v>
      </c>
      <c r="D77" s="14">
        <v>110280</v>
      </c>
      <c r="E77" s="15">
        <v>1438.82</v>
      </c>
      <c r="F77" s="16">
        <v>5.1999999999999998E-3</v>
      </c>
      <c r="G77" s="16"/>
    </row>
    <row r="78" spans="1:7" x14ac:dyDescent="0.35">
      <c r="A78" s="13" t="s">
        <v>1710</v>
      </c>
      <c r="B78" s="33" t="s">
        <v>1711</v>
      </c>
      <c r="C78" s="33" t="s">
        <v>1712</v>
      </c>
      <c r="D78" s="14">
        <v>2019920</v>
      </c>
      <c r="E78" s="15">
        <v>1437.58</v>
      </c>
      <c r="F78" s="16">
        <v>5.1999999999999998E-3</v>
      </c>
      <c r="G78" s="16"/>
    </row>
    <row r="79" spans="1:7" x14ac:dyDescent="0.35">
      <c r="A79" s="13" t="s">
        <v>688</v>
      </c>
      <c r="B79" s="33" t="s">
        <v>689</v>
      </c>
      <c r="C79" s="33" t="s">
        <v>224</v>
      </c>
      <c r="D79" s="14">
        <v>70810</v>
      </c>
      <c r="E79" s="15">
        <v>1427.18</v>
      </c>
      <c r="F79" s="16">
        <v>5.1000000000000004E-3</v>
      </c>
      <c r="G79" s="16"/>
    </row>
    <row r="80" spans="1:7" x14ac:dyDescent="0.35">
      <c r="A80" s="13" t="s">
        <v>1796</v>
      </c>
      <c r="B80" s="33" t="s">
        <v>1797</v>
      </c>
      <c r="C80" s="33" t="s">
        <v>497</v>
      </c>
      <c r="D80" s="14">
        <v>41837</v>
      </c>
      <c r="E80" s="15">
        <v>1389.7</v>
      </c>
      <c r="F80" s="16">
        <v>5.0000000000000001E-3</v>
      </c>
      <c r="G80" s="16"/>
    </row>
    <row r="81" spans="1:7" x14ac:dyDescent="0.35">
      <c r="A81" s="13" t="s">
        <v>238</v>
      </c>
      <c r="B81" s="33" t="s">
        <v>239</v>
      </c>
      <c r="C81" s="33" t="s">
        <v>240</v>
      </c>
      <c r="D81" s="14">
        <v>61519</v>
      </c>
      <c r="E81" s="15">
        <v>1362.89</v>
      </c>
      <c r="F81" s="16">
        <v>4.8999999999999998E-3</v>
      </c>
      <c r="G81" s="16"/>
    </row>
    <row r="82" spans="1:7" x14ac:dyDescent="0.35">
      <c r="A82" s="13" t="s">
        <v>765</v>
      </c>
      <c r="B82" s="33" t="s">
        <v>766</v>
      </c>
      <c r="C82" s="33" t="s">
        <v>497</v>
      </c>
      <c r="D82" s="14">
        <v>563837</v>
      </c>
      <c r="E82" s="15">
        <v>1330.82</v>
      </c>
      <c r="F82" s="16">
        <v>4.7999999999999996E-3</v>
      </c>
      <c r="G82" s="16"/>
    </row>
    <row r="83" spans="1:7" x14ac:dyDescent="0.35">
      <c r="A83" s="13" t="s">
        <v>487</v>
      </c>
      <c r="B83" s="33" t="s">
        <v>488</v>
      </c>
      <c r="C83" s="33" t="s">
        <v>305</v>
      </c>
      <c r="D83" s="14">
        <v>227962</v>
      </c>
      <c r="E83" s="15">
        <v>1325.03</v>
      </c>
      <c r="F83" s="16">
        <v>4.7000000000000002E-3</v>
      </c>
      <c r="G83" s="16"/>
    </row>
    <row r="84" spans="1:7" x14ac:dyDescent="0.35">
      <c r="A84" s="13" t="s">
        <v>1532</v>
      </c>
      <c r="B84" s="33" t="s">
        <v>1533</v>
      </c>
      <c r="C84" s="33" t="s">
        <v>240</v>
      </c>
      <c r="D84" s="14">
        <v>124975</v>
      </c>
      <c r="E84" s="15">
        <v>1305.8599999999999</v>
      </c>
      <c r="F84" s="16">
        <v>4.7000000000000002E-3</v>
      </c>
      <c r="G84" s="16"/>
    </row>
    <row r="85" spans="1:7" x14ac:dyDescent="0.35">
      <c r="A85" s="13" t="s">
        <v>698</v>
      </c>
      <c r="B85" s="33" t="s">
        <v>699</v>
      </c>
      <c r="C85" s="33" t="s">
        <v>221</v>
      </c>
      <c r="D85" s="14">
        <v>538279</v>
      </c>
      <c r="E85" s="15">
        <v>1282.77</v>
      </c>
      <c r="F85" s="16">
        <v>4.5999999999999999E-3</v>
      </c>
      <c r="G85" s="16"/>
    </row>
    <row r="86" spans="1:7" x14ac:dyDescent="0.35">
      <c r="A86" s="13" t="s">
        <v>341</v>
      </c>
      <c r="B86" s="33" t="s">
        <v>342</v>
      </c>
      <c r="C86" s="33" t="s">
        <v>237</v>
      </c>
      <c r="D86" s="14">
        <v>76488</v>
      </c>
      <c r="E86" s="15">
        <v>1282.17</v>
      </c>
      <c r="F86" s="16">
        <v>4.5999999999999999E-3</v>
      </c>
      <c r="G86" s="16"/>
    </row>
    <row r="87" spans="1:7" x14ac:dyDescent="0.35">
      <c r="A87" s="13" t="s">
        <v>805</v>
      </c>
      <c r="B87" s="33" t="s">
        <v>806</v>
      </c>
      <c r="C87" s="33" t="s">
        <v>231</v>
      </c>
      <c r="D87" s="14">
        <v>23474</v>
      </c>
      <c r="E87" s="15">
        <v>1251.99</v>
      </c>
      <c r="F87" s="16">
        <v>4.4999999999999997E-3</v>
      </c>
      <c r="G87" s="16"/>
    </row>
    <row r="88" spans="1:7" x14ac:dyDescent="0.35">
      <c r="A88" s="13" t="s">
        <v>378</v>
      </c>
      <c r="B88" s="33" t="s">
        <v>379</v>
      </c>
      <c r="C88" s="33" t="s">
        <v>380</v>
      </c>
      <c r="D88" s="14">
        <v>197316</v>
      </c>
      <c r="E88" s="15">
        <v>1250</v>
      </c>
      <c r="F88" s="16">
        <v>4.4999999999999997E-3</v>
      </c>
      <c r="G88" s="16"/>
    </row>
    <row r="89" spans="1:7" x14ac:dyDescent="0.35">
      <c r="A89" s="13" t="s">
        <v>376</v>
      </c>
      <c r="B89" s="33" t="s">
        <v>377</v>
      </c>
      <c r="C89" s="33" t="s">
        <v>245</v>
      </c>
      <c r="D89" s="14">
        <v>1111176</v>
      </c>
      <c r="E89" s="15">
        <v>1236.29</v>
      </c>
      <c r="F89" s="16">
        <v>4.4000000000000003E-3</v>
      </c>
      <c r="G89" s="16"/>
    </row>
    <row r="90" spans="1:7" x14ac:dyDescent="0.35">
      <c r="A90" s="13" t="s">
        <v>264</v>
      </c>
      <c r="B90" s="33" t="s">
        <v>265</v>
      </c>
      <c r="C90" s="33" t="s">
        <v>266</v>
      </c>
      <c r="D90" s="14">
        <v>67029</v>
      </c>
      <c r="E90" s="15">
        <v>1214.7</v>
      </c>
      <c r="F90" s="16">
        <v>4.4000000000000003E-3</v>
      </c>
      <c r="G90" s="16"/>
    </row>
    <row r="91" spans="1:7" x14ac:dyDescent="0.35">
      <c r="A91" s="13" t="s">
        <v>347</v>
      </c>
      <c r="B91" s="33" t="s">
        <v>348</v>
      </c>
      <c r="C91" s="33" t="s">
        <v>333</v>
      </c>
      <c r="D91" s="14">
        <v>119409</v>
      </c>
      <c r="E91" s="15">
        <v>1186.33</v>
      </c>
      <c r="F91" s="16">
        <v>4.3E-3</v>
      </c>
      <c r="G91" s="16"/>
    </row>
    <row r="92" spans="1:7" x14ac:dyDescent="0.35">
      <c r="A92" s="13" t="s">
        <v>1681</v>
      </c>
      <c r="B92" s="33" t="s">
        <v>1682</v>
      </c>
      <c r="C92" s="33" t="s">
        <v>302</v>
      </c>
      <c r="D92" s="14">
        <v>94458</v>
      </c>
      <c r="E92" s="15">
        <v>1167.4100000000001</v>
      </c>
      <c r="F92" s="16">
        <v>4.1999999999999997E-3</v>
      </c>
      <c r="G92" s="16"/>
    </row>
    <row r="93" spans="1:7" x14ac:dyDescent="0.35">
      <c r="A93" s="13" t="s">
        <v>731</v>
      </c>
      <c r="B93" s="33" t="s">
        <v>732</v>
      </c>
      <c r="C93" s="33" t="s">
        <v>355</v>
      </c>
      <c r="D93" s="14">
        <v>130793</v>
      </c>
      <c r="E93" s="15">
        <v>1166.1500000000001</v>
      </c>
      <c r="F93" s="16">
        <v>4.1999999999999997E-3</v>
      </c>
      <c r="G93" s="16"/>
    </row>
    <row r="94" spans="1:7" x14ac:dyDescent="0.35">
      <c r="A94" s="13" t="s">
        <v>871</v>
      </c>
      <c r="B94" s="33" t="s">
        <v>872</v>
      </c>
      <c r="C94" s="33" t="s">
        <v>873</v>
      </c>
      <c r="D94" s="14">
        <v>153543</v>
      </c>
      <c r="E94" s="15">
        <v>1102.3599999999999</v>
      </c>
      <c r="F94" s="16">
        <v>3.8999999999999998E-3</v>
      </c>
      <c r="G94" s="16"/>
    </row>
    <row r="95" spans="1:7" x14ac:dyDescent="0.35">
      <c r="A95" s="13" t="s">
        <v>446</v>
      </c>
      <c r="B95" s="33" t="s">
        <v>447</v>
      </c>
      <c r="C95" s="33" t="s">
        <v>215</v>
      </c>
      <c r="D95" s="14">
        <v>104729</v>
      </c>
      <c r="E95" s="15">
        <v>1044.6199999999999</v>
      </c>
      <c r="F95" s="16">
        <v>3.7000000000000002E-3</v>
      </c>
      <c r="G95" s="16"/>
    </row>
    <row r="96" spans="1:7" x14ac:dyDescent="0.35">
      <c r="A96" s="13" t="s">
        <v>319</v>
      </c>
      <c r="B96" s="33" t="s">
        <v>320</v>
      </c>
      <c r="C96" s="33" t="s">
        <v>321</v>
      </c>
      <c r="D96" s="14">
        <v>52062</v>
      </c>
      <c r="E96" s="15">
        <v>1040.77</v>
      </c>
      <c r="F96" s="16">
        <v>3.7000000000000002E-3</v>
      </c>
      <c r="G96" s="16"/>
    </row>
    <row r="97" spans="1:7" x14ac:dyDescent="0.35">
      <c r="A97" s="13" t="s">
        <v>3140</v>
      </c>
      <c r="B97" s="33" t="s">
        <v>3141</v>
      </c>
      <c r="C97" s="33" t="s">
        <v>234</v>
      </c>
      <c r="D97" s="14">
        <v>75582</v>
      </c>
      <c r="E97" s="15">
        <v>1038.8</v>
      </c>
      <c r="F97" s="16">
        <v>3.7000000000000002E-3</v>
      </c>
      <c r="G97" s="16"/>
    </row>
    <row r="98" spans="1:7" x14ac:dyDescent="0.35">
      <c r="A98" s="13" t="s">
        <v>1669</v>
      </c>
      <c r="B98" s="33" t="s">
        <v>1670</v>
      </c>
      <c r="C98" s="33" t="s">
        <v>221</v>
      </c>
      <c r="D98" s="14">
        <v>126142</v>
      </c>
      <c r="E98" s="15">
        <v>1005.73</v>
      </c>
      <c r="F98" s="16">
        <v>3.5999999999999999E-3</v>
      </c>
      <c r="G98" s="16"/>
    </row>
    <row r="99" spans="1:7" x14ac:dyDescent="0.35">
      <c r="A99" s="13" t="s">
        <v>1647</v>
      </c>
      <c r="B99" s="33" t="s">
        <v>1648</v>
      </c>
      <c r="C99" s="33" t="s">
        <v>278</v>
      </c>
      <c r="D99" s="14">
        <v>101863</v>
      </c>
      <c r="E99" s="15">
        <v>974.12</v>
      </c>
      <c r="F99" s="16">
        <v>3.5000000000000001E-3</v>
      </c>
      <c r="G99" s="16"/>
    </row>
    <row r="100" spans="1:7" x14ac:dyDescent="0.35">
      <c r="A100" s="13" t="s">
        <v>353</v>
      </c>
      <c r="B100" s="33" t="s">
        <v>354</v>
      </c>
      <c r="C100" s="33" t="s">
        <v>355</v>
      </c>
      <c r="D100" s="14">
        <v>66978</v>
      </c>
      <c r="E100" s="15">
        <v>867.77</v>
      </c>
      <c r="F100" s="16">
        <v>3.0999999999999999E-3</v>
      </c>
      <c r="G100" s="16"/>
    </row>
    <row r="101" spans="1:7" x14ac:dyDescent="0.35">
      <c r="A101" s="13" t="s">
        <v>815</v>
      </c>
      <c r="B101" s="33" t="s">
        <v>816</v>
      </c>
      <c r="C101" s="33" t="s">
        <v>234</v>
      </c>
      <c r="D101" s="14">
        <v>2515</v>
      </c>
      <c r="E101" s="15">
        <v>744.31</v>
      </c>
      <c r="F101" s="16">
        <v>2.7000000000000001E-3</v>
      </c>
      <c r="G101" s="16"/>
    </row>
    <row r="102" spans="1:7" x14ac:dyDescent="0.35">
      <c r="A102" s="13" t="s">
        <v>1641</v>
      </c>
      <c r="B102" s="33" t="s">
        <v>1642</v>
      </c>
      <c r="C102" s="33" t="s">
        <v>478</v>
      </c>
      <c r="D102" s="14">
        <v>197389</v>
      </c>
      <c r="E102" s="15">
        <v>733.2</v>
      </c>
      <c r="F102" s="16">
        <v>2.5999999999999999E-3</v>
      </c>
      <c r="G102" s="16"/>
    </row>
    <row r="103" spans="1:7" x14ac:dyDescent="0.35">
      <c r="A103" s="17" t="s">
        <v>139</v>
      </c>
      <c r="B103" s="34"/>
      <c r="C103" s="34"/>
      <c r="D103" s="20"/>
      <c r="E103" s="37">
        <v>267073.12</v>
      </c>
      <c r="F103" s="38">
        <v>0.95699999999999996</v>
      </c>
      <c r="G103" s="23"/>
    </row>
    <row r="104" spans="1:7" x14ac:dyDescent="0.35">
      <c r="A104" s="17" t="s">
        <v>404</v>
      </c>
      <c r="B104" s="33"/>
      <c r="C104" s="33"/>
      <c r="D104" s="14"/>
      <c r="E104" s="15"/>
      <c r="F104" s="16"/>
      <c r="G104" s="16"/>
    </row>
    <row r="105" spans="1:7" x14ac:dyDescent="0.35">
      <c r="A105" s="17" t="s">
        <v>139</v>
      </c>
      <c r="B105" s="33"/>
      <c r="C105" s="33"/>
      <c r="D105" s="14"/>
      <c r="E105" s="39" t="s">
        <v>136</v>
      </c>
      <c r="F105" s="40" t="s">
        <v>136</v>
      </c>
      <c r="G105" s="16"/>
    </row>
    <row r="106" spans="1:7" x14ac:dyDescent="0.35">
      <c r="A106" s="24" t="s">
        <v>155</v>
      </c>
      <c r="B106" s="35"/>
      <c r="C106" s="35"/>
      <c r="D106" s="25"/>
      <c r="E106" s="30">
        <v>267073.12</v>
      </c>
      <c r="F106" s="31">
        <v>0.95699999999999996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13"/>
      <c r="B108" s="33"/>
      <c r="C108" s="33"/>
      <c r="D108" s="14"/>
      <c r="E108" s="15"/>
      <c r="F108" s="16"/>
      <c r="G108" s="16"/>
    </row>
    <row r="109" spans="1:7" x14ac:dyDescent="0.35">
      <c r="A109" s="17" t="s">
        <v>156</v>
      </c>
      <c r="B109" s="33"/>
      <c r="C109" s="33"/>
      <c r="D109" s="14"/>
      <c r="E109" s="15"/>
      <c r="F109" s="16"/>
      <c r="G109" s="16"/>
    </row>
    <row r="110" spans="1:7" x14ac:dyDescent="0.35">
      <c r="A110" s="13" t="s">
        <v>157</v>
      </c>
      <c r="B110" s="33"/>
      <c r="C110" s="33"/>
      <c r="D110" s="14"/>
      <c r="E110" s="15">
        <v>12038.27</v>
      </c>
      <c r="F110" s="16">
        <v>4.3099999999999999E-2</v>
      </c>
      <c r="G110" s="16">
        <v>5.7939999999999998E-2</v>
      </c>
    </row>
    <row r="111" spans="1:7" x14ac:dyDescent="0.35">
      <c r="A111" s="17" t="s">
        <v>139</v>
      </c>
      <c r="B111" s="34"/>
      <c r="C111" s="34"/>
      <c r="D111" s="20"/>
      <c r="E111" s="37">
        <v>12038.27</v>
      </c>
      <c r="F111" s="38">
        <v>4.3099999999999999E-2</v>
      </c>
      <c r="G111" s="23"/>
    </row>
    <row r="112" spans="1:7" x14ac:dyDescent="0.35">
      <c r="A112" s="13"/>
      <c r="B112" s="33"/>
      <c r="C112" s="33"/>
      <c r="D112" s="14"/>
      <c r="E112" s="15"/>
      <c r="F112" s="16"/>
      <c r="G112" s="16"/>
    </row>
    <row r="113" spans="1:7" x14ac:dyDescent="0.35">
      <c r="A113" s="24" t="s">
        <v>155</v>
      </c>
      <c r="B113" s="35"/>
      <c r="C113" s="35"/>
      <c r="D113" s="25"/>
      <c r="E113" s="21">
        <v>12038.27</v>
      </c>
      <c r="F113" s="22">
        <v>4.3099999999999999E-2</v>
      </c>
      <c r="G113" s="23"/>
    </row>
    <row r="114" spans="1:7" x14ac:dyDescent="0.35">
      <c r="A114" s="13" t="s">
        <v>158</v>
      </c>
      <c r="B114" s="33"/>
      <c r="C114" s="33"/>
      <c r="D114" s="14"/>
      <c r="E114" s="15">
        <v>3.8219023999999999</v>
      </c>
      <c r="F114" s="16">
        <v>1.2999999999999999E-5</v>
      </c>
      <c r="G114" s="16"/>
    </row>
    <row r="115" spans="1:7" x14ac:dyDescent="0.35">
      <c r="A115" s="13" t="s">
        <v>159</v>
      </c>
      <c r="B115" s="33"/>
      <c r="C115" s="33"/>
      <c r="D115" s="14"/>
      <c r="E115" s="26">
        <v>-18.0119024</v>
      </c>
      <c r="F115" s="27">
        <v>-1.13E-4</v>
      </c>
      <c r="G115" s="16">
        <v>5.7939999999999998E-2</v>
      </c>
    </row>
    <row r="116" spans="1:7" x14ac:dyDescent="0.35">
      <c r="A116" s="28" t="s">
        <v>160</v>
      </c>
      <c r="B116" s="36"/>
      <c r="C116" s="36"/>
      <c r="D116" s="29"/>
      <c r="E116" s="30">
        <v>279097.2</v>
      </c>
      <c r="F116" s="31">
        <v>1</v>
      </c>
      <c r="G116" s="31"/>
    </row>
    <row r="121" spans="1:7" x14ac:dyDescent="0.35">
      <c r="A121" s="1" t="s">
        <v>163</v>
      </c>
    </row>
    <row r="122" spans="1:7" x14ac:dyDescent="0.35">
      <c r="A122" s="48" t="s">
        <v>164</v>
      </c>
      <c r="B122" s="3" t="s">
        <v>136</v>
      </c>
    </row>
    <row r="123" spans="1:7" x14ac:dyDescent="0.35">
      <c r="A123" t="s">
        <v>165</v>
      </c>
    </row>
    <row r="124" spans="1:7" x14ac:dyDescent="0.35">
      <c r="A124" t="s">
        <v>166</v>
      </c>
      <c r="B124" t="s">
        <v>167</v>
      </c>
      <c r="C124" t="s">
        <v>167</v>
      </c>
    </row>
    <row r="125" spans="1:7" x14ac:dyDescent="0.35">
      <c r="B125" s="49">
        <v>45777</v>
      </c>
      <c r="C125" s="49">
        <v>45807</v>
      </c>
    </row>
    <row r="126" spans="1:7" x14ac:dyDescent="0.35">
      <c r="A126" t="s">
        <v>168</v>
      </c>
      <c r="B126">
        <v>14.424799999999999</v>
      </c>
      <c r="C126">
        <v>15.0227</v>
      </c>
    </row>
    <row r="127" spans="1:7" x14ac:dyDescent="0.35">
      <c r="A127" t="s">
        <v>169</v>
      </c>
      <c r="B127">
        <v>14.424799999999999</v>
      </c>
      <c r="C127">
        <v>15.0227</v>
      </c>
    </row>
    <row r="128" spans="1:7" x14ac:dyDescent="0.35">
      <c r="A128" t="s">
        <v>170</v>
      </c>
      <c r="B128">
        <v>14.0756</v>
      </c>
      <c r="C128">
        <v>14.641</v>
      </c>
    </row>
    <row r="129" spans="1:4" x14ac:dyDescent="0.35">
      <c r="A129" t="s">
        <v>171</v>
      </c>
      <c r="B129">
        <v>14.0756</v>
      </c>
      <c r="C129">
        <v>14.641</v>
      </c>
    </row>
    <row r="131" spans="1:4" x14ac:dyDescent="0.35">
      <c r="A131" t="s">
        <v>172</v>
      </c>
      <c r="B131" s="3" t="s">
        <v>136</v>
      </c>
    </row>
    <row r="132" spans="1:4" x14ac:dyDescent="0.35">
      <c r="A132" t="s">
        <v>173</v>
      </c>
      <c r="B132" s="3" t="s">
        <v>136</v>
      </c>
    </row>
    <row r="133" spans="1:4" ht="29" customHeight="1" x14ac:dyDescent="0.35">
      <c r="A133" s="48" t="s">
        <v>174</v>
      </c>
      <c r="B133" s="3" t="s">
        <v>136</v>
      </c>
    </row>
    <row r="134" spans="1:4" ht="29" customHeight="1" x14ac:dyDescent="0.35">
      <c r="A134" s="48" t="s">
        <v>175</v>
      </c>
      <c r="B134" s="3" t="s">
        <v>136</v>
      </c>
    </row>
    <row r="135" spans="1:4" x14ac:dyDescent="0.35">
      <c r="A135" t="s">
        <v>409</v>
      </c>
      <c r="B135" s="50">
        <v>0.4304</v>
      </c>
    </row>
    <row r="136" spans="1:4" ht="43.5" customHeight="1" x14ac:dyDescent="0.35">
      <c r="A136" s="48" t="s">
        <v>177</v>
      </c>
      <c r="B136" s="3" t="s">
        <v>136</v>
      </c>
    </row>
    <row r="137" spans="1:4" x14ac:dyDescent="0.35">
      <c r="B137" s="3"/>
    </row>
    <row r="138" spans="1:4" ht="29" customHeight="1" x14ac:dyDescent="0.35">
      <c r="A138" s="48" t="s">
        <v>178</v>
      </c>
      <c r="B138" s="3" t="s">
        <v>136</v>
      </c>
    </row>
    <row r="139" spans="1:4" ht="29" customHeight="1" x14ac:dyDescent="0.35">
      <c r="A139" s="48" t="s">
        <v>179</v>
      </c>
      <c r="B139" t="s">
        <v>136</v>
      </c>
    </row>
    <row r="140" spans="1:4" ht="29" customHeight="1" x14ac:dyDescent="0.35">
      <c r="A140" s="48" t="s">
        <v>180</v>
      </c>
      <c r="B140" s="3" t="s">
        <v>136</v>
      </c>
    </row>
    <row r="141" spans="1:4" ht="29" customHeight="1" x14ac:dyDescent="0.35">
      <c r="A141" s="48" t="s">
        <v>181</v>
      </c>
      <c r="B141" s="3" t="s">
        <v>136</v>
      </c>
    </row>
    <row r="143" spans="1:4" ht="70" customHeight="1" x14ac:dyDescent="0.35">
      <c r="A143" s="73" t="s">
        <v>191</v>
      </c>
      <c r="B143" s="73" t="s">
        <v>192</v>
      </c>
      <c r="C143" s="73" t="s">
        <v>5</v>
      </c>
      <c r="D143" s="73" t="s">
        <v>6</v>
      </c>
    </row>
    <row r="144" spans="1:4" ht="70" customHeight="1" x14ac:dyDescent="0.35">
      <c r="A144" s="73" t="s">
        <v>3142</v>
      </c>
      <c r="B144" s="73"/>
      <c r="C144" s="73" t="s">
        <v>3143</v>
      </c>
      <c r="D144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507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508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511</v>
      </c>
      <c r="B9" s="33" t="s">
        <v>512</v>
      </c>
      <c r="C9" s="33"/>
      <c r="D9" s="14">
        <v>94771.831309999994</v>
      </c>
      <c r="E9" s="15">
        <v>12116.5</v>
      </c>
      <c r="F9" s="16">
        <v>0.998</v>
      </c>
      <c r="G9" s="16"/>
    </row>
    <row r="10" spans="1:7" x14ac:dyDescent="0.35">
      <c r="A10" s="17" t="s">
        <v>139</v>
      </c>
      <c r="B10" s="34"/>
      <c r="C10" s="34"/>
      <c r="D10" s="20"/>
      <c r="E10" s="21">
        <v>12116.5</v>
      </c>
      <c r="F10" s="22">
        <v>0.998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12116.5</v>
      </c>
      <c r="F12" s="22">
        <v>0.998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43.98</v>
      </c>
      <c r="F15" s="16">
        <v>3.5999999999999999E-3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43.98</v>
      </c>
      <c r="F16" s="22">
        <v>3.5999999999999999E-3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43.98</v>
      </c>
      <c r="F18" s="22">
        <v>3.5999999999999999E-3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1.39624E-2</v>
      </c>
      <c r="F19" s="16">
        <v>9.9999999999999995E-7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-20.0539624</v>
      </c>
      <c r="F20" s="27">
        <v>-1.601E-3</v>
      </c>
      <c r="G20" s="16">
        <v>5.7938999999999997E-2</v>
      </c>
    </row>
    <row r="21" spans="1:7" x14ac:dyDescent="0.35">
      <c r="A21" s="28" t="s">
        <v>160</v>
      </c>
      <c r="B21" s="36"/>
      <c r="C21" s="36"/>
      <c r="D21" s="29"/>
      <c r="E21" s="30">
        <v>12140.44</v>
      </c>
      <c r="F21" s="31">
        <v>1</v>
      </c>
      <c r="G21" s="31"/>
    </row>
    <row r="26" spans="1:7" x14ac:dyDescent="0.35">
      <c r="A26" s="1" t="s">
        <v>163</v>
      </c>
    </row>
    <row r="27" spans="1:7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16.588999999999999</v>
      </c>
      <c r="C31">
        <v>17.573599999999999</v>
      </c>
    </row>
    <row r="32" spans="1:7" x14ac:dyDescent="0.35">
      <c r="A32" t="s">
        <v>408</v>
      </c>
      <c r="B32">
        <v>15.296799999999999</v>
      </c>
      <c r="C32">
        <v>16.193200000000001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50">
        <v>12116.4976475</v>
      </c>
    </row>
    <row r="38" spans="1:4" ht="43.5" customHeight="1" x14ac:dyDescent="0.35">
      <c r="A38" s="48" t="s">
        <v>513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514</v>
      </c>
      <c r="B40" s="3" t="s">
        <v>136</v>
      </c>
    </row>
    <row r="41" spans="1:4" ht="29" customHeight="1" x14ac:dyDescent="0.35">
      <c r="A41" s="48" t="s">
        <v>515</v>
      </c>
      <c r="B41" t="s">
        <v>136</v>
      </c>
    </row>
    <row r="42" spans="1:4" ht="29" customHeight="1" x14ac:dyDescent="0.35">
      <c r="A42" s="48" t="s">
        <v>516</v>
      </c>
      <c r="B42" s="3" t="s">
        <v>136</v>
      </c>
    </row>
    <row r="43" spans="1:4" ht="29" customHeight="1" x14ac:dyDescent="0.35">
      <c r="A43" s="48" t="s">
        <v>517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518</v>
      </c>
      <c r="B46" s="73"/>
      <c r="C46" s="73" t="s">
        <v>16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125"/>
  <sheetViews>
    <sheetView showGridLines="0" workbookViewId="0">
      <pane ySplit="4" topLeftCell="A101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3144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3145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276</v>
      </c>
      <c r="B8" s="33" t="s">
        <v>277</v>
      </c>
      <c r="C8" s="33" t="s">
        <v>278</v>
      </c>
      <c r="D8" s="14">
        <v>2981836</v>
      </c>
      <c r="E8" s="15">
        <v>33551.620000000003</v>
      </c>
      <c r="F8" s="16">
        <v>3.3500000000000002E-2</v>
      </c>
      <c r="G8" s="16"/>
    </row>
    <row r="9" spans="1:7" x14ac:dyDescent="0.35">
      <c r="A9" s="13" t="s">
        <v>286</v>
      </c>
      <c r="B9" s="33" t="s">
        <v>287</v>
      </c>
      <c r="C9" s="33" t="s">
        <v>218</v>
      </c>
      <c r="D9" s="14">
        <v>381739</v>
      </c>
      <c r="E9" s="15">
        <v>32640.59</v>
      </c>
      <c r="F9" s="16">
        <v>3.2500000000000001E-2</v>
      </c>
      <c r="G9" s="16"/>
    </row>
    <row r="10" spans="1:7" x14ac:dyDescent="0.35">
      <c r="A10" s="13" t="s">
        <v>274</v>
      </c>
      <c r="B10" s="33" t="s">
        <v>275</v>
      </c>
      <c r="C10" s="33" t="s">
        <v>218</v>
      </c>
      <c r="D10" s="14">
        <v>573588</v>
      </c>
      <c r="E10" s="15">
        <v>32338.89</v>
      </c>
      <c r="F10" s="16">
        <v>3.2199999999999999E-2</v>
      </c>
      <c r="G10" s="16"/>
    </row>
    <row r="11" spans="1:7" x14ac:dyDescent="0.35">
      <c r="A11" s="13" t="s">
        <v>428</v>
      </c>
      <c r="B11" s="33" t="s">
        <v>429</v>
      </c>
      <c r="C11" s="33" t="s">
        <v>358</v>
      </c>
      <c r="D11" s="14">
        <v>197880</v>
      </c>
      <c r="E11" s="15">
        <v>31866.6</v>
      </c>
      <c r="F11" s="16">
        <v>3.1800000000000002E-2</v>
      </c>
      <c r="G11" s="16"/>
    </row>
    <row r="12" spans="1:7" x14ac:dyDescent="0.35">
      <c r="A12" s="13" t="s">
        <v>413</v>
      </c>
      <c r="B12" s="33" t="s">
        <v>414</v>
      </c>
      <c r="C12" s="33" t="s">
        <v>318</v>
      </c>
      <c r="D12" s="14">
        <v>4048052</v>
      </c>
      <c r="E12" s="15">
        <v>29002.27</v>
      </c>
      <c r="F12" s="16">
        <v>2.8899999999999999E-2</v>
      </c>
      <c r="G12" s="16"/>
    </row>
    <row r="13" spans="1:7" x14ac:dyDescent="0.35">
      <c r="A13" s="13" t="s">
        <v>267</v>
      </c>
      <c r="B13" s="33" t="s">
        <v>268</v>
      </c>
      <c r="C13" s="33" t="s">
        <v>269</v>
      </c>
      <c r="D13" s="14">
        <v>1324191</v>
      </c>
      <c r="E13" s="15">
        <v>23326.95</v>
      </c>
      <c r="F13" s="16">
        <v>2.3300000000000001E-2</v>
      </c>
      <c r="G13" s="16"/>
    </row>
    <row r="14" spans="1:7" x14ac:dyDescent="0.35">
      <c r="A14" s="13" t="s">
        <v>435</v>
      </c>
      <c r="B14" s="33" t="s">
        <v>436</v>
      </c>
      <c r="C14" s="33" t="s">
        <v>437</v>
      </c>
      <c r="D14" s="14">
        <v>50249</v>
      </c>
      <c r="E14" s="15">
        <v>23305.49</v>
      </c>
      <c r="F14" s="16">
        <v>2.3199999999999998E-2</v>
      </c>
      <c r="G14" s="16"/>
    </row>
    <row r="15" spans="1:7" x14ac:dyDescent="0.35">
      <c r="A15" s="13" t="s">
        <v>367</v>
      </c>
      <c r="B15" s="33" t="s">
        <v>368</v>
      </c>
      <c r="C15" s="33" t="s">
        <v>305</v>
      </c>
      <c r="D15" s="14">
        <v>3218245</v>
      </c>
      <c r="E15" s="15">
        <v>22099.69</v>
      </c>
      <c r="F15" s="16">
        <v>2.1999999999999999E-2</v>
      </c>
      <c r="G15" s="16"/>
    </row>
    <row r="16" spans="1:7" x14ac:dyDescent="0.35">
      <c r="A16" s="13" t="s">
        <v>385</v>
      </c>
      <c r="B16" s="33" t="s">
        <v>386</v>
      </c>
      <c r="C16" s="33" t="s">
        <v>302</v>
      </c>
      <c r="D16" s="14">
        <v>146827</v>
      </c>
      <c r="E16" s="15">
        <v>21571.82</v>
      </c>
      <c r="F16" s="16">
        <v>2.1499999999999998E-2</v>
      </c>
      <c r="G16" s="16"/>
    </row>
    <row r="17" spans="1:7" x14ac:dyDescent="0.35">
      <c r="A17" s="13" t="s">
        <v>324</v>
      </c>
      <c r="B17" s="33" t="s">
        <v>325</v>
      </c>
      <c r="C17" s="33" t="s">
        <v>281</v>
      </c>
      <c r="D17" s="14">
        <v>2120902</v>
      </c>
      <c r="E17" s="15">
        <v>21350.06</v>
      </c>
      <c r="F17" s="16">
        <v>2.1299999999999999E-2</v>
      </c>
      <c r="G17" s="16"/>
    </row>
    <row r="18" spans="1:7" x14ac:dyDescent="0.35">
      <c r="A18" s="13" t="s">
        <v>363</v>
      </c>
      <c r="B18" s="33" t="s">
        <v>364</v>
      </c>
      <c r="C18" s="33" t="s">
        <v>336</v>
      </c>
      <c r="D18" s="14">
        <v>1169665</v>
      </c>
      <c r="E18" s="15">
        <v>21190.82</v>
      </c>
      <c r="F18" s="16">
        <v>2.1100000000000001E-2</v>
      </c>
      <c r="G18" s="16"/>
    </row>
    <row r="19" spans="1:7" x14ac:dyDescent="0.35">
      <c r="A19" s="13" t="s">
        <v>213</v>
      </c>
      <c r="B19" s="33" t="s">
        <v>214</v>
      </c>
      <c r="C19" s="33" t="s">
        <v>215</v>
      </c>
      <c r="D19" s="14">
        <v>788259</v>
      </c>
      <c r="E19" s="15">
        <v>21078.05</v>
      </c>
      <c r="F19" s="16">
        <v>2.1000000000000001E-2</v>
      </c>
      <c r="G19" s="16"/>
    </row>
    <row r="20" spans="1:7" x14ac:dyDescent="0.35">
      <c r="A20" s="13" t="s">
        <v>711</v>
      </c>
      <c r="B20" s="33" t="s">
        <v>712</v>
      </c>
      <c r="C20" s="33" t="s">
        <v>401</v>
      </c>
      <c r="D20" s="14">
        <v>2710114</v>
      </c>
      <c r="E20" s="15">
        <v>20863.810000000001</v>
      </c>
      <c r="F20" s="16">
        <v>2.0799999999999999E-2</v>
      </c>
      <c r="G20" s="16"/>
    </row>
    <row r="21" spans="1:7" x14ac:dyDescent="0.35">
      <c r="A21" s="13" t="s">
        <v>696</v>
      </c>
      <c r="B21" s="33" t="s">
        <v>697</v>
      </c>
      <c r="C21" s="33" t="s">
        <v>278</v>
      </c>
      <c r="D21" s="14">
        <v>2865466</v>
      </c>
      <c r="E21" s="15">
        <v>20238.79</v>
      </c>
      <c r="F21" s="16">
        <v>2.0199999999999999E-2</v>
      </c>
      <c r="G21" s="16"/>
    </row>
    <row r="22" spans="1:7" x14ac:dyDescent="0.35">
      <c r="A22" s="13" t="s">
        <v>298</v>
      </c>
      <c r="B22" s="33" t="s">
        <v>299</v>
      </c>
      <c r="C22" s="33" t="s">
        <v>237</v>
      </c>
      <c r="D22" s="14">
        <v>1031626</v>
      </c>
      <c r="E22" s="15">
        <v>20196.14</v>
      </c>
      <c r="F22" s="16">
        <v>2.01E-2</v>
      </c>
      <c r="G22" s="16"/>
    </row>
    <row r="23" spans="1:7" x14ac:dyDescent="0.35">
      <c r="A23" s="13" t="s">
        <v>294</v>
      </c>
      <c r="B23" s="33" t="s">
        <v>295</v>
      </c>
      <c r="C23" s="33" t="s">
        <v>199</v>
      </c>
      <c r="D23" s="14">
        <v>3177741</v>
      </c>
      <c r="E23" s="15">
        <v>19593.95</v>
      </c>
      <c r="F23" s="16">
        <v>1.95E-2</v>
      </c>
      <c r="G23" s="16"/>
    </row>
    <row r="24" spans="1:7" x14ac:dyDescent="0.35">
      <c r="A24" s="13" t="s">
        <v>690</v>
      </c>
      <c r="B24" s="33" t="s">
        <v>691</v>
      </c>
      <c r="C24" s="33" t="s">
        <v>199</v>
      </c>
      <c r="D24" s="14">
        <v>9613551</v>
      </c>
      <c r="E24" s="15">
        <v>19425.14</v>
      </c>
      <c r="F24" s="16">
        <v>1.9400000000000001E-2</v>
      </c>
      <c r="G24" s="16"/>
    </row>
    <row r="25" spans="1:7" x14ac:dyDescent="0.35">
      <c r="A25" s="13" t="s">
        <v>694</v>
      </c>
      <c r="B25" s="33" t="s">
        <v>695</v>
      </c>
      <c r="C25" s="33" t="s">
        <v>240</v>
      </c>
      <c r="D25" s="14">
        <v>356893</v>
      </c>
      <c r="E25" s="15">
        <v>18331.810000000001</v>
      </c>
      <c r="F25" s="16">
        <v>1.83E-2</v>
      </c>
      <c r="G25" s="16"/>
    </row>
    <row r="26" spans="1:7" x14ac:dyDescent="0.35">
      <c r="A26" s="13" t="s">
        <v>426</v>
      </c>
      <c r="B26" s="33" t="s">
        <v>427</v>
      </c>
      <c r="C26" s="33" t="s">
        <v>215</v>
      </c>
      <c r="D26" s="14">
        <v>371420</v>
      </c>
      <c r="E26" s="15">
        <v>17765.02</v>
      </c>
      <c r="F26" s="16">
        <v>1.77E-2</v>
      </c>
      <c r="G26" s="16"/>
    </row>
    <row r="27" spans="1:7" x14ac:dyDescent="0.35">
      <c r="A27" s="13" t="s">
        <v>373</v>
      </c>
      <c r="B27" s="33" t="s">
        <v>374</v>
      </c>
      <c r="C27" s="33" t="s">
        <v>375</v>
      </c>
      <c r="D27" s="14">
        <v>657635</v>
      </c>
      <c r="E27" s="15">
        <v>16656.580000000002</v>
      </c>
      <c r="F27" s="16">
        <v>1.66E-2</v>
      </c>
      <c r="G27" s="16"/>
    </row>
    <row r="28" spans="1:7" x14ac:dyDescent="0.35">
      <c r="A28" s="13" t="s">
        <v>326</v>
      </c>
      <c r="B28" s="33" t="s">
        <v>327</v>
      </c>
      <c r="C28" s="33" t="s">
        <v>237</v>
      </c>
      <c r="D28" s="14">
        <v>1137434</v>
      </c>
      <c r="E28" s="15">
        <v>16206.16</v>
      </c>
      <c r="F28" s="16">
        <v>1.6199999999999999E-2</v>
      </c>
      <c r="G28" s="16"/>
    </row>
    <row r="29" spans="1:7" x14ac:dyDescent="0.35">
      <c r="A29" s="13" t="s">
        <v>705</v>
      </c>
      <c r="B29" s="33" t="s">
        <v>706</v>
      </c>
      <c r="C29" s="33" t="s">
        <v>234</v>
      </c>
      <c r="D29" s="14">
        <v>280726</v>
      </c>
      <c r="E29" s="15">
        <v>15432.91</v>
      </c>
      <c r="F29" s="16">
        <v>1.54E-2</v>
      </c>
      <c r="G29" s="16"/>
    </row>
    <row r="30" spans="1:7" x14ac:dyDescent="0.35">
      <c r="A30" s="13" t="s">
        <v>238</v>
      </c>
      <c r="B30" s="33" t="s">
        <v>239</v>
      </c>
      <c r="C30" s="33" t="s">
        <v>240</v>
      </c>
      <c r="D30" s="14">
        <v>695484</v>
      </c>
      <c r="E30" s="15">
        <v>15407.75</v>
      </c>
      <c r="F30" s="16">
        <v>1.54E-2</v>
      </c>
      <c r="G30" s="16"/>
    </row>
    <row r="31" spans="1:7" x14ac:dyDescent="0.35">
      <c r="A31" s="13" t="s">
        <v>692</v>
      </c>
      <c r="B31" s="33" t="s">
        <v>693</v>
      </c>
      <c r="C31" s="33" t="s">
        <v>266</v>
      </c>
      <c r="D31" s="14">
        <v>1009411</v>
      </c>
      <c r="E31" s="15">
        <v>15168.42</v>
      </c>
      <c r="F31" s="16">
        <v>1.5100000000000001E-2</v>
      </c>
      <c r="G31" s="16"/>
    </row>
    <row r="32" spans="1:7" x14ac:dyDescent="0.35">
      <c r="A32" s="13" t="s">
        <v>256</v>
      </c>
      <c r="B32" s="33" t="s">
        <v>257</v>
      </c>
      <c r="C32" s="33" t="s">
        <v>215</v>
      </c>
      <c r="D32" s="14">
        <v>228292</v>
      </c>
      <c r="E32" s="15">
        <v>15071.84</v>
      </c>
      <c r="F32" s="16">
        <v>1.4999999999999999E-2</v>
      </c>
      <c r="G32" s="16"/>
    </row>
    <row r="33" spans="1:7" x14ac:dyDescent="0.35">
      <c r="A33" s="13" t="s">
        <v>222</v>
      </c>
      <c r="B33" s="33" t="s">
        <v>223</v>
      </c>
      <c r="C33" s="33" t="s">
        <v>224</v>
      </c>
      <c r="D33" s="14">
        <v>3676981</v>
      </c>
      <c r="E33" s="15">
        <v>14141.67</v>
      </c>
      <c r="F33" s="16">
        <v>1.41E-2</v>
      </c>
      <c r="G33" s="16"/>
    </row>
    <row r="34" spans="1:7" x14ac:dyDescent="0.35">
      <c r="A34" s="13" t="s">
        <v>337</v>
      </c>
      <c r="B34" s="33" t="s">
        <v>338</v>
      </c>
      <c r="C34" s="33" t="s">
        <v>281</v>
      </c>
      <c r="D34" s="14">
        <v>554006</v>
      </c>
      <c r="E34" s="15">
        <v>13472.32</v>
      </c>
      <c r="F34" s="16">
        <v>1.34E-2</v>
      </c>
      <c r="G34" s="16"/>
    </row>
    <row r="35" spans="1:7" x14ac:dyDescent="0.35">
      <c r="A35" s="13" t="s">
        <v>359</v>
      </c>
      <c r="B35" s="33" t="s">
        <v>360</v>
      </c>
      <c r="C35" s="33" t="s">
        <v>330</v>
      </c>
      <c r="D35" s="14">
        <v>591362</v>
      </c>
      <c r="E35" s="15">
        <v>13268.98</v>
      </c>
      <c r="F35" s="16">
        <v>1.32E-2</v>
      </c>
      <c r="G35" s="16"/>
    </row>
    <row r="36" spans="1:7" x14ac:dyDescent="0.35">
      <c r="A36" s="13" t="s">
        <v>270</v>
      </c>
      <c r="B36" s="33" t="s">
        <v>271</v>
      </c>
      <c r="C36" s="33" t="s">
        <v>240</v>
      </c>
      <c r="D36" s="14">
        <v>2071628</v>
      </c>
      <c r="E36" s="15">
        <v>13244.95</v>
      </c>
      <c r="F36" s="16">
        <v>1.32E-2</v>
      </c>
      <c r="G36" s="16"/>
    </row>
    <row r="37" spans="1:7" x14ac:dyDescent="0.35">
      <c r="A37" s="13" t="s">
        <v>219</v>
      </c>
      <c r="B37" s="33" t="s">
        <v>220</v>
      </c>
      <c r="C37" s="33" t="s">
        <v>221</v>
      </c>
      <c r="D37" s="14">
        <v>225230</v>
      </c>
      <c r="E37" s="15">
        <v>12710.86</v>
      </c>
      <c r="F37" s="16">
        <v>1.2699999999999999E-2</v>
      </c>
      <c r="G37" s="16"/>
    </row>
    <row r="38" spans="1:7" x14ac:dyDescent="0.35">
      <c r="A38" s="13" t="s">
        <v>393</v>
      </c>
      <c r="B38" s="33" t="s">
        <v>394</v>
      </c>
      <c r="C38" s="33" t="s">
        <v>395</v>
      </c>
      <c r="D38" s="14">
        <v>2953175</v>
      </c>
      <c r="E38" s="15">
        <v>12604.15</v>
      </c>
      <c r="F38" s="16">
        <v>1.26E-2</v>
      </c>
      <c r="G38" s="16"/>
    </row>
    <row r="39" spans="1:7" x14ac:dyDescent="0.35">
      <c r="A39" s="13" t="s">
        <v>308</v>
      </c>
      <c r="B39" s="33" t="s">
        <v>309</v>
      </c>
      <c r="C39" s="33" t="s">
        <v>240</v>
      </c>
      <c r="D39" s="14">
        <v>955902</v>
      </c>
      <c r="E39" s="15">
        <v>12185.84</v>
      </c>
      <c r="F39" s="16">
        <v>1.2200000000000001E-2</v>
      </c>
      <c r="G39" s="16"/>
    </row>
    <row r="40" spans="1:7" x14ac:dyDescent="0.35">
      <c r="A40" s="13" t="s">
        <v>709</v>
      </c>
      <c r="B40" s="33" t="s">
        <v>710</v>
      </c>
      <c r="C40" s="33" t="s">
        <v>401</v>
      </c>
      <c r="D40" s="14">
        <v>1832300</v>
      </c>
      <c r="E40" s="15">
        <v>12011.64</v>
      </c>
      <c r="F40" s="16">
        <v>1.2E-2</v>
      </c>
      <c r="G40" s="16"/>
    </row>
    <row r="41" spans="1:7" x14ac:dyDescent="0.35">
      <c r="A41" s="13" t="s">
        <v>306</v>
      </c>
      <c r="B41" s="33" t="s">
        <v>307</v>
      </c>
      <c r="C41" s="33" t="s">
        <v>218</v>
      </c>
      <c r="D41" s="14">
        <v>464534</v>
      </c>
      <c r="E41" s="15">
        <v>11886.5</v>
      </c>
      <c r="F41" s="16">
        <v>1.1900000000000001E-2</v>
      </c>
      <c r="G41" s="16"/>
    </row>
    <row r="42" spans="1:7" x14ac:dyDescent="0.35">
      <c r="A42" s="13" t="s">
        <v>241</v>
      </c>
      <c r="B42" s="33" t="s">
        <v>242</v>
      </c>
      <c r="C42" s="33" t="s">
        <v>204</v>
      </c>
      <c r="D42" s="14">
        <v>2873633</v>
      </c>
      <c r="E42" s="15">
        <v>11812.07</v>
      </c>
      <c r="F42" s="16">
        <v>1.18E-2</v>
      </c>
      <c r="G42" s="16"/>
    </row>
    <row r="43" spans="1:7" x14ac:dyDescent="0.35">
      <c r="A43" s="13" t="s">
        <v>262</v>
      </c>
      <c r="B43" s="33" t="s">
        <v>263</v>
      </c>
      <c r="C43" s="33" t="s">
        <v>240</v>
      </c>
      <c r="D43" s="14">
        <v>737628</v>
      </c>
      <c r="E43" s="15">
        <v>11809.42</v>
      </c>
      <c r="F43" s="16">
        <v>1.18E-2</v>
      </c>
      <c r="G43" s="16"/>
    </row>
    <row r="44" spans="1:7" x14ac:dyDescent="0.35">
      <c r="A44" s="13" t="s">
        <v>334</v>
      </c>
      <c r="B44" s="33" t="s">
        <v>335</v>
      </c>
      <c r="C44" s="33" t="s">
        <v>336</v>
      </c>
      <c r="D44" s="14">
        <v>316637</v>
      </c>
      <c r="E44" s="15">
        <v>11431.23</v>
      </c>
      <c r="F44" s="16">
        <v>1.14E-2</v>
      </c>
      <c r="G44" s="16"/>
    </row>
    <row r="45" spans="1:7" x14ac:dyDescent="0.35">
      <c r="A45" s="13" t="s">
        <v>721</v>
      </c>
      <c r="B45" s="33" t="s">
        <v>722</v>
      </c>
      <c r="C45" s="33" t="s">
        <v>207</v>
      </c>
      <c r="D45" s="14">
        <v>599298</v>
      </c>
      <c r="E45" s="15">
        <v>10971.35</v>
      </c>
      <c r="F45" s="16">
        <v>1.09E-2</v>
      </c>
      <c r="G45" s="16"/>
    </row>
    <row r="46" spans="1:7" x14ac:dyDescent="0.35">
      <c r="A46" s="13" t="s">
        <v>249</v>
      </c>
      <c r="B46" s="33" t="s">
        <v>250</v>
      </c>
      <c r="C46" s="33" t="s">
        <v>251</v>
      </c>
      <c r="D46" s="14">
        <v>1416457</v>
      </c>
      <c r="E46" s="15">
        <v>10841.56</v>
      </c>
      <c r="F46" s="16">
        <v>1.0800000000000001E-2</v>
      </c>
      <c r="G46" s="16"/>
    </row>
    <row r="47" spans="1:7" x14ac:dyDescent="0.35">
      <c r="A47" s="13" t="s">
        <v>383</v>
      </c>
      <c r="B47" s="33" t="s">
        <v>384</v>
      </c>
      <c r="C47" s="33" t="s">
        <v>330</v>
      </c>
      <c r="D47" s="14">
        <v>691563</v>
      </c>
      <c r="E47" s="15">
        <v>10630.01</v>
      </c>
      <c r="F47" s="16">
        <v>1.06E-2</v>
      </c>
      <c r="G47" s="16"/>
    </row>
    <row r="48" spans="1:7" x14ac:dyDescent="0.35">
      <c r="A48" s="13" t="s">
        <v>1710</v>
      </c>
      <c r="B48" s="33" t="s">
        <v>1711</v>
      </c>
      <c r="C48" s="33" t="s">
        <v>1712</v>
      </c>
      <c r="D48" s="14">
        <v>14769942</v>
      </c>
      <c r="E48" s="15">
        <v>10511.77</v>
      </c>
      <c r="F48" s="16">
        <v>1.0500000000000001E-2</v>
      </c>
      <c r="G48" s="16"/>
    </row>
    <row r="49" spans="1:7" x14ac:dyDescent="0.35">
      <c r="A49" s="13" t="s">
        <v>2499</v>
      </c>
      <c r="B49" s="33" t="s">
        <v>2500</v>
      </c>
      <c r="C49" s="33" t="s">
        <v>281</v>
      </c>
      <c r="D49" s="14">
        <v>271799</v>
      </c>
      <c r="E49" s="15">
        <v>10270.469999999999</v>
      </c>
      <c r="F49" s="16">
        <v>1.0200000000000001E-2</v>
      </c>
      <c r="G49" s="16"/>
    </row>
    <row r="50" spans="1:7" x14ac:dyDescent="0.35">
      <c r="A50" s="13" t="s">
        <v>688</v>
      </c>
      <c r="B50" s="33" t="s">
        <v>689</v>
      </c>
      <c r="C50" s="33" t="s">
        <v>224</v>
      </c>
      <c r="D50" s="14">
        <v>508381</v>
      </c>
      <c r="E50" s="15">
        <v>10246.42</v>
      </c>
      <c r="F50" s="16">
        <v>1.0200000000000001E-2</v>
      </c>
      <c r="G50" s="16"/>
    </row>
    <row r="51" spans="1:7" x14ac:dyDescent="0.35">
      <c r="A51" s="13" t="s">
        <v>1796</v>
      </c>
      <c r="B51" s="33" t="s">
        <v>1797</v>
      </c>
      <c r="C51" s="33" t="s">
        <v>497</v>
      </c>
      <c r="D51" s="14">
        <v>297264</v>
      </c>
      <c r="E51" s="15">
        <v>9874.2199999999993</v>
      </c>
      <c r="F51" s="16">
        <v>9.7999999999999997E-3</v>
      </c>
      <c r="G51" s="16"/>
    </row>
    <row r="52" spans="1:7" x14ac:dyDescent="0.35">
      <c r="A52" s="13" t="s">
        <v>815</v>
      </c>
      <c r="B52" s="33" t="s">
        <v>816</v>
      </c>
      <c r="C52" s="33" t="s">
        <v>234</v>
      </c>
      <c r="D52" s="14">
        <v>32934</v>
      </c>
      <c r="E52" s="15">
        <v>9746.82</v>
      </c>
      <c r="F52" s="16">
        <v>9.7000000000000003E-3</v>
      </c>
      <c r="G52" s="16"/>
    </row>
    <row r="53" spans="1:7" x14ac:dyDescent="0.35">
      <c r="A53" s="13" t="s">
        <v>282</v>
      </c>
      <c r="B53" s="33" t="s">
        <v>283</v>
      </c>
      <c r="C53" s="33" t="s">
        <v>199</v>
      </c>
      <c r="D53" s="14">
        <v>4242064</v>
      </c>
      <c r="E53" s="15">
        <v>9404.23</v>
      </c>
      <c r="F53" s="16">
        <v>9.4000000000000004E-3</v>
      </c>
      <c r="G53" s="16"/>
    </row>
    <row r="54" spans="1:7" x14ac:dyDescent="0.35">
      <c r="A54" s="13" t="s">
        <v>387</v>
      </c>
      <c r="B54" s="33" t="s">
        <v>388</v>
      </c>
      <c r="C54" s="33" t="s">
        <v>358</v>
      </c>
      <c r="D54" s="14">
        <v>328662</v>
      </c>
      <c r="E54" s="15">
        <v>9403.02</v>
      </c>
      <c r="F54" s="16">
        <v>9.4000000000000004E-3</v>
      </c>
      <c r="G54" s="16"/>
    </row>
    <row r="55" spans="1:7" x14ac:dyDescent="0.35">
      <c r="A55" s="13" t="s">
        <v>479</v>
      </c>
      <c r="B55" s="33" t="s">
        <v>480</v>
      </c>
      <c r="C55" s="33" t="s">
        <v>237</v>
      </c>
      <c r="D55" s="14">
        <v>363376</v>
      </c>
      <c r="E55" s="15">
        <v>9123.64</v>
      </c>
      <c r="F55" s="16">
        <v>9.1000000000000004E-3</v>
      </c>
      <c r="G55" s="16"/>
    </row>
    <row r="56" spans="1:7" x14ac:dyDescent="0.35">
      <c r="A56" s="13" t="s">
        <v>1633</v>
      </c>
      <c r="B56" s="33" t="s">
        <v>1634</v>
      </c>
      <c r="C56" s="33" t="s">
        <v>358</v>
      </c>
      <c r="D56" s="14">
        <v>208549</v>
      </c>
      <c r="E56" s="15">
        <v>8886.69</v>
      </c>
      <c r="F56" s="16">
        <v>8.8999999999999999E-3</v>
      </c>
      <c r="G56" s="16"/>
    </row>
    <row r="57" spans="1:7" x14ac:dyDescent="0.35">
      <c r="A57" s="13" t="s">
        <v>765</v>
      </c>
      <c r="B57" s="33" t="s">
        <v>766</v>
      </c>
      <c r="C57" s="33" t="s">
        <v>497</v>
      </c>
      <c r="D57" s="14">
        <v>3673736</v>
      </c>
      <c r="E57" s="15">
        <v>8671.1200000000008</v>
      </c>
      <c r="F57" s="16">
        <v>8.6E-3</v>
      </c>
      <c r="G57" s="16"/>
    </row>
    <row r="58" spans="1:7" x14ac:dyDescent="0.35">
      <c r="A58" s="13" t="s">
        <v>1620</v>
      </c>
      <c r="B58" s="33" t="s">
        <v>1621</v>
      </c>
      <c r="C58" s="33" t="s">
        <v>330</v>
      </c>
      <c r="D58" s="14">
        <v>494047</v>
      </c>
      <c r="E58" s="15">
        <v>8627.5400000000009</v>
      </c>
      <c r="F58" s="16">
        <v>8.6E-3</v>
      </c>
      <c r="G58" s="16"/>
    </row>
    <row r="59" spans="1:7" x14ac:dyDescent="0.35">
      <c r="A59" s="13" t="s">
        <v>402</v>
      </c>
      <c r="B59" s="33" t="s">
        <v>403</v>
      </c>
      <c r="C59" s="33" t="s">
        <v>221</v>
      </c>
      <c r="D59" s="14">
        <v>6885012</v>
      </c>
      <c r="E59" s="15">
        <v>8582.86</v>
      </c>
      <c r="F59" s="16">
        <v>8.6E-3</v>
      </c>
      <c r="G59" s="16"/>
    </row>
    <row r="60" spans="1:7" x14ac:dyDescent="0.35">
      <c r="A60" s="13" t="s">
        <v>312</v>
      </c>
      <c r="B60" s="33" t="s">
        <v>313</v>
      </c>
      <c r="C60" s="33" t="s">
        <v>231</v>
      </c>
      <c r="D60" s="14">
        <v>293975</v>
      </c>
      <c r="E60" s="15">
        <v>8174.86</v>
      </c>
      <c r="F60" s="16">
        <v>8.2000000000000007E-3</v>
      </c>
      <c r="G60" s="16"/>
    </row>
    <row r="61" spans="1:7" x14ac:dyDescent="0.35">
      <c r="A61" s="13" t="s">
        <v>1704</v>
      </c>
      <c r="B61" s="33" t="s">
        <v>1705</v>
      </c>
      <c r="C61" s="33" t="s">
        <v>245</v>
      </c>
      <c r="D61" s="14">
        <v>545544</v>
      </c>
      <c r="E61" s="15">
        <v>7495.77</v>
      </c>
      <c r="F61" s="16">
        <v>7.4999999999999997E-3</v>
      </c>
      <c r="G61" s="16"/>
    </row>
    <row r="62" spans="1:7" x14ac:dyDescent="0.35">
      <c r="A62" s="13" t="s">
        <v>369</v>
      </c>
      <c r="B62" s="33" t="s">
        <v>370</v>
      </c>
      <c r="C62" s="33" t="s">
        <v>281</v>
      </c>
      <c r="D62" s="14">
        <v>298242</v>
      </c>
      <c r="E62" s="15">
        <v>7373.14</v>
      </c>
      <c r="F62" s="16">
        <v>7.4000000000000003E-3</v>
      </c>
      <c r="G62" s="16"/>
    </row>
    <row r="63" spans="1:7" x14ac:dyDescent="0.35">
      <c r="A63" s="13" t="s">
        <v>487</v>
      </c>
      <c r="B63" s="33" t="s">
        <v>488</v>
      </c>
      <c r="C63" s="33" t="s">
        <v>305</v>
      </c>
      <c r="D63" s="14">
        <v>1212600</v>
      </c>
      <c r="E63" s="15">
        <v>7048.24</v>
      </c>
      <c r="F63" s="16">
        <v>7.0000000000000001E-3</v>
      </c>
      <c r="G63" s="16"/>
    </row>
    <row r="64" spans="1:7" x14ac:dyDescent="0.35">
      <c r="A64" s="13" t="s">
        <v>438</v>
      </c>
      <c r="B64" s="33" t="s">
        <v>439</v>
      </c>
      <c r="C64" s="33" t="s">
        <v>336</v>
      </c>
      <c r="D64" s="14">
        <v>212453</v>
      </c>
      <c r="E64" s="15">
        <v>6943.18</v>
      </c>
      <c r="F64" s="16">
        <v>6.8999999999999999E-3</v>
      </c>
      <c r="G64" s="16"/>
    </row>
    <row r="65" spans="1:7" x14ac:dyDescent="0.35">
      <c r="A65" s="13" t="s">
        <v>442</v>
      </c>
      <c r="B65" s="33" t="s">
        <v>443</v>
      </c>
      <c r="C65" s="33" t="s">
        <v>355</v>
      </c>
      <c r="D65" s="14">
        <v>196458</v>
      </c>
      <c r="E65" s="15">
        <v>6833.2</v>
      </c>
      <c r="F65" s="16">
        <v>6.7999999999999996E-3</v>
      </c>
      <c r="G65" s="16"/>
    </row>
    <row r="66" spans="1:7" x14ac:dyDescent="0.35">
      <c r="A66" s="13" t="s">
        <v>1766</v>
      </c>
      <c r="B66" s="33" t="s">
        <v>1767</v>
      </c>
      <c r="C66" s="33" t="s">
        <v>221</v>
      </c>
      <c r="D66" s="14">
        <v>451660</v>
      </c>
      <c r="E66" s="15">
        <v>6447.45</v>
      </c>
      <c r="F66" s="16">
        <v>6.4000000000000003E-3</v>
      </c>
      <c r="G66" s="16"/>
    </row>
    <row r="67" spans="1:7" x14ac:dyDescent="0.35">
      <c r="A67" s="13" t="s">
        <v>1631</v>
      </c>
      <c r="B67" s="33" t="s">
        <v>1632</v>
      </c>
      <c r="C67" s="33" t="s">
        <v>199</v>
      </c>
      <c r="D67" s="14">
        <v>3286716</v>
      </c>
      <c r="E67" s="15">
        <v>6432.1</v>
      </c>
      <c r="F67" s="16">
        <v>6.4000000000000003E-3</v>
      </c>
      <c r="G67" s="16"/>
    </row>
    <row r="68" spans="1:7" x14ac:dyDescent="0.35">
      <c r="A68" s="13" t="s">
        <v>1520</v>
      </c>
      <c r="B68" s="33" t="s">
        <v>1521</v>
      </c>
      <c r="C68" s="33" t="s">
        <v>281</v>
      </c>
      <c r="D68" s="14">
        <v>153049</v>
      </c>
      <c r="E68" s="15">
        <v>6410.76</v>
      </c>
      <c r="F68" s="16">
        <v>6.4000000000000003E-3</v>
      </c>
      <c r="G68" s="16"/>
    </row>
    <row r="69" spans="1:7" x14ac:dyDescent="0.35">
      <c r="A69" s="13" t="s">
        <v>1641</v>
      </c>
      <c r="B69" s="33" t="s">
        <v>1642</v>
      </c>
      <c r="C69" s="33" t="s">
        <v>478</v>
      </c>
      <c r="D69" s="14">
        <v>1587835</v>
      </c>
      <c r="E69" s="15">
        <v>5898.01</v>
      </c>
      <c r="F69" s="16">
        <v>5.8999999999999999E-3</v>
      </c>
      <c r="G69" s="16"/>
    </row>
    <row r="70" spans="1:7" x14ac:dyDescent="0.35">
      <c r="A70" s="13" t="s">
        <v>807</v>
      </c>
      <c r="B70" s="33" t="s">
        <v>808</v>
      </c>
      <c r="C70" s="33" t="s">
        <v>207</v>
      </c>
      <c r="D70" s="14">
        <v>1469960</v>
      </c>
      <c r="E70" s="15">
        <v>5646.85</v>
      </c>
      <c r="F70" s="16">
        <v>5.5999999999999999E-3</v>
      </c>
      <c r="G70" s="16"/>
    </row>
    <row r="71" spans="1:7" x14ac:dyDescent="0.35">
      <c r="A71" s="13" t="s">
        <v>1725</v>
      </c>
      <c r="B71" s="33" t="s">
        <v>1726</v>
      </c>
      <c r="C71" s="33" t="s">
        <v>333</v>
      </c>
      <c r="D71" s="14">
        <v>839595</v>
      </c>
      <c r="E71" s="15">
        <v>5413.29</v>
      </c>
      <c r="F71" s="16">
        <v>5.4000000000000003E-3</v>
      </c>
      <c r="G71" s="16"/>
    </row>
    <row r="72" spans="1:7" x14ac:dyDescent="0.35">
      <c r="A72" s="13" t="s">
        <v>361</v>
      </c>
      <c r="B72" s="33" t="s">
        <v>362</v>
      </c>
      <c r="C72" s="33" t="s">
        <v>237</v>
      </c>
      <c r="D72" s="14">
        <v>520911</v>
      </c>
      <c r="E72" s="15">
        <v>5303.13</v>
      </c>
      <c r="F72" s="16">
        <v>5.3E-3</v>
      </c>
      <c r="G72" s="16"/>
    </row>
    <row r="73" spans="1:7" x14ac:dyDescent="0.35">
      <c r="A73" s="13" t="s">
        <v>1622</v>
      </c>
      <c r="B73" s="33" t="s">
        <v>1623</v>
      </c>
      <c r="C73" s="33" t="s">
        <v>336</v>
      </c>
      <c r="D73" s="14">
        <v>353375</v>
      </c>
      <c r="E73" s="15">
        <v>5293.91</v>
      </c>
      <c r="F73" s="16">
        <v>5.3E-3</v>
      </c>
      <c r="G73" s="16"/>
    </row>
    <row r="74" spans="1:7" x14ac:dyDescent="0.35">
      <c r="A74" s="13" t="s">
        <v>1655</v>
      </c>
      <c r="B74" s="33" t="s">
        <v>1656</v>
      </c>
      <c r="C74" s="33" t="s">
        <v>398</v>
      </c>
      <c r="D74" s="14">
        <v>1012803</v>
      </c>
      <c r="E74" s="15">
        <v>5132.38</v>
      </c>
      <c r="F74" s="16">
        <v>5.1000000000000004E-3</v>
      </c>
      <c r="G74" s="16"/>
    </row>
    <row r="75" spans="1:7" x14ac:dyDescent="0.35">
      <c r="A75" s="13" t="s">
        <v>759</v>
      </c>
      <c r="B75" s="33" t="s">
        <v>760</v>
      </c>
      <c r="C75" s="33" t="s">
        <v>305</v>
      </c>
      <c r="D75" s="14">
        <v>24985</v>
      </c>
      <c r="E75" s="15">
        <v>4821.6099999999997</v>
      </c>
      <c r="F75" s="16">
        <v>4.7999999999999996E-3</v>
      </c>
      <c r="G75" s="16"/>
    </row>
    <row r="76" spans="1:7" x14ac:dyDescent="0.35">
      <c r="A76" s="13" t="s">
        <v>786</v>
      </c>
      <c r="B76" s="33" t="s">
        <v>787</v>
      </c>
      <c r="C76" s="33" t="s">
        <v>355</v>
      </c>
      <c r="D76" s="14">
        <v>79853</v>
      </c>
      <c r="E76" s="15">
        <v>4775.21</v>
      </c>
      <c r="F76" s="16">
        <v>4.7999999999999996E-3</v>
      </c>
      <c r="G76" s="16"/>
    </row>
    <row r="77" spans="1:7" x14ac:dyDescent="0.35">
      <c r="A77" s="13" t="s">
        <v>446</v>
      </c>
      <c r="B77" s="33" t="s">
        <v>447</v>
      </c>
      <c r="C77" s="33" t="s">
        <v>215</v>
      </c>
      <c r="D77" s="14">
        <v>465178</v>
      </c>
      <c r="E77" s="15">
        <v>4639.92</v>
      </c>
      <c r="F77" s="16">
        <v>4.5999999999999999E-3</v>
      </c>
      <c r="G77" s="16"/>
    </row>
    <row r="78" spans="1:7" x14ac:dyDescent="0.35">
      <c r="A78" s="13" t="s">
        <v>1692</v>
      </c>
      <c r="B78" s="33" t="s">
        <v>1693</v>
      </c>
      <c r="C78" s="33" t="s">
        <v>281</v>
      </c>
      <c r="D78" s="14">
        <v>366792</v>
      </c>
      <c r="E78" s="15">
        <v>4551.5200000000004</v>
      </c>
      <c r="F78" s="16">
        <v>4.4999999999999997E-3</v>
      </c>
      <c r="G78" s="16"/>
    </row>
    <row r="79" spans="1:7" x14ac:dyDescent="0.35">
      <c r="A79" s="13" t="s">
        <v>757</v>
      </c>
      <c r="B79" s="33" t="s">
        <v>758</v>
      </c>
      <c r="C79" s="33" t="s">
        <v>302</v>
      </c>
      <c r="D79" s="14">
        <v>250243</v>
      </c>
      <c r="E79" s="15">
        <v>3834.47</v>
      </c>
      <c r="F79" s="16">
        <v>3.8E-3</v>
      </c>
      <c r="G79" s="16"/>
    </row>
    <row r="80" spans="1:7" x14ac:dyDescent="0.35">
      <c r="A80" s="13" t="s">
        <v>777</v>
      </c>
      <c r="B80" s="33" t="s">
        <v>778</v>
      </c>
      <c r="C80" s="33" t="s">
        <v>302</v>
      </c>
      <c r="D80" s="14">
        <v>286407</v>
      </c>
      <c r="E80" s="15">
        <v>3616.75</v>
      </c>
      <c r="F80" s="16">
        <v>3.5999999999999999E-3</v>
      </c>
      <c r="G80" s="16"/>
    </row>
    <row r="81" spans="1:7" x14ac:dyDescent="0.35">
      <c r="A81" s="13" t="s">
        <v>389</v>
      </c>
      <c r="B81" s="33" t="s">
        <v>390</v>
      </c>
      <c r="C81" s="33" t="s">
        <v>215</v>
      </c>
      <c r="D81" s="14">
        <v>316554</v>
      </c>
      <c r="E81" s="15">
        <v>3414.67</v>
      </c>
      <c r="F81" s="16">
        <v>3.3999999999999998E-3</v>
      </c>
      <c r="G81" s="16"/>
    </row>
    <row r="82" spans="1:7" x14ac:dyDescent="0.35">
      <c r="A82" s="13" t="s">
        <v>349</v>
      </c>
      <c r="B82" s="33" t="s">
        <v>350</v>
      </c>
      <c r="C82" s="33" t="s">
        <v>237</v>
      </c>
      <c r="D82" s="14">
        <v>148815</v>
      </c>
      <c r="E82" s="15">
        <v>2602.0300000000002</v>
      </c>
      <c r="F82" s="16">
        <v>2.5999999999999999E-3</v>
      </c>
      <c r="G82" s="16"/>
    </row>
    <row r="83" spans="1:7" x14ac:dyDescent="0.35">
      <c r="A83" s="13" t="s">
        <v>1669</v>
      </c>
      <c r="B83" s="33" t="s">
        <v>1670</v>
      </c>
      <c r="C83" s="33" t="s">
        <v>221</v>
      </c>
      <c r="D83" s="14">
        <v>312626</v>
      </c>
      <c r="E83" s="15">
        <v>2492.5700000000002</v>
      </c>
      <c r="F83" s="16">
        <v>2.5000000000000001E-3</v>
      </c>
      <c r="G83" s="16"/>
    </row>
    <row r="84" spans="1:7" x14ac:dyDescent="0.35">
      <c r="A84" s="17" t="s">
        <v>139</v>
      </c>
      <c r="B84" s="34"/>
      <c r="C84" s="34"/>
      <c r="D84" s="20"/>
      <c r="E84" s="37">
        <v>970647.54</v>
      </c>
      <c r="F84" s="38">
        <v>0.96779999999999999</v>
      </c>
      <c r="G84" s="23"/>
    </row>
    <row r="85" spans="1:7" x14ac:dyDescent="0.35">
      <c r="A85" s="17" t="s">
        <v>404</v>
      </c>
      <c r="B85" s="33"/>
      <c r="C85" s="33"/>
      <c r="D85" s="14"/>
      <c r="E85" s="15"/>
      <c r="F85" s="16"/>
      <c r="G85" s="16"/>
    </row>
    <row r="86" spans="1:7" x14ac:dyDescent="0.35">
      <c r="A86" s="17" t="s">
        <v>139</v>
      </c>
      <c r="B86" s="33"/>
      <c r="C86" s="33"/>
      <c r="D86" s="14"/>
      <c r="E86" s="39" t="s">
        <v>136</v>
      </c>
      <c r="F86" s="40" t="s">
        <v>136</v>
      </c>
      <c r="G86" s="16"/>
    </row>
    <row r="87" spans="1:7" x14ac:dyDescent="0.35">
      <c r="A87" s="24" t="s">
        <v>155</v>
      </c>
      <c r="B87" s="35"/>
      <c r="C87" s="35"/>
      <c r="D87" s="25"/>
      <c r="E87" s="30">
        <v>970647.54</v>
      </c>
      <c r="F87" s="31">
        <v>0.96779999999999999</v>
      </c>
      <c r="G87" s="23"/>
    </row>
    <row r="88" spans="1:7" x14ac:dyDescent="0.35">
      <c r="A88" s="13"/>
      <c r="B88" s="33"/>
      <c r="C88" s="33"/>
      <c r="D88" s="14"/>
      <c r="E88" s="15"/>
      <c r="F88" s="16"/>
      <c r="G88" s="16"/>
    </row>
    <row r="89" spans="1:7" x14ac:dyDescent="0.35">
      <c r="A89" s="13"/>
      <c r="B89" s="33"/>
      <c r="C89" s="33"/>
      <c r="D89" s="14"/>
      <c r="E89" s="15"/>
      <c r="F89" s="16"/>
      <c r="G89" s="16"/>
    </row>
    <row r="90" spans="1:7" x14ac:dyDescent="0.35">
      <c r="A90" s="17" t="s">
        <v>156</v>
      </c>
      <c r="B90" s="33"/>
      <c r="C90" s="33"/>
      <c r="D90" s="14"/>
      <c r="E90" s="15"/>
      <c r="F90" s="16"/>
      <c r="G90" s="16"/>
    </row>
    <row r="91" spans="1:7" x14ac:dyDescent="0.35">
      <c r="A91" s="13" t="s">
        <v>157</v>
      </c>
      <c r="B91" s="33"/>
      <c r="C91" s="33"/>
      <c r="D91" s="14"/>
      <c r="E91" s="15">
        <v>34255.69</v>
      </c>
      <c r="F91" s="16">
        <v>3.4200000000000001E-2</v>
      </c>
      <c r="G91" s="16">
        <v>5.7939999999999998E-2</v>
      </c>
    </row>
    <row r="92" spans="1:7" x14ac:dyDescent="0.35">
      <c r="A92" s="17" t="s">
        <v>139</v>
      </c>
      <c r="B92" s="34"/>
      <c r="C92" s="34"/>
      <c r="D92" s="20"/>
      <c r="E92" s="37">
        <v>34255.69</v>
      </c>
      <c r="F92" s="38">
        <v>3.4200000000000001E-2</v>
      </c>
      <c r="G92" s="23"/>
    </row>
    <row r="93" spans="1:7" x14ac:dyDescent="0.35">
      <c r="A93" s="13"/>
      <c r="B93" s="33"/>
      <c r="C93" s="33"/>
      <c r="D93" s="14"/>
      <c r="E93" s="15"/>
      <c r="F93" s="16"/>
      <c r="G93" s="16"/>
    </row>
    <row r="94" spans="1:7" x14ac:dyDescent="0.35">
      <c r="A94" s="24" t="s">
        <v>155</v>
      </c>
      <c r="B94" s="35"/>
      <c r="C94" s="35"/>
      <c r="D94" s="25"/>
      <c r="E94" s="21">
        <v>34255.69</v>
      </c>
      <c r="F94" s="22">
        <v>3.4200000000000001E-2</v>
      </c>
      <c r="G94" s="23"/>
    </row>
    <row r="95" spans="1:7" x14ac:dyDescent="0.35">
      <c r="A95" s="13" t="s">
        <v>158</v>
      </c>
      <c r="B95" s="33"/>
      <c r="C95" s="33"/>
      <c r="D95" s="14"/>
      <c r="E95" s="15">
        <v>10.875476600000001</v>
      </c>
      <c r="F95" s="16">
        <v>1.0000000000000001E-5</v>
      </c>
      <c r="G95" s="16"/>
    </row>
    <row r="96" spans="1:7" x14ac:dyDescent="0.35">
      <c r="A96" s="13" t="s">
        <v>159</v>
      </c>
      <c r="B96" s="33"/>
      <c r="C96" s="33"/>
      <c r="D96" s="14"/>
      <c r="E96" s="26">
        <v>-2124.7154765999999</v>
      </c>
      <c r="F96" s="27">
        <v>-2.0100000000000001E-3</v>
      </c>
      <c r="G96" s="16">
        <v>5.7939999999999998E-2</v>
      </c>
    </row>
    <row r="97" spans="1:7" x14ac:dyDescent="0.35">
      <c r="A97" s="28" t="s">
        <v>160</v>
      </c>
      <c r="B97" s="36"/>
      <c r="C97" s="36"/>
      <c r="D97" s="29"/>
      <c r="E97" s="30">
        <v>1002789.39</v>
      </c>
      <c r="F97" s="31">
        <v>1</v>
      </c>
      <c r="G97" s="31"/>
    </row>
    <row r="102" spans="1:7" x14ac:dyDescent="0.35">
      <c r="A102" s="1" t="s">
        <v>163</v>
      </c>
    </row>
    <row r="103" spans="1:7" x14ac:dyDescent="0.35">
      <c r="A103" s="48" t="s">
        <v>164</v>
      </c>
      <c r="B103" s="3" t="s">
        <v>136</v>
      </c>
    </row>
    <row r="104" spans="1:7" x14ac:dyDescent="0.35">
      <c r="A104" t="s">
        <v>165</v>
      </c>
    </row>
    <row r="105" spans="1:7" x14ac:dyDescent="0.35">
      <c r="A105" t="s">
        <v>166</v>
      </c>
      <c r="B105" t="s">
        <v>167</v>
      </c>
      <c r="C105" t="s">
        <v>167</v>
      </c>
    </row>
    <row r="106" spans="1:7" x14ac:dyDescent="0.35">
      <c r="B106" s="49">
        <v>45777</v>
      </c>
      <c r="C106" s="49">
        <v>45807</v>
      </c>
    </row>
    <row r="107" spans="1:7" x14ac:dyDescent="0.35">
      <c r="A107" t="s">
        <v>407</v>
      </c>
      <c r="B107">
        <v>108.259</v>
      </c>
      <c r="C107">
        <v>114.029</v>
      </c>
    </row>
    <row r="108" spans="1:7" x14ac:dyDescent="0.35">
      <c r="A108" t="s">
        <v>169</v>
      </c>
      <c r="B108">
        <v>78.94</v>
      </c>
      <c r="C108">
        <v>83.147000000000006</v>
      </c>
    </row>
    <row r="109" spans="1:7" x14ac:dyDescent="0.35">
      <c r="A109" t="s">
        <v>408</v>
      </c>
      <c r="B109">
        <v>92.992000000000004</v>
      </c>
      <c r="C109">
        <v>97.843999999999994</v>
      </c>
    </row>
    <row r="110" spans="1:7" x14ac:dyDescent="0.35">
      <c r="A110" t="s">
        <v>171</v>
      </c>
      <c r="B110">
        <v>53.613</v>
      </c>
      <c r="C110">
        <v>56.41</v>
      </c>
    </row>
    <row r="112" spans="1:7" x14ac:dyDescent="0.35">
      <c r="A112" t="s">
        <v>172</v>
      </c>
      <c r="B112" s="3" t="s">
        <v>136</v>
      </c>
    </row>
    <row r="113" spans="1:4" x14ac:dyDescent="0.35">
      <c r="A113" t="s">
        <v>173</v>
      </c>
      <c r="B113" s="3" t="s">
        <v>136</v>
      </c>
    </row>
    <row r="114" spans="1:4" ht="29" customHeight="1" x14ac:dyDescent="0.35">
      <c r="A114" s="48" t="s">
        <v>174</v>
      </c>
      <c r="B114" s="3" t="s">
        <v>136</v>
      </c>
    </row>
    <row r="115" spans="1:4" ht="29" customHeight="1" x14ac:dyDescent="0.35">
      <c r="A115" s="48" t="s">
        <v>175</v>
      </c>
      <c r="B115" s="3" t="s">
        <v>136</v>
      </c>
    </row>
    <row r="116" spans="1:4" x14ac:dyDescent="0.35">
      <c r="A116" t="s">
        <v>409</v>
      </c>
      <c r="B116" s="50">
        <v>0.50360000000000005</v>
      </c>
    </row>
    <row r="117" spans="1:4" ht="43.5" customHeight="1" x14ac:dyDescent="0.35">
      <c r="A117" s="48" t="s">
        <v>177</v>
      </c>
      <c r="B117" s="3" t="s">
        <v>136</v>
      </c>
    </row>
    <row r="118" spans="1:4" x14ac:dyDescent="0.35">
      <c r="B118" s="3"/>
    </row>
    <row r="119" spans="1:4" ht="29" customHeight="1" x14ac:dyDescent="0.35">
      <c r="A119" s="48" t="s">
        <v>178</v>
      </c>
      <c r="B119" s="3" t="s">
        <v>136</v>
      </c>
    </row>
    <row r="120" spans="1:4" ht="29" customHeight="1" x14ac:dyDescent="0.35">
      <c r="A120" s="48" t="s">
        <v>179</v>
      </c>
      <c r="B120" t="s">
        <v>136</v>
      </c>
    </row>
    <row r="121" spans="1:4" ht="29" customHeight="1" x14ac:dyDescent="0.35">
      <c r="A121" s="48" t="s">
        <v>180</v>
      </c>
      <c r="B121" s="3" t="s">
        <v>136</v>
      </c>
    </row>
    <row r="122" spans="1:4" ht="29" customHeight="1" x14ac:dyDescent="0.35">
      <c r="A122" s="48" t="s">
        <v>181</v>
      </c>
      <c r="B122" s="3" t="s">
        <v>136</v>
      </c>
    </row>
    <row r="124" spans="1:4" ht="70" customHeight="1" x14ac:dyDescent="0.35">
      <c r="A124" s="73" t="s">
        <v>191</v>
      </c>
      <c r="B124" s="73" t="s">
        <v>192</v>
      </c>
      <c r="C124" s="73" t="s">
        <v>5</v>
      </c>
      <c r="D124" s="73" t="s">
        <v>6</v>
      </c>
    </row>
    <row r="125" spans="1:4" ht="70" customHeight="1" x14ac:dyDescent="0.35">
      <c r="A125" s="73" t="s">
        <v>3146</v>
      </c>
      <c r="B125" s="73"/>
      <c r="C125" s="73" t="s">
        <v>119</v>
      </c>
      <c r="D125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6"/>
  <sheetViews>
    <sheetView showGridLines="0" workbookViewId="0">
      <pane ySplit="4" topLeftCell="A22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3147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3148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3149</v>
      </c>
      <c r="B9" s="33" t="s">
        <v>3150</v>
      </c>
      <c r="C9" s="33"/>
      <c r="D9" s="14">
        <v>61892.722000000002</v>
      </c>
      <c r="E9" s="15">
        <v>10619.53</v>
      </c>
      <c r="F9" s="16">
        <v>0.98280000000000001</v>
      </c>
      <c r="G9" s="16"/>
    </row>
    <row r="10" spans="1:7" x14ac:dyDescent="0.35">
      <c r="A10" s="17" t="s">
        <v>139</v>
      </c>
      <c r="B10" s="34"/>
      <c r="C10" s="34"/>
      <c r="D10" s="20"/>
      <c r="E10" s="21">
        <v>10619.53</v>
      </c>
      <c r="F10" s="22">
        <v>0.98280000000000001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10619.53</v>
      </c>
      <c r="F12" s="22">
        <v>0.98280000000000001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156.93</v>
      </c>
      <c r="F15" s="16">
        <v>1.4500000000000001E-2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156.93</v>
      </c>
      <c r="F16" s="22">
        <v>1.4500000000000001E-2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156.93</v>
      </c>
      <c r="F18" s="22">
        <v>1.4500000000000001E-2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4.9820499999999997E-2</v>
      </c>
      <c r="F19" s="16">
        <v>3.9999999999999998E-6</v>
      </c>
      <c r="G19" s="16"/>
    </row>
    <row r="20" spans="1:7" x14ac:dyDescent="0.35">
      <c r="A20" s="13" t="s">
        <v>159</v>
      </c>
      <c r="B20" s="33"/>
      <c r="C20" s="33"/>
      <c r="D20" s="14"/>
      <c r="E20" s="15">
        <v>29.1501795</v>
      </c>
      <c r="F20" s="16">
        <v>2.696E-3</v>
      </c>
      <c r="G20" s="16">
        <v>5.7938999999999997E-2</v>
      </c>
    </row>
    <row r="21" spans="1:7" x14ac:dyDescent="0.35">
      <c r="A21" s="28" t="s">
        <v>160</v>
      </c>
      <c r="B21" s="36"/>
      <c r="C21" s="36"/>
      <c r="D21" s="29"/>
      <c r="E21" s="30">
        <v>10805.66</v>
      </c>
      <c r="F21" s="31">
        <v>1</v>
      </c>
      <c r="G21" s="31"/>
    </row>
    <row r="26" spans="1:7" x14ac:dyDescent="0.35">
      <c r="A26" s="1" t="s">
        <v>163</v>
      </c>
    </row>
    <row r="27" spans="1:7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30.844000000000001</v>
      </c>
      <c r="C31">
        <v>32.459000000000003</v>
      </c>
    </row>
    <row r="32" spans="1:7" x14ac:dyDescent="0.35">
      <c r="A32" t="s">
        <v>408</v>
      </c>
      <c r="B32">
        <v>27.675000000000001</v>
      </c>
      <c r="C32">
        <v>29.106000000000002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50">
        <v>10619.5277398</v>
      </c>
    </row>
    <row r="38" spans="1:4" ht="43.5" customHeight="1" x14ac:dyDescent="0.35">
      <c r="A38" s="48" t="s">
        <v>513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514</v>
      </c>
      <c r="B40" s="3" t="s">
        <v>136</v>
      </c>
    </row>
    <row r="41" spans="1:4" ht="29" customHeight="1" x14ac:dyDescent="0.35">
      <c r="A41" s="48" t="s">
        <v>515</v>
      </c>
      <c r="B41" t="s">
        <v>136</v>
      </c>
    </row>
    <row r="42" spans="1:4" ht="29" customHeight="1" x14ac:dyDescent="0.35">
      <c r="A42" s="48" t="s">
        <v>516</v>
      </c>
      <c r="B42" s="3" t="s">
        <v>136</v>
      </c>
    </row>
    <row r="43" spans="1:4" ht="29" customHeight="1" x14ac:dyDescent="0.35">
      <c r="A43" s="48" t="s">
        <v>517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3151</v>
      </c>
      <c r="B46" s="73"/>
      <c r="C46" s="73" t="s">
        <v>121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46"/>
  <sheetViews>
    <sheetView showGridLines="0" workbookViewId="0">
      <pane ySplit="4" topLeftCell="A29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3152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3153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509</v>
      </c>
      <c r="B7" s="33"/>
      <c r="C7" s="33"/>
      <c r="D7" s="14"/>
      <c r="E7" s="15"/>
      <c r="F7" s="16"/>
      <c r="G7" s="16"/>
    </row>
    <row r="8" spans="1:7" x14ac:dyDescent="0.35">
      <c r="A8" s="17" t="s">
        <v>510</v>
      </c>
      <c r="B8" s="34"/>
      <c r="C8" s="34"/>
      <c r="D8" s="20"/>
      <c r="E8" s="41"/>
      <c r="F8" s="23"/>
      <c r="G8" s="23"/>
    </row>
    <row r="9" spans="1:7" x14ac:dyDescent="0.35">
      <c r="A9" s="13" t="s">
        <v>3154</v>
      </c>
      <c r="B9" s="33" t="s">
        <v>3155</v>
      </c>
      <c r="C9" s="33"/>
      <c r="D9" s="14">
        <v>50705.487999999998</v>
      </c>
      <c r="E9" s="15">
        <v>16124.07</v>
      </c>
      <c r="F9" s="16">
        <v>0.99829999999999997</v>
      </c>
      <c r="G9" s="16"/>
    </row>
    <row r="10" spans="1:7" x14ac:dyDescent="0.35">
      <c r="A10" s="17" t="s">
        <v>139</v>
      </c>
      <c r="B10" s="34"/>
      <c r="C10" s="34"/>
      <c r="D10" s="20"/>
      <c r="E10" s="21">
        <v>16124.07</v>
      </c>
      <c r="F10" s="22">
        <v>0.99829999999999997</v>
      </c>
      <c r="G10" s="23"/>
    </row>
    <row r="11" spans="1:7" x14ac:dyDescent="0.35">
      <c r="A11" s="13"/>
      <c r="B11" s="33"/>
      <c r="C11" s="33"/>
      <c r="D11" s="14"/>
      <c r="E11" s="15"/>
      <c r="F11" s="16"/>
      <c r="G11" s="16"/>
    </row>
    <row r="12" spans="1:7" x14ac:dyDescent="0.35">
      <c r="A12" s="24" t="s">
        <v>155</v>
      </c>
      <c r="B12" s="35"/>
      <c r="C12" s="35"/>
      <c r="D12" s="25"/>
      <c r="E12" s="21">
        <v>16124.07</v>
      </c>
      <c r="F12" s="22">
        <v>0.99829999999999997</v>
      </c>
      <c r="G12" s="23"/>
    </row>
    <row r="13" spans="1:7" x14ac:dyDescent="0.35">
      <c r="A13" s="13"/>
      <c r="B13" s="33"/>
      <c r="C13" s="33"/>
      <c r="D13" s="14"/>
      <c r="E13" s="15"/>
      <c r="F13" s="16"/>
      <c r="G13" s="16"/>
    </row>
    <row r="14" spans="1:7" x14ac:dyDescent="0.35">
      <c r="A14" s="17" t="s">
        <v>156</v>
      </c>
      <c r="B14" s="33"/>
      <c r="C14" s="33"/>
      <c r="D14" s="14"/>
      <c r="E14" s="15"/>
      <c r="F14" s="16"/>
      <c r="G14" s="16"/>
    </row>
    <row r="15" spans="1:7" x14ac:dyDescent="0.35">
      <c r="A15" s="13" t="s">
        <v>157</v>
      </c>
      <c r="B15" s="33"/>
      <c r="C15" s="33"/>
      <c r="D15" s="14"/>
      <c r="E15" s="15">
        <v>100.95</v>
      </c>
      <c r="F15" s="16">
        <v>6.3E-3</v>
      </c>
      <c r="G15" s="16">
        <v>5.7939999999999998E-2</v>
      </c>
    </row>
    <row r="16" spans="1:7" x14ac:dyDescent="0.35">
      <c r="A16" s="17" t="s">
        <v>139</v>
      </c>
      <c r="B16" s="34"/>
      <c r="C16" s="34"/>
      <c r="D16" s="20"/>
      <c r="E16" s="21">
        <v>100.95</v>
      </c>
      <c r="F16" s="22">
        <v>6.3E-3</v>
      </c>
      <c r="G16" s="23"/>
    </row>
    <row r="17" spans="1:7" x14ac:dyDescent="0.35">
      <c r="A17" s="13"/>
      <c r="B17" s="33"/>
      <c r="C17" s="33"/>
      <c r="D17" s="14"/>
      <c r="E17" s="15"/>
      <c r="F17" s="16"/>
      <c r="G17" s="16"/>
    </row>
    <row r="18" spans="1:7" x14ac:dyDescent="0.35">
      <c r="A18" s="24" t="s">
        <v>155</v>
      </c>
      <c r="B18" s="35"/>
      <c r="C18" s="35"/>
      <c r="D18" s="25"/>
      <c r="E18" s="21">
        <v>100.95</v>
      </c>
      <c r="F18" s="22">
        <v>6.3E-3</v>
      </c>
      <c r="G18" s="23"/>
    </row>
    <row r="19" spans="1:7" x14ac:dyDescent="0.35">
      <c r="A19" s="13" t="s">
        <v>158</v>
      </c>
      <c r="B19" s="33"/>
      <c r="C19" s="33"/>
      <c r="D19" s="14"/>
      <c r="E19" s="15">
        <v>3.2050200000000001E-2</v>
      </c>
      <c r="F19" s="16">
        <v>9.9999999999999995E-7</v>
      </c>
      <c r="G19" s="16"/>
    </row>
    <row r="20" spans="1:7" x14ac:dyDescent="0.35">
      <c r="A20" s="13" t="s">
        <v>159</v>
      </c>
      <c r="B20" s="33"/>
      <c r="C20" s="33"/>
      <c r="D20" s="14"/>
      <c r="E20" s="26">
        <v>-72.882050199999995</v>
      </c>
      <c r="F20" s="27">
        <v>-4.6010000000000001E-3</v>
      </c>
      <c r="G20" s="16">
        <v>5.7939999999999998E-2</v>
      </c>
    </row>
    <row r="21" spans="1:7" x14ac:dyDescent="0.35">
      <c r="A21" s="28" t="s">
        <v>160</v>
      </c>
      <c r="B21" s="36"/>
      <c r="C21" s="36"/>
      <c r="D21" s="29"/>
      <c r="E21" s="30">
        <v>16152.17</v>
      </c>
      <c r="F21" s="31">
        <v>1</v>
      </c>
      <c r="G21" s="31"/>
    </row>
    <row r="26" spans="1:7" x14ac:dyDescent="0.35">
      <c r="A26" s="1" t="s">
        <v>163</v>
      </c>
    </row>
    <row r="27" spans="1:7" x14ac:dyDescent="0.35">
      <c r="A27" s="48" t="s">
        <v>164</v>
      </c>
      <c r="B27" s="3" t="s">
        <v>136</v>
      </c>
    </row>
    <row r="28" spans="1:7" x14ac:dyDescent="0.35">
      <c r="A28" t="s">
        <v>165</v>
      </c>
    </row>
    <row r="29" spans="1:7" x14ac:dyDescent="0.35">
      <c r="A29" t="s">
        <v>166</v>
      </c>
      <c r="B29" t="s">
        <v>167</v>
      </c>
      <c r="C29" t="s">
        <v>167</v>
      </c>
    </row>
    <row r="30" spans="1:7" x14ac:dyDescent="0.35">
      <c r="B30" s="49">
        <v>45777</v>
      </c>
      <c r="C30" s="49">
        <v>45807</v>
      </c>
    </row>
    <row r="31" spans="1:7" x14ac:dyDescent="0.35">
      <c r="A31" t="s">
        <v>407</v>
      </c>
      <c r="B31">
        <v>32.613399999999999</v>
      </c>
      <c r="C31">
        <v>34.066899999999997</v>
      </c>
    </row>
    <row r="32" spans="1:7" x14ac:dyDescent="0.35">
      <c r="A32" t="s">
        <v>408</v>
      </c>
      <c r="B32">
        <v>29.560199999999998</v>
      </c>
      <c r="C32">
        <v>30.854700000000001</v>
      </c>
    </row>
    <row r="34" spans="1:4" x14ac:dyDescent="0.35">
      <c r="A34" t="s">
        <v>172</v>
      </c>
      <c r="B34" s="3" t="s">
        <v>136</v>
      </c>
    </row>
    <row r="35" spans="1:4" x14ac:dyDescent="0.35">
      <c r="A35" t="s">
        <v>173</v>
      </c>
      <c r="B35" s="3" t="s">
        <v>136</v>
      </c>
    </row>
    <row r="36" spans="1:4" ht="29" customHeight="1" x14ac:dyDescent="0.35">
      <c r="A36" s="48" t="s">
        <v>174</v>
      </c>
      <c r="B36" s="3" t="s">
        <v>136</v>
      </c>
    </row>
    <row r="37" spans="1:4" ht="29" customHeight="1" x14ac:dyDescent="0.35">
      <c r="A37" s="48" t="s">
        <v>175</v>
      </c>
      <c r="B37" s="50">
        <v>16124.0668936</v>
      </c>
    </row>
    <row r="38" spans="1:4" ht="43.5" customHeight="1" x14ac:dyDescent="0.35">
      <c r="A38" s="48" t="s">
        <v>513</v>
      </c>
      <c r="B38" s="3" t="s">
        <v>136</v>
      </c>
    </row>
    <row r="39" spans="1:4" x14ac:dyDescent="0.35">
      <c r="B39" s="3"/>
    </row>
    <row r="40" spans="1:4" ht="29" customHeight="1" x14ac:dyDescent="0.35">
      <c r="A40" s="48" t="s">
        <v>514</v>
      </c>
      <c r="B40" s="3" t="s">
        <v>136</v>
      </c>
    </row>
    <row r="41" spans="1:4" ht="29" customHeight="1" x14ac:dyDescent="0.35">
      <c r="A41" s="48" t="s">
        <v>515</v>
      </c>
      <c r="B41" t="s">
        <v>136</v>
      </c>
    </row>
    <row r="42" spans="1:4" ht="29" customHeight="1" x14ac:dyDescent="0.35">
      <c r="A42" s="48" t="s">
        <v>516</v>
      </c>
      <c r="B42" s="3" t="s">
        <v>136</v>
      </c>
    </row>
    <row r="43" spans="1:4" ht="29" customHeight="1" x14ac:dyDescent="0.35">
      <c r="A43" s="48" t="s">
        <v>517</v>
      </c>
      <c r="B43" s="3" t="s">
        <v>136</v>
      </c>
    </row>
    <row r="45" spans="1:4" ht="70" customHeight="1" x14ac:dyDescent="0.35">
      <c r="A45" s="73" t="s">
        <v>191</v>
      </c>
      <c r="B45" s="73" t="s">
        <v>192</v>
      </c>
      <c r="C45" s="73" t="s">
        <v>5</v>
      </c>
      <c r="D45" s="73" t="s">
        <v>6</v>
      </c>
    </row>
    <row r="46" spans="1:4" ht="70" customHeight="1" x14ac:dyDescent="0.35">
      <c r="A46" s="73" t="s">
        <v>3156</v>
      </c>
      <c r="B46" s="73"/>
      <c r="C46" s="73" t="s">
        <v>123</v>
      </c>
      <c r="D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47"/>
  <sheetViews>
    <sheetView showGridLines="0" workbookViewId="0">
      <pane ySplit="4" topLeftCell="A5" activePane="bottomLeft" state="frozen"/>
      <selection sqref="A1:B1"/>
      <selection pane="bottomLeft" sqref="A1:B1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3157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3158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54" t="s">
        <v>155</v>
      </c>
      <c r="B8" s="55"/>
      <c r="C8" s="55"/>
      <c r="D8" s="56"/>
      <c r="E8" s="37">
        <f>+E5</f>
        <v>0</v>
      </c>
      <c r="F8" s="38">
        <f>+F5</f>
        <v>0</v>
      </c>
      <c r="G8" s="16"/>
    </row>
    <row r="9" spans="1:7" x14ac:dyDescent="0.35">
      <c r="A9" s="17"/>
      <c r="B9" s="34"/>
      <c r="C9" s="34"/>
      <c r="D9" s="20"/>
      <c r="E9" s="41"/>
      <c r="F9" s="23"/>
      <c r="G9" s="16"/>
    </row>
    <row r="10" spans="1:7" x14ac:dyDescent="0.35">
      <c r="A10" s="17" t="s">
        <v>2372</v>
      </c>
      <c r="B10" s="34"/>
      <c r="C10" s="34"/>
      <c r="D10" s="20"/>
      <c r="E10" s="41"/>
      <c r="F10" s="23"/>
      <c r="G10" s="16"/>
    </row>
    <row r="11" spans="1:7" x14ac:dyDescent="0.35">
      <c r="A11" s="17" t="s">
        <v>3159</v>
      </c>
      <c r="B11" s="34"/>
      <c r="C11" s="34"/>
      <c r="D11" s="20"/>
      <c r="E11" s="41"/>
      <c r="F11" s="23"/>
      <c r="G11" s="16"/>
    </row>
    <row r="12" spans="1:7" x14ac:dyDescent="0.35">
      <c r="A12" s="57" t="s">
        <v>2374</v>
      </c>
      <c r="B12" s="58" t="s">
        <v>2375</v>
      </c>
      <c r="C12" s="34"/>
      <c r="D12" s="59">
        <v>17582.3675</v>
      </c>
      <c r="E12" s="41">
        <v>17099.204041100002</v>
      </c>
      <c r="F12" s="23">
        <f>+E12/E23</f>
        <v>0.97295204210517927</v>
      </c>
      <c r="G12" s="16"/>
    </row>
    <row r="13" spans="1:7" x14ac:dyDescent="0.35">
      <c r="A13" s="54" t="s">
        <v>155</v>
      </c>
      <c r="B13" s="55"/>
      <c r="C13" s="55"/>
      <c r="D13" s="56"/>
      <c r="E13" s="37">
        <f>SUM(E12)</f>
        <v>17099.204041100002</v>
      </c>
      <c r="F13" s="38">
        <f>SUM(F12)</f>
        <v>0.97295204210517927</v>
      </c>
      <c r="G13" s="16"/>
    </row>
    <row r="14" spans="1:7" x14ac:dyDescent="0.35">
      <c r="A14" s="17"/>
      <c r="B14" s="34"/>
      <c r="C14" s="34"/>
      <c r="D14" s="20"/>
      <c r="E14" s="41"/>
      <c r="F14" s="23"/>
      <c r="G14" s="16"/>
    </row>
    <row r="15" spans="1:7" x14ac:dyDescent="0.35">
      <c r="A15" s="13"/>
      <c r="B15" s="33"/>
      <c r="C15" s="33"/>
      <c r="D15" s="14"/>
      <c r="E15" s="15"/>
      <c r="F15" s="16"/>
      <c r="G15" s="16"/>
    </row>
    <row r="16" spans="1:7" x14ac:dyDescent="0.35">
      <c r="A16" s="17" t="s">
        <v>156</v>
      </c>
      <c r="B16" s="33"/>
      <c r="C16" s="33"/>
      <c r="D16" s="14"/>
      <c r="E16" s="15"/>
      <c r="F16" s="16"/>
      <c r="G16" s="16"/>
    </row>
    <row r="17" spans="1:7" x14ac:dyDescent="0.35">
      <c r="A17" s="13" t="s">
        <v>157</v>
      </c>
      <c r="B17" s="33"/>
      <c r="C17" s="33"/>
      <c r="D17" s="14"/>
      <c r="E17" s="15">
        <v>25.99</v>
      </c>
      <c r="F17" s="16">
        <v>1.4790000000000001E-3</v>
      </c>
      <c r="G17" s="16">
        <v>5.7939999999999998E-2</v>
      </c>
    </row>
    <row r="18" spans="1:7" x14ac:dyDescent="0.35">
      <c r="A18" s="17" t="s">
        <v>139</v>
      </c>
      <c r="B18" s="34"/>
      <c r="C18" s="34"/>
      <c r="D18" s="20"/>
      <c r="E18" s="21">
        <v>25.99</v>
      </c>
      <c r="F18" s="22">
        <v>1.4779999999999999E-3</v>
      </c>
      <c r="G18" s="23"/>
    </row>
    <row r="19" spans="1:7" x14ac:dyDescent="0.35">
      <c r="A19" s="13"/>
      <c r="B19" s="33"/>
      <c r="C19" s="33"/>
      <c r="D19" s="14"/>
      <c r="E19" s="15"/>
      <c r="F19" s="16"/>
      <c r="G19" s="16"/>
    </row>
    <row r="20" spans="1:7" x14ac:dyDescent="0.35">
      <c r="A20" s="24" t="s">
        <v>155</v>
      </c>
      <c r="B20" s="35"/>
      <c r="C20" s="35"/>
      <c r="D20" s="25"/>
      <c r="E20" s="21">
        <v>25.99</v>
      </c>
      <c r="F20" s="22">
        <v>1.4790000000000001E-3</v>
      </c>
      <c r="G20" s="23"/>
    </row>
    <row r="21" spans="1:7" x14ac:dyDescent="0.35">
      <c r="A21" s="13" t="s">
        <v>158</v>
      </c>
      <c r="B21" s="33"/>
      <c r="C21" s="33"/>
      <c r="D21" s="14"/>
      <c r="E21" s="15">
        <v>8.2504999999999992E-3</v>
      </c>
      <c r="F21" s="16">
        <v>0</v>
      </c>
      <c r="G21" s="16"/>
    </row>
    <row r="22" spans="1:7" x14ac:dyDescent="0.35">
      <c r="A22" s="13" t="s">
        <v>159</v>
      </c>
      <c r="B22" s="33"/>
      <c r="C22" s="33"/>
      <c r="D22" s="14"/>
      <c r="E22" s="15">
        <v>449.36174949999997</v>
      </c>
      <c r="F22" s="16">
        <v>2.5499999999999998E-2</v>
      </c>
      <c r="G22" s="16">
        <v>5.7939999999999998E-2</v>
      </c>
    </row>
    <row r="23" spans="1:7" x14ac:dyDescent="0.35">
      <c r="A23" s="28" t="s">
        <v>160</v>
      </c>
      <c r="B23" s="36"/>
      <c r="C23" s="36"/>
      <c r="D23" s="29"/>
      <c r="E23" s="30">
        <v>17574.560000000001</v>
      </c>
      <c r="F23" s="31">
        <v>1</v>
      </c>
      <c r="G23" s="31"/>
    </row>
    <row r="28" spans="1:7" x14ac:dyDescent="0.35">
      <c r="A28" s="1" t="s">
        <v>163</v>
      </c>
    </row>
    <row r="29" spans="1:7" x14ac:dyDescent="0.35">
      <c r="A29" s="48" t="s">
        <v>164</v>
      </c>
      <c r="B29" s="3" t="s">
        <v>136</v>
      </c>
    </row>
    <row r="30" spans="1:7" x14ac:dyDescent="0.35">
      <c r="A30" t="s">
        <v>165</v>
      </c>
    </row>
    <row r="31" spans="1:7" x14ac:dyDescent="0.35">
      <c r="A31" t="s">
        <v>166</v>
      </c>
      <c r="B31" t="s">
        <v>167</v>
      </c>
      <c r="C31" t="s">
        <v>167</v>
      </c>
    </row>
    <row r="32" spans="1:7" x14ac:dyDescent="0.35">
      <c r="B32" s="49">
        <v>45777</v>
      </c>
      <c r="C32" s="49">
        <v>45807</v>
      </c>
    </row>
    <row r="33" spans="1:4" x14ac:dyDescent="0.35">
      <c r="A33" t="s">
        <v>170</v>
      </c>
      <c r="B33">
        <v>95.399799999999999</v>
      </c>
      <c r="C33">
        <v>98.585400000000007</v>
      </c>
    </row>
    <row r="35" spans="1:4" x14ac:dyDescent="0.35">
      <c r="A35" t="s">
        <v>172</v>
      </c>
      <c r="B35" s="3" t="s">
        <v>136</v>
      </c>
    </row>
    <row r="36" spans="1:4" x14ac:dyDescent="0.35">
      <c r="A36" t="s">
        <v>173</v>
      </c>
      <c r="B36" s="3" t="s">
        <v>136</v>
      </c>
    </row>
    <row r="37" spans="1:4" ht="29" customHeight="1" x14ac:dyDescent="0.35">
      <c r="A37" s="48" t="s">
        <v>174</v>
      </c>
      <c r="B37" s="3" t="s">
        <v>136</v>
      </c>
    </row>
    <row r="38" spans="1:4" ht="29" customHeight="1" x14ac:dyDescent="0.35">
      <c r="A38" s="48" t="s">
        <v>175</v>
      </c>
      <c r="B38" s="3" t="s">
        <v>136</v>
      </c>
    </row>
    <row r="39" spans="1:4" ht="43.5" customHeight="1" x14ac:dyDescent="0.35">
      <c r="A39" s="48" t="s">
        <v>177</v>
      </c>
      <c r="B39" s="3" t="s">
        <v>136</v>
      </c>
    </row>
    <row r="40" spans="1:4" x14ac:dyDescent="0.35">
      <c r="B40" s="3"/>
    </row>
    <row r="41" spans="1:4" ht="29" customHeight="1" x14ac:dyDescent="0.35">
      <c r="A41" s="48" t="s">
        <v>178</v>
      </c>
      <c r="B41" s="3" t="s">
        <v>136</v>
      </c>
    </row>
    <row r="42" spans="1:4" ht="29" customHeight="1" x14ac:dyDescent="0.35">
      <c r="A42" s="48" t="s">
        <v>179</v>
      </c>
      <c r="B42">
        <v>17033.990000000002</v>
      </c>
    </row>
    <row r="43" spans="1:4" ht="29" customHeight="1" x14ac:dyDescent="0.35">
      <c r="A43" s="48" t="s">
        <v>180</v>
      </c>
      <c r="B43" s="3" t="s">
        <v>136</v>
      </c>
    </row>
    <row r="44" spans="1:4" ht="29" customHeight="1" x14ac:dyDescent="0.35">
      <c r="A44" s="48" t="s">
        <v>181</v>
      </c>
      <c r="B44" s="3" t="s">
        <v>136</v>
      </c>
    </row>
    <row r="46" spans="1:4" ht="70" customHeight="1" x14ac:dyDescent="0.35">
      <c r="A46" s="73" t="s">
        <v>191</v>
      </c>
      <c r="B46" s="73" t="s">
        <v>192</v>
      </c>
      <c r="C46" s="73" t="s">
        <v>5</v>
      </c>
      <c r="D46" s="73" t="s">
        <v>6</v>
      </c>
    </row>
    <row r="47" spans="1:4" ht="70" customHeight="1" x14ac:dyDescent="0.35">
      <c r="A47" s="73" t="s">
        <v>3160</v>
      </c>
      <c r="B47" s="73"/>
      <c r="C47" s="73" t="s">
        <v>125</v>
      </c>
      <c r="D47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6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24.1796875" bestFit="1" customWidth="1"/>
    <col min="2" max="2" width="22" bestFit="1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519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520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3"/>
      <c r="B6" s="33"/>
      <c r="C6" s="33"/>
      <c r="D6" s="14"/>
      <c r="E6" s="15"/>
      <c r="F6" s="16"/>
      <c r="G6" s="16"/>
    </row>
    <row r="7" spans="1:7" x14ac:dyDescent="0.35">
      <c r="A7" s="17" t="s">
        <v>135</v>
      </c>
      <c r="B7" s="33"/>
      <c r="C7" s="33"/>
      <c r="D7" s="14"/>
      <c r="E7" s="15" t="s">
        <v>136</v>
      </c>
      <c r="F7" s="16" t="s">
        <v>136</v>
      </c>
      <c r="G7" s="16"/>
    </row>
    <row r="8" spans="1:7" x14ac:dyDescent="0.35">
      <c r="A8" s="13"/>
      <c r="B8" s="33"/>
      <c r="C8" s="33"/>
      <c r="D8" s="14"/>
      <c r="E8" s="15"/>
      <c r="F8" s="16"/>
      <c r="G8" s="16"/>
    </row>
    <row r="9" spans="1:7" x14ac:dyDescent="0.35">
      <c r="A9" s="17" t="s">
        <v>137</v>
      </c>
      <c r="B9" s="33"/>
      <c r="C9" s="33"/>
      <c r="D9" s="14"/>
      <c r="E9" s="15"/>
      <c r="F9" s="16"/>
      <c r="G9" s="16"/>
    </row>
    <row r="10" spans="1:7" x14ac:dyDescent="0.35">
      <c r="A10" s="17" t="s">
        <v>521</v>
      </c>
      <c r="B10" s="33"/>
      <c r="C10" s="33"/>
      <c r="D10" s="14"/>
      <c r="E10" s="15"/>
      <c r="F10" s="16"/>
      <c r="G10" s="16"/>
    </row>
    <row r="11" spans="1:7" x14ac:dyDescent="0.35">
      <c r="A11" s="13" t="s">
        <v>522</v>
      </c>
      <c r="B11" s="33" t="s">
        <v>523</v>
      </c>
      <c r="C11" s="33" t="s">
        <v>524</v>
      </c>
      <c r="D11" s="14">
        <v>179500000</v>
      </c>
      <c r="E11" s="15">
        <v>184599.06</v>
      </c>
      <c r="F11" s="16">
        <v>7.2599999999999998E-2</v>
      </c>
      <c r="G11" s="16">
        <v>6.6699999999999995E-2</v>
      </c>
    </row>
    <row r="12" spans="1:7" x14ac:dyDescent="0.35">
      <c r="A12" s="13" t="s">
        <v>525</v>
      </c>
      <c r="B12" s="33" t="s">
        <v>526</v>
      </c>
      <c r="C12" s="33" t="s">
        <v>524</v>
      </c>
      <c r="D12" s="14">
        <v>127500000</v>
      </c>
      <c r="E12" s="15">
        <v>133853.71</v>
      </c>
      <c r="F12" s="16">
        <v>5.2600000000000001E-2</v>
      </c>
      <c r="G12" s="16">
        <v>6.6410999999999998E-2</v>
      </c>
    </row>
    <row r="13" spans="1:7" x14ac:dyDescent="0.35">
      <c r="A13" s="13" t="s">
        <v>527</v>
      </c>
      <c r="B13" s="33" t="s">
        <v>528</v>
      </c>
      <c r="C13" s="33" t="s">
        <v>524</v>
      </c>
      <c r="D13" s="14">
        <v>117500000</v>
      </c>
      <c r="E13" s="15">
        <v>123253.98</v>
      </c>
      <c r="F13" s="16">
        <v>4.8500000000000001E-2</v>
      </c>
      <c r="G13" s="16">
        <v>6.6424999999999998E-2</v>
      </c>
    </row>
    <row r="14" spans="1:7" x14ac:dyDescent="0.35">
      <c r="A14" s="13" t="s">
        <v>529</v>
      </c>
      <c r="B14" s="33" t="s">
        <v>530</v>
      </c>
      <c r="C14" s="33" t="s">
        <v>524</v>
      </c>
      <c r="D14" s="14">
        <v>97500000</v>
      </c>
      <c r="E14" s="15">
        <v>99673.08</v>
      </c>
      <c r="F14" s="16">
        <v>3.9199999999999999E-2</v>
      </c>
      <c r="G14" s="16">
        <v>6.4750000000000002E-2</v>
      </c>
    </row>
    <row r="15" spans="1:7" x14ac:dyDescent="0.35">
      <c r="A15" s="13" t="s">
        <v>531</v>
      </c>
      <c r="B15" s="33" t="s">
        <v>532</v>
      </c>
      <c r="C15" s="33" t="s">
        <v>524</v>
      </c>
      <c r="D15" s="14">
        <v>90000000</v>
      </c>
      <c r="E15" s="15">
        <v>92689.56</v>
      </c>
      <c r="F15" s="16">
        <v>3.6400000000000002E-2</v>
      </c>
      <c r="G15" s="16">
        <v>6.6424999999999998E-2</v>
      </c>
    </row>
    <row r="16" spans="1:7" x14ac:dyDescent="0.35">
      <c r="A16" s="13" t="s">
        <v>533</v>
      </c>
      <c r="B16" s="33" t="s">
        <v>534</v>
      </c>
      <c r="C16" s="33" t="s">
        <v>535</v>
      </c>
      <c r="D16" s="14">
        <v>85500000</v>
      </c>
      <c r="E16" s="15">
        <v>88155.8</v>
      </c>
      <c r="F16" s="16">
        <v>3.4700000000000002E-2</v>
      </c>
      <c r="G16" s="16">
        <v>6.5299999999999997E-2</v>
      </c>
    </row>
    <row r="17" spans="1:7" x14ac:dyDescent="0.35">
      <c r="A17" s="13" t="s">
        <v>536</v>
      </c>
      <c r="B17" s="33" t="s">
        <v>537</v>
      </c>
      <c r="C17" s="33" t="s">
        <v>524</v>
      </c>
      <c r="D17" s="14">
        <v>81000000</v>
      </c>
      <c r="E17" s="15">
        <v>84142.56</v>
      </c>
      <c r="F17" s="16">
        <v>3.3099999999999997E-2</v>
      </c>
      <c r="G17" s="16">
        <v>6.5887000000000001E-2</v>
      </c>
    </row>
    <row r="18" spans="1:7" x14ac:dyDescent="0.35">
      <c r="A18" s="13" t="s">
        <v>538</v>
      </c>
      <c r="B18" s="33" t="s">
        <v>539</v>
      </c>
      <c r="C18" s="33" t="s">
        <v>524</v>
      </c>
      <c r="D18" s="14">
        <v>81737000</v>
      </c>
      <c r="E18" s="15">
        <v>83975.37</v>
      </c>
      <c r="F18" s="16">
        <v>3.3000000000000002E-2</v>
      </c>
      <c r="G18" s="16">
        <v>6.4500000000000002E-2</v>
      </c>
    </row>
    <row r="19" spans="1:7" x14ac:dyDescent="0.35">
      <c r="A19" s="13" t="s">
        <v>540</v>
      </c>
      <c r="B19" s="33" t="s">
        <v>541</v>
      </c>
      <c r="C19" s="33" t="s">
        <v>535</v>
      </c>
      <c r="D19" s="14">
        <v>80000000</v>
      </c>
      <c r="E19" s="15">
        <v>82892.88</v>
      </c>
      <c r="F19" s="16">
        <v>3.2599999999999997E-2</v>
      </c>
      <c r="G19" s="16">
        <v>6.6699999999999995E-2</v>
      </c>
    </row>
    <row r="20" spans="1:7" x14ac:dyDescent="0.35">
      <c r="A20" s="13" t="s">
        <v>542</v>
      </c>
      <c r="B20" s="33" t="s">
        <v>543</v>
      </c>
      <c r="C20" s="33" t="s">
        <v>524</v>
      </c>
      <c r="D20" s="14">
        <v>73000000</v>
      </c>
      <c r="E20" s="15">
        <v>75908.320000000007</v>
      </c>
      <c r="F20" s="16">
        <v>2.98E-2</v>
      </c>
      <c r="G20" s="16">
        <v>6.5067E-2</v>
      </c>
    </row>
    <row r="21" spans="1:7" x14ac:dyDescent="0.35">
      <c r="A21" s="13" t="s">
        <v>544</v>
      </c>
      <c r="B21" s="33" t="s">
        <v>545</v>
      </c>
      <c r="C21" s="33" t="s">
        <v>524</v>
      </c>
      <c r="D21" s="14">
        <v>72500000</v>
      </c>
      <c r="E21" s="15">
        <v>74528.77</v>
      </c>
      <c r="F21" s="16">
        <v>2.93E-2</v>
      </c>
      <c r="G21" s="16">
        <v>6.5174999999999997E-2</v>
      </c>
    </row>
    <row r="22" spans="1:7" x14ac:dyDescent="0.35">
      <c r="A22" s="13" t="s">
        <v>546</v>
      </c>
      <c r="B22" s="33" t="s">
        <v>547</v>
      </c>
      <c r="C22" s="33" t="s">
        <v>524</v>
      </c>
      <c r="D22" s="14">
        <v>70200000</v>
      </c>
      <c r="E22" s="15">
        <v>73265.279999999999</v>
      </c>
      <c r="F22" s="16">
        <v>2.8799999999999999E-2</v>
      </c>
      <c r="G22" s="16">
        <v>6.4866999999999994E-2</v>
      </c>
    </row>
    <row r="23" spans="1:7" x14ac:dyDescent="0.35">
      <c r="A23" s="13" t="s">
        <v>548</v>
      </c>
      <c r="B23" s="33" t="s">
        <v>549</v>
      </c>
      <c r="C23" s="33" t="s">
        <v>524</v>
      </c>
      <c r="D23" s="14">
        <v>61500000</v>
      </c>
      <c r="E23" s="15">
        <v>62706.2</v>
      </c>
      <c r="F23" s="16">
        <v>2.47E-2</v>
      </c>
      <c r="G23" s="16">
        <v>6.9052000000000002E-2</v>
      </c>
    </row>
    <row r="24" spans="1:7" x14ac:dyDescent="0.35">
      <c r="A24" s="13" t="s">
        <v>550</v>
      </c>
      <c r="B24" s="33" t="s">
        <v>551</v>
      </c>
      <c r="C24" s="33" t="s">
        <v>524</v>
      </c>
      <c r="D24" s="14">
        <v>61000000</v>
      </c>
      <c r="E24" s="15">
        <v>62179.62</v>
      </c>
      <c r="F24" s="16">
        <v>2.4400000000000002E-2</v>
      </c>
      <c r="G24" s="16">
        <v>6.5887000000000001E-2</v>
      </c>
    </row>
    <row r="25" spans="1:7" x14ac:dyDescent="0.35">
      <c r="A25" s="13" t="s">
        <v>552</v>
      </c>
      <c r="B25" s="33" t="s">
        <v>553</v>
      </c>
      <c r="C25" s="33" t="s">
        <v>554</v>
      </c>
      <c r="D25" s="14">
        <v>56000000</v>
      </c>
      <c r="E25" s="15">
        <v>57948.46</v>
      </c>
      <c r="F25" s="16">
        <v>2.2800000000000001E-2</v>
      </c>
      <c r="G25" s="16">
        <v>6.4600000000000005E-2</v>
      </c>
    </row>
    <row r="26" spans="1:7" x14ac:dyDescent="0.35">
      <c r="A26" s="13" t="s">
        <v>555</v>
      </c>
      <c r="B26" s="33" t="s">
        <v>556</v>
      </c>
      <c r="C26" s="33" t="s">
        <v>524</v>
      </c>
      <c r="D26" s="14">
        <v>53700000</v>
      </c>
      <c r="E26" s="15">
        <v>55501.9</v>
      </c>
      <c r="F26" s="16">
        <v>2.18E-2</v>
      </c>
      <c r="G26" s="16">
        <v>6.6410999999999998E-2</v>
      </c>
    </row>
    <row r="27" spans="1:7" x14ac:dyDescent="0.35">
      <c r="A27" s="13" t="s">
        <v>557</v>
      </c>
      <c r="B27" s="33" t="s">
        <v>558</v>
      </c>
      <c r="C27" s="33" t="s">
        <v>524</v>
      </c>
      <c r="D27" s="14">
        <v>45000000</v>
      </c>
      <c r="E27" s="15">
        <v>46299.65</v>
      </c>
      <c r="F27" s="16">
        <v>1.8200000000000001E-2</v>
      </c>
      <c r="G27" s="16">
        <v>6.6500000000000004E-2</v>
      </c>
    </row>
    <row r="28" spans="1:7" x14ac:dyDescent="0.35">
      <c r="A28" s="13" t="s">
        <v>559</v>
      </c>
      <c r="B28" s="33" t="s">
        <v>560</v>
      </c>
      <c r="C28" s="33" t="s">
        <v>524</v>
      </c>
      <c r="D28" s="14">
        <v>43200000</v>
      </c>
      <c r="E28" s="15">
        <v>44725.35</v>
      </c>
      <c r="F28" s="16">
        <v>1.7600000000000001E-2</v>
      </c>
      <c r="G28" s="16">
        <v>6.4866999999999994E-2</v>
      </c>
    </row>
    <row r="29" spans="1:7" x14ac:dyDescent="0.35">
      <c r="A29" s="13" t="s">
        <v>561</v>
      </c>
      <c r="B29" s="33" t="s">
        <v>562</v>
      </c>
      <c r="C29" s="33" t="s">
        <v>524</v>
      </c>
      <c r="D29" s="14">
        <v>38500000</v>
      </c>
      <c r="E29" s="15">
        <v>39738.01</v>
      </c>
      <c r="F29" s="16">
        <v>1.5599999999999999E-2</v>
      </c>
      <c r="G29" s="16">
        <v>6.9052000000000002E-2</v>
      </c>
    </row>
    <row r="30" spans="1:7" x14ac:dyDescent="0.35">
      <c r="A30" s="13" t="s">
        <v>563</v>
      </c>
      <c r="B30" s="33" t="s">
        <v>564</v>
      </c>
      <c r="C30" s="33" t="s">
        <v>524</v>
      </c>
      <c r="D30" s="14">
        <v>37500000</v>
      </c>
      <c r="E30" s="15">
        <v>38776.239999999998</v>
      </c>
      <c r="F30" s="16">
        <v>1.52E-2</v>
      </c>
      <c r="G30" s="16">
        <v>6.5350000000000005E-2</v>
      </c>
    </row>
    <row r="31" spans="1:7" x14ac:dyDescent="0.35">
      <c r="A31" s="13" t="s">
        <v>565</v>
      </c>
      <c r="B31" s="33" t="s">
        <v>566</v>
      </c>
      <c r="C31" s="33" t="s">
        <v>524</v>
      </c>
      <c r="D31" s="14">
        <v>37000000</v>
      </c>
      <c r="E31" s="15">
        <v>38355.379999999997</v>
      </c>
      <c r="F31" s="16">
        <v>1.5100000000000001E-2</v>
      </c>
      <c r="G31" s="16">
        <v>6.5587000000000006E-2</v>
      </c>
    </row>
    <row r="32" spans="1:7" x14ac:dyDescent="0.35">
      <c r="A32" s="13" t="s">
        <v>567</v>
      </c>
      <c r="B32" s="33" t="s">
        <v>568</v>
      </c>
      <c r="C32" s="33" t="s">
        <v>535</v>
      </c>
      <c r="D32" s="14">
        <v>35500000</v>
      </c>
      <c r="E32" s="15">
        <v>36726.99</v>
      </c>
      <c r="F32" s="16">
        <v>1.44E-2</v>
      </c>
      <c r="G32" s="16">
        <v>6.6637000000000002E-2</v>
      </c>
    </row>
    <row r="33" spans="1:7" x14ac:dyDescent="0.35">
      <c r="A33" s="13" t="s">
        <v>569</v>
      </c>
      <c r="B33" s="33" t="s">
        <v>570</v>
      </c>
      <c r="C33" s="33" t="s">
        <v>524</v>
      </c>
      <c r="D33" s="14">
        <v>34000000</v>
      </c>
      <c r="E33" s="15">
        <v>35109.050000000003</v>
      </c>
      <c r="F33" s="16">
        <v>1.38E-2</v>
      </c>
      <c r="G33" s="16">
        <v>6.5699999999999995E-2</v>
      </c>
    </row>
    <row r="34" spans="1:7" x14ac:dyDescent="0.35">
      <c r="A34" s="13" t="s">
        <v>571</v>
      </c>
      <c r="B34" s="33" t="s">
        <v>572</v>
      </c>
      <c r="C34" s="33" t="s">
        <v>573</v>
      </c>
      <c r="D34" s="14">
        <v>29500000</v>
      </c>
      <c r="E34" s="15">
        <v>31217.46</v>
      </c>
      <c r="F34" s="16">
        <v>1.23E-2</v>
      </c>
      <c r="G34" s="16">
        <v>6.4687999999999996E-2</v>
      </c>
    </row>
    <row r="35" spans="1:7" x14ac:dyDescent="0.35">
      <c r="A35" s="13" t="s">
        <v>574</v>
      </c>
      <c r="B35" s="33" t="s">
        <v>575</v>
      </c>
      <c r="C35" s="33" t="s">
        <v>524</v>
      </c>
      <c r="D35" s="14">
        <v>28500000</v>
      </c>
      <c r="E35" s="15">
        <v>29298.66</v>
      </c>
      <c r="F35" s="16">
        <v>1.15E-2</v>
      </c>
      <c r="G35" s="16">
        <v>6.6799999999999998E-2</v>
      </c>
    </row>
    <row r="36" spans="1:7" x14ac:dyDescent="0.35">
      <c r="A36" s="13" t="s">
        <v>576</v>
      </c>
      <c r="B36" s="33" t="s">
        <v>577</v>
      </c>
      <c r="C36" s="33" t="s">
        <v>524</v>
      </c>
      <c r="D36" s="14">
        <v>27500000</v>
      </c>
      <c r="E36" s="15">
        <v>28428.9</v>
      </c>
      <c r="F36" s="16">
        <v>1.12E-2</v>
      </c>
      <c r="G36" s="16">
        <v>6.6650000000000001E-2</v>
      </c>
    </row>
    <row r="37" spans="1:7" x14ac:dyDescent="0.35">
      <c r="A37" s="13" t="s">
        <v>578</v>
      </c>
      <c r="B37" s="33" t="s">
        <v>579</v>
      </c>
      <c r="C37" s="33" t="s">
        <v>524</v>
      </c>
      <c r="D37" s="14">
        <v>25000000</v>
      </c>
      <c r="E37" s="15">
        <v>26162.35</v>
      </c>
      <c r="F37" s="16">
        <v>1.03E-2</v>
      </c>
      <c r="G37" s="16">
        <v>6.6424999999999998E-2</v>
      </c>
    </row>
    <row r="38" spans="1:7" x14ac:dyDescent="0.35">
      <c r="A38" s="13" t="s">
        <v>580</v>
      </c>
      <c r="B38" s="33" t="s">
        <v>581</v>
      </c>
      <c r="C38" s="33" t="s">
        <v>524</v>
      </c>
      <c r="D38" s="14">
        <v>24500000</v>
      </c>
      <c r="E38" s="15">
        <v>25329.01</v>
      </c>
      <c r="F38" s="16">
        <v>0.01</v>
      </c>
      <c r="G38" s="16">
        <v>6.5699999999999995E-2</v>
      </c>
    </row>
    <row r="39" spans="1:7" x14ac:dyDescent="0.35">
      <c r="A39" s="13" t="s">
        <v>582</v>
      </c>
      <c r="B39" s="33" t="s">
        <v>583</v>
      </c>
      <c r="C39" s="33" t="s">
        <v>524</v>
      </c>
      <c r="D39" s="14">
        <v>20500000</v>
      </c>
      <c r="E39" s="15">
        <v>21107.78</v>
      </c>
      <c r="F39" s="16">
        <v>8.3000000000000001E-3</v>
      </c>
      <c r="G39" s="16">
        <v>6.4699999999999994E-2</v>
      </c>
    </row>
    <row r="40" spans="1:7" x14ac:dyDescent="0.35">
      <c r="A40" s="13" t="s">
        <v>584</v>
      </c>
      <c r="B40" s="33" t="s">
        <v>585</v>
      </c>
      <c r="C40" s="33" t="s">
        <v>524</v>
      </c>
      <c r="D40" s="14">
        <v>18000000</v>
      </c>
      <c r="E40" s="15">
        <v>19330.2</v>
      </c>
      <c r="F40" s="16">
        <v>7.6E-3</v>
      </c>
      <c r="G40" s="16">
        <v>6.6160999999999998E-2</v>
      </c>
    </row>
    <row r="41" spans="1:7" x14ac:dyDescent="0.35">
      <c r="A41" s="13" t="s">
        <v>586</v>
      </c>
      <c r="B41" s="33" t="s">
        <v>587</v>
      </c>
      <c r="C41" s="33" t="s">
        <v>524</v>
      </c>
      <c r="D41" s="14">
        <v>17500000</v>
      </c>
      <c r="E41" s="15">
        <v>18616.939999999999</v>
      </c>
      <c r="F41" s="16">
        <v>7.3000000000000001E-3</v>
      </c>
      <c r="G41" s="16">
        <v>6.4817E-2</v>
      </c>
    </row>
    <row r="42" spans="1:7" x14ac:dyDescent="0.35">
      <c r="A42" s="13" t="s">
        <v>588</v>
      </c>
      <c r="B42" s="33" t="s">
        <v>589</v>
      </c>
      <c r="C42" s="33" t="s">
        <v>590</v>
      </c>
      <c r="D42" s="14">
        <v>17500000</v>
      </c>
      <c r="E42" s="15">
        <v>18145.23</v>
      </c>
      <c r="F42" s="16">
        <v>7.1000000000000004E-3</v>
      </c>
      <c r="G42" s="16">
        <v>6.6548999999999997E-2</v>
      </c>
    </row>
    <row r="43" spans="1:7" x14ac:dyDescent="0.35">
      <c r="A43" s="13" t="s">
        <v>591</v>
      </c>
      <c r="B43" s="33" t="s">
        <v>592</v>
      </c>
      <c r="C43" s="33" t="s">
        <v>524</v>
      </c>
      <c r="D43" s="14">
        <v>17500000</v>
      </c>
      <c r="E43" s="15">
        <v>18075.79</v>
      </c>
      <c r="F43" s="16">
        <v>7.1000000000000004E-3</v>
      </c>
      <c r="G43" s="16">
        <v>6.3799999999999996E-2</v>
      </c>
    </row>
    <row r="44" spans="1:7" x14ac:dyDescent="0.35">
      <c r="A44" s="13" t="s">
        <v>593</v>
      </c>
      <c r="B44" s="33" t="s">
        <v>594</v>
      </c>
      <c r="C44" s="33" t="s">
        <v>524</v>
      </c>
      <c r="D44" s="14">
        <v>16500000</v>
      </c>
      <c r="E44" s="15">
        <v>17460.3</v>
      </c>
      <c r="F44" s="16">
        <v>6.8999999999999999E-3</v>
      </c>
      <c r="G44" s="16">
        <v>6.6160999999999998E-2</v>
      </c>
    </row>
    <row r="45" spans="1:7" x14ac:dyDescent="0.35">
      <c r="A45" s="13" t="s">
        <v>595</v>
      </c>
      <c r="B45" s="33" t="s">
        <v>596</v>
      </c>
      <c r="C45" s="33" t="s">
        <v>524</v>
      </c>
      <c r="D45" s="14">
        <v>15000000</v>
      </c>
      <c r="E45" s="15">
        <v>15471.65</v>
      </c>
      <c r="F45" s="16">
        <v>6.1000000000000004E-3</v>
      </c>
      <c r="G45" s="16">
        <v>6.4600000000000005E-2</v>
      </c>
    </row>
    <row r="46" spans="1:7" x14ac:dyDescent="0.35">
      <c r="A46" s="13" t="s">
        <v>597</v>
      </c>
      <c r="B46" s="33" t="s">
        <v>598</v>
      </c>
      <c r="C46" s="33" t="s">
        <v>524</v>
      </c>
      <c r="D46" s="14">
        <v>15000000</v>
      </c>
      <c r="E46" s="15">
        <v>15422.25</v>
      </c>
      <c r="F46" s="16">
        <v>6.1000000000000004E-3</v>
      </c>
      <c r="G46" s="16">
        <v>6.6500000000000004E-2</v>
      </c>
    </row>
    <row r="47" spans="1:7" x14ac:dyDescent="0.35">
      <c r="A47" s="13" t="s">
        <v>599</v>
      </c>
      <c r="B47" s="33" t="s">
        <v>600</v>
      </c>
      <c r="C47" s="33" t="s">
        <v>535</v>
      </c>
      <c r="D47" s="14">
        <v>15000000</v>
      </c>
      <c r="E47" s="15">
        <v>15323.43</v>
      </c>
      <c r="F47" s="16">
        <v>6.0000000000000001E-3</v>
      </c>
      <c r="G47" s="16">
        <v>6.6627000000000006E-2</v>
      </c>
    </row>
    <row r="48" spans="1:7" x14ac:dyDescent="0.35">
      <c r="A48" s="13" t="s">
        <v>601</v>
      </c>
      <c r="B48" s="33" t="s">
        <v>602</v>
      </c>
      <c r="C48" s="33" t="s">
        <v>524</v>
      </c>
      <c r="D48" s="14">
        <v>14000000</v>
      </c>
      <c r="E48" s="15">
        <v>14988.34</v>
      </c>
      <c r="F48" s="16">
        <v>5.8999999999999999E-3</v>
      </c>
      <c r="G48" s="16">
        <v>6.6198999999999994E-2</v>
      </c>
    </row>
    <row r="49" spans="1:7" x14ac:dyDescent="0.35">
      <c r="A49" s="13" t="s">
        <v>603</v>
      </c>
      <c r="B49" s="33" t="s">
        <v>604</v>
      </c>
      <c r="C49" s="33" t="s">
        <v>524</v>
      </c>
      <c r="D49" s="14">
        <v>12500000</v>
      </c>
      <c r="E49" s="15">
        <v>13109.59</v>
      </c>
      <c r="F49" s="16">
        <v>5.1999999999999998E-3</v>
      </c>
      <c r="G49" s="16">
        <v>6.6449999999999995E-2</v>
      </c>
    </row>
    <row r="50" spans="1:7" x14ac:dyDescent="0.35">
      <c r="A50" s="13" t="s">
        <v>605</v>
      </c>
      <c r="B50" s="33" t="s">
        <v>606</v>
      </c>
      <c r="C50" s="33" t="s">
        <v>524</v>
      </c>
      <c r="D50" s="14">
        <v>11950000</v>
      </c>
      <c r="E50" s="15">
        <v>12672.88</v>
      </c>
      <c r="F50" s="16">
        <v>5.0000000000000001E-3</v>
      </c>
      <c r="G50" s="16">
        <v>6.4797999999999994E-2</v>
      </c>
    </row>
    <row r="51" spans="1:7" x14ac:dyDescent="0.35">
      <c r="A51" s="13" t="s">
        <v>607</v>
      </c>
      <c r="B51" s="33" t="s">
        <v>608</v>
      </c>
      <c r="C51" s="33" t="s">
        <v>535</v>
      </c>
      <c r="D51" s="14">
        <v>11500000</v>
      </c>
      <c r="E51" s="15">
        <v>12118.94</v>
      </c>
      <c r="F51" s="16">
        <v>4.7999999999999996E-3</v>
      </c>
      <c r="G51" s="16">
        <v>6.515E-2</v>
      </c>
    </row>
    <row r="52" spans="1:7" x14ac:dyDescent="0.35">
      <c r="A52" s="13" t="s">
        <v>609</v>
      </c>
      <c r="B52" s="33" t="s">
        <v>610</v>
      </c>
      <c r="C52" s="33" t="s">
        <v>524</v>
      </c>
      <c r="D52" s="14">
        <v>10500000</v>
      </c>
      <c r="E52" s="15">
        <v>10881.58</v>
      </c>
      <c r="F52" s="16">
        <v>4.3E-3</v>
      </c>
      <c r="G52" s="16">
        <v>6.4988000000000004E-2</v>
      </c>
    </row>
    <row r="53" spans="1:7" x14ac:dyDescent="0.35">
      <c r="A53" s="13" t="s">
        <v>611</v>
      </c>
      <c r="B53" s="33" t="s">
        <v>612</v>
      </c>
      <c r="C53" s="33" t="s">
        <v>524</v>
      </c>
      <c r="D53" s="14">
        <v>10300000</v>
      </c>
      <c r="E53" s="15">
        <v>10825.68</v>
      </c>
      <c r="F53" s="16">
        <v>4.3E-3</v>
      </c>
      <c r="G53" s="16">
        <v>6.6410999999999998E-2</v>
      </c>
    </row>
    <row r="54" spans="1:7" x14ac:dyDescent="0.35">
      <c r="A54" s="13" t="s">
        <v>613</v>
      </c>
      <c r="B54" s="33" t="s">
        <v>614</v>
      </c>
      <c r="C54" s="33" t="s">
        <v>524</v>
      </c>
      <c r="D54" s="14">
        <v>10000000</v>
      </c>
      <c r="E54" s="15">
        <v>10546.45</v>
      </c>
      <c r="F54" s="16">
        <v>4.1000000000000003E-3</v>
      </c>
      <c r="G54" s="16">
        <v>6.565E-2</v>
      </c>
    </row>
    <row r="55" spans="1:7" x14ac:dyDescent="0.35">
      <c r="A55" s="13" t="s">
        <v>615</v>
      </c>
      <c r="B55" s="33" t="s">
        <v>616</v>
      </c>
      <c r="C55" s="33" t="s">
        <v>524</v>
      </c>
      <c r="D55" s="14">
        <v>7500000</v>
      </c>
      <c r="E55" s="15">
        <v>7938.74</v>
      </c>
      <c r="F55" s="16">
        <v>3.0999999999999999E-3</v>
      </c>
      <c r="G55" s="16">
        <v>6.4817E-2</v>
      </c>
    </row>
    <row r="56" spans="1:7" x14ac:dyDescent="0.35">
      <c r="A56" s="13" t="s">
        <v>617</v>
      </c>
      <c r="B56" s="33" t="s">
        <v>618</v>
      </c>
      <c r="C56" s="33" t="s">
        <v>524</v>
      </c>
      <c r="D56" s="14">
        <v>7000000</v>
      </c>
      <c r="E56" s="15">
        <v>7388.47</v>
      </c>
      <c r="F56" s="16">
        <v>2.8999999999999998E-3</v>
      </c>
      <c r="G56" s="16">
        <v>6.5125000000000002E-2</v>
      </c>
    </row>
    <row r="57" spans="1:7" x14ac:dyDescent="0.35">
      <c r="A57" s="13" t="s">
        <v>619</v>
      </c>
      <c r="B57" s="33" t="s">
        <v>620</v>
      </c>
      <c r="C57" s="33" t="s">
        <v>524</v>
      </c>
      <c r="D57" s="14">
        <v>7000000</v>
      </c>
      <c r="E57" s="15">
        <v>7159.49</v>
      </c>
      <c r="F57" s="16">
        <v>2.8E-3</v>
      </c>
      <c r="G57" s="16">
        <v>6.6777000000000003E-2</v>
      </c>
    </row>
    <row r="58" spans="1:7" x14ac:dyDescent="0.35">
      <c r="A58" s="13" t="s">
        <v>621</v>
      </c>
      <c r="B58" s="33" t="s">
        <v>622</v>
      </c>
      <c r="C58" s="33" t="s">
        <v>524</v>
      </c>
      <c r="D58" s="14">
        <v>6500000</v>
      </c>
      <c r="E58" s="15">
        <v>6988.32</v>
      </c>
      <c r="F58" s="16">
        <v>2.7000000000000001E-3</v>
      </c>
      <c r="G58" s="16">
        <v>6.6400000000000001E-2</v>
      </c>
    </row>
    <row r="59" spans="1:7" x14ac:dyDescent="0.35">
      <c r="A59" s="13" t="s">
        <v>623</v>
      </c>
      <c r="B59" s="33" t="s">
        <v>624</v>
      </c>
      <c r="C59" s="33" t="s">
        <v>554</v>
      </c>
      <c r="D59" s="14">
        <v>6500000</v>
      </c>
      <c r="E59" s="15">
        <v>6736.05</v>
      </c>
      <c r="F59" s="16">
        <v>2.5999999999999999E-3</v>
      </c>
      <c r="G59" s="16">
        <v>6.5000000000000002E-2</v>
      </c>
    </row>
    <row r="60" spans="1:7" x14ac:dyDescent="0.35">
      <c r="A60" s="13" t="s">
        <v>625</v>
      </c>
      <c r="B60" s="33" t="s">
        <v>626</v>
      </c>
      <c r="C60" s="33" t="s">
        <v>524</v>
      </c>
      <c r="D60" s="14">
        <v>5500000</v>
      </c>
      <c r="E60" s="15">
        <v>5905.25</v>
      </c>
      <c r="F60" s="16">
        <v>2.3E-3</v>
      </c>
      <c r="G60" s="16">
        <v>6.6160999999999998E-2</v>
      </c>
    </row>
    <row r="61" spans="1:7" x14ac:dyDescent="0.35">
      <c r="A61" s="13" t="s">
        <v>627</v>
      </c>
      <c r="B61" s="33" t="s">
        <v>628</v>
      </c>
      <c r="C61" s="33" t="s">
        <v>524</v>
      </c>
      <c r="D61" s="14">
        <v>5500000</v>
      </c>
      <c r="E61" s="15">
        <v>5824.03</v>
      </c>
      <c r="F61" s="16">
        <v>2.3E-3</v>
      </c>
      <c r="G61" s="16">
        <v>6.4817E-2</v>
      </c>
    </row>
    <row r="62" spans="1:7" x14ac:dyDescent="0.35">
      <c r="A62" s="13" t="s">
        <v>629</v>
      </c>
      <c r="B62" s="33" t="s">
        <v>630</v>
      </c>
      <c r="C62" s="33" t="s">
        <v>524</v>
      </c>
      <c r="D62" s="14">
        <v>5500000</v>
      </c>
      <c r="E62" s="15">
        <v>5683.03</v>
      </c>
      <c r="F62" s="16">
        <v>2.2000000000000001E-3</v>
      </c>
      <c r="G62" s="16">
        <v>6.4949999999999994E-2</v>
      </c>
    </row>
    <row r="63" spans="1:7" x14ac:dyDescent="0.35">
      <c r="A63" s="13" t="s">
        <v>631</v>
      </c>
      <c r="B63" s="33" t="s">
        <v>632</v>
      </c>
      <c r="C63" s="33" t="s">
        <v>573</v>
      </c>
      <c r="D63" s="14">
        <v>5100000</v>
      </c>
      <c r="E63" s="15">
        <v>5215.0200000000004</v>
      </c>
      <c r="F63" s="16">
        <v>2.0999999999999999E-3</v>
      </c>
      <c r="G63" s="16">
        <v>6.5449999999999994E-2</v>
      </c>
    </row>
    <row r="64" spans="1:7" x14ac:dyDescent="0.35">
      <c r="A64" s="13" t="s">
        <v>633</v>
      </c>
      <c r="B64" s="33" t="s">
        <v>634</v>
      </c>
      <c r="C64" s="33" t="s">
        <v>524</v>
      </c>
      <c r="D64" s="14">
        <v>5000000</v>
      </c>
      <c r="E64" s="15">
        <v>5121.4399999999996</v>
      </c>
      <c r="F64" s="16">
        <v>2E-3</v>
      </c>
      <c r="G64" s="16">
        <v>6.4899999999999999E-2</v>
      </c>
    </row>
    <row r="65" spans="1:7" x14ac:dyDescent="0.35">
      <c r="A65" s="13" t="s">
        <v>635</v>
      </c>
      <c r="B65" s="33" t="s">
        <v>636</v>
      </c>
      <c r="C65" s="33" t="s">
        <v>524</v>
      </c>
      <c r="D65" s="14">
        <v>4000000</v>
      </c>
      <c r="E65" s="15">
        <v>4260.1899999999996</v>
      </c>
      <c r="F65" s="16">
        <v>1.6999999999999999E-3</v>
      </c>
      <c r="G65" s="16">
        <v>6.4937999999999996E-2</v>
      </c>
    </row>
    <row r="66" spans="1:7" x14ac:dyDescent="0.35">
      <c r="A66" s="13" t="s">
        <v>637</v>
      </c>
      <c r="B66" s="33" t="s">
        <v>638</v>
      </c>
      <c r="C66" s="33" t="s">
        <v>535</v>
      </c>
      <c r="D66" s="14">
        <v>3800000</v>
      </c>
      <c r="E66" s="15">
        <v>3920.3</v>
      </c>
      <c r="F66" s="16">
        <v>1.5E-3</v>
      </c>
      <c r="G66" s="16">
        <v>6.5449999999999994E-2</v>
      </c>
    </row>
    <row r="67" spans="1:7" x14ac:dyDescent="0.35">
      <c r="A67" s="13" t="s">
        <v>639</v>
      </c>
      <c r="B67" s="33" t="s">
        <v>640</v>
      </c>
      <c r="C67" s="33" t="s">
        <v>524</v>
      </c>
      <c r="D67" s="14">
        <v>3500000</v>
      </c>
      <c r="E67" s="15">
        <v>3723.88</v>
      </c>
      <c r="F67" s="16">
        <v>1.5E-3</v>
      </c>
      <c r="G67" s="16">
        <v>6.5347000000000002E-2</v>
      </c>
    </row>
    <row r="68" spans="1:7" x14ac:dyDescent="0.35">
      <c r="A68" s="13" t="s">
        <v>641</v>
      </c>
      <c r="B68" s="33" t="s">
        <v>642</v>
      </c>
      <c r="C68" s="33" t="s">
        <v>524</v>
      </c>
      <c r="D68" s="14">
        <v>3500000</v>
      </c>
      <c r="E68" s="15">
        <v>3602.59</v>
      </c>
      <c r="F68" s="16">
        <v>1.4E-3</v>
      </c>
      <c r="G68" s="16">
        <v>6.4988000000000004E-2</v>
      </c>
    </row>
    <row r="69" spans="1:7" x14ac:dyDescent="0.35">
      <c r="A69" s="13" t="s">
        <v>643</v>
      </c>
      <c r="B69" s="33" t="s">
        <v>644</v>
      </c>
      <c r="C69" s="33" t="s">
        <v>524</v>
      </c>
      <c r="D69" s="14">
        <v>3000000</v>
      </c>
      <c r="E69" s="15">
        <v>3209.5</v>
      </c>
      <c r="F69" s="16">
        <v>1.2999999999999999E-3</v>
      </c>
      <c r="G69" s="16">
        <v>6.5299999999999997E-2</v>
      </c>
    </row>
    <row r="70" spans="1:7" x14ac:dyDescent="0.35">
      <c r="A70" s="13" t="s">
        <v>645</v>
      </c>
      <c r="B70" s="33" t="s">
        <v>646</v>
      </c>
      <c r="C70" s="33" t="s">
        <v>524</v>
      </c>
      <c r="D70" s="14">
        <v>3000000</v>
      </c>
      <c r="E70" s="15">
        <v>3188.18</v>
      </c>
      <c r="F70" s="16">
        <v>1.2999999999999999E-3</v>
      </c>
      <c r="G70" s="16">
        <v>6.5250000000000002E-2</v>
      </c>
    </row>
    <row r="71" spans="1:7" x14ac:dyDescent="0.35">
      <c r="A71" s="13" t="s">
        <v>647</v>
      </c>
      <c r="B71" s="33" t="s">
        <v>648</v>
      </c>
      <c r="C71" s="33" t="s">
        <v>524</v>
      </c>
      <c r="D71" s="14">
        <v>2500000</v>
      </c>
      <c r="E71" s="15">
        <v>2752.12</v>
      </c>
      <c r="F71" s="16">
        <v>1.1000000000000001E-3</v>
      </c>
      <c r="G71" s="16">
        <v>6.4988000000000004E-2</v>
      </c>
    </row>
    <row r="72" spans="1:7" x14ac:dyDescent="0.35">
      <c r="A72" s="13" t="s">
        <v>649</v>
      </c>
      <c r="B72" s="33" t="s">
        <v>650</v>
      </c>
      <c r="C72" s="33" t="s">
        <v>524</v>
      </c>
      <c r="D72" s="14">
        <v>2500000</v>
      </c>
      <c r="E72" s="15">
        <v>2673.8</v>
      </c>
      <c r="F72" s="16">
        <v>1.1000000000000001E-3</v>
      </c>
      <c r="G72" s="16">
        <v>6.5301999999999999E-2</v>
      </c>
    </row>
    <row r="73" spans="1:7" x14ac:dyDescent="0.35">
      <c r="A73" s="13" t="s">
        <v>651</v>
      </c>
      <c r="B73" s="33" t="s">
        <v>652</v>
      </c>
      <c r="C73" s="33" t="s">
        <v>524</v>
      </c>
      <c r="D73" s="14">
        <v>2000000</v>
      </c>
      <c r="E73" s="15">
        <v>2095.34</v>
      </c>
      <c r="F73" s="16">
        <v>8.0000000000000004E-4</v>
      </c>
      <c r="G73" s="16">
        <v>6.565E-2</v>
      </c>
    </row>
    <row r="74" spans="1:7" x14ac:dyDescent="0.35">
      <c r="A74" s="13" t="s">
        <v>653</v>
      </c>
      <c r="B74" s="33" t="s">
        <v>654</v>
      </c>
      <c r="C74" s="33" t="s">
        <v>524</v>
      </c>
      <c r="D74" s="14">
        <v>1500000</v>
      </c>
      <c r="E74" s="15">
        <v>1596.5</v>
      </c>
      <c r="F74" s="16">
        <v>5.9999999999999995E-4</v>
      </c>
      <c r="G74" s="16">
        <v>6.5350000000000005E-2</v>
      </c>
    </row>
    <row r="75" spans="1:7" x14ac:dyDescent="0.35">
      <c r="A75" s="13" t="s">
        <v>655</v>
      </c>
      <c r="B75" s="33" t="s">
        <v>656</v>
      </c>
      <c r="C75" s="33" t="s">
        <v>554</v>
      </c>
      <c r="D75" s="14">
        <v>1500000</v>
      </c>
      <c r="E75" s="15">
        <v>1538.54</v>
      </c>
      <c r="F75" s="16">
        <v>5.9999999999999995E-4</v>
      </c>
      <c r="G75" s="16">
        <v>6.6699999999999995E-2</v>
      </c>
    </row>
    <row r="76" spans="1:7" x14ac:dyDescent="0.35">
      <c r="A76" s="13" t="s">
        <v>657</v>
      </c>
      <c r="B76" s="33" t="s">
        <v>658</v>
      </c>
      <c r="C76" s="33" t="s">
        <v>524</v>
      </c>
      <c r="D76" s="14">
        <v>1000000</v>
      </c>
      <c r="E76" s="15">
        <v>1089.32</v>
      </c>
      <c r="F76" s="16">
        <v>4.0000000000000002E-4</v>
      </c>
      <c r="G76" s="16">
        <v>6.4929000000000001E-2</v>
      </c>
    </row>
    <row r="77" spans="1:7" x14ac:dyDescent="0.35">
      <c r="A77" s="13" t="s">
        <v>659</v>
      </c>
      <c r="B77" s="33" t="s">
        <v>660</v>
      </c>
      <c r="C77" s="33" t="s">
        <v>524</v>
      </c>
      <c r="D77" s="14">
        <v>1000000</v>
      </c>
      <c r="E77" s="15">
        <v>1088.2</v>
      </c>
      <c r="F77" s="16">
        <v>4.0000000000000002E-4</v>
      </c>
      <c r="G77" s="16">
        <v>6.4899999999999999E-2</v>
      </c>
    </row>
    <row r="78" spans="1:7" x14ac:dyDescent="0.35">
      <c r="A78" s="13" t="s">
        <v>661</v>
      </c>
      <c r="B78" s="33" t="s">
        <v>662</v>
      </c>
      <c r="C78" s="33" t="s">
        <v>524</v>
      </c>
      <c r="D78" s="14">
        <v>1000000</v>
      </c>
      <c r="E78" s="15">
        <v>1077.32</v>
      </c>
      <c r="F78" s="16">
        <v>4.0000000000000002E-4</v>
      </c>
      <c r="G78" s="16">
        <v>6.4949999999999994E-2</v>
      </c>
    </row>
    <row r="79" spans="1:7" x14ac:dyDescent="0.35">
      <c r="A79" s="13" t="s">
        <v>663</v>
      </c>
      <c r="B79" s="33" t="s">
        <v>664</v>
      </c>
      <c r="C79" s="33" t="s">
        <v>535</v>
      </c>
      <c r="D79" s="14">
        <v>1000000</v>
      </c>
      <c r="E79" s="15">
        <v>1030.8900000000001</v>
      </c>
      <c r="F79" s="16">
        <v>4.0000000000000002E-4</v>
      </c>
      <c r="G79" s="16">
        <v>6.5549999999999997E-2</v>
      </c>
    </row>
    <row r="80" spans="1:7" x14ac:dyDescent="0.35">
      <c r="A80" s="13" t="s">
        <v>665</v>
      </c>
      <c r="B80" s="33" t="s">
        <v>666</v>
      </c>
      <c r="C80" s="33" t="s">
        <v>524</v>
      </c>
      <c r="D80" s="14">
        <v>500000</v>
      </c>
      <c r="E80" s="15">
        <v>534.16999999999996</v>
      </c>
      <c r="F80" s="16">
        <v>2.0000000000000001E-4</v>
      </c>
      <c r="G80" s="16">
        <v>6.4292000000000002E-2</v>
      </c>
    </row>
    <row r="81" spans="1:7" x14ac:dyDescent="0.35">
      <c r="A81" s="13" t="s">
        <v>667</v>
      </c>
      <c r="B81" s="33" t="s">
        <v>668</v>
      </c>
      <c r="C81" s="33" t="s">
        <v>524</v>
      </c>
      <c r="D81" s="14">
        <v>500000</v>
      </c>
      <c r="E81" s="15">
        <v>530.80999999999995</v>
      </c>
      <c r="F81" s="16">
        <v>2.0000000000000001E-4</v>
      </c>
      <c r="G81" s="16">
        <v>6.4466999999999997E-2</v>
      </c>
    </row>
    <row r="82" spans="1:7" x14ac:dyDescent="0.35">
      <c r="A82" s="13" t="s">
        <v>669</v>
      </c>
      <c r="B82" s="33" t="s">
        <v>670</v>
      </c>
      <c r="C82" s="33" t="s">
        <v>524</v>
      </c>
      <c r="D82" s="14">
        <v>500000</v>
      </c>
      <c r="E82" s="15">
        <v>527.29</v>
      </c>
      <c r="F82" s="16">
        <v>2.0000000000000001E-4</v>
      </c>
      <c r="G82" s="16">
        <v>6.4937999999999996E-2</v>
      </c>
    </row>
    <row r="83" spans="1:7" x14ac:dyDescent="0.35">
      <c r="A83" s="13" t="s">
        <v>671</v>
      </c>
      <c r="B83" s="33" t="s">
        <v>672</v>
      </c>
      <c r="C83" s="33" t="s">
        <v>554</v>
      </c>
      <c r="D83" s="14">
        <v>500000</v>
      </c>
      <c r="E83" s="15">
        <v>522.85</v>
      </c>
      <c r="F83" s="16">
        <v>2.0000000000000001E-4</v>
      </c>
      <c r="G83" s="16">
        <v>6.4817E-2</v>
      </c>
    </row>
    <row r="84" spans="1:7" x14ac:dyDescent="0.35">
      <c r="A84" s="13" t="s">
        <v>673</v>
      </c>
      <c r="B84" s="33" t="s">
        <v>674</v>
      </c>
      <c r="C84" s="33" t="s">
        <v>524</v>
      </c>
      <c r="D84" s="14">
        <v>400000</v>
      </c>
      <c r="E84" s="15">
        <v>434.76</v>
      </c>
      <c r="F84" s="16">
        <v>2.0000000000000001E-4</v>
      </c>
      <c r="G84" s="16">
        <v>6.4899999999999999E-2</v>
      </c>
    </row>
    <row r="85" spans="1:7" x14ac:dyDescent="0.35">
      <c r="A85" s="17" t="s">
        <v>139</v>
      </c>
      <c r="B85" s="34"/>
      <c r="C85" s="34"/>
      <c r="D85" s="20"/>
      <c r="E85" s="21">
        <v>2202895.02</v>
      </c>
      <c r="F85" s="22">
        <v>0.86609999999999998</v>
      </c>
      <c r="G85" s="23"/>
    </row>
    <row r="86" spans="1:7" x14ac:dyDescent="0.35">
      <c r="A86" s="13"/>
      <c r="B86" s="33"/>
      <c r="C86" s="33"/>
      <c r="D86" s="14"/>
      <c r="E86" s="15"/>
      <c r="F86" s="16"/>
      <c r="G86" s="16"/>
    </row>
    <row r="87" spans="1:7" x14ac:dyDescent="0.35">
      <c r="A87" s="17" t="s">
        <v>140</v>
      </c>
      <c r="B87" s="33"/>
      <c r="C87" s="33"/>
      <c r="D87" s="14"/>
      <c r="E87" s="15"/>
      <c r="F87" s="16"/>
      <c r="G87" s="16"/>
    </row>
    <row r="88" spans="1:7" x14ac:dyDescent="0.35">
      <c r="A88" s="13" t="s">
        <v>675</v>
      </c>
      <c r="B88" s="33" t="s">
        <v>676</v>
      </c>
      <c r="C88" s="33" t="s">
        <v>143</v>
      </c>
      <c r="D88" s="14">
        <v>169500000</v>
      </c>
      <c r="E88" s="15">
        <v>175442.67</v>
      </c>
      <c r="F88" s="16">
        <v>6.9000000000000006E-2</v>
      </c>
      <c r="G88" s="16">
        <v>5.9473999999999999E-2</v>
      </c>
    </row>
    <row r="89" spans="1:7" x14ac:dyDescent="0.35">
      <c r="A89" s="13" t="s">
        <v>677</v>
      </c>
      <c r="B89" s="33" t="s">
        <v>678</v>
      </c>
      <c r="C89" s="33" t="s">
        <v>143</v>
      </c>
      <c r="D89" s="14">
        <v>57000000</v>
      </c>
      <c r="E89" s="15">
        <v>59491.53</v>
      </c>
      <c r="F89" s="16">
        <v>2.3400000000000001E-2</v>
      </c>
      <c r="G89" s="16">
        <v>5.9074000000000002E-2</v>
      </c>
    </row>
    <row r="90" spans="1:7" x14ac:dyDescent="0.35">
      <c r="A90" s="13" t="s">
        <v>679</v>
      </c>
      <c r="B90" s="33" t="s">
        <v>680</v>
      </c>
      <c r="C90" s="33" t="s">
        <v>143</v>
      </c>
      <c r="D90" s="14">
        <v>32500000</v>
      </c>
      <c r="E90" s="15">
        <v>33851.839999999997</v>
      </c>
      <c r="F90" s="16">
        <v>1.3299999999999999E-2</v>
      </c>
      <c r="G90" s="16">
        <v>5.9455000000000001E-2</v>
      </c>
    </row>
    <row r="91" spans="1:7" x14ac:dyDescent="0.35">
      <c r="A91" s="17" t="s">
        <v>139</v>
      </c>
      <c r="B91" s="34"/>
      <c r="C91" s="34"/>
      <c r="D91" s="20"/>
      <c r="E91" s="21">
        <v>268786.03999999998</v>
      </c>
      <c r="F91" s="22">
        <v>0.1057</v>
      </c>
      <c r="G91" s="23"/>
    </row>
    <row r="92" spans="1:7" x14ac:dyDescent="0.35">
      <c r="A92" s="13"/>
      <c r="B92" s="33"/>
      <c r="C92" s="33"/>
      <c r="D92" s="14"/>
      <c r="E92" s="15"/>
      <c r="F92" s="16"/>
      <c r="G92" s="16"/>
    </row>
    <row r="93" spans="1:7" x14ac:dyDescent="0.35">
      <c r="A93" s="17" t="s">
        <v>153</v>
      </c>
      <c r="B93" s="33"/>
      <c r="C93" s="33"/>
      <c r="D93" s="14"/>
      <c r="E93" s="15"/>
      <c r="F93" s="16"/>
      <c r="G93" s="16"/>
    </row>
    <row r="94" spans="1:7" x14ac:dyDescent="0.35">
      <c r="A94" s="17" t="s">
        <v>139</v>
      </c>
      <c r="B94" s="33"/>
      <c r="C94" s="33"/>
      <c r="D94" s="14"/>
      <c r="E94" s="18" t="s">
        <v>136</v>
      </c>
      <c r="F94" s="19" t="s">
        <v>136</v>
      </c>
      <c r="G94" s="16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154</v>
      </c>
      <c r="B96" s="33"/>
      <c r="C96" s="33"/>
      <c r="D96" s="14"/>
      <c r="E96" s="15"/>
      <c r="F96" s="16"/>
      <c r="G96" s="16"/>
    </row>
    <row r="97" spans="1:7" x14ac:dyDescent="0.35">
      <c r="A97" s="17" t="s">
        <v>139</v>
      </c>
      <c r="B97" s="33"/>
      <c r="C97" s="33"/>
      <c r="D97" s="14"/>
      <c r="E97" s="18" t="s">
        <v>136</v>
      </c>
      <c r="F97" s="19" t="s">
        <v>136</v>
      </c>
      <c r="G97" s="16"/>
    </row>
    <row r="98" spans="1:7" x14ac:dyDescent="0.35">
      <c r="A98" s="13"/>
      <c r="B98" s="33"/>
      <c r="C98" s="33"/>
      <c r="D98" s="14"/>
      <c r="E98" s="15"/>
      <c r="F98" s="16"/>
      <c r="G98" s="16"/>
    </row>
    <row r="99" spans="1:7" x14ac:dyDescent="0.35">
      <c r="A99" s="24" t="s">
        <v>155</v>
      </c>
      <c r="B99" s="35"/>
      <c r="C99" s="35"/>
      <c r="D99" s="25"/>
      <c r="E99" s="21">
        <v>2471681.06</v>
      </c>
      <c r="F99" s="22">
        <v>0.9718</v>
      </c>
      <c r="G99" s="23"/>
    </row>
    <row r="100" spans="1:7" x14ac:dyDescent="0.35">
      <c r="A100" s="13"/>
      <c r="B100" s="33"/>
      <c r="C100" s="33"/>
      <c r="D100" s="14"/>
      <c r="E100" s="15"/>
      <c r="F100" s="16"/>
      <c r="G100" s="16"/>
    </row>
    <row r="101" spans="1:7" x14ac:dyDescent="0.35">
      <c r="A101" s="13"/>
      <c r="B101" s="33"/>
      <c r="C101" s="33"/>
      <c r="D101" s="14"/>
      <c r="E101" s="15"/>
      <c r="F101" s="16"/>
      <c r="G101" s="16"/>
    </row>
    <row r="102" spans="1:7" x14ac:dyDescent="0.35">
      <c r="A102" s="17" t="s">
        <v>156</v>
      </c>
      <c r="B102" s="33"/>
      <c r="C102" s="33"/>
      <c r="D102" s="14"/>
      <c r="E102" s="15"/>
      <c r="F102" s="16"/>
      <c r="G102" s="16"/>
    </row>
    <row r="103" spans="1:7" x14ac:dyDescent="0.35">
      <c r="A103" s="13" t="s">
        <v>157</v>
      </c>
      <c r="B103" s="33"/>
      <c r="C103" s="33"/>
      <c r="D103" s="14"/>
      <c r="E103" s="15">
        <v>1673.2</v>
      </c>
      <c r="F103" s="16">
        <v>6.9999999999999999E-4</v>
      </c>
      <c r="G103" s="16">
        <v>5.7939999999999998E-2</v>
      </c>
    </row>
    <row r="104" spans="1:7" x14ac:dyDescent="0.35">
      <c r="A104" s="17" t="s">
        <v>139</v>
      </c>
      <c r="B104" s="34"/>
      <c r="C104" s="34"/>
      <c r="D104" s="20"/>
      <c r="E104" s="21">
        <v>1673.2</v>
      </c>
      <c r="F104" s="22">
        <v>6.9999999999999999E-4</v>
      </c>
      <c r="G104" s="23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24" t="s">
        <v>155</v>
      </c>
      <c r="B106" s="35"/>
      <c r="C106" s="35"/>
      <c r="D106" s="25"/>
      <c r="E106" s="21">
        <v>1673.2</v>
      </c>
      <c r="F106" s="22">
        <v>6.9999999999999999E-4</v>
      </c>
      <c r="G106" s="23"/>
    </row>
    <row r="107" spans="1:7" x14ac:dyDescent="0.35">
      <c r="A107" s="13" t="s">
        <v>158</v>
      </c>
      <c r="B107" s="33"/>
      <c r="C107" s="33"/>
      <c r="D107" s="14"/>
      <c r="E107" s="15">
        <v>70355.902955700003</v>
      </c>
      <c r="F107" s="16">
        <v>2.7657999999999999E-2</v>
      </c>
      <c r="G107" s="16"/>
    </row>
    <row r="108" spans="1:7" x14ac:dyDescent="0.35">
      <c r="A108" s="13" t="s">
        <v>159</v>
      </c>
      <c r="B108" s="33"/>
      <c r="C108" s="33"/>
      <c r="D108" s="14"/>
      <c r="E108" s="15">
        <v>4.3070443000000003</v>
      </c>
      <c r="F108" s="27">
        <v>-1.5799999999999999E-4</v>
      </c>
      <c r="G108" s="16">
        <v>5.7939999999999998E-2</v>
      </c>
    </row>
    <row r="109" spans="1:7" x14ac:dyDescent="0.35">
      <c r="A109" s="28" t="s">
        <v>160</v>
      </c>
      <c r="B109" s="36"/>
      <c r="C109" s="36"/>
      <c r="D109" s="29"/>
      <c r="E109" s="30">
        <v>2543714.4700000002</v>
      </c>
      <c r="F109" s="31">
        <v>1</v>
      </c>
      <c r="G109" s="31"/>
    </row>
    <row r="111" spans="1:7" x14ac:dyDescent="0.35">
      <c r="A111" s="1" t="s">
        <v>161</v>
      </c>
    </row>
    <row r="112" spans="1:7" x14ac:dyDescent="0.35">
      <c r="A112" s="1" t="s">
        <v>681</v>
      </c>
    </row>
    <row r="114" spans="1:3" x14ac:dyDescent="0.35">
      <c r="A114" s="1" t="s">
        <v>163</v>
      </c>
    </row>
    <row r="115" spans="1:3" ht="29" customHeight="1" x14ac:dyDescent="0.35">
      <c r="A115" s="48" t="s">
        <v>164</v>
      </c>
      <c r="B115" s="3" t="s">
        <v>136</v>
      </c>
    </row>
    <row r="116" spans="1:3" x14ac:dyDescent="0.35">
      <c r="A116" t="s">
        <v>165</v>
      </c>
    </row>
    <row r="117" spans="1:3" x14ac:dyDescent="0.35">
      <c r="A117" t="s">
        <v>682</v>
      </c>
      <c r="B117" t="s">
        <v>167</v>
      </c>
      <c r="C117" t="s">
        <v>167</v>
      </c>
    </row>
    <row r="118" spans="1:3" x14ac:dyDescent="0.35">
      <c r="B118" s="49">
        <v>45777</v>
      </c>
      <c r="C118" s="49">
        <v>45807</v>
      </c>
    </row>
    <row r="119" spans="1:3" x14ac:dyDescent="0.35">
      <c r="A119" t="s">
        <v>683</v>
      </c>
      <c r="B119">
        <v>1499.7529</v>
      </c>
      <c r="C119">
        <v>1520.8733</v>
      </c>
    </row>
    <row r="121" spans="1:3" x14ac:dyDescent="0.35">
      <c r="A121" t="s">
        <v>172</v>
      </c>
      <c r="B121" s="3" t="s">
        <v>136</v>
      </c>
    </row>
    <row r="122" spans="1:3" x14ac:dyDescent="0.35">
      <c r="A122" t="s">
        <v>173</v>
      </c>
      <c r="B122" s="3" t="s">
        <v>136</v>
      </c>
    </row>
    <row r="123" spans="1:3" ht="58" customHeight="1" x14ac:dyDescent="0.35">
      <c r="A123" s="48" t="s">
        <v>174</v>
      </c>
      <c r="B123" s="3" t="s">
        <v>136</v>
      </c>
    </row>
    <row r="124" spans="1:3" ht="43.5" customHeight="1" x14ac:dyDescent="0.35">
      <c r="A124" s="48" t="s">
        <v>175</v>
      </c>
      <c r="B124" s="3" t="s">
        <v>136</v>
      </c>
    </row>
    <row r="125" spans="1:3" x14ac:dyDescent="0.35">
      <c r="A125" t="s">
        <v>176</v>
      </c>
      <c r="B125" s="50">
        <f>B141</f>
        <v>4.5060298869578128</v>
      </c>
    </row>
    <row r="126" spans="1:3" ht="72.5" customHeight="1" x14ac:dyDescent="0.35">
      <c r="A126" s="48" t="s">
        <v>177</v>
      </c>
      <c r="B126" s="3" t="s">
        <v>136</v>
      </c>
    </row>
    <row r="127" spans="1:3" x14ac:dyDescent="0.35">
      <c r="B127" s="3"/>
    </row>
    <row r="128" spans="1:3" ht="72.5" customHeight="1" x14ac:dyDescent="0.35">
      <c r="A128" s="48" t="s">
        <v>178</v>
      </c>
      <c r="B128" s="3" t="s">
        <v>136</v>
      </c>
    </row>
    <row r="129" spans="1:2" ht="58" customHeight="1" x14ac:dyDescent="0.35">
      <c r="A129" s="48" t="s">
        <v>179</v>
      </c>
      <c r="B129">
        <v>986923.82</v>
      </c>
    </row>
    <row r="130" spans="1:2" ht="43.5" customHeight="1" x14ac:dyDescent="0.35">
      <c r="A130" s="48" t="s">
        <v>180</v>
      </c>
      <c r="B130" s="3" t="s">
        <v>136</v>
      </c>
    </row>
    <row r="131" spans="1:2" ht="43.5" customHeight="1" x14ac:dyDescent="0.35">
      <c r="A131" s="48" t="s">
        <v>181</v>
      </c>
      <c r="B131" s="3" t="s">
        <v>136</v>
      </c>
    </row>
    <row r="134" spans="1:2" x14ac:dyDescent="0.35">
      <c r="A134" s="63" t="s">
        <v>182</v>
      </c>
      <c r="B134" s="63"/>
    </row>
    <row r="135" spans="1:2" x14ac:dyDescent="0.35">
      <c r="A135" s="63" t="s">
        <v>183</v>
      </c>
      <c r="B135" s="63" t="s">
        <v>684</v>
      </c>
    </row>
    <row r="136" spans="1:2" x14ac:dyDescent="0.35">
      <c r="A136" s="63" t="s">
        <v>185</v>
      </c>
      <c r="B136" s="63" t="s">
        <v>685</v>
      </c>
    </row>
    <row r="137" spans="1:2" x14ac:dyDescent="0.35">
      <c r="A137" s="63"/>
      <c r="B137" s="63"/>
    </row>
    <row r="138" spans="1:2" x14ac:dyDescent="0.35">
      <c r="A138" s="63" t="s">
        <v>187</v>
      </c>
      <c r="B138" s="63">
        <v>6.5202498283162447</v>
      </c>
    </row>
    <row r="139" spans="1:2" x14ac:dyDescent="0.35">
      <c r="A139" s="63"/>
      <c r="B139" s="63"/>
    </row>
    <row r="140" spans="1:2" x14ac:dyDescent="0.35">
      <c r="A140" s="63" t="s">
        <v>188</v>
      </c>
      <c r="B140" s="63">
        <v>3.8771</v>
      </c>
    </row>
    <row r="141" spans="1:2" x14ac:dyDescent="0.35">
      <c r="A141" s="63" t="s">
        <v>189</v>
      </c>
      <c r="B141" s="63">
        <v>4.5060298869578128</v>
      </c>
    </row>
    <row r="142" spans="1:2" x14ac:dyDescent="0.35">
      <c r="A142" s="63"/>
      <c r="B142" s="63"/>
    </row>
    <row r="143" spans="1:2" x14ac:dyDescent="0.35">
      <c r="A143" s="63" t="s">
        <v>190</v>
      </c>
      <c r="B143" s="64">
        <v>45808</v>
      </c>
    </row>
    <row r="145" spans="1:4" ht="70" customHeight="1" x14ac:dyDescent="0.35">
      <c r="A145" s="73" t="s">
        <v>191</v>
      </c>
      <c r="B145" s="73" t="s">
        <v>192</v>
      </c>
      <c r="C145" s="73" t="s">
        <v>5</v>
      </c>
      <c r="D145" s="73" t="s">
        <v>6</v>
      </c>
    </row>
    <row r="146" spans="1:4" ht="70" customHeight="1" x14ac:dyDescent="0.35">
      <c r="A146" s="73" t="s">
        <v>684</v>
      </c>
      <c r="B146" s="73"/>
      <c r="C146" s="73" t="s">
        <v>18</v>
      </c>
      <c r="D146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686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687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197</v>
      </c>
      <c r="B8" s="33" t="s">
        <v>198</v>
      </c>
      <c r="C8" s="33" t="s">
        <v>199</v>
      </c>
      <c r="D8" s="14">
        <v>1193999</v>
      </c>
      <c r="E8" s="15">
        <v>23222.09</v>
      </c>
      <c r="F8" s="16">
        <v>5.9299999999999999E-2</v>
      </c>
      <c r="G8" s="16"/>
    </row>
    <row r="9" spans="1:7" x14ac:dyDescent="0.35">
      <c r="A9" s="13" t="s">
        <v>200</v>
      </c>
      <c r="B9" s="33" t="s">
        <v>201</v>
      </c>
      <c r="C9" s="33" t="s">
        <v>199</v>
      </c>
      <c r="D9" s="14">
        <v>920644</v>
      </c>
      <c r="E9" s="15">
        <v>13310.67</v>
      </c>
      <c r="F9" s="16">
        <v>3.4000000000000002E-2</v>
      </c>
      <c r="G9" s="16"/>
    </row>
    <row r="10" spans="1:7" x14ac:dyDescent="0.35">
      <c r="A10" s="13" t="s">
        <v>202</v>
      </c>
      <c r="B10" s="33" t="s">
        <v>203</v>
      </c>
      <c r="C10" s="33" t="s">
        <v>204</v>
      </c>
      <c r="D10" s="14">
        <v>913837</v>
      </c>
      <c r="E10" s="15">
        <v>12984.71</v>
      </c>
      <c r="F10" s="16">
        <v>3.32E-2</v>
      </c>
      <c r="G10" s="16"/>
    </row>
    <row r="11" spans="1:7" x14ac:dyDescent="0.35">
      <c r="A11" s="13" t="s">
        <v>276</v>
      </c>
      <c r="B11" s="33" t="s">
        <v>277</v>
      </c>
      <c r="C11" s="33" t="s">
        <v>278</v>
      </c>
      <c r="D11" s="14">
        <v>780042</v>
      </c>
      <c r="E11" s="15">
        <v>8777.0300000000007</v>
      </c>
      <c r="F11" s="16">
        <v>2.24E-2</v>
      </c>
      <c r="G11" s="16"/>
    </row>
    <row r="12" spans="1:7" x14ac:dyDescent="0.35">
      <c r="A12" s="13" t="s">
        <v>222</v>
      </c>
      <c r="B12" s="33" t="s">
        <v>223</v>
      </c>
      <c r="C12" s="33" t="s">
        <v>224</v>
      </c>
      <c r="D12" s="14">
        <v>2274040</v>
      </c>
      <c r="E12" s="15">
        <v>8745.9599999999991</v>
      </c>
      <c r="F12" s="16">
        <v>2.23E-2</v>
      </c>
      <c r="G12" s="16"/>
    </row>
    <row r="13" spans="1:7" x14ac:dyDescent="0.35">
      <c r="A13" s="13" t="s">
        <v>208</v>
      </c>
      <c r="B13" s="33" t="s">
        <v>209</v>
      </c>
      <c r="C13" s="33" t="s">
        <v>210</v>
      </c>
      <c r="D13" s="14">
        <v>205969</v>
      </c>
      <c r="E13" s="15">
        <v>7569.57</v>
      </c>
      <c r="F13" s="16">
        <v>1.9300000000000001E-2</v>
      </c>
      <c r="G13" s="16"/>
    </row>
    <row r="14" spans="1:7" x14ac:dyDescent="0.35">
      <c r="A14" s="13" t="s">
        <v>205</v>
      </c>
      <c r="B14" s="33" t="s">
        <v>206</v>
      </c>
      <c r="C14" s="33" t="s">
        <v>207</v>
      </c>
      <c r="D14" s="14">
        <v>405093</v>
      </c>
      <c r="E14" s="15">
        <v>7519.34</v>
      </c>
      <c r="F14" s="16">
        <v>1.9199999999999998E-2</v>
      </c>
      <c r="G14" s="16"/>
    </row>
    <row r="15" spans="1:7" x14ac:dyDescent="0.35">
      <c r="A15" s="13" t="s">
        <v>385</v>
      </c>
      <c r="B15" s="33" t="s">
        <v>386</v>
      </c>
      <c r="C15" s="33" t="s">
        <v>302</v>
      </c>
      <c r="D15" s="14">
        <v>45516</v>
      </c>
      <c r="E15" s="15">
        <v>6687.21</v>
      </c>
      <c r="F15" s="16">
        <v>1.7100000000000001E-2</v>
      </c>
      <c r="G15" s="16"/>
    </row>
    <row r="16" spans="1:7" x14ac:dyDescent="0.35">
      <c r="A16" s="13" t="s">
        <v>274</v>
      </c>
      <c r="B16" s="33" t="s">
        <v>275</v>
      </c>
      <c r="C16" s="33" t="s">
        <v>218</v>
      </c>
      <c r="D16" s="14">
        <v>115520</v>
      </c>
      <c r="E16" s="15">
        <v>6513.02</v>
      </c>
      <c r="F16" s="16">
        <v>1.66E-2</v>
      </c>
      <c r="G16" s="16"/>
    </row>
    <row r="17" spans="1:7" x14ac:dyDescent="0.35">
      <c r="A17" s="13" t="s">
        <v>688</v>
      </c>
      <c r="B17" s="33" t="s">
        <v>689</v>
      </c>
      <c r="C17" s="33" t="s">
        <v>224</v>
      </c>
      <c r="D17" s="14">
        <v>318062</v>
      </c>
      <c r="E17" s="15">
        <v>6410.54</v>
      </c>
      <c r="F17" s="16">
        <v>1.6400000000000001E-2</v>
      </c>
      <c r="G17" s="16"/>
    </row>
    <row r="18" spans="1:7" x14ac:dyDescent="0.35">
      <c r="A18" s="13" t="s">
        <v>219</v>
      </c>
      <c r="B18" s="33" t="s">
        <v>220</v>
      </c>
      <c r="C18" s="33" t="s">
        <v>221</v>
      </c>
      <c r="D18" s="14">
        <v>109472</v>
      </c>
      <c r="E18" s="15">
        <v>6178.05</v>
      </c>
      <c r="F18" s="16">
        <v>1.5800000000000002E-2</v>
      </c>
      <c r="G18" s="16"/>
    </row>
    <row r="19" spans="1:7" x14ac:dyDescent="0.35">
      <c r="A19" s="13" t="s">
        <v>690</v>
      </c>
      <c r="B19" s="33" t="s">
        <v>691</v>
      </c>
      <c r="C19" s="33" t="s">
        <v>199</v>
      </c>
      <c r="D19" s="14">
        <v>2973665</v>
      </c>
      <c r="E19" s="15">
        <v>6008.59</v>
      </c>
      <c r="F19" s="16">
        <v>1.5299999999999999E-2</v>
      </c>
      <c r="G19" s="16"/>
    </row>
    <row r="20" spans="1:7" x14ac:dyDescent="0.35">
      <c r="A20" s="13" t="s">
        <v>692</v>
      </c>
      <c r="B20" s="33" t="s">
        <v>693</v>
      </c>
      <c r="C20" s="33" t="s">
        <v>266</v>
      </c>
      <c r="D20" s="14">
        <v>393340</v>
      </c>
      <c r="E20" s="15">
        <v>5910.72</v>
      </c>
      <c r="F20" s="16">
        <v>1.5100000000000001E-2</v>
      </c>
      <c r="G20" s="16"/>
    </row>
    <row r="21" spans="1:7" x14ac:dyDescent="0.35">
      <c r="A21" s="13" t="s">
        <v>298</v>
      </c>
      <c r="B21" s="33" t="s">
        <v>299</v>
      </c>
      <c r="C21" s="33" t="s">
        <v>237</v>
      </c>
      <c r="D21" s="14">
        <v>298580</v>
      </c>
      <c r="E21" s="15">
        <v>5845.3</v>
      </c>
      <c r="F21" s="16">
        <v>1.49E-2</v>
      </c>
      <c r="G21" s="16"/>
    </row>
    <row r="22" spans="1:7" x14ac:dyDescent="0.35">
      <c r="A22" s="13" t="s">
        <v>225</v>
      </c>
      <c r="B22" s="33" t="s">
        <v>226</v>
      </c>
      <c r="C22" s="33" t="s">
        <v>199</v>
      </c>
      <c r="D22" s="14">
        <v>489141</v>
      </c>
      <c r="E22" s="15">
        <v>5831.54</v>
      </c>
      <c r="F22" s="16">
        <v>1.49E-2</v>
      </c>
      <c r="G22" s="16"/>
    </row>
    <row r="23" spans="1:7" x14ac:dyDescent="0.35">
      <c r="A23" s="13" t="s">
        <v>211</v>
      </c>
      <c r="B23" s="33" t="s">
        <v>212</v>
      </c>
      <c r="C23" s="33" t="s">
        <v>199</v>
      </c>
      <c r="D23" s="14">
        <v>703046</v>
      </c>
      <c r="E23" s="15">
        <v>5710.84</v>
      </c>
      <c r="F23" s="16">
        <v>1.46E-2</v>
      </c>
      <c r="G23" s="16"/>
    </row>
    <row r="24" spans="1:7" x14ac:dyDescent="0.35">
      <c r="A24" s="13" t="s">
        <v>428</v>
      </c>
      <c r="B24" s="33" t="s">
        <v>429</v>
      </c>
      <c r="C24" s="33" t="s">
        <v>358</v>
      </c>
      <c r="D24" s="14">
        <v>35329</v>
      </c>
      <c r="E24" s="15">
        <v>5689.38</v>
      </c>
      <c r="F24" s="16">
        <v>1.4500000000000001E-2</v>
      </c>
      <c r="G24" s="16"/>
    </row>
    <row r="25" spans="1:7" x14ac:dyDescent="0.35">
      <c r="A25" s="13" t="s">
        <v>267</v>
      </c>
      <c r="B25" s="33" t="s">
        <v>268</v>
      </c>
      <c r="C25" s="33" t="s">
        <v>269</v>
      </c>
      <c r="D25" s="14">
        <v>318891</v>
      </c>
      <c r="E25" s="15">
        <v>5617.58</v>
      </c>
      <c r="F25" s="16">
        <v>1.44E-2</v>
      </c>
      <c r="G25" s="16"/>
    </row>
    <row r="26" spans="1:7" x14ac:dyDescent="0.35">
      <c r="A26" s="13" t="s">
        <v>286</v>
      </c>
      <c r="B26" s="33" t="s">
        <v>287</v>
      </c>
      <c r="C26" s="33" t="s">
        <v>218</v>
      </c>
      <c r="D26" s="14">
        <v>65234</v>
      </c>
      <c r="E26" s="15">
        <v>5577.83</v>
      </c>
      <c r="F26" s="16">
        <v>1.4200000000000001E-2</v>
      </c>
      <c r="G26" s="16"/>
    </row>
    <row r="27" spans="1:7" x14ac:dyDescent="0.35">
      <c r="A27" s="13" t="s">
        <v>363</v>
      </c>
      <c r="B27" s="33" t="s">
        <v>364</v>
      </c>
      <c r="C27" s="33" t="s">
        <v>336</v>
      </c>
      <c r="D27" s="14">
        <v>297847</v>
      </c>
      <c r="E27" s="15">
        <v>5396.09</v>
      </c>
      <c r="F27" s="16">
        <v>1.38E-2</v>
      </c>
      <c r="G27" s="16"/>
    </row>
    <row r="28" spans="1:7" x14ac:dyDescent="0.35">
      <c r="A28" s="13" t="s">
        <v>694</v>
      </c>
      <c r="B28" s="33" t="s">
        <v>695</v>
      </c>
      <c r="C28" s="33" t="s">
        <v>240</v>
      </c>
      <c r="D28" s="14">
        <v>104722</v>
      </c>
      <c r="E28" s="15">
        <v>5379.05</v>
      </c>
      <c r="F28" s="16">
        <v>1.37E-2</v>
      </c>
      <c r="G28" s="16"/>
    </row>
    <row r="29" spans="1:7" x14ac:dyDescent="0.35">
      <c r="A29" s="13" t="s">
        <v>324</v>
      </c>
      <c r="B29" s="33" t="s">
        <v>325</v>
      </c>
      <c r="C29" s="33" t="s">
        <v>281</v>
      </c>
      <c r="D29" s="14">
        <v>531885</v>
      </c>
      <c r="E29" s="15">
        <v>5354.22</v>
      </c>
      <c r="F29" s="16">
        <v>1.37E-2</v>
      </c>
      <c r="G29" s="16"/>
    </row>
    <row r="30" spans="1:7" x14ac:dyDescent="0.35">
      <c r="A30" s="13" t="s">
        <v>294</v>
      </c>
      <c r="B30" s="33" t="s">
        <v>295</v>
      </c>
      <c r="C30" s="33" t="s">
        <v>199</v>
      </c>
      <c r="D30" s="14">
        <v>868132</v>
      </c>
      <c r="E30" s="15">
        <v>5352.9</v>
      </c>
      <c r="F30" s="16">
        <v>1.37E-2</v>
      </c>
      <c r="G30" s="16"/>
    </row>
    <row r="31" spans="1:7" x14ac:dyDescent="0.35">
      <c r="A31" s="13" t="s">
        <v>262</v>
      </c>
      <c r="B31" s="33" t="s">
        <v>263</v>
      </c>
      <c r="C31" s="33" t="s">
        <v>240</v>
      </c>
      <c r="D31" s="14">
        <v>331865</v>
      </c>
      <c r="E31" s="15">
        <v>5313.16</v>
      </c>
      <c r="F31" s="16">
        <v>1.3599999999999999E-2</v>
      </c>
      <c r="G31" s="16"/>
    </row>
    <row r="32" spans="1:7" x14ac:dyDescent="0.35">
      <c r="A32" s="13" t="s">
        <v>303</v>
      </c>
      <c r="B32" s="33" t="s">
        <v>304</v>
      </c>
      <c r="C32" s="33" t="s">
        <v>305</v>
      </c>
      <c r="D32" s="14">
        <v>2013931</v>
      </c>
      <c r="E32" s="15">
        <v>5232.8</v>
      </c>
      <c r="F32" s="16">
        <v>1.34E-2</v>
      </c>
      <c r="G32" s="16"/>
    </row>
    <row r="33" spans="1:7" x14ac:dyDescent="0.35">
      <c r="A33" s="13" t="s">
        <v>306</v>
      </c>
      <c r="B33" s="33" t="s">
        <v>307</v>
      </c>
      <c r="C33" s="33" t="s">
        <v>218</v>
      </c>
      <c r="D33" s="14">
        <v>199669</v>
      </c>
      <c r="E33" s="15">
        <v>5109.13</v>
      </c>
      <c r="F33" s="16">
        <v>1.3100000000000001E-2</v>
      </c>
      <c r="G33" s="16"/>
    </row>
    <row r="34" spans="1:7" x14ac:dyDescent="0.35">
      <c r="A34" s="13" t="s">
        <v>260</v>
      </c>
      <c r="B34" s="33" t="s">
        <v>261</v>
      </c>
      <c r="C34" s="33" t="s">
        <v>248</v>
      </c>
      <c r="D34" s="14">
        <v>1216675</v>
      </c>
      <c r="E34" s="15">
        <v>5086.3100000000004</v>
      </c>
      <c r="F34" s="16">
        <v>1.2999999999999999E-2</v>
      </c>
      <c r="G34" s="16"/>
    </row>
    <row r="35" spans="1:7" x14ac:dyDescent="0.35">
      <c r="A35" s="13" t="s">
        <v>696</v>
      </c>
      <c r="B35" s="33" t="s">
        <v>697</v>
      </c>
      <c r="C35" s="33" t="s">
        <v>278</v>
      </c>
      <c r="D35" s="14">
        <v>719844</v>
      </c>
      <c r="E35" s="15">
        <v>5084.26</v>
      </c>
      <c r="F35" s="16">
        <v>1.2999999999999999E-2</v>
      </c>
      <c r="G35" s="16"/>
    </row>
    <row r="36" spans="1:7" x14ac:dyDescent="0.35">
      <c r="A36" s="13" t="s">
        <v>698</v>
      </c>
      <c r="B36" s="33" t="s">
        <v>699</v>
      </c>
      <c r="C36" s="33" t="s">
        <v>221</v>
      </c>
      <c r="D36" s="14">
        <v>2045981</v>
      </c>
      <c r="E36" s="15">
        <v>4875.78</v>
      </c>
      <c r="F36" s="16">
        <v>1.2500000000000001E-2</v>
      </c>
      <c r="G36" s="16"/>
    </row>
    <row r="37" spans="1:7" x14ac:dyDescent="0.35">
      <c r="A37" s="13" t="s">
        <v>229</v>
      </c>
      <c r="B37" s="33" t="s">
        <v>230</v>
      </c>
      <c r="C37" s="33" t="s">
        <v>231</v>
      </c>
      <c r="D37" s="14">
        <v>161053</v>
      </c>
      <c r="E37" s="15">
        <v>4794.2299999999996</v>
      </c>
      <c r="F37" s="16">
        <v>1.2200000000000001E-2</v>
      </c>
      <c r="G37" s="16"/>
    </row>
    <row r="38" spans="1:7" x14ac:dyDescent="0.35">
      <c r="A38" s="13" t="s">
        <v>700</v>
      </c>
      <c r="B38" s="33" t="s">
        <v>701</v>
      </c>
      <c r="C38" s="33" t="s">
        <v>702</v>
      </c>
      <c r="D38" s="14">
        <v>1194293</v>
      </c>
      <c r="E38" s="15">
        <v>4744.93</v>
      </c>
      <c r="F38" s="16">
        <v>1.21E-2</v>
      </c>
      <c r="G38" s="16"/>
    </row>
    <row r="39" spans="1:7" x14ac:dyDescent="0.35">
      <c r="A39" s="13" t="s">
        <v>438</v>
      </c>
      <c r="B39" s="33" t="s">
        <v>439</v>
      </c>
      <c r="C39" s="33" t="s">
        <v>336</v>
      </c>
      <c r="D39" s="14">
        <v>143278</v>
      </c>
      <c r="E39" s="15">
        <v>4682.47</v>
      </c>
      <c r="F39" s="16">
        <v>1.2E-2</v>
      </c>
      <c r="G39" s="16"/>
    </row>
    <row r="40" spans="1:7" x14ac:dyDescent="0.35">
      <c r="A40" s="13" t="s">
        <v>235</v>
      </c>
      <c r="B40" s="33" t="s">
        <v>236</v>
      </c>
      <c r="C40" s="33" t="s">
        <v>237</v>
      </c>
      <c r="D40" s="14">
        <v>269488</v>
      </c>
      <c r="E40" s="15">
        <v>4520.93</v>
      </c>
      <c r="F40" s="16">
        <v>1.15E-2</v>
      </c>
      <c r="G40" s="16"/>
    </row>
    <row r="41" spans="1:7" x14ac:dyDescent="0.35">
      <c r="A41" s="13" t="s">
        <v>383</v>
      </c>
      <c r="B41" s="33" t="s">
        <v>384</v>
      </c>
      <c r="C41" s="33" t="s">
        <v>330</v>
      </c>
      <c r="D41" s="14">
        <v>284816</v>
      </c>
      <c r="E41" s="15">
        <v>4377.91</v>
      </c>
      <c r="F41" s="16">
        <v>1.12E-2</v>
      </c>
      <c r="G41" s="16"/>
    </row>
    <row r="42" spans="1:7" x14ac:dyDescent="0.35">
      <c r="A42" s="13" t="s">
        <v>270</v>
      </c>
      <c r="B42" s="33" t="s">
        <v>271</v>
      </c>
      <c r="C42" s="33" t="s">
        <v>240</v>
      </c>
      <c r="D42" s="14">
        <v>664865</v>
      </c>
      <c r="E42" s="15">
        <v>4250.8100000000004</v>
      </c>
      <c r="F42" s="16">
        <v>1.09E-2</v>
      </c>
      <c r="G42" s="16"/>
    </row>
    <row r="43" spans="1:7" x14ac:dyDescent="0.35">
      <c r="A43" s="13" t="s">
        <v>254</v>
      </c>
      <c r="B43" s="33" t="s">
        <v>255</v>
      </c>
      <c r="C43" s="33" t="s">
        <v>218</v>
      </c>
      <c r="D43" s="14">
        <v>270080</v>
      </c>
      <c r="E43" s="15">
        <v>4250.79</v>
      </c>
      <c r="F43" s="16">
        <v>1.09E-2</v>
      </c>
      <c r="G43" s="16"/>
    </row>
    <row r="44" spans="1:7" x14ac:dyDescent="0.35">
      <c r="A44" s="13" t="s">
        <v>703</v>
      </c>
      <c r="B44" s="33" t="s">
        <v>704</v>
      </c>
      <c r="C44" s="33" t="s">
        <v>240</v>
      </c>
      <c r="D44" s="14">
        <v>530924</v>
      </c>
      <c r="E44" s="15">
        <v>4184.4799999999996</v>
      </c>
      <c r="F44" s="16">
        <v>1.0699999999999999E-2</v>
      </c>
      <c r="G44" s="16"/>
    </row>
    <row r="45" spans="1:7" x14ac:dyDescent="0.35">
      <c r="A45" s="13" t="s">
        <v>396</v>
      </c>
      <c r="B45" s="33" t="s">
        <v>397</v>
      </c>
      <c r="C45" s="33" t="s">
        <v>398</v>
      </c>
      <c r="D45" s="14">
        <v>104973</v>
      </c>
      <c r="E45" s="15">
        <v>4013.85</v>
      </c>
      <c r="F45" s="16">
        <v>1.03E-2</v>
      </c>
      <c r="G45" s="16"/>
    </row>
    <row r="46" spans="1:7" x14ac:dyDescent="0.35">
      <c r="A46" s="13" t="s">
        <v>290</v>
      </c>
      <c r="B46" s="33" t="s">
        <v>291</v>
      </c>
      <c r="C46" s="33" t="s">
        <v>210</v>
      </c>
      <c r="D46" s="14">
        <v>128366</v>
      </c>
      <c r="E46" s="15">
        <v>3988.59</v>
      </c>
      <c r="F46" s="16">
        <v>1.0200000000000001E-2</v>
      </c>
      <c r="G46" s="16"/>
    </row>
    <row r="47" spans="1:7" x14ac:dyDescent="0.35">
      <c r="A47" s="13" t="s">
        <v>367</v>
      </c>
      <c r="B47" s="33" t="s">
        <v>368</v>
      </c>
      <c r="C47" s="33" t="s">
        <v>305</v>
      </c>
      <c r="D47" s="14">
        <v>574244</v>
      </c>
      <c r="E47" s="15">
        <v>3943.33</v>
      </c>
      <c r="F47" s="16">
        <v>1.01E-2</v>
      </c>
      <c r="G47" s="16"/>
    </row>
    <row r="48" spans="1:7" x14ac:dyDescent="0.35">
      <c r="A48" s="13" t="s">
        <v>312</v>
      </c>
      <c r="B48" s="33" t="s">
        <v>313</v>
      </c>
      <c r="C48" s="33" t="s">
        <v>231</v>
      </c>
      <c r="D48" s="14">
        <v>140236</v>
      </c>
      <c r="E48" s="15">
        <v>3899.68</v>
      </c>
      <c r="F48" s="16">
        <v>0.01</v>
      </c>
      <c r="G48" s="16"/>
    </row>
    <row r="49" spans="1:7" x14ac:dyDescent="0.35">
      <c r="A49" s="13" t="s">
        <v>232</v>
      </c>
      <c r="B49" s="33" t="s">
        <v>233</v>
      </c>
      <c r="C49" s="33" t="s">
        <v>234</v>
      </c>
      <c r="D49" s="14">
        <v>34098</v>
      </c>
      <c r="E49" s="15">
        <v>3822.39</v>
      </c>
      <c r="F49" s="16">
        <v>9.7999999999999997E-3</v>
      </c>
      <c r="G49" s="16"/>
    </row>
    <row r="50" spans="1:7" x14ac:dyDescent="0.35">
      <c r="A50" s="13" t="s">
        <v>705</v>
      </c>
      <c r="B50" s="33" t="s">
        <v>706</v>
      </c>
      <c r="C50" s="33" t="s">
        <v>234</v>
      </c>
      <c r="D50" s="14">
        <v>69187</v>
      </c>
      <c r="E50" s="15">
        <v>3803.56</v>
      </c>
      <c r="F50" s="16">
        <v>9.7000000000000003E-3</v>
      </c>
      <c r="G50" s="16"/>
    </row>
    <row r="51" spans="1:7" x14ac:dyDescent="0.35">
      <c r="A51" s="13" t="s">
        <v>328</v>
      </c>
      <c r="B51" s="33" t="s">
        <v>329</v>
      </c>
      <c r="C51" s="33" t="s">
        <v>330</v>
      </c>
      <c r="D51" s="14">
        <v>334022</v>
      </c>
      <c r="E51" s="15">
        <v>3655.54</v>
      </c>
      <c r="F51" s="16">
        <v>9.2999999999999992E-3</v>
      </c>
      <c r="G51" s="16"/>
    </row>
    <row r="52" spans="1:7" x14ac:dyDescent="0.35">
      <c r="A52" s="13" t="s">
        <v>216</v>
      </c>
      <c r="B52" s="33" t="s">
        <v>217</v>
      </c>
      <c r="C52" s="33" t="s">
        <v>218</v>
      </c>
      <c r="D52" s="14">
        <v>226513</v>
      </c>
      <c r="E52" s="15">
        <v>3539.72</v>
      </c>
      <c r="F52" s="16">
        <v>8.9999999999999993E-3</v>
      </c>
      <c r="G52" s="16"/>
    </row>
    <row r="53" spans="1:7" x14ac:dyDescent="0.35">
      <c r="A53" s="13" t="s">
        <v>387</v>
      </c>
      <c r="B53" s="33" t="s">
        <v>388</v>
      </c>
      <c r="C53" s="33" t="s">
        <v>358</v>
      </c>
      <c r="D53" s="14">
        <v>122968</v>
      </c>
      <c r="E53" s="15">
        <v>3518.11</v>
      </c>
      <c r="F53" s="16">
        <v>8.9999999999999993E-3</v>
      </c>
      <c r="G53" s="16"/>
    </row>
    <row r="54" spans="1:7" x14ac:dyDescent="0.35">
      <c r="A54" s="13" t="s">
        <v>334</v>
      </c>
      <c r="B54" s="33" t="s">
        <v>335</v>
      </c>
      <c r="C54" s="33" t="s">
        <v>336</v>
      </c>
      <c r="D54" s="14">
        <v>96674</v>
      </c>
      <c r="E54" s="15">
        <v>3490.12</v>
      </c>
      <c r="F54" s="16">
        <v>8.8999999999999999E-3</v>
      </c>
      <c r="G54" s="16"/>
    </row>
    <row r="55" spans="1:7" x14ac:dyDescent="0.35">
      <c r="A55" s="13" t="s">
        <v>243</v>
      </c>
      <c r="B55" s="33" t="s">
        <v>244</v>
      </c>
      <c r="C55" s="33" t="s">
        <v>245</v>
      </c>
      <c r="D55" s="14">
        <v>1044590</v>
      </c>
      <c r="E55" s="15">
        <v>3487.89</v>
      </c>
      <c r="F55" s="16">
        <v>8.8999999999999999E-3</v>
      </c>
      <c r="G55" s="16"/>
    </row>
    <row r="56" spans="1:7" x14ac:dyDescent="0.35">
      <c r="A56" s="13" t="s">
        <v>707</v>
      </c>
      <c r="B56" s="33" t="s">
        <v>708</v>
      </c>
      <c r="C56" s="33" t="s">
        <v>234</v>
      </c>
      <c r="D56" s="14">
        <v>169350</v>
      </c>
      <c r="E56" s="15">
        <v>3414.77</v>
      </c>
      <c r="F56" s="16">
        <v>8.6999999999999994E-3</v>
      </c>
      <c r="G56" s="16"/>
    </row>
    <row r="57" spans="1:7" x14ac:dyDescent="0.35">
      <c r="A57" s="13" t="s">
        <v>709</v>
      </c>
      <c r="B57" s="33" t="s">
        <v>710</v>
      </c>
      <c r="C57" s="33" t="s">
        <v>401</v>
      </c>
      <c r="D57" s="14">
        <v>502805</v>
      </c>
      <c r="E57" s="15">
        <v>3296.14</v>
      </c>
      <c r="F57" s="16">
        <v>8.3999999999999995E-3</v>
      </c>
      <c r="G57" s="16"/>
    </row>
    <row r="58" spans="1:7" x14ac:dyDescent="0.35">
      <c r="A58" s="13" t="s">
        <v>272</v>
      </c>
      <c r="B58" s="33" t="s">
        <v>273</v>
      </c>
      <c r="C58" s="33" t="s">
        <v>240</v>
      </c>
      <c r="D58" s="14">
        <v>810985</v>
      </c>
      <c r="E58" s="15">
        <v>3292.19</v>
      </c>
      <c r="F58" s="16">
        <v>8.3999999999999995E-3</v>
      </c>
      <c r="G58" s="16"/>
    </row>
    <row r="59" spans="1:7" x14ac:dyDescent="0.35">
      <c r="A59" s="13" t="s">
        <v>373</v>
      </c>
      <c r="B59" s="33" t="s">
        <v>374</v>
      </c>
      <c r="C59" s="33" t="s">
        <v>375</v>
      </c>
      <c r="D59" s="14">
        <v>129702</v>
      </c>
      <c r="E59" s="15">
        <v>3285.09</v>
      </c>
      <c r="F59" s="16">
        <v>8.3999999999999995E-3</v>
      </c>
      <c r="G59" s="16"/>
    </row>
    <row r="60" spans="1:7" x14ac:dyDescent="0.35">
      <c r="A60" s="13" t="s">
        <v>256</v>
      </c>
      <c r="B60" s="33" t="s">
        <v>257</v>
      </c>
      <c r="C60" s="33" t="s">
        <v>215</v>
      </c>
      <c r="D60" s="14">
        <v>49516</v>
      </c>
      <c r="E60" s="15">
        <v>3269.05</v>
      </c>
      <c r="F60" s="16">
        <v>8.3999999999999995E-3</v>
      </c>
      <c r="G60" s="16"/>
    </row>
    <row r="61" spans="1:7" x14ac:dyDescent="0.35">
      <c r="A61" s="13" t="s">
        <v>711</v>
      </c>
      <c r="B61" s="33" t="s">
        <v>712</v>
      </c>
      <c r="C61" s="33" t="s">
        <v>401</v>
      </c>
      <c r="D61" s="14">
        <v>418794</v>
      </c>
      <c r="E61" s="15">
        <v>3224.09</v>
      </c>
      <c r="F61" s="16">
        <v>8.2000000000000007E-3</v>
      </c>
      <c r="G61" s="16"/>
    </row>
    <row r="62" spans="1:7" x14ac:dyDescent="0.35">
      <c r="A62" s="13" t="s">
        <v>713</v>
      </c>
      <c r="B62" s="33" t="s">
        <v>714</v>
      </c>
      <c r="C62" s="33" t="s">
        <v>218</v>
      </c>
      <c r="D62" s="14">
        <v>800000</v>
      </c>
      <c r="E62" s="15">
        <v>3204</v>
      </c>
      <c r="F62" s="16">
        <v>8.2000000000000007E-3</v>
      </c>
      <c r="G62" s="16"/>
    </row>
    <row r="63" spans="1:7" x14ac:dyDescent="0.35">
      <c r="A63" s="13" t="s">
        <v>715</v>
      </c>
      <c r="B63" s="33" t="s">
        <v>716</v>
      </c>
      <c r="C63" s="33" t="s">
        <v>302</v>
      </c>
      <c r="D63" s="14">
        <v>410411</v>
      </c>
      <c r="E63" s="15">
        <v>3192.59</v>
      </c>
      <c r="F63" s="16">
        <v>8.2000000000000007E-3</v>
      </c>
      <c r="G63" s="16"/>
    </row>
    <row r="64" spans="1:7" x14ac:dyDescent="0.35">
      <c r="A64" s="13" t="s">
        <v>238</v>
      </c>
      <c r="B64" s="33" t="s">
        <v>239</v>
      </c>
      <c r="C64" s="33" t="s">
        <v>240</v>
      </c>
      <c r="D64" s="14">
        <v>142573</v>
      </c>
      <c r="E64" s="15">
        <v>3158.56</v>
      </c>
      <c r="F64" s="16">
        <v>8.0999999999999996E-3</v>
      </c>
      <c r="G64" s="16"/>
    </row>
    <row r="65" spans="1:7" x14ac:dyDescent="0.35">
      <c r="A65" s="13" t="s">
        <v>326</v>
      </c>
      <c r="B65" s="33" t="s">
        <v>327</v>
      </c>
      <c r="C65" s="33" t="s">
        <v>237</v>
      </c>
      <c r="D65" s="14">
        <v>221662</v>
      </c>
      <c r="E65" s="15">
        <v>3158.24</v>
      </c>
      <c r="F65" s="16">
        <v>8.0999999999999996E-3</v>
      </c>
      <c r="G65" s="16"/>
    </row>
    <row r="66" spans="1:7" x14ac:dyDescent="0.35">
      <c r="A66" s="13" t="s">
        <v>369</v>
      </c>
      <c r="B66" s="33" t="s">
        <v>370</v>
      </c>
      <c r="C66" s="33" t="s">
        <v>281</v>
      </c>
      <c r="D66" s="14">
        <v>126458</v>
      </c>
      <c r="E66" s="15">
        <v>3126.29</v>
      </c>
      <c r="F66" s="16">
        <v>8.0000000000000002E-3</v>
      </c>
      <c r="G66" s="16"/>
    </row>
    <row r="67" spans="1:7" x14ac:dyDescent="0.35">
      <c r="A67" s="13" t="s">
        <v>300</v>
      </c>
      <c r="B67" s="33" t="s">
        <v>301</v>
      </c>
      <c r="C67" s="33" t="s">
        <v>302</v>
      </c>
      <c r="D67" s="14">
        <v>87880</v>
      </c>
      <c r="E67" s="15">
        <v>3124.13</v>
      </c>
      <c r="F67" s="16">
        <v>8.0000000000000002E-3</v>
      </c>
      <c r="G67" s="16"/>
    </row>
    <row r="68" spans="1:7" x14ac:dyDescent="0.35">
      <c r="A68" s="13" t="s">
        <v>717</v>
      </c>
      <c r="B68" s="33" t="s">
        <v>718</v>
      </c>
      <c r="C68" s="33" t="s">
        <v>240</v>
      </c>
      <c r="D68" s="14">
        <v>1042925</v>
      </c>
      <c r="E68" s="15">
        <v>2723.08</v>
      </c>
      <c r="F68" s="16">
        <v>7.0000000000000001E-3</v>
      </c>
      <c r="G68" s="16"/>
    </row>
    <row r="69" spans="1:7" x14ac:dyDescent="0.35">
      <c r="A69" s="13" t="s">
        <v>378</v>
      </c>
      <c r="B69" s="33" t="s">
        <v>379</v>
      </c>
      <c r="C69" s="33" t="s">
        <v>380</v>
      </c>
      <c r="D69" s="14">
        <v>426237</v>
      </c>
      <c r="E69" s="15">
        <v>2700.21</v>
      </c>
      <c r="F69" s="16">
        <v>6.8999999999999999E-3</v>
      </c>
      <c r="G69" s="16"/>
    </row>
    <row r="70" spans="1:7" x14ac:dyDescent="0.35">
      <c r="A70" s="13" t="s">
        <v>296</v>
      </c>
      <c r="B70" s="33" t="s">
        <v>297</v>
      </c>
      <c r="C70" s="33" t="s">
        <v>240</v>
      </c>
      <c r="D70" s="14">
        <v>304443</v>
      </c>
      <c r="E70" s="15">
        <v>2658.85</v>
      </c>
      <c r="F70" s="16">
        <v>6.7999999999999996E-3</v>
      </c>
      <c r="G70" s="16"/>
    </row>
    <row r="71" spans="1:7" x14ac:dyDescent="0.35">
      <c r="A71" s="13" t="s">
        <v>365</v>
      </c>
      <c r="B71" s="33" t="s">
        <v>366</v>
      </c>
      <c r="C71" s="33" t="s">
        <v>245</v>
      </c>
      <c r="D71" s="14">
        <v>539809</v>
      </c>
      <c r="E71" s="15">
        <v>2634</v>
      </c>
      <c r="F71" s="16">
        <v>6.7000000000000002E-3</v>
      </c>
      <c r="G71" s="16"/>
    </row>
    <row r="72" spans="1:7" x14ac:dyDescent="0.35">
      <c r="A72" s="13" t="s">
        <v>227</v>
      </c>
      <c r="B72" s="33" t="s">
        <v>228</v>
      </c>
      <c r="C72" s="33" t="s">
        <v>199</v>
      </c>
      <c r="D72" s="14">
        <v>123818</v>
      </c>
      <c r="E72" s="15">
        <v>2568.85</v>
      </c>
      <c r="F72" s="16">
        <v>6.6E-3</v>
      </c>
      <c r="G72" s="16"/>
    </row>
    <row r="73" spans="1:7" x14ac:dyDescent="0.35">
      <c r="A73" s="13" t="s">
        <v>279</v>
      </c>
      <c r="B73" s="33" t="s">
        <v>280</v>
      </c>
      <c r="C73" s="33" t="s">
        <v>281</v>
      </c>
      <c r="D73" s="14">
        <v>1621988</v>
      </c>
      <c r="E73" s="15">
        <v>2483.59</v>
      </c>
      <c r="F73" s="16">
        <v>6.3E-3</v>
      </c>
      <c r="G73" s="16"/>
    </row>
    <row r="74" spans="1:7" x14ac:dyDescent="0.35">
      <c r="A74" s="13" t="s">
        <v>719</v>
      </c>
      <c r="B74" s="33" t="s">
        <v>720</v>
      </c>
      <c r="C74" s="33" t="s">
        <v>302</v>
      </c>
      <c r="D74" s="14">
        <v>202479</v>
      </c>
      <c r="E74" s="15">
        <v>2443.31</v>
      </c>
      <c r="F74" s="16">
        <v>6.1999999999999998E-3</v>
      </c>
      <c r="G74" s="16"/>
    </row>
    <row r="75" spans="1:7" x14ac:dyDescent="0.35">
      <c r="A75" s="13" t="s">
        <v>252</v>
      </c>
      <c r="B75" s="33" t="s">
        <v>253</v>
      </c>
      <c r="C75" s="33" t="s">
        <v>218</v>
      </c>
      <c r="D75" s="14">
        <v>139392</v>
      </c>
      <c r="E75" s="15">
        <v>2281.29</v>
      </c>
      <c r="F75" s="16">
        <v>5.7999999999999996E-3</v>
      </c>
      <c r="G75" s="16"/>
    </row>
    <row r="76" spans="1:7" x14ac:dyDescent="0.35">
      <c r="A76" s="13" t="s">
        <v>721</v>
      </c>
      <c r="B76" s="33" t="s">
        <v>722</v>
      </c>
      <c r="C76" s="33" t="s">
        <v>207</v>
      </c>
      <c r="D76" s="14">
        <v>119362</v>
      </c>
      <c r="E76" s="15">
        <v>2185.16</v>
      </c>
      <c r="F76" s="16">
        <v>5.5999999999999999E-3</v>
      </c>
      <c r="G76" s="16"/>
    </row>
    <row r="77" spans="1:7" x14ac:dyDescent="0.35">
      <c r="A77" s="13" t="s">
        <v>723</v>
      </c>
      <c r="B77" s="33" t="s">
        <v>724</v>
      </c>
      <c r="C77" s="33" t="s">
        <v>199</v>
      </c>
      <c r="D77" s="14">
        <v>859349</v>
      </c>
      <c r="E77" s="15">
        <v>2144.5100000000002</v>
      </c>
      <c r="F77" s="16">
        <v>5.4999999999999997E-3</v>
      </c>
      <c r="G77" s="16"/>
    </row>
    <row r="78" spans="1:7" x14ac:dyDescent="0.35">
      <c r="A78" s="13" t="s">
        <v>343</v>
      </c>
      <c r="B78" s="33" t="s">
        <v>344</v>
      </c>
      <c r="C78" s="33" t="s">
        <v>237</v>
      </c>
      <c r="D78" s="14">
        <v>31616</v>
      </c>
      <c r="E78" s="15">
        <v>2090.4499999999998</v>
      </c>
      <c r="F78" s="16">
        <v>5.3E-3</v>
      </c>
      <c r="G78" s="16"/>
    </row>
    <row r="79" spans="1:7" x14ac:dyDescent="0.35">
      <c r="A79" s="13" t="s">
        <v>440</v>
      </c>
      <c r="B79" s="33" t="s">
        <v>441</v>
      </c>
      <c r="C79" s="33" t="s">
        <v>218</v>
      </c>
      <c r="D79" s="14">
        <v>40259</v>
      </c>
      <c r="E79" s="15">
        <v>2040.69</v>
      </c>
      <c r="F79" s="16">
        <v>5.1999999999999998E-3</v>
      </c>
      <c r="G79" s="16"/>
    </row>
    <row r="80" spans="1:7" x14ac:dyDescent="0.35">
      <c r="A80" s="13" t="s">
        <v>725</v>
      </c>
      <c r="B80" s="33" t="s">
        <v>726</v>
      </c>
      <c r="C80" s="33" t="s">
        <v>302</v>
      </c>
      <c r="D80" s="14">
        <v>31409</v>
      </c>
      <c r="E80" s="15">
        <v>1998.24</v>
      </c>
      <c r="F80" s="16">
        <v>5.1000000000000004E-3</v>
      </c>
      <c r="G80" s="16"/>
    </row>
    <row r="81" spans="1:7" x14ac:dyDescent="0.35">
      <c r="A81" s="13" t="s">
        <v>241</v>
      </c>
      <c r="B81" s="33" t="s">
        <v>242</v>
      </c>
      <c r="C81" s="33" t="s">
        <v>204</v>
      </c>
      <c r="D81" s="14">
        <v>482602</v>
      </c>
      <c r="E81" s="15">
        <v>1983.74</v>
      </c>
      <c r="F81" s="16">
        <v>5.1000000000000004E-3</v>
      </c>
      <c r="G81" s="16"/>
    </row>
    <row r="82" spans="1:7" x14ac:dyDescent="0.35">
      <c r="A82" s="13" t="s">
        <v>415</v>
      </c>
      <c r="B82" s="33" t="s">
        <v>416</v>
      </c>
      <c r="C82" s="33" t="s">
        <v>305</v>
      </c>
      <c r="D82" s="14">
        <v>32588</v>
      </c>
      <c r="E82" s="15">
        <v>1945.83</v>
      </c>
      <c r="F82" s="16">
        <v>5.0000000000000001E-3</v>
      </c>
      <c r="G82" s="16"/>
    </row>
    <row r="83" spans="1:7" x14ac:dyDescent="0.35">
      <c r="A83" s="13" t="s">
        <v>487</v>
      </c>
      <c r="B83" s="33" t="s">
        <v>488</v>
      </c>
      <c r="C83" s="33" t="s">
        <v>305</v>
      </c>
      <c r="D83" s="14">
        <v>333171</v>
      </c>
      <c r="E83" s="15">
        <v>1936.56</v>
      </c>
      <c r="F83" s="16">
        <v>4.8999999999999998E-3</v>
      </c>
      <c r="G83" s="16"/>
    </row>
    <row r="84" spans="1:7" x14ac:dyDescent="0.35">
      <c r="A84" s="13" t="s">
        <v>727</v>
      </c>
      <c r="B84" s="33" t="s">
        <v>728</v>
      </c>
      <c r="C84" s="33" t="s">
        <v>358</v>
      </c>
      <c r="D84" s="14">
        <v>250000</v>
      </c>
      <c r="E84" s="15">
        <v>1862.88</v>
      </c>
      <c r="F84" s="16">
        <v>4.7999999999999996E-3</v>
      </c>
      <c r="G84" s="16"/>
    </row>
    <row r="85" spans="1:7" x14ac:dyDescent="0.35">
      <c r="A85" s="13" t="s">
        <v>729</v>
      </c>
      <c r="B85" s="33" t="s">
        <v>730</v>
      </c>
      <c r="C85" s="33" t="s">
        <v>281</v>
      </c>
      <c r="D85" s="14">
        <v>335160</v>
      </c>
      <c r="E85" s="15">
        <v>1823.1</v>
      </c>
      <c r="F85" s="16">
        <v>4.7000000000000002E-3</v>
      </c>
      <c r="G85" s="16"/>
    </row>
    <row r="86" spans="1:7" x14ac:dyDescent="0.35">
      <c r="A86" s="13" t="s">
        <v>288</v>
      </c>
      <c r="B86" s="33" t="s">
        <v>289</v>
      </c>
      <c r="C86" s="33" t="s">
        <v>218</v>
      </c>
      <c r="D86" s="14">
        <v>209641</v>
      </c>
      <c r="E86" s="15">
        <v>1746.41</v>
      </c>
      <c r="F86" s="16">
        <v>4.4999999999999997E-3</v>
      </c>
      <c r="G86" s="16"/>
    </row>
    <row r="87" spans="1:7" x14ac:dyDescent="0.35">
      <c r="A87" s="13" t="s">
        <v>356</v>
      </c>
      <c r="B87" s="33" t="s">
        <v>357</v>
      </c>
      <c r="C87" s="33" t="s">
        <v>358</v>
      </c>
      <c r="D87" s="14">
        <v>248533</v>
      </c>
      <c r="E87" s="15">
        <v>1745.7</v>
      </c>
      <c r="F87" s="16">
        <v>4.4999999999999997E-3</v>
      </c>
      <c r="G87" s="16"/>
    </row>
    <row r="88" spans="1:7" x14ac:dyDescent="0.35">
      <c r="A88" s="13" t="s">
        <v>731</v>
      </c>
      <c r="B88" s="33" t="s">
        <v>732</v>
      </c>
      <c r="C88" s="33" t="s">
        <v>355</v>
      </c>
      <c r="D88" s="14">
        <v>191352</v>
      </c>
      <c r="E88" s="15">
        <v>1706.09</v>
      </c>
      <c r="F88" s="16">
        <v>4.4000000000000003E-3</v>
      </c>
      <c r="G88" s="16"/>
    </row>
    <row r="89" spans="1:7" x14ac:dyDescent="0.35">
      <c r="A89" s="13" t="s">
        <v>347</v>
      </c>
      <c r="B89" s="33" t="s">
        <v>348</v>
      </c>
      <c r="C89" s="33" t="s">
        <v>333</v>
      </c>
      <c r="D89" s="14">
        <v>170863</v>
      </c>
      <c r="E89" s="15">
        <v>1697.52</v>
      </c>
      <c r="F89" s="16">
        <v>4.3E-3</v>
      </c>
      <c r="G89" s="16"/>
    </row>
    <row r="90" spans="1:7" x14ac:dyDescent="0.35">
      <c r="A90" s="13" t="s">
        <v>733</v>
      </c>
      <c r="B90" s="33" t="s">
        <v>734</v>
      </c>
      <c r="C90" s="33" t="s">
        <v>336</v>
      </c>
      <c r="D90" s="14">
        <v>92669</v>
      </c>
      <c r="E90" s="15">
        <v>1664.89</v>
      </c>
      <c r="F90" s="16">
        <v>4.3E-3</v>
      </c>
      <c r="G90" s="16"/>
    </row>
    <row r="91" spans="1:7" x14ac:dyDescent="0.35">
      <c r="A91" s="13" t="s">
        <v>448</v>
      </c>
      <c r="B91" s="33" t="s">
        <v>449</v>
      </c>
      <c r="C91" s="33" t="s">
        <v>237</v>
      </c>
      <c r="D91" s="14">
        <v>150841</v>
      </c>
      <c r="E91" s="15">
        <v>1580.36</v>
      </c>
      <c r="F91" s="16">
        <v>4.0000000000000001E-3</v>
      </c>
      <c r="G91" s="16"/>
    </row>
    <row r="92" spans="1:7" x14ac:dyDescent="0.35">
      <c r="A92" s="13" t="s">
        <v>735</v>
      </c>
      <c r="B92" s="33" t="s">
        <v>736</v>
      </c>
      <c r="C92" s="33" t="s">
        <v>355</v>
      </c>
      <c r="D92" s="14">
        <v>124437</v>
      </c>
      <c r="E92" s="15">
        <v>1409.12</v>
      </c>
      <c r="F92" s="16">
        <v>3.5999999999999999E-3</v>
      </c>
      <c r="G92" s="16"/>
    </row>
    <row r="93" spans="1:7" x14ac:dyDescent="0.35">
      <c r="A93" s="13" t="s">
        <v>310</v>
      </c>
      <c r="B93" s="33" t="s">
        <v>311</v>
      </c>
      <c r="C93" s="33" t="s">
        <v>240</v>
      </c>
      <c r="D93" s="14">
        <v>115906</v>
      </c>
      <c r="E93" s="15">
        <v>1326.54</v>
      </c>
      <c r="F93" s="16">
        <v>3.3999999999999998E-3</v>
      </c>
      <c r="G93" s="16"/>
    </row>
    <row r="94" spans="1:7" x14ac:dyDescent="0.35">
      <c r="A94" s="13" t="s">
        <v>737</v>
      </c>
      <c r="B94" s="33" t="s">
        <v>738</v>
      </c>
      <c r="C94" s="33" t="s">
        <v>401</v>
      </c>
      <c r="D94" s="14">
        <v>95290</v>
      </c>
      <c r="E94" s="15">
        <v>1243.25</v>
      </c>
      <c r="F94" s="16">
        <v>3.2000000000000002E-3</v>
      </c>
      <c r="G94" s="16"/>
    </row>
    <row r="95" spans="1:7" x14ac:dyDescent="0.35">
      <c r="A95" s="13" t="s">
        <v>376</v>
      </c>
      <c r="B95" s="33" t="s">
        <v>377</v>
      </c>
      <c r="C95" s="33" t="s">
        <v>245</v>
      </c>
      <c r="D95" s="14">
        <v>1064808</v>
      </c>
      <c r="E95" s="15">
        <v>1184.71</v>
      </c>
      <c r="F95" s="16">
        <v>3.0000000000000001E-3</v>
      </c>
      <c r="G95" s="16"/>
    </row>
    <row r="96" spans="1:7" x14ac:dyDescent="0.35">
      <c r="A96" s="13" t="s">
        <v>389</v>
      </c>
      <c r="B96" s="33" t="s">
        <v>390</v>
      </c>
      <c r="C96" s="33" t="s">
        <v>215</v>
      </c>
      <c r="D96" s="14">
        <v>67308</v>
      </c>
      <c r="E96" s="15">
        <v>726.05</v>
      </c>
      <c r="F96" s="16">
        <v>1.9E-3</v>
      </c>
      <c r="G96" s="16"/>
    </row>
    <row r="97" spans="1:7" x14ac:dyDescent="0.35">
      <c r="A97" s="13" t="s">
        <v>258</v>
      </c>
      <c r="B97" s="33" t="s">
        <v>259</v>
      </c>
      <c r="C97" s="33" t="s">
        <v>218</v>
      </c>
      <c r="D97" s="14">
        <v>8845</v>
      </c>
      <c r="E97" s="15">
        <v>306.33999999999997</v>
      </c>
      <c r="F97" s="16">
        <v>8.0000000000000004E-4</v>
      </c>
      <c r="G97" s="16"/>
    </row>
    <row r="98" spans="1:7" x14ac:dyDescent="0.35">
      <c r="A98" s="13" t="s">
        <v>399</v>
      </c>
      <c r="B98" s="33" t="s">
        <v>400</v>
      </c>
      <c r="C98" s="33" t="s">
        <v>401</v>
      </c>
      <c r="D98" s="14">
        <v>121667</v>
      </c>
      <c r="E98" s="15">
        <v>263.37</v>
      </c>
      <c r="F98" s="16">
        <v>6.9999999999999999E-4</v>
      </c>
      <c r="G98" s="16"/>
    </row>
    <row r="99" spans="1:7" x14ac:dyDescent="0.35">
      <c r="A99" s="13" t="s">
        <v>739</v>
      </c>
      <c r="B99" s="33" t="s">
        <v>740</v>
      </c>
      <c r="C99" s="33" t="s">
        <v>240</v>
      </c>
      <c r="D99" s="14">
        <v>130365</v>
      </c>
      <c r="E99" s="15">
        <v>87.47</v>
      </c>
      <c r="F99" s="16">
        <v>2.0000000000000001E-4</v>
      </c>
      <c r="G99" s="16"/>
    </row>
    <row r="100" spans="1:7" x14ac:dyDescent="0.35">
      <c r="A100" s="17" t="s">
        <v>139</v>
      </c>
      <c r="B100" s="34"/>
      <c r="C100" s="34"/>
      <c r="D100" s="20"/>
      <c r="E100" s="37">
        <v>379200.3</v>
      </c>
      <c r="F100" s="38">
        <v>0.96909999999999996</v>
      </c>
      <c r="G100" s="23"/>
    </row>
    <row r="101" spans="1:7" x14ac:dyDescent="0.35">
      <c r="A101" s="17" t="s">
        <v>404</v>
      </c>
      <c r="B101" s="33"/>
      <c r="C101" s="33"/>
      <c r="D101" s="14"/>
      <c r="E101" s="15"/>
      <c r="F101" s="16"/>
      <c r="G101" s="16"/>
    </row>
    <row r="102" spans="1:7" x14ac:dyDescent="0.35">
      <c r="A102" s="17" t="s">
        <v>139</v>
      </c>
      <c r="B102" s="33"/>
      <c r="C102" s="33"/>
      <c r="D102" s="14"/>
      <c r="E102" s="39" t="s">
        <v>136</v>
      </c>
      <c r="F102" s="40" t="s">
        <v>136</v>
      </c>
      <c r="G102" s="16"/>
    </row>
    <row r="103" spans="1:7" x14ac:dyDescent="0.35">
      <c r="A103" s="24" t="s">
        <v>155</v>
      </c>
      <c r="B103" s="35"/>
      <c r="C103" s="35"/>
      <c r="D103" s="25"/>
      <c r="E103" s="30">
        <v>379200.3</v>
      </c>
      <c r="F103" s="31">
        <v>0.96909999999999996</v>
      </c>
      <c r="G103" s="23"/>
    </row>
    <row r="104" spans="1:7" x14ac:dyDescent="0.35">
      <c r="A104" s="13"/>
      <c r="B104" s="33"/>
      <c r="C104" s="33"/>
      <c r="D104" s="14"/>
      <c r="E104" s="15"/>
      <c r="F104" s="16"/>
      <c r="G104" s="16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17" t="s">
        <v>156</v>
      </c>
      <c r="B106" s="33"/>
      <c r="C106" s="33"/>
      <c r="D106" s="14"/>
      <c r="E106" s="15"/>
      <c r="F106" s="16"/>
      <c r="G106" s="16"/>
    </row>
    <row r="107" spans="1:7" x14ac:dyDescent="0.35">
      <c r="A107" s="13" t="s">
        <v>157</v>
      </c>
      <c r="B107" s="33"/>
      <c r="C107" s="33"/>
      <c r="D107" s="14"/>
      <c r="E107" s="15">
        <v>12340.12</v>
      </c>
      <c r="F107" s="16">
        <v>3.15E-2</v>
      </c>
      <c r="G107" s="16">
        <v>5.7939999999999998E-2</v>
      </c>
    </row>
    <row r="108" spans="1:7" x14ac:dyDescent="0.35">
      <c r="A108" s="17" t="s">
        <v>139</v>
      </c>
      <c r="B108" s="34"/>
      <c r="C108" s="34"/>
      <c r="D108" s="20"/>
      <c r="E108" s="37">
        <v>12340.12</v>
      </c>
      <c r="F108" s="38">
        <v>3.15E-2</v>
      </c>
      <c r="G108" s="23"/>
    </row>
    <row r="109" spans="1:7" x14ac:dyDescent="0.35">
      <c r="A109" s="13"/>
      <c r="B109" s="33"/>
      <c r="C109" s="33"/>
      <c r="D109" s="14"/>
      <c r="E109" s="15"/>
      <c r="F109" s="16"/>
      <c r="G109" s="16"/>
    </row>
    <row r="110" spans="1:7" x14ac:dyDescent="0.35">
      <c r="A110" s="24" t="s">
        <v>155</v>
      </c>
      <c r="B110" s="35"/>
      <c r="C110" s="35"/>
      <c r="D110" s="25"/>
      <c r="E110" s="21">
        <v>12340.12</v>
      </c>
      <c r="F110" s="22">
        <v>3.15E-2</v>
      </c>
      <c r="G110" s="23"/>
    </row>
    <row r="111" spans="1:7" x14ac:dyDescent="0.35">
      <c r="A111" s="13" t="s">
        <v>158</v>
      </c>
      <c r="B111" s="33"/>
      <c r="C111" s="33"/>
      <c r="D111" s="14"/>
      <c r="E111" s="15">
        <v>3.9177355999999999</v>
      </c>
      <c r="F111" s="16">
        <v>1.0000000000000001E-5</v>
      </c>
      <c r="G111" s="16"/>
    </row>
    <row r="112" spans="1:7" x14ac:dyDescent="0.35">
      <c r="A112" s="13" t="s">
        <v>159</v>
      </c>
      <c r="B112" s="33"/>
      <c r="C112" s="33"/>
      <c r="D112" s="14"/>
      <c r="E112" s="26">
        <v>-97.867735600000003</v>
      </c>
      <c r="F112" s="27">
        <v>-6.0999999999999997E-4</v>
      </c>
      <c r="G112" s="16">
        <v>5.7939999999999998E-2</v>
      </c>
    </row>
    <row r="113" spans="1:7" x14ac:dyDescent="0.35">
      <c r="A113" s="28" t="s">
        <v>160</v>
      </c>
      <c r="B113" s="36"/>
      <c r="C113" s="36"/>
      <c r="D113" s="29"/>
      <c r="E113" s="30">
        <v>391446.47</v>
      </c>
      <c r="F113" s="31">
        <v>1</v>
      </c>
      <c r="G113" s="31"/>
    </row>
    <row r="118" spans="1:7" x14ac:dyDescent="0.35">
      <c r="A118" s="1" t="s">
        <v>163</v>
      </c>
    </row>
    <row r="119" spans="1:7" x14ac:dyDescent="0.35">
      <c r="A119" s="48" t="s">
        <v>164</v>
      </c>
      <c r="B119" s="3" t="s">
        <v>136</v>
      </c>
    </row>
    <row r="120" spans="1:7" x14ac:dyDescent="0.35">
      <c r="A120" t="s">
        <v>165</v>
      </c>
    </row>
    <row r="121" spans="1:7" x14ac:dyDescent="0.35">
      <c r="A121" t="s">
        <v>166</v>
      </c>
      <c r="B121" t="s">
        <v>167</v>
      </c>
      <c r="C121" t="s">
        <v>167</v>
      </c>
    </row>
    <row r="122" spans="1:7" x14ac:dyDescent="0.35">
      <c r="B122" s="49">
        <v>45777</v>
      </c>
      <c r="C122" s="49">
        <v>45807</v>
      </c>
    </row>
    <row r="123" spans="1:7" x14ac:dyDescent="0.35">
      <c r="A123" t="s">
        <v>407</v>
      </c>
      <c r="B123">
        <v>95.09</v>
      </c>
      <c r="C123">
        <v>99.277000000000001</v>
      </c>
    </row>
    <row r="124" spans="1:7" x14ac:dyDescent="0.35">
      <c r="A124" t="s">
        <v>169</v>
      </c>
      <c r="B124">
        <v>36.884</v>
      </c>
      <c r="C124">
        <v>38.508000000000003</v>
      </c>
    </row>
    <row r="125" spans="1:7" x14ac:dyDescent="0.35">
      <c r="A125" t="s">
        <v>408</v>
      </c>
      <c r="B125">
        <v>81.076999999999998</v>
      </c>
      <c r="C125">
        <v>84.55</v>
      </c>
    </row>
    <row r="126" spans="1:7" x14ac:dyDescent="0.35">
      <c r="A126" t="s">
        <v>171</v>
      </c>
      <c r="B126">
        <v>30.920999999999999</v>
      </c>
      <c r="C126">
        <v>32.246000000000002</v>
      </c>
    </row>
    <row r="128" spans="1:7" x14ac:dyDescent="0.35">
      <c r="A128" t="s">
        <v>172</v>
      </c>
      <c r="B128" s="3" t="s">
        <v>136</v>
      </c>
    </row>
    <row r="129" spans="1:4" x14ac:dyDescent="0.35">
      <c r="A129" t="s">
        <v>173</v>
      </c>
      <c r="B129" s="3" t="s">
        <v>136</v>
      </c>
    </row>
    <row r="130" spans="1:4" ht="29" customHeight="1" x14ac:dyDescent="0.35">
      <c r="A130" s="48" t="s">
        <v>174</v>
      </c>
      <c r="B130" s="3" t="s">
        <v>136</v>
      </c>
    </row>
    <row r="131" spans="1:4" ht="29" customHeight="1" x14ac:dyDescent="0.35">
      <c r="A131" s="48" t="s">
        <v>175</v>
      </c>
      <c r="B131" s="3" t="s">
        <v>136</v>
      </c>
    </row>
    <row r="132" spans="1:4" x14ac:dyDescent="0.35">
      <c r="A132" t="s">
        <v>409</v>
      </c>
      <c r="B132" s="50">
        <v>0.1996</v>
      </c>
    </row>
    <row r="133" spans="1:4" ht="43.5" customHeight="1" x14ac:dyDescent="0.35">
      <c r="A133" s="48" t="s">
        <v>177</v>
      </c>
      <c r="B133" s="3" t="s">
        <v>136</v>
      </c>
    </row>
    <row r="134" spans="1:4" x14ac:dyDescent="0.35">
      <c r="B134" s="3"/>
    </row>
    <row r="135" spans="1:4" ht="29" customHeight="1" x14ac:dyDescent="0.35">
      <c r="A135" s="48" t="s">
        <v>178</v>
      </c>
      <c r="B135" s="3" t="s">
        <v>136</v>
      </c>
    </row>
    <row r="136" spans="1:4" ht="29" customHeight="1" x14ac:dyDescent="0.35">
      <c r="A136" s="48" t="s">
        <v>179</v>
      </c>
      <c r="B136" t="s">
        <v>136</v>
      </c>
    </row>
    <row r="137" spans="1:4" ht="29" customHeight="1" x14ac:dyDescent="0.35">
      <c r="A137" s="48" t="s">
        <v>180</v>
      </c>
      <c r="B137" s="3" t="s">
        <v>136</v>
      </c>
    </row>
    <row r="138" spans="1:4" ht="29" customHeight="1" x14ac:dyDescent="0.35">
      <c r="A138" s="48" t="s">
        <v>181</v>
      </c>
      <c r="B138" s="3" t="s">
        <v>136</v>
      </c>
    </row>
    <row r="140" spans="1:4" ht="70" customHeight="1" x14ac:dyDescent="0.35">
      <c r="A140" s="73" t="s">
        <v>191</v>
      </c>
      <c r="B140" s="73" t="s">
        <v>192</v>
      </c>
      <c r="C140" s="73" t="s">
        <v>5</v>
      </c>
      <c r="D140" s="73" t="s">
        <v>6</v>
      </c>
    </row>
    <row r="141" spans="1:4" ht="70" customHeight="1" x14ac:dyDescent="0.35">
      <c r="A141" s="73" t="s">
        <v>741</v>
      </c>
      <c r="B141" s="73"/>
      <c r="C141" s="73" t="s">
        <v>20</v>
      </c>
      <c r="D14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1"/>
  <sheetViews>
    <sheetView showGridLines="0" workbookViewId="0">
      <pane ySplit="4" topLeftCell="A5" activePane="bottomLeft" state="frozen"/>
      <selection sqref="A1:B1"/>
      <selection pane="bottomLeft" activeCell="A5" sqref="A5"/>
    </sheetView>
  </sheetViews>
  <sheetFormatPr defaultRowHeight="14.5" x14ac:dyDescent="0.35"/>
  <cols>
    <col min="1" max="1" width="50.453125" customWidth="1"/>
    <col min="2" max="2" width="22" customWidth="1"/>
    <col min="3" max="3" width="26.6328125" customWidth="1"/>
    <col min="4" max="4" width="22" customWidth="1"/>
    <col min="5" max="5" width="16.453125" customWidth="1"/>
    <col min="6" max="6" width="22" customWidth="1"/>
    <col min="7" max="7" width="5.81640625" style="2" bestFit="1" customWidth="1"/>
    <col min="11" max="11" width="65.7265625" bestFit="1" customWidth="1"/>
    <col min="12" max="12" width="10" bestFit="1" customWidth="1"/>
    <col min="13" max="13" width="9.81640625" bestFit="1" customWidth="1"/>
    <col min="14" max="14" width="14.7265625" bestFit="1" customWidth="1"/>
    <col min="15" max="15" width="11.6328125" bestFit="1" customWidth="1"/>
  </cols>
  <sheetData>
    <row r="1" spans="1:7" ht="36.75" customHeight="1" x14ac:dyDescent="0.35">
      <c r="A1" s="75" t="s">
        <v>742</v>
      </c>
      <c r="B1" s="76"/>
      <c r="C1" s="76"/>
      <c r="D1" s="76"/>
      <c r="E1" s="76"/>
      <c r="F1" s="76"/>
      <c r="G1" s="77"/>
    </row>
    <row r="2" spans="1:7" ht="19.5" customHeight="1" x14ac:dyDescent="0.35">
      <c r="A2" s="75" t="s">
        <v>743</v>
      </c>
      <c r="B2" s="76"/>
      <c r="C2" s="76"/>
      <c r="D2" s="76"/>
      <c r="E2" s="76"/>
      <c r="F2" s="76"/>
      <c r="G2" s="77"/>
    </row>
    <row r="4" spans="1:7" ht="48" customHeight="1" x14ac:dyDescent="0.35">
      <c r="A4" s="4" t="s">
        <v>128</v>
      </c>
      <c r="B4" s="4" t="s">
        <v>129</v>
      </c>
      <c r="C4" s="4" t="s">
        <v>130</v>
      </c>
      <c r="D4" s="5" t="s">
        <v>131</v>
      </c>
      <c r="E4" s="6" t="s">
        <v>132</v>
      </c>
      <c r="F4" s="6" t="s">
        <v>133</v>
      </c>
      <c r="G4" s="7" t="s">
        <v>134</v>
      </c>
    </row>
    <row r="5" spans="1:7" x14ac:dyDescent="0.35">
      <c r="A5" s="8"/>
      <c r="B5" s="32"/>
      <c r="C5" s="32"/>
      <c r="D5" s="9"/>
      <c r="E5" s="10"/>
      <c r="F5" s="11"/>
      <c r="G5" s="12"/>
    </row>
    <row r="6" spans="1:7" x14ac:dyDescent="0.35">
      <c r="A6" s="17" t="s">
        <v>135</v>
      </c>
      <c r="B6" s="33"/>
      <c r="C6" s="33"/>
      <c r="D6" s="14"/>
      <c r="E6" s="15"/>
      <c r="F6" s="16"/>
      <c r="G6" s="16"/>
    </row>
    <row r="7" spans="1:7" x14ac:dyDescent="0.35">
      <c r="A7" s="17" t="s">
        <v>196</v>
      </c>
      <c r="B7" s="33"/>
      <c r="C7" s="33"/>
      <c r="D7" s="14"/>
      <c r="E7" s="15"/>
      <c r="F7" s="16"/>
      <c r="G7" s="16"/>
    </row>
    <row r="8" spans="1:7" x14ac:dyDescent="0.35">
      <c r="A8" s="13" t="s">
        <v>200</v>
      </c>
      <c r="B8" s="33" t="s">
        <v>201</v>
      </c>
      <c r="C8" s="33" t="s">
        <v>199</v>
      </c>
      <c r="D8" s="14">
        <v>1218819</v>
      </c>
      <c r="E8" s="15">
        <v>17621.689999999999</v>
      </c>
      <c r="F8" s="16">
        <v>6.4100000000000004E-2</v>
      </c>
      <c r="G8" s="16"/>
    </row>
    <row r="9" spans="1:7" x14ac:dyDescent="0.35">
      <c r="A9" s="13" t="s">
        <v>197</v>
      </c>
      <c r="B9" s="33" t="s">
        <v>198</v>
      </c>
      <c r="C9" s="33" t="s">
        <v>199</v>
      </c>
      <c r="D9" s="14">
        <v>699107</v>
      </c>
      <c r="E9" s="15">
        <v>13596.93</v>
      </c>
      <c r="F9" s="16">
        <v>4.9500000000000002E-2</v>
      </c>
      <c r="G9" s="16"/>
    </row>
    <row r="10" spans="1:7" x14ac:dyDescent="0.35">
      <c r="A10" s="13" t="s">
        <v>211</v>
      </c>
      <c r="B10" s="33" t="s">
        <v>212</v>
      </c>
      <c r="C10" s="33" t="s">
        <v>199</v>
      </c>
      <c r="D10" s="14">
        <v>828301</v>
      </c>
      <c r="E10" s="15">
        <v>6728.29</v>
      </c>
      <c r="F10" s="16">
        <v>2.4500000000000001E-2</v>
      </c>
      <c r="G10" s="16"/>
    </row>
    <row r="11" spans="1:7" x14ac:dyDescent="0.35">
      <c r="A11" s="13" t="s">
        <v>205</v>
      </c>
      <c r="B11" s="33" t="s">
        <v>206</v>
      </c>
      <c r="C11" s="33" t="s">
        <v>207</v>
      </c>
      <c r="D11" s="14">
        <v>333781</v>
      </c>
      <c r="E11" s="15">
        <v>6195.64</v>
      </c>
      <c r="F11" s="16">
        <v>2.2499999999999999E-2</v>
      </c>
      <c r="G11" s="16"/>
    </row>
    <row r="12" spans="1:7" x14ac:dyDescent="0.35">
      <c r="A12" s="13" t="s">
        <v>202</v>
      </c>
      <c r="B12" s="33" t="s">
        <v>203</v>
      </c>
      <c r="C12" s="33" t="s">
        <v>204</v>
      </c>
      <c r="D12" s="14">
        <v>416887</v>
      </c>
      <c r="E12" s="15">
        <v>5923.55</v>
      </c>
      <c r="F12" s="16">
        <v>2.1499999999999998E-2</v>
      </c>
      <c r="G12" s="16"/>
    </row>
    <row r="13" spans="1:7" x14ac:dyDescent="0.35">
      <c r="A13" s="13" t="s">
        <v>216</v>
      </c>
      <c r="B13" s="33" t="s">
        <v>217</v>
      </c>
      <c r="C13" s="33" t="s">
        <v>218</v>
      </c>
      <c r="D13" s="14">
        <v>373077</v>
      </c>
      <c r="E13" s="15">
        <v>5830.07</v>
      </c>
      <c r="F13" s="16">
        <v>2.12E-2</v>
      </c>
      <c r="G13" s="16"/>
    </row>
    <row r="14" spans="1:7" x14ac:dyDescent="0.35">
      <c r="A14" s="13" t="s">
        <v>235</v>
      </c>
      <c r="B14" s="33" t="s">
        <v>236</v>
      </c>
      <c r="C14" s="33" t="s">
        <v>237</v>
      </c>
      <c r="D14" s="14">
        <v>343006</v>
      </c>
      <c r="E14" s="15">
        <v>5754.27</v>
      </c>
      <c r="F14" s="16">
        <v>2.0899999999999998E-2</v>
      </c>
      <c r="G14" s="16"/>
    </row>
    <row r="15" spans="1:7" x14ac:dyDescent="0.35">
      <c r="A15" s="13" t="s">
        <v>314</v>
      </c>
      <c r="B15" s="33" t="s">
        <v>315</v>
      </c>
      <c r="C15" s="33" t="s">
        <v>240</v>
      </c>
      <c r="D15" s="14">
        <v>56062</v>
      </c>
      <c r="E15" s="15">
        <v>5146.7700000000004</v>
      </c>
      <c r="F15" s="16">
        <v>1.8700000000000001E-2</v>
      </c>
      <c r="G15" s="16"/>
    </row>
    <row r="16" spans="1:7" x14ac:dyDescent="0.35">
      <c r="A16" s="13" t="s">
        <v>243</v>
      </c>
      <c r="B16" s="33" t="s">
        <v>244</v>
      </c>
      <c r="C16" s="33" t="s">
        <v>245</v>
      </c>
      <c r="D16" s="14">
        <v>1494547</v>
      </c>
      <c r="E16" s="15">
        <v>4990.29</v>
      </c>
      <c r="F16" s="16">
        <v>1.8200000000000001E-2</v>
      </c>
      <c r="G16" s="16"/>
    </row>
    <row r="17" spans="1:7" x14ac:dyDescent="0.35">
      <c r="A17" s="13" t="s">
        <v>389</v>
      </c>
      <c r="B17" s="33" t="s">
        <v>390</v>
      </c>
      <c r="C17" s="33" t="s">
        <v>215</v>
      </c>
      <c r="D17" s="14">
        <v>461143</v>
      </c>
      <c r="E17" s="15">
        <v>4974.3500000000004</v>
      </c>
      <c r="F17" s="16">
        <v>1.8100000000000002E-2</v>
      </c>
      <c r="G17" s="16"/>
    </row>
    <row r="18" spans="1:7" x14ac:dyDescent="0.35">
      <c r="A18" s="13" t="s">
        <v>284</v>
      </c>
      <c r="B18" s="33" t="s">
        <v>285</v>
      </c>
      <c r="C18" s="33" t="s">
        <v>231</v>
      </c>
      <c r="D18" s="14">
        <v>39960</v>
      </c>
      <c r="E18" s="15">
        <v>4922.67</v>
      </c>
      <c r="F18" s="16">
        <v>1.7899999999999999E-2</v>
      </c>
      <c r="G18" s="16"/>
    </row>
    <row r="19" spans="1:7" x14ac:dyDescent="0.35">
      <c r="A19" s="13" t="s">
        <v>225</v>
      </c>
      <c r="B19" s="33" t="s">
        <v>226</v>
      </c>
      <c r="C19" s="33" t="s">
        <v>199</v>
      </c>
      <c r="D19" s="14">
        <v>411358</v>
      </c>
      <c r="E19" s="15">
        <v>4904.21</v>
      </c>
      <c r="F19" s="16">
        <v>1.78E-2</v>
      </c>
      <c r="G19" s="16"/>
    </row>
    <row r="20" spans="1:7" x14ac:dyDescent="0.35">
      <c r="A20" s="13" t="s">
        <v>208</v>
      </c>
      <c r="B20" s="33" t="s">
        <v>209</v>
      </c>
      <c r="C20" s="33" t="s">
        <v>210</v>
      </c>
      <c r="D20" s="14">
        <v>110044</v>
      </c>
      <c r="E20" s="15">
        <v>4044.23</v>
      </c>
      <c r="F20" s="16">
        <v>1.47E-2</v>
      </c>
      <c r="G20" s="16"/>
    </row>
    <row r="21" spans="1:7" x14ac:dyDescent="0.35">
      <c r="A21" s="13" t="s">
        <v>252</v>
      </c>
      <c r="B21" s="33" t="s">
        <v>253</v>
      </c>
      <c r="C21" s="33" t="s">
        <v>218</v>
      </c>
      <c r="D21" s="14">
        <v>239707</v>
      </c>
      <c r="E21" s="15">
        <v>3923.04</v>
      </c>
      <c r="F21" s="16">
        <v>1.43E-2</v>
      </c>
      <c r="G21" s="16"/>
    </row>
    <row r="22" spans="1:7" x14ac:dyDescent="0.35">
      <c r="A22" s="13" t="s">
        <v>428</v>
      </c>
      <c r="B22" s="33" t="s">
        <v>429</v>
      </c>
      <c r="C22" s="33" t="s">
        <v>358</v>
      </c>
      <c r="D22" s="14">
        <v>23357</v>
      </c>
      <c r="E22" s="15">
        <v>3761.41</v>
      </c>
      <c r="F22" s="16">
        <v>1.37E-2</v>
      </c>
      <c r="G22" s="16"/>
    </row>
    <row r="23" spans="1:7" x14ac:dyDescent="0.35">
      <c r="A23" s="13" t="s">
        <v>222</v>
      </c>
      <c r="B23" s="33" t="s">
        <v>223</v>
      </c>
      <c r="C23" s="33" t="s">
        <v>224</v>
      </c>
      <c r="D23" s="14">
        <v>879833</v>
      </c>
      <c r="E23" s="15">
        <v>3383.84</v>
      </c>
      <c r="F23" s="16">
        <v>1.23E-2</v>
      </c>
      <c r="G23" s="16"/>
    </row>
    <row r="24" spans="1:7" x14ac:dyDescent="0.35">
      <c r="A24" s="13" t="s">
        <v>260</v>
      </c>
      <c r="B24" s="33" t="s">
        <v>261</v>
      </c>
      <c r="C24" s="33" t="s">
        <v>248</v>
      </c>
      <c r="D24" s="14">
        <v>770186</v>
      </c>
      <c r="E24" s="15">
        <v>3219.76</v>
      </c>
      <c r="F24" s="16">
        <v>1.17E-2</v>
      </c>
      <c r="G24" s="16"/>
    </row>
    <row r="25" spans="1:7" x14ac:dyDescent="0.35">
      <c r="A25" s="13" t="s">
        <v>258</v>
      </c>
      <c r="B25" s="33" t="s">
        <v>259</v>
      </c>
      <c r="C25" s="33" t="s">
        <v>218</v>
      </c>
      <c r="D25" s="14">
        <v>89327</v>
      </c>
      <c r="E25" s="15">
        <v>3093.75</v>
      </c>
      <c r="F25" s="16">
        <v>1.1299999999999999E-2</v>
      </c>
      <c r="G25" s="16"/>
    </row>
    <row r="26" spans="1:7" x14ac:dyDescent="0.35">
      <c r="A26" s="13" t="s">
        <v>227</v>
      </c>
      <c r="B26" s="33" t="s">
        <v>228</v>
      </c>
      <c r="C26" s="33" t="s">
        <v>199</v>
      </c>
      <c r="D26" s="14">
        <v>141313</v>
      </c>
      <c r="E26" s="15">
        <v>2931.82</v>
      </c>
      <c r="F26" s="16">
        <v>1.0699999999999999E-2</v>
      </c>
      <c r="G26" s="16"/>
    </row>
    <row r="27" spans="1:7" x14ac:dyDescent="0.35">
      <c r="A27" s="13" t="s">
        <v>744</v>
      </c>
      <c r="B27" s="33" t="s">
        <v>745</v>
      </c>
      <c r="C27" s="33" t="s">
        <v>746</v>
      </c>
      <c r="D27" s="14">
        <v>53653</v>
      </c>
      <c r="E27" s="15">
        <v>2859.7</v>
      </c>
      <c r="F27" s="16">
        <v>1.04E-2</v>
      </c>
      <c r="G27" s="16"/>
    </row>
    <row r="28" spans="1:7" x14ac:dyDescent="0.35">
      <c r="A28" s="13" t="s">
        <v>747</v>
      </c>
      <c r="B28" s="33" t="s">
        <v>748</v>
      </c>
      <c r="C28" s="33" t="s">
        <v>240</v>
      </c>
      <c r="D28" s="14">
        <v>138297</v>
      </c>
      <c r="E28" s="15">
        <v>2790</v>
      </c>
      <c r="F28" s="16">
        <v>1.01E-2</v>
      </c>
      <c r="G28" s="16"/>
    </row>
    <row r="29" spans="1:7" x14ac:dyDescent="0.35">
      <c r="A29" s="13" t="s">
        <v>749</v>
      </c>
      <c r="B29" s="33" t="s">
        <v>750</v>
      </c>
      <c r="C29" s="33" t="s">
        <v>237</v>
      </c>
      <c r="D29" s="14">
        <v>180000</v>
      </c>
      <c r="E29" s="15">
        <v>2622.78</v>
      </c>
      <c r="F29" s="16">
        <v>9.4999999999999998E-3</v>
      </c>
      <c r="G29" s="16"/>
    </row>
    <row r="30" spans="1:7" x14ac:dyDescent="0.35">
      <c r="A30" s="13" t="s">
        <v>343</v>
      </c>
      <c r="B30" s="33" t="s">
        <v>344</v>
      </c>
      <c r="C30" s="33" t="s">
        <v>237</v>
      </c>
      <c r="D30" s="14">
        <v>38606</v>
      </c>
      <c r="E30" s="15">
        <v>2552.63</v>
      </c>
      <c r="F30" s="16">
        <v>9.2999999999999992E-3</v>
      </c>
      <c r="G30" s="16"/>
    </row>
    <row r="31" spans="1:7" x14ac:dyDescent="0.35">
      <c r="A31" s="13" t="s">
        <v>751</v>
      </c>
      <c r="B31" s="33" t="s">
        <v>752</v>
      </c>
      <c r="C31" s="33" t="s">
        <v>278</v>
      </c>
      <c r="D31" s="14">
        <v>36515</v>
      </c>
      <c r="E31" s="15">
        <v>2512.41</v>
      </c>
      <c r="F31" s="16">
        <v>9.1000000000000004E-3</v>
      </c>
      <c r="G31" s="16"/>
    </row>
    <row r="32" spans="1:7" x14ac:dyDescent="0.35">
      <c r="A32" s="13" t="s">
        <v>238</v>
      </c>
      <c r="B32" s="33" t="s">
        <v>239</v>
      </c>
      <c r="C32" s="33" t="s">
        <v>240</v>
      </c>
      <c r="D32" s="14">
        <v>112087</v>
      </c>
      <c r="E32" s="15">
        <v>2483.1799999999998</v>
      </c>
      <c r="F32" s="16">
        <v>8.9999999999999993E-3</v>
      </c>
      <c r="G32" s="16"/>
    </row>
    <row r="33" spans="1:7" x14ac:dyDescent="0.35">
      <c r="A33" s="13" t="s">
        <v>433</v>
      </c>
      <c r="B33" s="33" t="s">
        <v>434</v>
      </c>
      <c r="C33" s="33" t="s">
        <v>398</v>
      </c>
      <c r="D33" s="14">
        <v>102732</v>
      </c>
      <c r="E33" s="15">
        <v>2351.9499999999998</v>
      </c>
      <c r="F33" s="16">
        <v>8.6E-3</v>
      </c>
      <c r="G33" s="16"/>
    </row>
    <row r="34" spans="1:7" x14ac:dyDescent="0.35">
      <c r="A34" s="13" t="s">
        <v>753</v>
      </c>
      <c r="B34" s="33" t="s">
        <v>754</v>
      </c>
      <c r="C34" s="33" t="s">
        <v>221</v>
      </c>
      <c r="D34" s="14">
        <v>58358</v>
      </c>
      <c r="E34" s="15">
        <v>2335.5500000000002</v>
      </c>
      <c r="F34" s="16">
        <v>8.5000000000000006E-3</v>
      </c>
      <c r="G34" s="16"/>
    </row>
    <row r="35" spans="1:7" x14ac:dyDescent="0.35">
      <c r="A35" s="13" t="s">
        <v>755</v>
      </c>
      <c r="B35" s="33" t="s">
        <v>756</v>
      </c>
      <c r="C35" s="33" t="s">
        <v>266</v>
      </c>
      <c r="D35" s="14">
        <v>290380</v>
      </c>
      <c r="E35" s="15">
        <v>2255.8200000000002</v>
      </c>
      <c r="F35" s="16">
        <v>8.2000000000000007E-3</v>
      </c>
      <c r="G35" s="16"/>
    </row>
    <row r="36" spans="1:7" x14ac:dyDescent="0.35">
      <c r="A36" s="13" t="s">
        <v>757</v>
      </c>
      <c r="B36" s="33" t="s">
        <v>758</v>
      </c>
      <c r="C36" s="33" t="s">
        <v>302</v>
      </c>
      <c r="D36" s="14">
        <v>141945</v>
      </c>
      <c r="E36" s="15">
        <v>2175.02</v>
      </c>
      <c r="F36" s="16">
        <v>7.9000000000000008E-3</v>
      </c>
      <c r="G36" s="16"/>
    </row>
    <row r="37" spans="1:7" x14ac:dyDescent="0.35">
      <c r="A37" s="13" t="s">
        <v>385</v>
      </c>
      <c r="B37" s="33" t="s">
        <v>386</v>
      </c>
      <c r="C37" s="33" t="s">
        <v>302</v>
      </c>
      <c r="D37" s="14">
        <v>14688</v>
      </c>
      <c r="E37" s="15">
        <v>2157.96</v>
      </c>
      <c r="F37" s="16">
        <v>7.7999999999999996E-3</v>
      </c>
      <c r="G37" s="16"/>
    </row>
    <row r="38" spans="1:7" x14ac:dyDescent="0.35">
      <c r="A38" s="13" t="s">
        <v>298</v>
      </c>
      <c r="B38" s="33" t="s">
        <v>299</v>
      </c>
      <c r="C38" s="33" t="s">
        <v>237</v>
      </c>
      <c r="D38" s="14">
        <v>105860</v>
      </c>
      <c r="E38" s="15">
        <v>2072.42</v>
      </c>
      <c r="F38" s="16">
        <v>7.4999999999999997E-3</v>
      </c>
      <c r="G38" s="16"/>
    </row>
    <row r="39" spans="1:7" x14ac:dyDescent="0.35">
      <c r="A39" s="13" t="s">
        <v>213</v>
      </c>
      <c r="B39" s="33" t="s">
        <v>214</v>
      </c>
      <c r="C39" s="33" t="s">
        <v>215</v>
      </c>
      <c r="D39" s="14">
        <v>72570</v>
      </c>
      <c r="E39" s="15">
        <v>1940.52</v>
      </c>
      <c r="F39" s="16">
        <v>7.1000000000000004E-3</v>
      </c>
      <c r="G39" s="16"/>
    </row>
    <row r="40" spans="1:7" x14ac:dyDescent="0.35">
      <c r="A40" s="13" t="s">
        <v>324</v>
      </c>
      <c r="B40" s="33" t="s">
        <v>325</v>
      </c>
      <c r="C40" s="33" t="s">
        <v>281</v>
      </c>
      <c r="D40" s="14">
        <v>187444</v>
      </c>
      <c r="E40" s="15">
        <v>1886.91</v>
      </c>
      <c r="F40" s="16">
        <v>6.8999999999999999E-3</v>
      </c>
      <c r="G40" s="16"/>
    </row>
    <row r="41" spans="1:7" x14ac:dyDescent="0.35">
      <c r="A41" s="13" t="s">
        <v>759</v>
      </c>
      <c r="B41" s="33" t="s">
        <v>760</v>
      </c>
      <c r="C41" s="33" t="s">
        <v>305</v>
      </c>
      <c r="D41" s="14">
        <v>9766</v>
      </c>
      <c r="E41" s="15">
        <v>1884.64</v>
      </c>
      <c r="F41" s="16">
        <v>6.8999999999999999E-3</v>
      </c>
      <c r="G41" s="16"/>
    </row>
    <row r="42" spans="1:7" x14ac:dyDescent="0.35">
      <c r="A42" s="13" t="s">
        <v>761</v>
      </c>
      <c r="B42" s="33" t="s">
        <v>762</v>
      </c>
      <c r="C42" s="33" t="s">
        <v>305</v>
      </c>
      <c r="D42" s="14">
        <v>2577990</v>
      </c>
      <c r="E42" s="15">
        <v>1842.75</v>
      </c>
      <c r="F42" s="16">
        <v>6.7000000000000002E-3</v>
      </c>
      <c r="G42" s="16"/>
    </row>
    <row r="43" spans="1:7" x14ac:dyDescent="0.35">
      <c r="A43" s="13" t="s">
        <v>442</v>
      </c>
      <c r="B43" s="33" t="s">
        <v>443</v>
      </c>
      <c r="C43" s="33" t="s">
        <v>355</v>
      </c>
      <c r="D43" s="14">
        <v>51910</v>
      </c>
      <c r="E43" s="15">
        <v>1805.53</v>
      </c>
      <c r="F43" s="16">
        <v>6.6E-3</v>
      </c>
      <c r="G43" s="16"/>
    </row>
    <row r="44" spans="1:7" x14ac:dyDescent="0.35">
      <c r="A44" s="13" t="s">
        <v>763</v>
      </c>
      <c r="B44" s="33" t="s">
        <v>764</v>
      </c>
      <c r="C44" s="33" t="s">
        <v>237</v>
      </c>
      <c r="D44" s="14">
        <v>335000</v>
      </c>
      <c r="E44" s="15">
        <v>1777.34</v>
      </c>
      <c r="F44" s="16">
        <v>6.4999999999999997E-3</v>
      </c>
      <c r="G44" s="16"/>
    </row>
    <row r="45" spans="1:7" x14ac:dyDescent="0.35">
      <c r="A45" s="13" t="s">
        <v>765</v>
      </c>
      <c r="B45" s="33" t="s">
        <v>766</v>
      </c>
      <c r="C45" s="33" t="s">
        <v>497</v>
      </c>
      <c r="D45" s="14">
        <v>729408</v>
      </c>
      <c r="E45" s="15">
        <v>1721.62</v>
      </c>
      <c r="F45" s="16">
        <v>6.3E-3</v>
      </c>
      <c r="G45" s="16"/>
    </row>
    <row r="46" spans="1:7" x14ac:dyDescent="0.35">
      <c r="A46" s="13" t="s">
        <v>767</v>
      </c>
      <c r="B46" s="33" t="s">
        <v>768</v>
      </c>
      <c r="C46" s="33" t="s">
        <v>358</v>
      </c>
      <c r="D46" s="14">
        <v>54832</v>
      </c>
      <c r="E46" s="15">
        <v>1703.74</v>
      </c>
      <c r="F46" s="16">
        <v>6.1999999999999998E-3</v>
      </c>
      <c r="G46" s="16"/>
    </row>
    <row r="47" spans="1:7" x14ac:dyDescent="0.35">
      <c r="A47" s="13" t="s">
        <v>769</v>
      </c>
      <c r="B47" s="33" t="s">
        <v>770</v>
      </c>
      <c r="C47" s="33" t="s">
        <v>281</v>
      </c>
      <c r="D47" s="14">
        <v>1220</v>
      </c>
      <c r="E47" s="15">
        <v>1694.15</v>
      </c>
      <c r="F47" s="16">
        <v>6.1999999999999998E-3</v>
      </c>
      <c r="G47" s="16"/>
    </row>
    <row r="48" spans="1:7" x14ac:dyDescent="0.35">
      <c r="A48" s="13" t="s">
        <v>771</v>
      </c>
      <c r="B48" s="33" t="s">
        <v>772</v>
      </c>
      <c r="C48" s="33" t="s">
        <v>199</v>
      </c>
      <c r="D48" s="14">
        <v>1150000</v>
      </c>
      <c r="E48" s="15">
        <v>1688.09</v>
      </c>
      <c r="F48" s="16">
        <v>6.1000000000000004E-3</v>
      </c>
      <c r="G48" s="16"/>
    </row>
    <row r="49" spans="1:7" x14ac:dyDescent="0.35">
      <c r="A49" s="13" t="s">
        <v>219</v>
      </c>
      <c r="B49" s="33" t="s">
        <v>220</v>
      </c>
      <c r="C49" s="33" t="s">
        <v>221</v>
      </c>
      <c r="D49" s="14">
        <v>29796</v>
      </c>
      <c r="E49" s="15">
        <v>1681.54</v>
      </c>
      <c r="F49" s="16">
        <v>6.1000000000000004E-3</v>
      </c>
      <c r="G49" s="16"/>
    </row>
    <row r="50" spans="1:7" x14ac:dyDescent="0.35">
      <c r="A50" s="13" t="s">
        <v>413</v>
      </c>
      <c r="B50" s="33" t="s">
        <v>414</v>
      </c>
      <c r="C50" s="33" t="s">
        <v>318</v>
      </c>
      <c r="D50" s="14">
        <v>231540</v>
      </c>
      <c r="E50" s="15">
        <v>1658.87</v>
      </c>
      <c r="F50" s="16">
        <v>6.0000000000000001E-3</v>
      </c>
      <c r="G50" s="16"/>
    </row>
    <row r="51" spans="1:7" x14ac:dyDescent="0.35">
      <c r="A51" s="13" t="s">
        <v>773</v>
      </c>
      <c r="B51" s="33" t="s">
        <v>774</v>
      </c>
      <c r="C51" s="33" t="s">
        <v>395</v>
      </c>
      <c r="D51" s="14">
        <v>690595</v>
      </c>
      <c r="E51" s="15">
        <v>1653.28</v>
      </c>
      <c r="F51" s="16">
        <v>6.0000000000000001E-3</v>
      </c>
      <c r="G51" s="16"/>
    </row>
    <row r="52" spans="1:7" x14ac:dyDescent="0.35">
      <c r="A52" s="13" t="s">
        <v>775</v>
      </c>
      <c r="B52" s="33" t="s">
        <v>776</v>
      </c>
      <c r="C52" s="33" t="s">
        <v>375</v>
      </c>
      <c r="D52" s="14">
        <v>106230</v>
      </c>
      <c r="E52" s="15">
        <v>1614.8</v>
      </c>
      <c r="F52" s="16">
        <v>5.8999999999999999E-3</v>
      </c>
      <c r="G52" s="16"/>
    </row>
    <row r="53" spans="1:7" x14ac:dyDescent="0.35">
      <c r="A53" s="13" t="s">
        <v>777</v>
      </c>
      <c r="B53" s="33" t="s">
        <v>778</v>
      </c>
      <c r="C53" s="33" t="s">
        <v>302</v>
      </c>
      <c r="D53" s="14">
        <v>125250</v>
      </c>
      <c r="E53" s="15">
        <v>1581.66</v>
      </c>
      <c r="F53" s="16">
        <v>5.7999999999999996E-3</v>
      </c>
      <c r="G53" s="16"/>
    </row>
    <row r="54" spans="1:7" x14ac:dyDescent="0.35">
      <c r="A54" s="13" t="s">
        <v>232</v>
      </c>
      <c r="B54" s="33" t="s">
        <v>233</v>
      </c>
      <c r="C54" s="33" t="s">
        <v>234</v>
      </c>
      <c r="D54" s="14">
        <v>13900</v>
      </c>
      <c r="E54" s="15">
        <v>1558.19</v>
      </c>
      <c r="F54" s="16">
        <v>5.7000000000000002E-3</v>
      </c>
      <c r="G54" s="16"/>
    </row>
    <row r="55" spans="1:7" x14ac:dyDescent="0.35">
      <c r="A55" s="13" t="s">
        <v>779</v>
      </c>
      <c r="B55" s="33" t="s">
        <v>780</v>
      </c>
      <c r="C55" s="33" t="s">
        <v>302</v>
      </c>
      <c r="D55" s="14">
        <v>200000</v>
      </c>
      <c r="E55" s="15">
        <v>1542.9</v>
      </c>
      <c r="F55" s="16">
        <v>5.5999999999999999E-3</v>
      </c>
      <c r="G55" s="16"/>
    </row>
    <row r="56" spans="1:7" x14ac:dyDescent="0.35">
      <c r="A56" s="13" t="s">
        <v>369</v>
      </c>
      <c r="B56" s="33" t="s">
        <v>370</v>
      </c>
      <c r="C56" s="33" t="s">
        <v>281</v>
      </c>
      <c r="D56" s="14">
        <v>62288</v>
      </c>
      <c r="E56" s="15">
        <v>1539.88</v>
      </c>
      <c r="F56" s="16">
        <v>5.5999999999999999E-3</v>
      </c>
      <c r="G56" s="16"/>
    </row>
    <row r="57" spans="1:7" x14ac:dyDescent="0.35">
      <c r="A57" s="13" t="s">
        <v>312</v>
      </c>
      <c r="B57" s="33" t="s">
        <v>313</v>
      </c>
      <c r="C57" s="33" t="s">
        <v>231</v>
      </c>
      <c r="D57" s="14">
        <v>54391</v>
      </c>
      <c r="E57" s="15">
        <v>1512.5</v>
      </c>
      <c r="F57" s="16">
        <v>5.4999999999999997E-3</v>
      </c>
      <c r="G57" s="16"/>
    </row>
    <row r="58" spans="1:7" x14ac:dyDescent="0.35">
      <c r="A58" s="13" t="s">
        <v>420</v>
      </c>
      <c r="B58" s="33" t="s">
        <v>421</v>
      </c>
      <c r="C58" s="33" t="s">
        <v>224</v>
      </c>
      <c r="D58" s="14">
        <v>30239</v>
      </c>
      <c r="E58" s="15">
        <v>1504.12</v>
      </c>
      <c r="F58" s="16">
        <v>5.4999999999999997E-3</v>
      </c>
      <c r="G58" s="16"/>
    </row>
    <row r="59" spans="1:7" x14ac:dyDescent="0.35">
      <c r="A59" s="13" t="s">
        <v>781</v>
      </c>
      <c r="B59" s="33" t="s">
        <v>782</v>
      </c>
      <c r="C59" s="33" t="s">
        <v>281</v>
      </c>
      <c r="D59" s="14">
        <v>286309</v>
      </c>
      <c r="E59" s="15">
        <v>1496.68</v>
      </c>
      <c r="F59" s="16">
        <v>5.4000000000000003E-3</v>
      </c>
      <c r="G59" s="16"/>
    </row>
    <row r="60" spans="1:7" x14ac:dyDescent="0.35">
      <c r="A60" s="13" t="s">
        <v>229</v>
      </c>
      <c r="B60" s="33" t="s">
        <v>230</v>
      </c>
      <c r="C60" s="33" t="s">
        <v>231</v>
      </c>
      <c r="D60" s="14">
        <v>49883</v>
      </c>
      <c r="E60" s="15">
        <v>1484.92</v>
      </c>
      <c r="F60" s="16">
        <v>5.4000000000000003E-3</v>
      </c>
      <c r="G60" s="16"/>
    </row>
    <row r="61" spans="1:7" x14ac:dyDescent="0.35">
      <c r="A61" s="13" t="s">
        <v>783</v>
      </c>
      <c r="B61" s="33" t="s">
        <v>784</v>
      </c>
      <c r="C61" s="33" t="s">
        <v>785</v>
      </c>
      <c r="D61" s="14">
        <v>662260</v>
      </c>
      <c r="E61" s="15">
        <v>1368.63</v>
      </c>
      <c r="F61" s="16">
        <v>5.0000000000000001E-3</v>
      </c>
      <c r="G61" s="16"/>
    </row>
    <row r="62" spans="1:7" x14ac:dyDescent="0.35">
      <c r="A62" s="13" t="s">
        <v>696</v>
      </c>
      <c r="B62" s="33" t="s">
        <v>697</v>
      </c>
      <c r="C62" s="33" t="s">
        <v>278</v>
      </c>
      <c r="D62" s="14">
        <v>190494</v>
      </c>
      <c r="E62" s="15">
        <v>1345.46</v>
      </c>
      <c r="F62" s="16">
        <v>4.8999999999999998E-3</v>
      </c>
      <c r="G62" s="16"/>
    </row>
    <row r="63" spans="1:7" x14ac:dyDescent="0.35">
      <c r="A63" s="13" t="s">
        <v>292</v>
      </c>
      <c r="B63" s="33" t="s">
        <v>293</v>
      </c>
      <c r="C63" s="33" t="s">
        <v>237</v>
      </c>
      <c r="D63" s="14">
        <v>41452</v>
      </c>
      <c r="E63" s="15">
        <v>1315.98</v>
      </c>
      <c r="F63" s="16">
        <v>4.7999999999999996E-3</v>
      </c>
      <c r="G63" s="16"/>
    </row>
    <row r="64" spans="1:7" x14ac:dyDescent="0.35">
      <c r="A64" s="13" t="s">
        <v>786</v>
      </c>
      <c r="B64" s="33" t="s">
        <v>787</v>
      </c>
      <c r="C64" s="33" t="s">
        <v>355</v>
      </c>
      <c r="D64" s="14">
        <v>21836</v>
      </c>
      <c r="E64" s="15">
        <v>1305.79</v>
      </c>
      <c r="F64" s="16">
        <v>4.7000000000000002E-3</v>
      </c>
      <c r="G64" s="16"/>
    </row>
    <row r="65" spans="1:7" x14ac:dyDescent="0.35">
      <c r="A65" s="13" t="s">
        <v>205</v>
      </c>
      <c r="B65" s="33" t="s">
        <v>788</v>
      </c>
      <c r="C65" s="33" t="s">
        <v>207</v>
      </c>
      <c r="D65" s="14">
        <v>90000</v>
      </c>
      <c r="E65" s="15">
        <v>1261.6199999999999</v>
      </c>
      <c r="F65" s="16">
        <v>4.5999999999999999E-3</v>
      </c>
      <c r="G65" s="16"/>
    </row>
    <row r="66" spans="1:7" x14ac:dyDescent="0.35">
      <c r="A66" s="13" t="s">
        <v>246</v>
      </c>
      <c r="B66" s="33" t="s">
        <v>247</v>
      </c>
      <c r="C66" s="33" t="s">
        <v>248</v>
      </c>
      <c r="D66" s="14">
        <v>53147</v>
      </c>
      <c r="E66" s="15">
        <v>1248.05</v>
      </c>
      <c r="F66" s="16">
        <v>4.4999999999999997E-3</v>
      </c>
      <c r="G66" s="16"/>
    </row>
    <row r="67" spans="1:7" x14ac:dyDescent="0.35">
      <c r="A67" s="13" t="s">
        <v>789</v>
      </c>
      <c r="B67" s="33" t="s">
        <v>790</v>
      </c>
      <c r="C67" s="33" t="s">
        <v>785</v>
      </c>
      <c r="D67" s="14">
        <v>91253</v>
      </c>
      <c r="E67" s="15">
        <v>1209.28</v>
      </c>
      <c r="F67" s="16">
        <v>4.4000000000000003E-3</v>
      </c>
      <c r="G67" s="16"/>
    </row>
    <row r="68" spans="1:7" x14ac:dyDescent="0.35">
      <c r="A68" s="13" t="s">
        <v>791</v>
      </c>
      <c r="B68" s="33" t="s">
        <v>792</v>
      </c>
      <c r="C68" s="33" t="s">
        <v>318</v>
      </c>
      <c r="D68" s="14">
        <v>128584</v>
      </c>
      <c r="E68" s="15">
        <v>1136.8800000000001</v>
      </c>
      <c r="F68" s="16">
        <v>4.1000000000000003E-3</v>
      </c>
      <c r="G68" s="16"/>
    </row>
    <row r="69" spans="1:7" x14ac:dyDescent="0.35">
      <c r="A69" s="13" t="s">
        <v>793</v>
      </c>
      <c r="B69" s="33" t="s">
        <v>794</v>
      </c>
      <c r="C69" s="33" t="s">
        <v>245</v>
      </c>
      <c r="D69" s="14">
        <v>388811</v>
      </c>
      <c r="E69" s="15">
        <v>1126.58</v>
      </c>
      <c r="F69" s="16">
        <v>4.1000000000000003E-3</v>
      </c>
      <c r="G69" s="16"/>
    </row>
    <row r="70" spans="1:7" x14ac:dyDescent="0.35">
      <c r="A70" s="13" t="s">
        <v>795</v>
      </c>
      <c r="B70" s="33" t="s">
        <v>796</v>
      </c>
      <c r="C70" s="33" t="s">
        <v>281</v>
      </c>
      <c r="D70" s="14">
        <v>1196055</v>
      </c>
      <c r="E70" s="15">
        <v>1121.54</v>
      </c>
      <c r="F70" s="16">
        <v>4.1000000000000003E-3</v>
      </c>
      <c r="G70" s="16"/>
    </row>
    <row r="71" spans="1:7" x14ac:dyDescent="0.35">
      <c r="A71" s="13" t="s">
        <v>378</v>
      </c>
      <c r="B71" s="33" t="s">
        <v>379</v>
      </c>
      <c r="C71" s="33" t="s">
        <v>380</v>
      </c>
      <c r="D71" s="14">
        <v>174569</v>
      </c>
      <c r="E71" s="15">
        <v>1105.8900000000001</v>
      </c>
      <c r="F71" s="16">
        <v>4.0000000000000001E-3</v>
      </c>
      <c r="G71" s="16"/>
    </row>
    <row r="72" spans="1:7" x14ac:dyDescent="0.35">
      <c r="A72" s="13" t="s">
        <v>308</v>
      </c>
      <c r="B72" s="33" t="s">
        <v>309</v>
      </c>
      <c r="C72" s="33" t="s">
        <v>240</v>
      </c>
      <c r="D72" s="14">
        <v>86298</v>
      </c>
      <c r="E72" s="15">
        <v>1100.1300000000001</v>
      </c>
      <c r="F72" s="16">
        <v>4.0000000000000001E-3</v>
      </c>
      <c r="G72" s="16"/>
    </row>
    <row r="73" spans="1:7" x14ac:dyDescent="0.35">
      <c r="A73" s="13" t="s">
        <v>797</v>
      </c>
      <c r="B73" s="33" t="s">
        <v>798</v>
      </c>
      <c r="C73" s="33" t="s">
        <v>278</v>
      </c>
      <c r="D73" s="14">
        <v>323365</v>
      </c>
      <c r="E73" s="15">
        <v>1094.5899999999999</v>
      </c>
      <c r="F73" s="16">
        <v>4.0000000000000001E-3</v>
      </c>
      <c r="G73" s="16"/>
    </row>
    <row r="74" spans="1:7" x14ac:dyDescent="0.35">
      <c r="A74" s="13" t="s">
        <v>322</v>
      </c>
      <c r="B74" s="33" t="s">
        <v>323</v>
      </c>
      <c r="C74" s="33" t="s">
        <v>237</v>
      </c>
      <c r="D74" s="14">
        <v>3567</v>
      </c>
      <c r="E74" s="15">
        <v>1086.33</v>
      </c>
      <c r="F74" s="16">
        <v>4.0000000000000001E-3</v>
      </c>
      <c r="G74" s="16"/>
    </row>
    <row r="75" spans="1:7" x14ac:dyDescent="0.35">
      <c r="A75" s="13" t="s">
        <v>331</v>
      </c>
      <c r="B75" s="33" t="s">
        <v>332</v>
      </c>
      <c r="C75" s="33" t="s">
        <v>333</v>
      </c>
      <c r="D75" s="14">
        <v>672713</v>
      </c>
      <c r="E75" s="15">
        <v>1083.2</v>
      </c>
      <c r="F75" s="16">
        <v>3.8999999999999998E-3</v>
      </c>
      <c r="G75" s="16"/>
    </row>
    <row r="76" spans="1:7" x14ac:dyDescent="0.35">
      <c r="A76" s="13" t="s">
        <v>799</v>
      </c>
      <c r="B76" s="33" t="s">
        <v>800</v>
      </c>
      <c r="C76" s="33" t="s">
        <v>240</v>
      </c>
      <c r="D76" s="14">
        <v>55467</v>
      </c>
      <c r="E76" s="15">
        <v>1035.1300000000001</v>
      </c>
      <c r="F76" s="16">
        <v>3.8E-3</v>
      </c>
      <c r="G76" s="16"/>
    </row>
    <row r="77" spans="1:7" x14ac:dyDescent="0.35">
      <c r="A77" s="13" t="s">
        <v>801</v>
      </c>
      <c r="B77" s="33" t="s">
        <v>802</v>
      </c>
      <c r="C77" s="33" t="s">
        <v>478</v>
      </c>
      <c r="D77" s="14">
        <v>153184</v>
      </c>
      <c r="E77" s="15">
        <v>987.42</v>
      </c>
      <c r="F77" s="16">
        <v>3.5999999999999999E-3</v>
      </c>
      <c r="G77" s="16"/>
    </row>
    <row r="78" spans="1:7" x14ac:dyDescent="0.35">
      <c r="A78" s="13" t="s">
        <v>803</v>
      </c>
      <c r="B78" s="33" t="s">
        <v>804</v>
      </c>
      <c r="C78" s="33" t="s">
        <v>380</v>
      </c>
      <c r="D78" s="14">
        <v>525381</v>
      </c>
      <c r="E78" s="15">
        <v>947.52</v>
      </c>
      <c r="F78" s="16">
        <v>3.3999999999999998E-3</v>
      </c>
      <c r="G78" s="16"/>
    </row>
    <row r="79" spans="1:7" x14ac:dyDescent="0.35">
      <c r="A79" s="13" t="s">
        <v>805</v>
      </c>
      <c r="B79" s="33" t="s">
        <v>806</v>
      </c>
      <c r="C79" s="33" t="s">
        <v>231</v>
      </c>
      <c r="D79" s="14">
        <v>17455</v>
      </c>
      <c r="E79" s="15">
        <v>930.96</v>
      </c>
      <c r="F79" s="16">
        <v>3.3999999999999998E-3</v>
      </c>
      <c r="G79" s="16"/>
    </row>
    <row r="80" spans="1:7" x14ac:dyDescent="0.35">
      <c r="A80" s="13" t="s">
        <v>807</v>
      </c>
      <c r="B80" s="33" t="s">
        <v>808</v>
      </c>
      <c r="C80" s="33" t="s">
        <v>207</v>
      </c>
      <c r="D80" s="14">
        <v>239878</v>
      </c>
      <c r="E80" s="15">
        <v>921.49</v>
      </c>
      <c r="F80" s="16">
        <v>3.3999999999999998E-3</v>
      </c>
      <c r="G80" s="16"/>
    </row>
    <row r="81" spans="1:7" x14ac:dyDescent="0.35">
      <c r="A81" s="13" t="s">
        <v>809</v>
      </c>
      <c r="B81" s="33" t="s">
        <v>810</v>
      </c>
      <c r="C81" s="33" t="s">
        <v>321</v>
      </c>
      <c r="D81" s="14">
        <v>60641</v>
      </c>
      <c r="E81" s="15">
        <v>913.01</v>
      </c>
      <c r="F81" s="16">
        <v>3.3E-3</v>
      </c>
      <c r="G81" s="16"/>
    </row>
    <row r="82" spans="1:7" x14ac:dyDescent="0.35">
      <c r="A82" s="13" t="s">
        <v>353</v>
      </c>
      <c r="B82" s="33" t="s">
        <v>354</v>
      </c>
      <c r="C82" s="33" t="s">
        <v>355</v>
      </c>
      <c r="D82" s="14">
        <v>70000</v>
      </c>
      <c r="E82" s="15">
        <v>906.92</v>
      </c>
      <c r="F82" s="16">
        <v>3.3E-3</v>
      </c>
      <c r="G82" s="16"/>
    </row>
    <row r="83" spans="1:7" x14ac:dyDescent="0.35">
      <c r="A83" s="13" t="s">
        <v>359</v>
      </c>
      <c r="B83" s="33" t="s">
        <v>360</v>
      </c>
      <c r="C83" s="33" t="s">
        <v>330</v>
      </c>
      <c r="D83" s="14">
        <v>40000</v>
      </c>
      <c r="E83" s="15">
        <v>897.52</v>
      </c>
      <c r="F83" s="16">
        <v>3.3E-3</v>
      </c>
      <c r="G83" s="16"/>
    </row>
    <row r="84" spans="1:7" x14ac:dyDescent="0.35">
      <c r="A84" s="13" t="s">
        <v>811</v>
      </c>
      <c r="B84" s="33" t="s">
        <v>812</v>
      </c>
      <c r="C84" s="33" t="s">
        <v>281</v>
      </c>
      <c r="D84" s="14">
        <v>15676</v>
      </c>
      <c r="E84" s="15">
        <v>878.55</v>
      </c>
      <c r="F84" s="16">
        <v>3.2000000000000002E-3</v>
      </c>
      <c r="G84" s="16"/>
    </row>
    <row r="85" spans="1:7" x14ac:dyDescent="0.35">
      <c r="A85" s="13" t="s">
        <v>813</v>
      </c>
      <c r="B85" s="33" t="s">
        <v>814</v>
      </c>
      <c r="C85" s="33" t="s">
        <v>336</v>
      </c>
      <c r="D85" s="14">
        <v>208824</v>
      </c>
      <c r="E85" s="15">
        <v>757.09</v>
      </c>
      <c r="F85" s="16">
        <v>2.8E-3</v>
      </c>
      <c r="G85" s="16"/>
    </row>
    <row r="86" spans="1:7" x14ac:dyDescent="0.35">
      <c r="A86" s="13" t="s">
        <v>737</v>
      </c>
      <c r="B86" s="33" t="s">
        <v>738</v>
      </c>
      <c r="C86" s="33" t="s">
        <v>401</v>
      </c>
      <c r="D86" s="14">
        <v>52187</v>
      </c>
      <c r="E86" s="15">
        <v>680.88</v>
      </c>
      <c r="F86" s="16">
        <v>2.5000000000000001E-3</v>
      </c>
      <c r="G86" s="16"/>
    </row>
    <row r="87" spans="1:7" x14ac:dyDescent="0.35">
      <c r="A87" s="13" t="s">
        <v>815</v>
      </c>
      <c r="B87" s="33" t="s">
        <v>816</v>
      </c>
      <c r="C87" s="33" t="s">
        <v>234</v>
      </c>
      <c r="D87" s="14">
        <v>1750</v>
      </c>
      <c r="E87" s="15">
        <v>517.91</v>
      </c>
      <c r="F87" s="16">
        <v>1.9E-3</v>
      </c>
      <c r="G87" s="16"/>
    </row>
    <row r="88" spans="1:7" x14ac:dyDescent="0.35">
      <c r="A88" s="13" t="s">
        <v>725</v>
      </c>
      <c r="B88" s="33" t="s">
        <v>726</v>
      </c>
      <c r="C88" s="33" t="s">
        <v>302</v>
      </c>
      <c r="D88" s="14">
        <v>7675</v>
      </c>
      <c r="E88" s="15">
        <v>488.28</v>
      </c>
      <c r="F88" s="16">
        <v>1.8E-3</v>
      </c>
      <c r="G88" s="16"/>
    </row>
    <row r="89" spans="1:7" x14ac:dyDescent="0.35">
      <c r="A89" s="13" t="s">
        <v>817</v>
      </c>
      <c r="B89" s="33" t="s">
        <v>818</v>
      </c>
      <c r="C89" s="33" t="s">
        <v>330</v>
      </c>
      <c r="D89" s="14">
        <v>10400</v>
      </c>
      <c r="E89" s="15">
        <v>31.82</v>
      </c>
      <c r="F89" s="16">
        <v>1E-4</v>
      </c>
      <c r="G89" s="16"/>
    </row>
    <row r="90" spans="1:7" x14ac:dyDescent="0.35">
      <c r="A90" s="13" t="s">
        <v>819</v>
      </c>
      <c r="B90" s="33" t="s">
        <v>820</v>
      </c>
      <c r="C90" s="33" t="s">
        <v>245</v>
      </c>
      <c r="D90" s="14">
        <v>3435</v>
      </c>
      <c r="E90" s="15">
        <v>3.31</v>
      </c>
      <c r="F90" s="16">
        <v>0</v>
      </c>
      <c r="G90" s="16"/>
    </row>
    <row r="91" spans="1:7" x14ac:dyDescent="0.35">
      <c r="A91" s="17" t="s">
        <v>139</v>
      </c>
      <c r="B91" s="34"/>
      <c r="C91" s="34"/>
      <c r="D91" s="20"/>
      <c r="E91" s="37">
        <v>205698.39</v>
      </c>
      <c r="F91" s="38">
        <v>0.74839999999999995</v>
      </c>
      <c r="G91" s="23"/>
    </row>
    <row r="92" spans="1:7" x14ac:dyDescent="0.35">
      <c r="A92" s="17" t="s">
        <v>404</v>
      </c>
      <c r="B92" s="33"/>
      <c r="C92" s="33"/>
      <c r="D92" s="14"/>
      <c r="E92" s="15"/>
      <c r="F92" s="16"/>
      <c r="G92" s="16"/>
    </row>
    <row r="93" spans="1:7" x14ac:dyDescent="0.35">
      <c r="A93" s="17" t="s">
        <v>139</v>
      </c>
      <c r="B93" s="33"/>
      <c r="C93" s="33"/>
      <c r="D93" s="14"/>
      <c r="E93" s="39" t="s">
        <v>136</v>
      </c>
      <c r="F93" s="40" t="s">
        <v>136</v>
      </c>
      <c r="G93" s="16"/>
    </row>
    <row r="94" spans="1:7" x14ac:dyDescent="0.35">
      <c r="A94" s="24" t="s">
        <v>155</v>
      </c>
      <c r="B94" s="35"/>
      <c r="C94" s="35"/>
      <c r="D94" s="25"/>
      <c r="E94" s="30">
        <v>205698.39</v>
      </c>
      <c r="F94" s="31">
        <v>0.74839999999999995</v>
      </c>
      <c r="G94" s="23"/>
    </row>
    <row r="95" spans="1:7" x14ac:dyDescent="0.35">
      <c r="A95" s="13"/>
      <c r="B95" s="33"/>
      <c r="C95" s="33"/>
      <c r="D95" s="14"/>
      <c r="E95" s="15"/>
      <c r="F95" s="16"/>
      <c r="G95" s="16"/>
    </row>
    <row r="96" spans="1:7" x14ac:dyDescent="0.35">
      <c r="A96" s="17" t="s">
        <v>821</v>
      </c>
      <c r="B96" s="33"/>
      <c r="C96" s="33"/>
      <c r="D96" s="14"/>
      <c r="E96" s="15"/>
      <c r="F96" s="16"/>
      <c r="G96" s="16"/>
    </row>
    <row r="97" spans="1:7" x14ac:dyDescent="0.35">
      <c r="A97" s="17" t="s">
        <v>822</v>
      </c>
      <c r="B97" s="33"/>
      <c r="C97" s="33"/>
      <c r="D97" s="14"/>
      <c r="E97" s="15"/>
      <c r="F97" s="16"/>
      <c r="G97" s="16"/>
    </row>
    <row r="98" spans="1:7" x14ac:dyDescent="0.35">
      <c r="A98" s="13" t="s">
        <v>823</v>
      </c>
      <c r="B98" s="33"/>
      <c r="C98" s="33" t="s">
        <v>234</v>
      </c>
      <c r="D98" s="14">
        <v>3525</v>
      </c>
      <c r="E98" s="15">
        <v>1049.22</v>
      </c>
      <c r="F98" s="16">
        <v>3.8159999999999999E-3</v>
      </c>
      <c r="G98" s="16"/>
    </row>
    <row r="99" spans="1:7" x14ac:dyDescent="0.35">
      <c r="A99" s="13" t="s">
        <v>824</v>
      </c>
      <c r="B99" s="33"/>
      <c r="C99" s="33" t="s">
        <v>245</v>
      </c>
      <c r="D99" s="14">
        <v>1048950</v>
      </c>
      <c r="E99" s="15">
        <v>1001.01</v>
      </c>
      <c r="F99" s="16">
        <v>3.64E-3</v>
      </c>
      <c r="G99" s="16"/>
    </row>
    <row r="100" spans="1:7" x14ac:dyDescent="0.35">
      <c r="A100" s="13" t="s">
        <v>825</v>
      </c>
      <c r="B100" s="33"/>
      <c r="C100" s="33" t="s">
        <v>215</v>
      </c>
      <c r="D100" s="14">
        <v>18000</v>
      </c>
      <c r="E100" s="15">
        <v>483.12</v>
      </c>
      <c r="F100" s="16">
        <v>1.7570000000000001E-3</v>
      </c>
      <c r="G100" s="16"/>
    </row>
    <row r="101" spans="1:7" x14ac:dyDescent="0.35">
      <c r="A101" s="13" t="s">
        <v>826</v>
      </c>
      <c r="B101" s="33"/>
      <c r="C101" s="33" t="s">
        <v>355</v>
      </c>
      <c r="D101" s="14">
        <v>700</v>
      </c>
      <c r="E101" s="15">
        <v>41.54</v>
      </c>
      <c r="F101" s="16">
        <v>1.5100000000000001E-4</v>
      </c>
      <c r="G101" s="16"/>
    </row>
    <row r="102" spans="1:7" x14ac:dyDescent="0.35">
      <c r="A102" s="17" t="s">
        <v>139</v>
      </c>
      <c r="B102" s="34"/>
      <c r="C102" s="34"/>
      <c r="D102" s="20"/>
      <c r="E102" s="37">
        <v>2574.89</v>
      </c>
      <c r="F102" s="38">
        <v>9.3640000000000008E-3</v>
      </c>
      <c r="G102" s="23"/>
    </row>
    <row r="103" spans="1:7" x14ac:dyDescent="0.35">
      <c r="A103" s="13"/>
      <c r="B103" s="33"/>
      <c r="C103" s="33"/>
      <c r="D103" s="14"/>
      <c r="E103" s="15"/>
      <c r="F103" s="16"/>
      <c r="G103" s="16"/>
    </row>
    <row r="104" spans="1:7" x14ac:dyDescent="0.35">
      <c r="A104" s="13"/>
      <c r="B104" s="33"/>
      <c r="C104" s="33"/>
      <c r="D104" s="14"/>
      <c r="E104" s="15"/>
      <c r="F104" s="16"/>
      <c r="G104" s="16"/>
    </row>
    <row r="105" spans="1:7" x14ac:dyDescent="0.35">
      <c r="A105" s="13"/>
      <c r="B105" s="33"/>
      <c r="C105" s="33"/>
      <c r="D105" s="14"/>
      <c r="E105" s="15"/>
      <c r="F105" s="16"/>
      <c r="G105" s="16"/>
    </row>
    <row r="106" spans="1:7" x14ac:dyDescent="0.35">
      <c r="A106" s="24" t="s">
        <v>155</v>
      </c>
      <c r="B106" s="35"/>
      <c r="C106" s="35"/>
      <c r="D106" s="25"/>
      <c r="E106" s="21">
        <v>2574.89</v>
      </c>
      <c r="F106" s="22">
        <v>9.3640000000000008E-3</v>
      </c>
      <c r="G106" s="23"/>
    </row>
    <row r="107" spans="1:7" x14ac:dyDescent="0.35">
      <c r="A107" s="13"/>
      <c r="B107" s="33"/>
      <c r="C107" s="33"/>
      <c r="D107" s="14"/>
      <c r="E107" s="15"/>
      <c r="F107" s="16"/>
      <c r="G107" s="16"/>
    </row>
    <row r="108" spans="1:7" x14ac:dyDescent="0.35">
      <c r="A108" s="17" t="s">
        <v>137</v>
      </c>
      <c r="B108" s="33"/>
      <c r="C108" s="33"/>
      <c r="D108" s="14"/>
      <c r="E108" s="15"/>
      <c r="F108" s="16"/>
      <c r="G108" s="16"/>
    </row>
    <row r="109" spans="1:7" x14ac:dyDescent="0.35">
      <c r="A109" s="17" t="s">
        <v>521</v>
      </c>
      <c r="B109" s="33"/>
      <c r="C109" s="33"/>
      <c r="D109" s="14"/>
      <c r="E109" s="15"/>
      <c r="F109" s="16"/>
      <c r="G109" s="16"/>
    </row>
    <row r="110" spans="1:7" x14ac:dyDescent="0.35">
      <c r="A110" s="13" t="s">
        <v>827</v>
      </c>
      <c r="B110" s="33" t="s">
        <v>828</v>
      </c>
      <c r="C110" s="33" t="s">
        <v>524</v>
      </c>
      <c r="D110" s="14">
        <v>19000000</v>
      </c>
      <c r="E110" s="15">
        <v>19077.16</v>
      </c>
      <c r="F110" s="16">
        <v>6.9400000000000003E-2</v>
      </c>
      <c r="G110" s="16">
        <v>6.6000000000000003E-2</v>
      </c>
    </row>
    <row r="111" spans="1:7" x14ac:dyDescent="0.35">
      <c r="A111" s="13" t="s">
        <v>829</v>
      </c>
      <c r="B111" s="33" t="s">
        <v>830</v>
      </c>
      <c r="C111" s="33" t="s">
        <v>524</v>
      </c>
      <c r="D111" s="14">
        <v>7500000</v>
      </c>
      <c r="E111" s="15">
        <v>7548.51</v>
      </c>
      <c r="F111" s="16">
        <v>2.75E-2</v>
      </c>
      <c r="G111" s="16">
        <v>7.3050000000000004E-2</v>
      </c>
    </row>
    <row r="112" spans="1:7" x14ac:dyDescent="0.35">
      <c r="A112" s="13" t="s">
        <v>831</v>
      </c>
      <c r="B112" s="33" t="s">
        <v>832</v>
      </c>
      <c r="C112" s="33" t="s">
        <v>535</v>
      </c>
      <c r="D112" s="14">
        <v>2500000</v>
      </c>
      <c r="E112" s="15">
        <v>2551.41</v>
      </c>
      <c r="F112" s="16">
        <v>9.2999999999999992E-3</v>
      </c>
      <c r="G112" s="16">
        <v>7.1400000000000005E-2</v>
      </c>
    </row>
    <row r="113" spans="1:7" x14ac:dyDescent="0.35">
      <c r="A113" s="13" t="s">
        <v>833</v>
      </c>
      <c r="B113" s="33" t="s">
        <v>834</v>
      </c>
      <c r="C113" s="33" t="s">
        <v>535</v>
      </c>
      <c r="D113" s="14">
        <v>2500000</v>
      </c>
      <c r="E113" s="15">
        <v>2512.84</v>
      </c>
      <c r="F113" s="16">
        <v>9.1000000000000004E-3</v>
      </c>
      <c r="G113" s="16">
        <v>6.5991999999999995E-2</v>
      </c>
    </row>
    <row r="114" spans="1:7" x14ac:dyDescent="0.35">
      <c r="A114" s="13" t="s">
        <v>835</v>
      </c>
      <c r="B114" s="33" t="s">
        <v>836</v>
      </c>
      <c r="C114" s="33" t="s">
        <v>524</v>
      </c>
      <c r="D114" s="14">
        <v>2000000</v>
      </c>
      <c r="E114" s="15">
        <v>2004.07</v>
      </c>
      <c r="F114" s="16">
        <v>7.3000000000000001E-3</v>
      </c>
      <c r="G114" s="16">
        <v>6.3448000000000004E-2</v>
      </c>
    </row>
    <row r="115" spans="1:7" x14ac:dyDescent="0.35">
      <c r="A115" s="17" t="s">
        <v>139</v>
      </c>
      <c r="B115" s="34"/>
      <c r="C115" s="34"/>
      <c r="D115" s="20"/>
      <c r="E115" s="37">
        <v>33693.99</v>
      </c>
      <c r="F115" s="38">
        <v>0.1226</v>
      </c>
      <c r="G115" s="23"/>
    </row>
    <row r="116" spans="1:7" x14ac:dyDescent="0.35">
      <c r="A116" s="13"/>
      <c r="B116" s="33"/>
      <c r="C116" s="33"/>
      <c r="D116" s="14"/>
      <c r="E116" s="15"/>
      <c r="F116" s="16"/>
      <c r="G116" s="16"/>
    </row>
    <row r="117" spans="1:7" x14ac:dyDescent="0.35">
      <c r="A117" s="17" t="s">
        <v>140</v>
      </c>
      <c r="B117" s="33"/>
      <c r="C117" s="33"/>
      <c r="D117" s="14"/>
      <c r="E117" s="15"/>
      <c r="F117" s="16"/>
      <c r="G117" s="16"/>
    </row>
    <row r="118" spans="1:7" x14ac:dyDescent="0.35">
      <c r="A118" s="13" t="s">
        <v>837</v>
      </c>
      <c r="B118" s="33" t="s">
        <v>838</v>
      </c>
      <c r="C118" s="33" t="s">
        <v>143</v>
      </c>
      <c r="D118" s="14">
        <v>7500000</v>
      </c>
      <c r="E118" s="15">
        <v>7684.28</v>
      </c>
      <c r="F118" s="16">
        <v>2.7900000000000001E-2</v>
      </c>
      <c r="G118" s="16">
        <v>6.1747999999999997E-2</v>
      </c>
    </row>
    <row r="119" spans="1:7" x14ac:dyDescent="0.35">
      <c r="A119" s="13" t="s">
        <v>677</v>
      </c>
      <c r="B119" s="33" t="s">
        <v>678</v>
      </c>
      <c r="C119" s="33" t="s">
        <v>143</v>
      </c>
      <c r="D119" s="14">
        <v>3500000</v>
      </c>
      <c r="E119" s="15">
        <v>3652.99</v>
      </c>
      <c r="F119" s="16">
        <v>1.3299999999999999E-2</v>
      </c>
      <c r="G119" s="16">
        <v>5.9074000000000002E-2</v>
      </c>
    </row>
    <row r="120" spans="1:7" x14ac:dyDescent="0.35">
      <c r="A120" s="17" t="s">
        <v>139</v>
      </c>
      <c r="B120" s="34"/>
      <c r="C120" s="34"/>
      <c r="D120" s="20"/>
      <c r="E120" s="37">
        <v>11337.27</v>
      </c>
      <c r="F120" s="38">
        <v>4.1200000000000001E-2</v>
      </c>
      <c r="G120" s="23"/>
    </row>
    <row r="121" spans="1:7" x14ac:dyDescent="0.35">
      <c r="A121" s="13"/>
      <c r="B121" s="33"/>
      <c r="C121" s="33"/>
      <c r="D121" s="14"/>
      <c r="E121" s="15"/>
      <c r="F121" s="16"/>
      <c r="G121" s="16"/>
    </row>
    <row r="122" spans="1:7" x14ac:dyDescent="0.35">
      <c r="A122" s="17" t="s">
        <v>153</v>
      </c>
      <c r="B122" s="33"/>
      <c r="C122" s="33"/>
      <c r="D122" s="14"/>
      <c r="E122" s="15"/>
      <c r="F122" s="16"/>
      <c r="G122" s="16"/>
    </row>
    <row r="123" spans="1:7" x14ac:dyDescent="0.35">
      <c r="A123" s="17" t="s">
        <v>139</v>
      </c>
      <c r="B123" s="33"/>
      <c r="C123" s="33"/>
      <c r="D123" s="14"/>
      <c r="E123" s="39" t="s">
        <v>136</v>
      </c>
      <c r="F123" s="40" t="s">
        <v>136</v>
      </c>
      <c r="G123" s="16"/>
    </row>
    <row r="124" spans="1:7" x14ac:dyDescent="0.35">
      <c r="A124" s="13"/>
      <c r="B124" s="33"/>
      <c r="C124" s="33"/>
      <c r="D124" s="14"/>
      <c r="E124" s="15"/>
      <c r="F124" s="16"/>
      <c r="G124" s="16"/>
    </row>
    <row r="125" spans="1:7" x14ac:dyDescent="0.35">
      <c r="A125" s="17" t="s">
        <v>154</v>
      </c>
      <c r="B125" s="33"/>
      <c r="C125" s="33"/>
      <c r="D125" s="14"/>
      <c r="E125" s="15"/>
      <c r="F125" s="16"/>
      <c r="G125" s="16"/>
    </row>
    <row r="126" spans="1:7" x14ac:dyDescent="0.35">
      <c r="A126" s="17" t="s">
        <v>139</v>
      </c>
      <c r="B126" s="33"/>
      <c r="C126" s="33"/>
      <c r="D126" s="14"/>
      <c r="E126" s="39" t="s">
        <v>136</v>
      </c>
      <c r="F126" s="40" t="s">
        <v>136</v>
      </c>
      <c r="G126" s="16"/>
    </row>
    <row r="127" spans="1:7" x14ac:dyDescent="0.35">
      <c r="A127" s="13"/>
      <c r="B127" s="33"/>
      <c r="C127" s="33"/>
      <c r="D127" s="14"/>
      <c r="E127" s="15"/>
      <c r="F127" s="16"/>
      <c r="G127" s="16"/>
    </row>
    <row r="128" spans="1:7" x14ac:dyDescent="0.35">
      <c r="A128" s="24" t="s">
        <v>155</v>
      </c>
      <c r="B128" s="35"/>
      <c r="C128" s="35"/>
      <c r="D128" s="25"/>
      <c r="E128" s="21">
        <v>45031.26</v>
      </c>
      <c r="F128" s="22">
        <v>0.1638</v>
      </c>
      <c r="G128" s="23"/>
    </row>
    <row r="129" spans="1:7" x14ac:dyDescent="0.35">
      <c r="A129" s="13"/>
      <c r="B129" s="33"/>
      <c r="C129" s="33"/>
      <c r="D129" s="14"/>
      <c r="E129" s="15"/>
      <c r="F129" s="16"/>
      <c r="G129" s="16"/>
    </row>
    <row r="130" spans="1:7" x14ac:dyDescent="0.35">
      <c r="A130" s="13"/>
      <c r="B130" s="33"/>
      <c r="C130" s="33"/>
      <c r="D130" s="14"/>
      <c r="E130" s="15"/>
      <c r="F130" s="16"/>
      <c r="G130" s="16"/>
    </row>
    <row r="131" spans="1:7" x14ac:dyDescent="0.35">
      <c r="A131" s="17" t="s">
        <v>839</v>
      </c>
      <c r="B131" s="33"/>
      <c r="C131" s="33"/>
      <c r="D131" s="14"/>
      <c r="E131" s="15"/>
      <c r="F131" s="16"/>
      <c r="G131" s="16"/>
    </row>
    <row r="132" spans="1:7" x14ac:dyDescent="0.35">
      <c r="A132" s="13" t="s">
        <v>840</v>
      </c>
      <c r="B132" s="33" t="s">
        <v>841</v>
      </c>
      <c r="C132" s="33"/>
      <c r="D132" s="14">
        <v>298945.6005</v>
      </c>
      <c r="E132" s="15">
        <v>10134.629999999999</v>
      </c>
      <c r="F132" s="16">
        <v>3.6900000000000002E-2</v>
      </c>
      <c r="G132" s="16"/>
    </row>
    <row r="133" spans="1:7" x14ac:dyDescent="0.35">
      <c r="A133" s="13" t="s">
        <v>842</v>
      </c>
      <c r="B133" s="33" t="s">
        <v>843</v>
      </c>
      <c r="C133" s="33"/>
      <c r="D133" s="14">
        <v>20042965.413400002</v>
      </c>
      <c r="E133" s="15">
        <v>2070.1</v>
      </c>
      <c r="F133" s="16">
        <v>7.4999999999999997E-3</v>
      </c>
      <c r="G133" s="16"/>
    </row>
    <row r="134" spans="1:7" x14ac:dyDescent="0.35">
      <c r="A134" s="13" t="s">
        <v>844</v>
      </c>
      <c r="B134" s="33" t="s">
        <v>845</v>
      </c>
      <c r="C134" s="33"/>
      <c r="D134" s="14">
        <v>14999250.037</v>
      </c>
      <c r="E134" s="15">
        <v>1578.97</v>
      </c>
      <c r="F134" s="16">
        <v>5.7000000000000002E-3</v>
      </c>
      <c r="G134" s="16"/>
    </row>
    <row r="135" spans="1:7" x14ac:dyDescent="0.35">
      <c r="A135" s="13" t="s">
        <v>846</v>
      </c>
      <c r="B135" s="33" t="s">
        <v>847</v>
      </c>
      <c r="C135" s="33"/>
      <c r="D135" s="14">
        <v>1634279.088</v>
      </c>
      <c r="E135" s="15">
        <v>236.22</v>
      </c>
      <c r="F135" s="16">
        <v>8.9999999999999998E-4</v>
      </c>
      <c r="G135" s="16"/>
    </row>
    <row r="136" spans="1:7" x14ac:dyDescent="0.35">
      <c r="A136" s="13"/>
      <c r="B136" s="33"/>
      <c r="C136" s="33"/>
      <c r="D136" s="14"/>
      <c r="E136" s="15"/>
      <c r="F136" s="16"/>
      <c r="G136" s="16"/>
    </row>
    <row r="137" spans="1:7" x14ac:dyDescent="0.35">
      <c r="A137" s="24" t="s">
        <v>155</v>
      </c>
      <c r="B137" s="35"/>
      <c r="C137" s="35"/>
      <c r="D137" s="25"/>
      <c r="E137" s="21">
        <v>14019.92</v>
      </c>
      <c r="F137" s="22">
        <v>5.0999999999999997E-2</v>
      </c>
      <c r="G137" s="23"/>
    </row>
    <row r="138" spans="1:7" x14ac:dyDescent="0.35">
      <c r="A138" s="13"/>
      <c r="B138" s="33"/>
      <c r="C138" s="33"/>
      <c r="D138" s="14"/>
      <c r="E138" s="15"/>
      <c r="F138" s="16"/>
      <c r="G138" s="16"/>
    </row>
    <row r="139" spans="1:7" x14ac:dyDescent="0.35">
      <c r="A139" s="17" t="s">
        <v>156</v>
      </c>
      <c r="B139" s="33"/>
      <c r="C139" s="33"/>
      <c r="D139" s="14"/>
      <c r="E139" s="15"/>
      <c r="F139" s="16"/>
      <c r="G139" s="16"/>
    </row>
    <row r="140" spans="1:7" x14ac:dyDescent="0.35">
      <c r="A140" s="13" t="s">
        <v>157</v>
      </c>
      <c r="B140" s="33"/>
      <c r="C140" s="33"/>
      <c r="D140" s="14"/>
      <c r="E140" s="15">
        <v>8489.9599999999991</v>
      </c>
      <c r="F140" s="16">
        <v>3.09E-2</v>
      </c>
      <c r="G140" s="16">
        <v>5.7939999999999998E-2</v>
      </c>
    </row>
    <row r="141" spans="1:7" x14ac:dyDescent="0.35">
      <c r="A141" s="17" t="s">
        <v>139</v>
      </c>
      <c r="B141" s="34"/>
      <c r="C141" s="34"/>
      <c r="D141" s="20"/>
      <c r="E141" s="37">
        <v>8489.9599999999991</v>
      </c>
      <c r="F141" s="38">
        <v>3.09E-2</v>
      </c>
      <c r="G141" s="23"/>
    </row>
    <row r="142" spans="1:7" x14ac:dyDescent="0.35">
      <c r="A142" s="13"/>
      <c r="B142" s="33"/>
      <c r="C142" s="33"/>
      <c r="D142" s="14"/>
      <c r="E142" s="15"/>
      <c r="F142" s="16"/>
      <c r="G142" s="16"/>
    </row>
    <row r="143" spans="1:7" x14ac:dyDescent="0.35">
      <c r="A143" s="24" t="s">
        <v>155</v>
      </c>
      <c r="B143" s="35"/>
      <c r="C143" s="35"/>
      <c r="D143" s="25"/>
      <c r="E143" s="21">
        <v>8489.9599999999991</v>
      </c>
      <c r="F143" s="22">
        <v>3.09E-2</v>
      </c>
      <c r="G143" s="23"/>
    </row>
    <row r="144" spans="1:7" x14ac:dyDescent="0.35">
      <c r="A144" s="13" t="s">
        <v>158</v>
      </c>
      <c r="B144" s="33"/>
      <c r="C144" s="33"/>
      <c r="D144" s="14"/>
      <c r="E144" s="15">
        <v>1515.9167422999999</v>
      </c>
      <c r="F144" s="16">
        <v>5.5129999999999997E-3</v>
      </c>
      <c r="G144" s="16"/>
    </row>
    <row r="145" spans="1:7" x14ac:dyDescent="0.35">
      <c r="A145" s="13" t="s">
        <v>159</v>
      </c>
      <c r="B145" s="33"/>
      <c r="C145" s="33"/>
      <c r="D145" s="14"/>
      <c r="E145" s="15">
        <v>179.0432577</v>
      </c>
      <c r="F145" s="16">
        <v>3.8699999999999997E-4</v>
      </c>
      <c r="G145" s="16">
        <v>5.7938999999999997E-2</v>
      </c>
    </row>
    <row r="146" spans="1:7" x14ac:dyDescent="0.35">
      <c r="A146" s="28" t="s">
        <v>160</v>
      </c>
      <c r="B146" s="36"/>
      <c r="C146" s="36"/>
      <c r="D146" s="29"/>
      <c r="E146" s="30">
        <v>274934.49</v>
      </c>
      <c r="F146" s="31">
        <v>1</v>
      </c>
      <c r="G146" s="31"/>
    </row>
    <row r="148" spans="1:7" x14ac:dyDescent="0.35">
      <c r="A148" s="1" t="s">
        <v>848</v>
      </c>
    </row>
    <row r="149" spans="1:7" x14ac:dyDescent="0.35">
      <c r="A149" s="1" t="s">
        <v>161</v>
      </c>
    </row>
    <row r="151" spans="1:7" x14ac:dyDescent="0.35">
      <c r="A151" s="1" t="s">
        <v>163</v>
      </c>
    </row>
    <row r="152" spans="1:7" x14ac:dyDescent="0.35">
      <c r="A152" s="48" t="s">
        <v>164</v>
      </c>
      <c r="B152" s="3" t="s">
        <v>136</v>
      </c>
    </row>
    <row r="153" spans="1:7" x14ac:dyDescent="0.35">
      <c r="A153" t="s">
        <v>165</v>
      </c>
    </row>
    <row r="154" spans="1:7" x14ac:dyDescent="0.35">
      <c r="A154" t="s">
        <v>166</v>
      </c>
      <c r="B154" t="s">
        <v>167</v>
      </c>
      <c r="C154" t="s">
        <v>167</v>
      </c>
    </row>
    <row r="155" spans="1:7" x14ac:dyDescent="0.35">
      <c r="B155" s="49">
        <v>45777</v>
      </c>
      <c r="C155" s="49">
        <v>45807</v>
      </c>
    </row>
    <row r="156" spans="1:7" x14ac:dyDescent="0.35">
      <c r="A156" t="s">
        <v>407</v>
      </c>
      <c r="B156">
        <v>69.98</v>
      </c>
      <c r="C156">
        <v>71.8</v>
      </c>
    </row>
    <row r="157" spans="1:7" x14ac:dyDescent="0.35">
      <c r="A157" t="s">
        <v>169</v>
      </c>
      <c r="B157">
        <v>33.090000000000003</v>
      </c>
      <c r="C157">
        <v>33.75</v>
      </c>
    </row>
    <row r="158" spans="1:7" x14ac:dyDescent="0.35">
      <c r="A158" t="s">
        <v>849</v>
      </c>
      <c r="B158">
        <v>60.32</v>
      </c>
      <c r="C158">
        <v>61.81</v>
      </c>
    </row>
    <row r="159" spans="1:7" x14ac:dyDescent="0.35">
      <c r="A159" t="s">
        <v>850</v>
      </c>
      <c r="B159">
        <v>61.48</v>
      </c>
      <c r="C159">
        <v>62.99</v>
      </c>
    </row>
    <row r="160" spans="1:7" x14ac:dyDescent="0.35">
      <c r="A160" t="s">
        <v>408</v>
      </c>
      <c r="B160">
        <v>60.96</v>
      </c>
      <c r="C160">
        <v>62.47</v>
      </c>
    </row>
    <row r="161" spans="1:4" x14ac:dyDescent="0.35">
      <c r="A161" t="s">
        <v>171</v>
      </c>
      <c r="B161">
        <v>27.15</v>
      </c>
      <c r="C161">
        <v>27.62</v>
      </c>
    </row>
    <row r="163" spans="1:4" x14ac:dyDescent="0.35">
      <c r="A163" t="s">
        <v>851</v>
      </c>
    </row>
    <row r="165" spans="1:4" x14ac:dyDescent="0.35">
      <c r="A165" s="51" t="s">
        <v>852</v>
      </c>
      <c r="B165" s="51" t="s">
        <v>853</v>
      </c>
      <c r="C165" s="51" t="s">
        <v>854</v>
      </c>
      <c r="D165" s="51" t="s">
        <v>855</v>
      </c>
    </row>
    <row r="166" spans="1:4" x14ac:dyDescent="0.35">
      <c r="A166" s="51" t="s">
        <v>856</v>
      </c>
      <c r="B166" s="51"/>
      <c r="C166" s="51">
        <v>0.2</v>
      </c>
      <c r="D166" s="51">
        <v>0.2</v>
      </c>
    </row>
    <row r="167" spans="1:4" x14ac:dyDescent="0.35">
      <c r="A167" s="51" t="s">
        <v>857</v>
      </c>
      <c r="B167" s="51"/>
      <c r="C167" s="51">
        <v>0.2</v>
      </c>
      <c r="D167" s="51">
        <v>0.2</v>
      </c>
    </row>
    <row r="169" spans="1:4" x14ac:dyDescent="0.35">
      <c r="A169" t="s">
        <v>173</v>
      </c>
      <c r="B169" s="3" t="s">
        <v>136</v>
      </c>
    </row>
    <row r="170" spans="1:4" ht="29" customHeight="1" x14ac:dyDescent="0.35">
      <c r="A170" s="48" t="s">
        <v>174</v>
      </c>
      <c r="B170" s="3" t="s">
        <v>136</v>
      </c>
    </row>
    <row r="171" spans="1:4" ht="29" customHeight="1" x14ac:dyDescent="0.35">
      <c r="A171" s="48" t="s">
        <v>175</v>
      </c>
      <c r="B171" s="3" t="s">
        <v>136</v>
      </c>
    </row>
    <row r="172" spans="1:4" x14ac:dyDescent="0.35">
      <c r="A172" t="s">
        <v>409</v>
      </c>
      <c r="B172" s="50">
        <v>1.3593</v>
      </c>
    </row>
    <row r="173" spans="1:4" ht="43.5" customHeight="1" x14ac:dyDescent="0.35">
      <c r="A173" s="48" t="s">
        <v>177</v>
      </c>
      <c r="B173" s="3">
        <v>2574.8872350000001</v>
      </c>
    </row>
    <row r="174" spans="1:4" x14ac:dyDescent="0.35">
      <c r="B174" s="3"/>
    </row>
    <row r="175" spans="1:4" ht="29" customHeight="1" x14ac:dyDescent="0.35">
      <c r="A175" s="48" t="s">
        <v>178</v>
      </c>
      <c r="B175" s="3" t="s">
        <v>136</v>
      </c>
    </row>
    <row r="176" spans="1:4" ht="29" customHeight="1" x14ac:dyDescent="0.35">
      <c r="A176" s="48" t="s">
        <v>179</v>
      </c>
      <c r="B176" t="s">
        <v>136</v>
      </c>
    </row>
    <row r="177" spans="1:4" ht="29" customHeight="1" x14ac:dyDescent="0.35">
      <c r="A177" s="48" t="s">
        <v>180</v>
      </c>
      <c r="B177" s="3" t="s">
        <v>136</v>
      </c>
    </row>
    <row r="178" spans="1:4" ht="29" customHeight="1" x14ac:dyDescent="0.35">
      <c r="A178" s="48" t="s">
        <v>181</v>
      </c>
      <c r="B178" s="3" t="s">
        <v>136</v>
      </c>
    </row>
    <row r="180" spans="1:4" ht="70" customHeight="1" x14ac:dyDescent="0.35">
      <c r="A180" s="73" t="s">
        <v>191</v>
      </c>
      <c r="B180" s="73" t="s">
        <v>192</v>
      </c>
      <c r="C180" s="73" t="s">
        <v>5</v>
      </c>
      <c r="D180" s="73" t="s">
        <v>6</v>
      </c>
    </row>
    <row r="181" spans="1:4" ht="70" customHeight="1" x14ac:dyDescent="0.35">
      <c r="A181" s="73" t="s">
        <v>858</v>
      </c>
      <c r="B181" s="73"/>
      <c r="C181" s="73" t="s">
        <v>22</v>
      </c>
      <c r="D181" s="7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Index</vt:lpstr>
      <vt:lpstr>EDCG28</vt:lpstr>
      <vt:lpstr>EEELSS</vt:lpstr>
      <vt:lpstr>EEFOCF</vt:lpstr>
      <vt:lpstr>EEMMQI</vt:lpstr>
      <vt:lpstr>EOEMOP</vt:lpstr>
      <vt:lpstr>EDBE30</vt:lpstr>
      <vt:lpstr>EEEQTF</vt:lpstr>
      <vt:lpstr>EEPRUA</vt:lpstr>
      <vt:lpstr>EETECF</vt:lpstr>
      <vt:lpstr>EOEDOF</vt:lpstr>
      <vt:lpstr>EDBPDF</vt:lpstr>
      <vt:lpstr>EDCF27</vt:lpstr>
      <vt:lpstr>EDCPSF</vt:lpstr>
      <vt:lpstr>EDCSDF</vt:lpstr>
      <vt:lpstr>EEIF30</vt:lpstr>
      <vt:lpstr>EEMOF1</vt:lpstr>
      <vt:lpstr>EOCHIF</vt:lpstr>
      <vt:lpstr>EODWHF</vt:lpstr>
      <vt:lpstr>EDBE31</vt:lpstr>
      <vt:lpstr>EDBE32</vt:lpstr>
      <vt:lpstr>EDLDUF</vt:lpstr>
      <vt:lpstr>EEBCYF</vt:lpstr>
      <vt:lpstr>EEDGEF</vt:lpstr>
      <vt:lpstr>EEMMQE</vt:lpstr>
      <vt:lpstr>EOUSTF</vt:lpstr>
      <vt:lpstr>EDFF33</vt:lpstr>
      <vt:lpstr>EDGSEC</vt:lpstr>
      <vt:lpstr>EDONTF</vt:lpstr>
      <vt:lpstr>EECONF</vt:lpstr>
      <vt:lpstr>EEESCF</vt:lpstr>
      <vt:lpstr>EELMIF</vt:lpstr>
      <vt:lpstr>EGSFOF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EDCF28</vt:lpstr>
      <vt:lpstr>EDFF32</vt:lpstr>
      <vt:lpstr>EEALVF</vt:lpstr>
      <vt:lpstr>EEARBF</vt:lpstr>
      <vt:lpstr>EEARFD</vt:lpstr>
      <vt:lpstr>EEBCIE</vt:lpstr>
      <vt:lpstr>EEBIEF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Sudesh Ummadi - AMC</cp:lastModifiedBy>
  <dcterms:created xsi:type="dcterms:W3CDTF">2015-12-17T12:36:10Z</dcterms:created>
  <dcterms:modified xsi:type="dcterms:W3CDTF">2025-06-10T06:51:13Z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etDate">
    <vt:lpwstr>2022-12-30T16:56:26Z</vt:lpwstr>
  </property>
  <property fmtid="{D5CDD505-2E9C-101B-9397-08002B2CF9AE}" pid="4" name="MSIP_Label_840e60c6-cef6-4cc0-a98d-364c7249d74b_Method">
    <vt:lpwstr>Privileged</vt:lpwstr>
  </property>
  <property fmtid="{D5CDD505-2E9C-101B-9397-08002B2CF9AE}" pid="5" name="MSIP_Label_840e60c6-cef6-4cc0-a98d-364c7249d74b_Name">
    <vt:lpwstr>840e60c6-cef6-4cc0-a98d-364c7249d74b</vt:lpwstr>
  </property>
  <property fmtid="{D5CDD505-2E9C-101B-9397-08002B2CF9AE}" pid="6" name="MSIP_Label_840e60c6-cef6-4cc0-a98d-364c7249d74b_SiteId">
    <vt:lpwstr>b44900f1-2def-4c3b-9ec6-9020d604e19e</vt:lpwstr>
  </property>
  <property fmtid="{D5CDD505-2E9C-101B-9397-08002B2CF9AE}" pid="7" name="MSIP_Label_840e60c6-cef6-4cc0-a98d-364c7249d74b_ActionId">
    <vt:lpwstr>b468514f-ab85-4530-83ef-dc29102cc69a</vt:lpwstr>
  </property>
  <property fmtid="{D5CDD505-2E9C-101B-9397-08002B2CF9AE}" pid="8" name="MSIP_Label_840e60c6-cef6-4cc0-a98d-364c7249d74b_ContentBits">
    <vt:lpwstr>1</vt:lpwstr>
  </property>
</Properties>
</file>